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EstaPastaDeTrabalho"/>
  <mc:AlternateContent xmlns:mc="http://schemas.openxmlformats.org/markup-compatibility/2006">
    <mc:Choice Requires="x15">
      <x15ac:absPath xmlns:x15ac="http://schemas.microsoft.com/office/spreadsheetml/2010/11/ac" url="C:\Users\debora.lopes\Downloads\plano de aplicação\"/>
    </mc:Choice>
  </mc:AlternateContent>
  <xr:revisionPtr revIDLastSave="0" documentId="8_{A3D4C595-E113-45C3-B270-95D1716DE8DD}" xr6:coauthVersionLast="47" xr6:coauthVersionMax="47" xr10:uidLastSave="{00000000-0000-0000-0000-000000000000}"/>
  <bookViews>
    <workbookView xWindow="-25665" yWindow="3135" windowWidth="21600" windowHeight="11235" tabRatio="991" xr2:uid="{00000000-000D-0000-FFFF-FFFF00000000}"/>
  </bookViews>
  <sheets>
    <sheet name="AC" sheetId="1" r:id="rId1"/>
    <sheet name="AL " sheetId="2" r:id="rId2"/>
    <sheet name="AM" sheetId="3" r:id="rId3"/>
    <sheet name="AP" sheetId="4" r:id="rId4"/>
    <sheet name="BA" sheetId="5" r:id="rId5"/>
    <sheet name="CE" sheetId="6" r:id="rId6"/>
    <sheet name="DF" sheetId="7" r:id="rId7"/>
    <sheet name="GO" sheetId="20" r:id="rId8"/>
    <sheet name="ES" sheetId="8" r:id="rId9"/>
    <sheet name="MA" sheetId="9" r:id="rId10"/>
    <sheet name="MG" sheetId="10" r:id="rId11"/>
    <sheet name="MS" sheetId="11" r:id="rId12"/>
    <sheet name="MT" sheetId="12" r:id="rId13"/>
    <sheet name="PA" sheetId="13" r:id="rId14"/>
    <sheet name="PB" sheetId="14" r:id="rId15"/>
    <sheet name="PE" sheetId="15" r:id="rId16"/>
    <sheet name="PI" sheetId="16" r:id="rId17"/>
    <sheet name="PR" sheetId="17" r:id="rId18"/>
    <sheet name="RJ" sheetId="18" r:id="rId19"/>
    <sheet name="RN" sheetId="19" r:id="rId20"/>
    <sheet name="RO" sheetId="21" r:id="rId21"/>
    <sheet name="RR" sheetId="22" r:id="rId22"/>
    <sheet name="RS" sheetId="23" r:id="rId23"/>
    <sheet name="SC" sheetId="24" r:id="rId24"/>
    <sheet name="SE" sheetId="25" r:id="rId25"/>
    <sheet name="SP" sheetId="26" r:id="rId26"/>
    <sheet name="TO" sheetId="27" r:id="rId27"/>
  </sheets>
  <calcPr calcId="191028"/>
  <customWorkbookViews>
    <customWorkbookView name="Allyson Akin Nascimento Silva - Modo de exibição pessoal" guid="{F305B0BF-EA96-4BFD-B000-F617D6482D45}" mergeInterval="0" personalView="1" maximized="1" xWindow="-8" yWindow="-8" windowWidth="1616" windowHeight="916" tabRatio="991" activeSheetId="20"/>
    <customWorkbookView name="Tatianne Borges da Costa Batista - Modo de exibição pessoal" guid="{89462457-6DC6-4183-8190-6643C6F2F09B}" mergeInterval="0" personalView="1" maximized="1" xWindow="-8" yWindow="-8" windowWidth="1616" windowHeight="876" tabRatio="991"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2" l="1"/>
  <c r="F8" i="12" s="1"/>
  <c r="F9" i="12" s="1"/>
  <c r="E8" i="12"/>
  <c r="F12" i="12"/>
  <c r="F13"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8" i="12"/>
  <c r="F139" i="12"/>
  <c r="F140" i="12"/>
  <c r="F141" i="12"/>
  <c r="F142" i="12"/>
  <c r="F143" i="12"/>
  <c r="F144" i="12"/>
  <c r="F145" i="12"/>
  <c r="F146" i="12"/>
  <c r="F147" i="12"/>
  <c r="F148" i="12"/>
  <c r="F149" i="12"/>
  <c r="F150" i="12"/>
  <c r="F151" i="12"/>
  <c r="F152" i="12"/>
  <c r="F153" i="12"/>
  <c r="F154" i="12"/>
  <c r="F155" i="12"/>
  <c r="F156" i="12"/>
  <c r="F157" i="12"/>
  <c r="F159" i="12"/>
  <c r="F161" i="12"/>
  <c r="F162" i="12"/>
  <c r="F163" i="12"/>
  <c r="F164" i="12"/>
  <c r="F165" i="12"/>
  <c r="F166" i="12"/>
  <c r="F167" i="12"/>
  <c r="F168" i="12"/>
  <c r="F169" i="12"/>
  <c r="F170" i="12"/>
  <c r="F171" i="12"/>
  <c r="F172" i="12"/>
  <c r="F173" i="12"/>
  <c r="F174" i="12"/>
  <c r="F175" i="12"/>
  <c r="F176"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8" i="11"/>
  <c r="F29" i="11" s="1"/>
  <c r="E9" i="11"/>
  <c r="E17" i="11"/>
  <c r="F28" i="2"/>
  <c r="F49" i="2" s="1"/>
  <c r="F7" i="2"/>
  <c r="F51" i="1"/>
  <c r="F39" i="1"/>
  <c r="F12" i="1"/>
  <c r="F158" i="12" l="1"/>
  <c r="F222" i="12" s="1"/>
  <c r="F221" i="12"/>
  <c r="F46" i="12"/>
  <c r="F47" i="12" s="1"/>
  <c r="F84" i="12"/>
  <c r="F133" i="12"/>
  <c r="F223" i="12"/>
  <c r="F52" i="1"/>
  <c r="F50" i="2"/>
  <c r="F21" i="22"/>
  <c r="F20" i="22"/>
  <c r="F14" i="22"/>
  <c r="F11" i="22"/>
  <c r="F134" i="12" l="1"/>
  <c r="F224" i="12" s="1"/>
  <c r="G26" i="13"/>
  <c r="G27" i="13" s="1"/>
  <c r="G29" i="13" s="1"/>
  <c r="G12" i="13"/>
  <c r="G7" i="13"/>
  <c r="F8" i="6" l="1"/>
  <c r="F45" i="6"/>
  <c r="F46" i="6" s="1"/>
  <c r="F27" i="5"/>
  <c r="F28" i="5" s="1"/>
  <c r="F6" i="5"/>
  <c r="F11" i="3" l="1"/>
  <c r="F7" i="3"/>
  <c r="F87" i="3" l="1"/>
  <c r="F9" i="7"/>
  <c r="F15" i="7" s="1"/>
  <c r="F7" i="7"/>
  <c r="F19" i="7" l="1"/>
  <c r="E18" i="19"/>
  <c r="F8" i="19"/>
  <c r="F5" i="14" l="1"/>
  <c r="F6" i="14"/>
  <c r="F19" i="14" s="1"/>
  <c r="F7" i="10"/>
  <c r="F9" i="10"/>
  <c r="F15" i="10" s="1"/>
  <c r="F20" i="10" l="1"/>
  <c r="F22" i="27"/>
  <c r="F16" i="27"/>
  <c r="F7" i="27"/>
  <c r="F22" i="23"/>
  <c r="F14" i="23"/>
  <c r="F7" i="23"/>
  <c r="F26" i="18"/>
  <c r="F12" i="18"/>
  <c r="F6" i="18"/>
  <c r="F23" i="27" l="1"/>
  <c r="F27" i="18"/>
  <c r="F23" i="23"/>
  <c r="F13" i="26"/>
  <c r="F12" i="26"/>
  <c r="E12" i="26"/>
  <c r="F8" i="26"/>
  <c r="F8" i="24"/>
  <c r="F20" i="24" s="1"/>
  <c r="F18" i="19"/>
  <c r="F10" i="19"/>
  <c r="F7" i="19"/>
  <c r="F26" i="17"/>
  <c r="F19" i="15"/>
  <c r="F13" i="15"/>
  <c r="E17" i="9"/>
  <c r="F8" i="9"/>
  <c r="F29" i="9" s="1"/>
  <c r="F37" i="8"/>
  <c r="F5" i="8"/>
  <c r="F9" i="4"/>
  <c r="F30" i="4" s="1"/>
  <c r="F41" i="8" l="1"/>
  <c r="F29" i="19"/>
  <c r="F27" i="15"/>
  <c r="F18" i="26"/>
  <c r="F7" i="26"/>
  <c r="F7" i="24"/>
  <c r="F17" i="25"/>
  <c r="F6" i="25"/>
  <c r="F25" i="21"/>
  <c r="F7" i="21"/>
  <c r="F21" i="16"/>
  <c r="F8" i="16"/>
  <c r="F26" i="21" l="1"/>
  <c r="F22" i="16"/>
  <c r="F18" i="25"/>
</calcChain>
</file>

<file path=xl/sharedStrings.xml><?xml version="1.0" encoding="utf-8"?>
<sst xmlns="http://schemas.openxmlformats.org/spreadsheetml/2006/main" count="1185" uniqueCount="821">
  <si>
    <t>3º P.A</t>
  </si>
  <si>
    <t>ACRE - FaF 16</t>
  </si>
  <si>
    <t>CATEGORIA/AÇÃO</t>
  </si>
  <si>
    <t xml:space="preserve">SEGMENTO </t>
  </si>
  <si>
    <t xml:space="preserve">DESCRIÇÃO </t>
  </si>
  <si>
    <t>QUANTIDADE Vagas/ Itens / UP's</t>
  </si>
  <si>
    <t>VALOR</t>
  </si>
  <si>
    <t>Construção, Reforma, Ampliação e Aprimoramento</t>
  </si>
  <si>
    <t>Ampliação</t>
  </si>
  <si>
    <t>Unidade Prisional do Quinari, masculina, Município de Senador Guiomard</t>
  </si>
  <si>
    <t>Complexo Penitenciário Rio Branco, masculino; Unidade de Regime Fechado 01 - URF01- Município de Rio Branco</t>
  </si>
  <si>
    <t>Complexo Penitenciário Rio Branco, masculino; Unidade de Regime Fechado 02 - URF02- Município de Rio Branco</t>
  </si>
  <si>
    <t>Unidade Penitenciária Esvaristo de Moraes, masculino - Municío de Sena Madureira</t>
  </si>
  <si>
    <t>Unidade Penitenciária Moacir Prado, masculino -Município de Tarauacá</t>
  </si>
  <si>
    <t>Unidade Penitenciária Manoel Néri, masculino - Município de Cruzeiro Sul</t>
  </si>
  <si>
    <t xml:space="preserve">Modernização-Aparelhamento </t>
  </si>
  <si>
    <t>Aquisição- Capital</t>
  </si>
  <si>
    <t>Veículos:</t>
  </si>
  <si>
    <t>furgões cela</t>
  </si>
  <si>
    <r>
      <t>caminhão baú</t>
    </r>
    <r>
      <rPr>
        <i/>
        <sz val="11"/>
        <color indexed="8"/>
        <rFont val="Calibri"/>
        <family val="2"/>
      </rPr>
      <t xml:space="preserve"> - transporte de materais entre as UP's</t>
    </r>
  </si>
  <si>
    <r>
      <t>veículo passeio</t>
    </r>
    <r>
      <rPr>
        <b/>
        <i/>
        <sz val="11"/>
        <color indexed="60"/>
        <rFont val="Calibri"/>
        <family val="2"/>
      </rPr>
      <t xml:space="preserve"> -</t>
    </r>
    <r>
      <rPr>
        <i/>
        <sz val="11"/>
        <color indexed="8"/>
        <rFont val="Calibri"/>
        <family val="2"/>
      </rPr>
      <t xml:space="preserve"> apoio da equipe multidisciplinar de alternativas penais </t>
    </r>
  </si>
  <si>
    <t>Proteção e Segurança:</t>
  </si>
  <si>
    <t>máscara antigás</t>
  </si>
  <si>
    <t xml:space="preserve">conjunto para controle de distúrbios </t>
  </si>
  <si>
    <t>algemas</t>
  </si>
  <si>
    <t>bastão retrátil</t>
  </si>
  <si>
    <t>tonfa</t>
  </si>
  <si>
    <t>escudo balístico</t>
  </si>
  <si>
    <t>coletes balístico</t>
  </si>
  <si>
    <t>rádio comunicação - fixo e móvel</t>
  </si>
  <si>
    <t>escudo antitumulto</t>
  </si>
  <si>
    <t>Armas:</t>
  </si>
  <si>
    <t>.40</t>
  </si>
  <si>
    <t>Arma de choque</t>
  </si>
  <si>
    <t xml:space="preserve">Processamento de Dados: </t>
  </si>
  <si>
    <t xml:space="preserve">computadores, notebooks, impressoras plotter e multifuncional, scanner normal e portátil, projetor multimídia, servidor de arquivo, HD externo, fragmentador papel, dispisitivo de coleta de dados (spark), rack para servidor de arquivos </t>
  </si>
  <si>
    <t xml:space="preserve">Mobiliário, Máquinas, Equipamentos e Manutenção: </t>
  </si>
  <si>
    <t>ar condicionado, geladeiras, bebedouros, frigobar, mesas de escritório, cadeiras, armários, arquivo aço, roçadeira, carrinho transporte carga, gerador energia, cortina de ar</t>
  </si>
  <si>
    <t>Segurança Eletrônica:</t>
  </si>
  <si>
    <t>Raio X</t>
  </si>
  <si>
    <t>CFTV</t>
  </si>
  <si>
    <t>Aquisição-Custeio</t>
  </si>
  <si>
    <t>Munições  letais:</t>
  </si>
  <si>
    <t>calibre .40</t>
  </si>
  <si>
    <t>Armas de eletrochoque</t>
  </si>
  <si>
    <t>Munições não-letais:</t>
  </si>
  <si>
    <t>espargidores</t>
  </si>
  <si>
    <t xml:space="preserve">munições químicas </t>
  </si>
  <si>
    <t xml:space="preserve">Locação </t>
  </si>
  <si>
    <r>
      <t xml:space="preserve">Bloqueador celular </t>
    </r>
    <r>
      <rPr>
        <sz val="11"/>
        <color indexed="8"/>
        <rFont val="Calibri"/>
        <family val="2"/>
      </rPr>
      <t>- 12 meses</t>
    </r>
  </si>
  <si>
    <r>
      <t>Scanner Corporal</t>
    </r>
    <r>
      <rPr>
        <sz val="11"/>
        <color indexed="8"/>
        <rFont val="Calibri"/>
        <family val="2"/>
      </rPr>
      <t xml:space="preserve"> - 12 meses</t>
    </r>
  </si>
  <si>
    <t>4º P.A (solicitação de rendimentos)</t>
  </si>
  <si>
    <t>Ampliar o Estabelecimento Prisional Feminino no município de Rio Branco em 180 vagas</t>
  </si>
  <si>
    <t>RENDIMENTOS</t>
  </si>
  <si>
    <t>Manutenção de viaturas</t>
  </si>
  <si>
    <t>12 meses</t>
  </si>
  <si>
    <t>Ofício n° 368/2020/IAPEN/GAB - ACRE (11283851) 16/03/2020</t>
  </si>
  <si>
    <t>ALAGOAS - FaF 16</t>
  </si>
  <si>
    <t>Ampliação/Construção</t>
  </si>
  <si>
    <t>Aquisição de coletes balísticos nível III-A</t>
  </si>
  <si>
    <t>Aquisição de condicionadores de ar, tipo split, capacidade de 22.000 Btus</t>
  </si>
  <si>
    <t>Aquisição de algemas de punho duplo e algemas de tornozelo dupla</t>
  </si>
  <si>
    <t>600+150 = 750</t>
  </si>
  <si>
    <t>Aquisição de módulos isoladores (estabilizadores)</t>
  </si>
  <si>
    <t>Aquisição de microcomputadores</t>
  </si>
  <si>
    <t>Aquisição de Notebooks</t>
  </si>
  <si>
    <t>Aquisição de vídeo wall</t>
  </si>
  <si>
    <t>Aquisição de Pistolas de treino cal . 40</t>
  </si>
  <si>
    <t>Aquisição de carabinas cal. 5,56</t>
  </si>
  <si>
    <t>Aquisição de Pistolas . 40 TAURUS</t>
  </si>
  <si>
    <t>Aquisição de Espingardas Cal.12</t>
  </si>
  <si>
    <t>Aquisição de lançadores de munições não letais 40 mm - AM 640 - True - Fly</t>
  </si>
  <si>
    <t>Aquisição de geradores a diesel com instalação</t>
  </si>
  <si>
    <t>Aquisição de microonibus</t>
  </si>
  <si>
    <t>Aquisição de ambulâncias </t>
  </si>
  <si>
    <t>Aquisição de terminais transceptores protocolo tetra: Portáteis (200), Móveis (30), Fixos (15)</t>
  </si>
  <si>
    <t>Aquisição de equipamentos para cozinhas industriais das Unidades Prisionais</t>
  </si>
  <si>
    <t>Aquisição de equipamentos para estruturação do centro de telepresença (tv, Aparelho Digital para Central Telefônica, Interfone, Bebedouro de garrafão e Aparelho Telefônico)</t>
  </si>
  <si>
    <t>Aquisição de armário de aço simples 2 portas (64), armário de aço simples 4 portas (76), armário de aço duplo 4 portas (82), armário de aço 4 portas (25), armário de aço p/ pasta suspensa 2 portas c/ 4 prateleiras (36), arquivo de aço (3), estante de aço 5 prateleiras (135), e estante de aço 6 prateleiras (77)</t>
  </si>
  <si>
    <t>Aquisição de mobiliários para estruturação do centro de telepresença</t>
  </si>
  <si>
    <t>Aquisição de mobiliários para unidades do complexo penitenciário de Maceio</t>
  </si>
  <si>
    <t>Munição de impacto controlado Cal. 12 Monoimpacto (4mil), Cal. 12 Precision (1mil)</t>
  </si>
  <si>
    <t>Aquisição de espargidor de pimenta</t>
  </si>
  <si>
    <t>Aquisição de Munições calibre 40 mm</t>
  </si>
  <si>
    <t>Aquisição de granada outdoor lacrimogênia, granada outdoor efeito moral, granada outdoor pimenta</t>
  </si>
  <si>
    <t>120+240+240 = 600</t>
  </si>
  <si>
    <t>Aquisições de Munições Cal. 12 (treino e balote), .40 (Gold/Treino), .5,56</t>
  </si>
  <si>
    <t>4000+2000/15000+18000/5000=44000</t>
  </si>
  <si>
    <t>Aquisição de munições cal. 12 monoimpacto, cal.12 precision/três balins, granada outdoor luz e som, granada outdoor efeito moral, granada outdoor pimenta, espargidor de pimenta.</t>
  </si>
  <si>
    <t>1000+1000+20+20+20+20 = 2080</t>
  </si>
  <si>
    <t>Locação de bloqueadores de sinais de radiocomunicação </t>
  </si>
  <si>
    <t>3 unidades </t>
  </si>
  <si>
    <t>Locação de BodyScan</t>
  </si>
  <si>
    <t>9º P.A (solicitação de rendimentos)</t>
  </si>
  <si>
    <t>Memorando nº E10-2019 (8565241) 15/04/2019</t>
  </si>
  <si>
    <t>Construção de uma unidade prisional masculina com capacidade carcerária de 400 vagas, localizado em Maceió.</t>
  </si>
  <si>
    <t>Aquisição de coletes balísticos multiameaças NÍVEL III-A</t>
  </si>
  <si>
    <t>Software de inteligência de fontes abertas</t>
  </si>
  <si>
    <t>Monitoramente de perímetros (drone)</t>
  </si>
  <si>
    <t>Máscaras de gás</t>
  </si>
  <si>
    <t>Aquisição de equipamentos para aparelhamento
dos refeitórios/copas das unidades prisionais</t>
  </si>
  <si>
    <t>Ofício nº E -2342/2020/SERIS (12723566)</t>
  </si>
  <si>
    <t>recursos oriundos dos rendimentos na ordem de R$ 210.987,56 (duzentos e dez mil, novecentos e oitenta e sete reais e cinquenta e seis centavos)</t>
  </si>
  <si>
    <t>4° ALTERAÇÃO - FaF 2016</t>
  </si>
  <si>
    <t>Vagas/ Itens / UP's</t>
  </si>
  <si>
    <t>Construção</t>
  </si>
  <si>
    <t>Construção de presidio masculino em Manacapuru</t>
  </si>
  <si>
    <t>Construção de presidio masculino em Parintins</t>
  </si>
  <si>
    <t>Solicitação Rendimentos</t>
  </si>
  <si>
    <t>Rendimentos Financeiros</t>
  </si>
  <si>
    <t>TOTAL</t>
  </si>
  <si>
    <t>Custeio</t>
  </si>
  <si>
    <t>Gás pimenta; Munição quimica</t>
  </si>
  <si>
    <t>locaçãoScaner corporal - Body scan</t>
  </si>
  <si>
    <t>Prestação de serviço dos radio comunicadores</t>
  </si>
  <si>
    <t>Capital</t>
  </si>
  <si>
    <t xml:space="preserve">Custeio </t>
  </si>
  <si>
    <t>5° ALTERAÇÃO - FaF 2016</t>
  </si>
  <si>
    <t>Ofício 071.2020.DEGEP.SECEX.SEAP - Homologação Planos de Aplicação Fundo a Fundo</t>
  </si>
  <si>
    <t>Lanterna</t>
  </si>
  <si>
    <t>Colchão</t>
  </si>
  <si>
    <t>R$169.280,00 de saldo remanescente</t>
  </si>
  <si>
    <t xml:space="preserve">Caminhão cela. </t>
  </si>
  <si>
    <t xml:space="preserve">Ambulâncias. </t>
  </si>
  <si>
    <t xml:space="preserve">Furgões. </t>
  </si>
  <si>
    <t xml:space="preserve">Raio X Tipo Esteira. </t>
  </si>
  <si>
    <t>Portal Detector de Metal.</t>
  </si>
  <si>
    <t xml:space="preserve">Banqueta. </t>
  </si>
  <si>
    <t>Raquete detector de metal.</t>
  </si>
  <si>
    <t>Gaveteiro volante (03 gavetas).</t>
  </si>
  <si>
    <t>Gaveteiro volante (02 gavetas).</t>
  </si>
  <si>
    <t xml:space="preserve">Mesa retangular com 3 gavetas. </t>
  </si>
  <si>
    <t>Mesa retangular de reunião.</t>
  </si>
  <si>
    <t xml:space="preserve">Mesa para computador. </t>
  </si>
  <si>
    <t xml:space="preserve">Mesa para refeitório. </t>
  </si>
  <si>
    <t xml:space="preserve">Estante de Aço. </t>
  </si>
  <si>
    <t xml:space="preserve">Cadeira Fixa (madeira). </t>
  </si>
  <si>
    <t>Cadeira Fixa (aço).</t>
  </si>
  <si>
    <t xml:space="preserve">Cadeira Giratória. </t>
  </si>
  <si>
    <t>Armário de Aço - Pastas suspensas</t>
  </si>
  <si>
    <t>Armário suspenso - 2 portas frontais</t>
  </si>
  <si>
    <t>Armário 2 portas</t>
  </si>
  <si>
    <t>armário baixo - 2 portas</t>
  </si>
  <si>
    <t>Armário de Aço - Roupeiro</t>
  </si>
  <si>
    <t>Armário vestiário</t>
  </si>
  <si>
    <t>Conjunto escolar</t>
  </si>
  <si>
    <t>Quadro Branco</t>
  </si>
  <si>
    <t>Exaustor</t>
  </si>
  <si>
    <t>Poltrona Giratória Média</t>
  </si>
  <si>
    <t>Poltrona Giratória Tipo Presidente</t>
  </si>
  <si>
    <t>Longarina</t>
  </si>
  <si>
    <t>Sofá</t>
  </si>
  <si>
    <t>Cama tipo beliche</t>
  </si>
  <si>
    <t>Bebedouro Industrial</t>
  </si>
  <si>
    <t>Bebedouro elétrico</t>
  </si>
  <si>
    <t>Aparelho de Ar Condicionado 36.000 BTUs</t>
  </si>
  <si>
    <t>Aparelho de Ar Condicionado 24.000 BTUs</t>
  </si>
  <si>
    <t>Aparelho de Ar Condicionado 18.000 BTUs</t>
  </si>
  <si>
    <t>Aparelho de Ar Condicionado 12.000 BTUs</t>
  </si>
  <si>
    <t>Aparelho Telefônico</t>
  </si>
  <si>
    <t xml:space="preserve"> Fogão Industrial</t>
  </si>
  <si>
    <t>Ventilador de Parede</t>
  </si>
  <si>
    <t>Câmera Digital</t>
  </si>
  <si>
    <t>Geladeira</t>
  </si>
  <si>
    <t>Frigobar</t>
  </si>
  <si>
    <t>Projetor</t>
  </si>
  <si>
    <t>Lavadora de roupa</t>
  </si>
  <si>
    <t>Secadora de roupa</t>
  </si>
  <si>
    <t>Impressora Multifuncional</t>
  </si>
  <si>
    <t>Microcomputador</t>
  </si>
  <si>
    <t>Televisor</t>
  </si>
  <si>
    <t>Algema de 3 pontas</t>
  </si>
  <si>
    <t>Drone</t>
  </si>
  <si>
    <t>Forno de Microondas</t>
  </si>
  <si>
    <t>Conjunto Odontológico</t>
  </si>
  <si>
    <t>Prancha</t>
  </si>
  <si>
    <t xml:space="preserve"> Foco Cirúrgico</t>
  </si>
  <si>
    <t>Negatoscópio</t>
  </si>
  <si>
    <t>Nebulizador</t>
  </si>
  <si>
    <t>Jogo de laringoscópio</t>
  </si>
  <si>
    <t>Autoclave</t>
  </si>
  <si>
    <t>Aparelho de RAIO X</t>
  </si>
  <si>
    <t>Estabilizador</t>
  </si>
  <si>
    <t>Ventilador Pulmonar</t>
  </si>
  <si>
    <t>Oxímetro de Pulso</t>
  </si>
  <si>
    <t>Glicosímetro</t>
  </si>
  <si>
    <t>Desfibrilador</t>
  </si>
  <si>
    <t xml:space="preserve">Desfibrilador Cardioversor </t>
  </si>
  <si>
    <t>Aparelho de profilaxia</t>
  </si>
  <si>
    <t>Fotopolimerizador</t>
  </si>
  <si>
    <t>Micromotor</t>
  </si>
  <si>
    <t xml:space="preserve"> Rádio Comunicador - Aparelho</t>
  </si>
  <si>
    <t>Rendimento Capital - Sitio de repetição de sinal para rádio comunicador</t>
  </si>
  <si>
    <t>Sitio de repetição de sinal para rádio comunicador</t>
  </si>
  <si>
    <t>Saldo remanescente</t>
  </si>
  <si>
    <t>Secadora de roupa industrial</t>
  </si>
  <si>
    <t>3° ALTERAÇÃO - FaF 2016</t>
  </si>
  <si>
    <t>Construção de Estabelecimento Penal para Regime Fechado</t>
  </si>
  <si>
    <t>Aquisição de Munição Letal</t>
  </si>
  <si>
    <t>-</t>
  </si>
  <si>
    <t>Menos letais - Gás Pimenta/ Munição química</t>
  </si>
  <si>
    <t xml:space="preserve">Bloqueador de Celular - Estimando a prestação de serviço por 12 meses	</t>
  </si>
  <si>
    <t>Scaner Corporal (Bodyscan): Estimando a locação por 12 meses de 5 equipamentos</t>
  </si>
  <si>
    <t>Aquisição de 30 Carabinas Táticas CT .40</t>
  </si>
  <si>
    <t>Aquisição de Kit Antitumulto,  66 kits contendo capacetes, escudo e EPI</t>
  </si>
  <si>
    <t>Aquisição de 30 Espingardas Pump Calibre 12</t>
  </si>
  <si>
    <t>Aquisição de 05 veículos tipo Pick-up para transporte de preso</t>
  </si>
  <si>
    <t>Aquisição de 03 Ambulâncias​</t>
  </si>
  <si>
    <t>Custeio / Capital</t>
  </si>
  <si>
    <t>Ofício nº 54/2018 - FUNPAP(10030441)</t>
  </si>
  <si>
    <t>Construção de edificações na área externa do IAPEN</t>
  </si>
  <si>
    <t>Construção de prédio de acolhimento para visitas. </t>
  </si>
  <si>
    <t>Construção do alojamento da guarda.</t>
  </si>
  <si>
    <t>Construção de estacionamento e pórtico.</t>
  </si>
  <si>
    <t>3.150 - Colchões D33 e 150 beliches</t>
  </si>
  <si>
    <t>Segurança Eletrônica (Rx, Portal, raquetes): 2 esteiras, 10 portais e 30 raquetes</t>
  </si>
  <si>
    <t>Aquisição de 290 Pistolas .40</t>
  </si>
  <si>
    <t xml:space="preserve">Aquisição de 75​ Coletes Antibalístico	</t>
  </si>
  <si>
    <t>Aquisição de 08 Caminhões tipo cela 4X4</t>
  </si>
  <si>
    <t>BAHIA - FaF 16</t>
  </si>
  <si>
    <t>Aquisição de Veículos Cela para Transporte de Presos (1 Caminhão)</t>
  </si>
  <si>
    <t>Aquisição de veículos operacionais (Escolta Prisional e Segurança de perímetros).</t>
  </si>
  <si>
    <t>Aquisição de veículos operacionais para o GEOP</t>
  </si>
  <si>
    <t>Aquisição de dispositivo elétrico incapacitante</t>
  </si>
  <si>
    <t>Aquisição das Armas Institucionais de Porte (PISTOLAS) - TH40 - 70 un, G2C - 77 un, PT100 - 300 un, CT40 - 40 un</t>
  </si>
  <si>
    <t>Aquisição de 120 Espingardas</t>
  </si>
  <si>
    <t>400 Coletes de Proteção Balística Multiameça com nível de proteção II balístico e nível de proteção II contra ataque de objetivos pontiagudos.</t>
  </si>
  <si>
    <t>400 Coletes de Proteção Balística com nível de proteção III-A balístico</t>
  </si>
  <si>
    <t>Aquisição de Dispositivo Monocular compacto para vigilância e reprodução de imagens em cenários de baixa luminosidade</t>
  </si>
  <si>
    <t>Aquisição de 2 Conjuntos de Equipamentos Portáteis para Reprodução de Áudio e Vídeo</t>
  </si>
  <si>
    <t>Aquisição de 2 Binóculos de Vigilância</t>
  </si>
  <si>
    <t>Aquisição de 2 equipamentos compactos e portáteis de gravação de áudio e vídeo, Rastreamento e transmissão de dados em tempo real, por wi-fi</t>
  </si>
  <si>
    <t>Aquisição de 2 Câmeras Filmadoras</t>
  </si>
  <si>
    <t>Aquisição de 2 Câmeras Fotográficas</t>
  </si>
  <si>
    <t>Contratação de Empresa Especializada para  prestação de serviço de locação 12 de scanneres corporais (Body Scan) dual view por um período de 12 meses.</t>
  </si>
  <si>
    <t>12 unidades por 12 meses</t>
  </si>
  <si>
    <t>Locação de Tornozeleira Eletrônica</t>
  </si>
  <si>
    <t>Aquisição - CAPITAL</t>
  </si>
  <si>
    <t>Aquisição de Veículo para utilização
na monitoração eletrônica de
pessoas</t>
  </si>
  <si>
    <t>TH40 – 70 un
G2C – 77 un
PT 100 – 300
un
CT 40 – 40 un</t>
  </si>
  <si>
    <t>Aquisição de Grupo
Gerador</t>
  </si>
  <si>
    <t>2 unidades
Conjunto Penal de
Feira de Santana e
Cadeia Pública
(Salvador)</t>
  </si>
  <si>
    <t>Aquisição de
Rádios
Transceptores</t>
  </si>
  <si>
    <t>310 unidades</t>
  </si>
  <si>
    <t>Aquisição - CUSTEIO</t>
  </si>
  <si>
    <t>Aquisição de cartuchos de lançamento de dardos energizados para Dispositivo Elétrico Incapacitante SPARK Z 2.0</t>
  </si>
  <si>
    <t>Construção de uma Unidade Prisional com 578 vagas no Município de
Feira de Santana</t>
  </si>
  <si>
    <t>Junto aos rendimentos Nota Técnica n° 117/2019/COAITEC/DIRPP/DEPEN/MJ – Doc.
8618061 - Processo 08016.006575/2019-97.</t>
  </si>
  <si>
    <t xml:space="preserve"> o valor apresentado nesta ação encontra-se maior que o
valor do Plano de Aplicação, pois com o andamento do processo
e realização das cotações identificou-se que o valor apresentado
anteriormente não seria suficiente para a pretendida aquisição.
Contudo o referido valor foi acrescido dos rendimentos da
aplicação, conforme já autorizado pelo DEPEN através da Nota
Técnica n° 117/2019/COAITEC/DIRPP/DEPEN/MJ – Doc. 8618061</t>
  </si>
  <si>
    <t>Construção da Unidade de Segurança Máxima para 168 vagas</t>
  </si>
  <si>
    <t>Reforma da CPPL II com 956 internos.</t>
  </si>
  <si>
    <t>Algemas</t>
  </si>
  <si>
    <t>Pistola Imbel</t>
  </si>
  <si>
    <t>Pistola Taurus</t>
  </si>
  <si>
    <t>Espingardas Taurus</t>
  </si>
  <si>
    <t>Carabina CTT .40</t>
  </si>
  <si>
    <t>Carabina 556 Imbel</t>
  </si>
  <si>
    <t>Colete Balistico Nível III A-GG</t>
  </si>
  <si>
    <t>Colete Balistico Nível III A-G</t>
  </si>
  <si>
    <t>Colete Balistico Nível III A-M</t>
  </si>
  <si>
    <t>Colete Balistico Nível III A-P</t>
  </si>
  <si>
    <t>Caminhonetes adaptadas (12)</t>
  </si>
  <si>
    <t>Ambulância</t>
  </si>
  <si>
    <t>Bodyscanner e RaioX -  Manutenção Preventiva  e Corretiva com Peças</t>
  </si>
  <si>
    <t>Munição Treina .40</t>
  </si>
  <si>
    <t>Munição Treina 556</t>
  </si>
  <si>
    <t>Munição Cal 12</t>
  </si>
  <si>
    <t>Munição Não Letal AM 403</t>
  </si>
  <si>
    <t>Munição Não Letal AM 403/P</t>
  </si>
  <si>
    <t>Munição Não Letal 12/70 Anti-Motim</t>
  </si>
  <si>
    <t>Munição Letal Cupper Bullet</t>
  </si>
  <si>
    <t>Munição Letal Comum M193 556</t>
  </si>
  <si>
    <t>Espargidor Espuma</t>
  </si>
  <si>
    <t>Espargidor MAX CS</t>
  </si>
  <si>
    <t>Espargidor MAX OC</t>
  </si>
  <si>
    <t>AM 640</t>
  </si>
  <si>
    <t>Granada GL 300/T</t>
  </si>
  <si>
    <t>Granada GL 302</t>
  </si>
  <si>
    <t>Granada GL 304</t>
  </si>
  <si>
    <t>Granada GL 307</t>
  </si>
  <si>
    <t>Granada GL 120/OC</t>
  </si>
  <si>
    <t>Granada GA 100</t>
  </si>
  <si>
    <t>Granada AM 500</t>
  </si>
  <si>
    <t>Granada GL 103/A</t>
  </si>
  <si>
    <t>Granada GL 201</t>
  </si>
  <si>
    <t>CEARÁ - FaF 16</t>
  </si>
  <si>
    <t>Reforma da Penitenciária Industrial Regional do Cariri - PIRC</t>
  </si>
  <si>
    <t>SALDO RENDIMENTOS</t>
  </si>
  <si>
    <t>Locação de Body Scan</t>
  </si>
  <si>
    <t>2° ALTERAÇÃO - FaF 2016</t>
  </si>
  <si>
    <t>Rendimentos financeiros</t>
  </si>
  <si>
    <t>Resposta Of. Circular nº 18/2020</t>
  </si>
  <si>
    <t>Construção da Penitenciária III - Estabelecimento prisional, com dois módulos de vivência e capacidade de 400 vagas para o público masculino - em licitação</t>
  </si>
  <si>
    <t xml:space="preserve">Locação de 06 Scanner corporal (body Scan) por 48 meses - contrato em execução </t>
  </si>
  <si>
    <t xml:space="preserve">Aquisição de Munição de treinamento e contenção para o Sistema Penitenciário - concluído </t>
  </si>
  <si>
    <t xml:space="preserve">Aquisição de 405 computadores - concluído </t>
  </si>
  <si>
    <t xml:space="preserve">Aquisição de 34 veículos, sendo 30 para transporte de presos com cubículo e 04 tipo furgão com cela - concluído </t>
  </si>
  <si>
    <t xml:space="preserve">Aquisição de 590 coletes de proteção balística, nível 2 - concluído </t>
  </si>
  <si>
    <t>Ofício nº  1336/2020 - DGAP - 11/02/2020</t>
  </si>
  <si>
    <t xml:space="preserve">AÇÃO 1 – PLANALTINA DE
GOIÁS: Construção de Estabelecimento
Penal para Regime Fechado, com 388 vagas (projeto referência do DEPEN), Ordem de Serviço de 16 de maio de 2017.
</t>
  </si>
  <si>
    <t>Investimento e Custeio</t>
  </si>
  <si>
    <r>
      <rPr>
        <b/>
        <sz val="10"/>
        <color rgb="FF000000"/>
        <rFont val="Calibri"/>
        <family val="2"/>
        <scheme val="minor"/>
      </rPr>
      <t>CARTEIRAS ESCOLARES</t>
    </r>
    <r>
      <rPr>
        <sz val="10"/>
        <color indexed="8"/>
        <rFont val="Calibri"/>
        <family val="2"/>
        <scheme val="minor"/>
      </rPr>
      <t xml:space="preserve">: Aquisição
de 500 carteiras escolares. </t>
    </r>
    <r>
      <rPr>
        <b/>
        <sz val="10"/>
        <color rgb="FF000000"/>
        <rFont val="Calibri"/>
        <family val="2"/>
        <scheme val="minor"/>
      </rPr>
      <t>INFRAESTRUTURA
ESCOLAR:</t>
    </r>
    <r>
      <rPr>
        <sz val="10"/>
        <color indexed="8"/>
        <rFont val="Calibri"/>
        <family val="2"/>
        <scheme val="minor"/>
      </rPr>
      <t xml:space="preserve"> Fornecimento e instalação
de 06 módulos escolares para salas de aula.</t>
    </r>
  </si>
  <si>
    <t>6° ALTERAÇÃO - FaF 2016</t>
  </si>
  <si>
    <t>Construção de uma unidade prisional na Grande Vitória, em Regime Fechado</t>
  </si>
  <si>
    <t>Valor total da ação</t>
  </si>
  <si>
    <t>Modernização e aparelhamento de estabelecimento penais</t>
  </si>
  <si>
    <t>Descrição Item 1 . Munição Quimica</t>
  </si>
  <si>
    <t xml:space="preserve">Descrição Item 2. Tecidos para o Projeto Costurando o Futuro </t>
  </si>
  <si>
    <t xml:space="preserve">Descrição Item 3. Laminados de espuma para os beliches dos presos do regime semi-aberto  </t>
  </si>
  <si>
    <t xml:space="preserve">Descrição Item 4. Munição Letal </t>
  </si>
  <si>
    <t>Investimento</t>
  </si>
  <si>
    <t>Descrição item 1. Bombas Elétricas</t>
  </si>
  <si>
    <t>Descrição Item 2. Veículos para transporte de presos- furgão</t>
  </si>
  <si>
    <t xml:space="preserve"> Descrição Item 3 . Espingarda Calibre 12 </t>
  </si>
  <si>
    <t>Descrição Item 4. Pistola. 40</t>
  </si>
  <si>
    <t xml:space="preserve">Descrição Item 5. Carabina CTT .40 </t>
  </si>
  <si>
    <t>Descrição Item 6. Rádio HT de Comunicação</t>
  </si>
  <si>
    <t>Descrição Item 7. Coletes Balísticos -</t>
  </si>
  <si>
    <t>Descrição Item 8. Roçadeiras</t>
  </si>
  <si>
    <t>Descrição Item 10. Armários Guarda Volumes com 12 portas.</t>
  </si>
  <si>
    <t xml:space="preserve">Descrição Item 11. Beliches para presos do regime semiaberto </t>
  </si>
  <si>
    <t>Descrição Item 12. Arquivos de aço para pasta suspensa com 04 gavetas</t>
  </si>
  <si>
    <t>Descrição Item 13. Carteiras Escolares</t>
  </si>
  <si>
    <t>Descrição Item 14. Ar Condicionado</t>
  </si>
  <si>
    <t>Descrição Item 15. Mesa Redonda</t>
  </si>
  <si>
    <t>Descrição Item 16. Mesa Reta</t>
  </si>
  <si>
    <t>Descrição Item 17. Mesa em L</t>
  </si>
  <si>
    <t>Descrição Item 18. Cadeirass Giratorias</t>
  </si>
  <si>
    <t>Descrição Item 19. Cadeiras Fixas</t>
  </si>
  <si>
    <t>Descrição Item 20. Longarinas</t>
  </si>
  <si>
    <t>Descrição Item 21. Gaveteiros</t>
  </si>
  <si>
    <t>Descrição Item 22. Computadores</t>
  </si>
  <si>
    <t>Descrição Item 23. Armário Baixo</t>
  </si>
  <si>
    <t>Descrição Item 24.  Switchs</t>
  </si>
  <si>
    <t>Descrição Item 25.  Noobreaks</t>
  </si>
  <si>
    <t>Item 26. Aquisição de 35 computadores para cadastramento biométrico</t>
  </si>
  <si>
    <t>Item 27.  Aparelhos de TV</t>
  </si>
  <si>
    <t xml:space="preserve">Capacitação dos trabalhadores do sistema penal </t>
  </si>
  <si>
    <t xml:space="preserve"> Treinamento Servidores - EPEN </t>
  </si>
  <si>
    <t>Valor total previsto</t>
  </si>
  <si>
    <t>7° ALTERAÇÃO - FaF 2016</t>
  </si>
  <si>
    <t>Ampliação de vagas - Complexo em São Luis</t>
  </si>
  <si>
    <t>Munições</t>
  </si>
  <si>
    <t>Pistolas, carabinas, espingardas e lançadores</t>
  </si>
  <si>
    <t> Raio-x, portal, banquetas e raquetes   </t>
  </si>
  <si>
    <t>Algemas e coletes balísticos   </t>
  </si>
  <si>
    <t>kit antitumulto (proteção geral, capacete e escudo)</t>
  </si>
  <si>
    <t xml:space="preserve">Construção de Estabelecimento Penal em Brejo </t>
  </si>
  <si>
    <t>Construção de Estabelecimento Penal Gov Nunes Freire</t>
  </si>
  <si>
    <t>SALDO RENDIMENTOS EM 03/04/2019 (CONSTRUÇÃO)</t>
  </si>
  <si>
    <t>Scaner Corporal (Bodyscan): Estimando a locação por 12 meses de 3 equipamentos</t>
  </si>
  <si>
    <t>Locação tornozeleira eletronica</t>
  </si>
  <si>
    <t xml:space="preserve">Aquisição furgões </t>
  </si>
  <si>
    <t>Aquisição ambulâncias</t>
  </si>
  <si>
    <t>Construção Presídio de Frutal</t>
  </si>
  <si>
    <t>Aquisição de Munições</t>
  </si>
  <si>
    <t>Gas pimenta e munições quimicas</t>
  </si>
  <si>
    <t xml:space="preserve">Scaner Corporal (Bodyscan): </t>
  </si>
  <si>
    <t>Kit antitumulto</t>
  </si>
  <si>
    <t>Radio transceptor portatil VHF/FM</t>
  </si>
  <si>
    <t>Armamento</t>
  </si>
  <si>
    <t>Veiculos</t>
  </si>
  <si>
    <t>Rendimento financeiro</t>
  </si>
  <si>
    <t>Ofício nº 33/2019/SEAP/MG -  9535756 - 9536113</t>
  </si>
  <si>
    <t>Construção do Presídio de Itaúna</t>
  </si>
  <si>
    <t>o restante do valor necessário para a finalização será complementado pelo repasse 2017</t>
  </si>
  <si>
    <t>Total</t>
  </si>
  <si>
    <t>Ofício nº 31/2019 - AGEPEN-MS (8544013) (8546562)</t>
  </si>
  <si>
    <t>Elaboração de projetos de engenharia e arquitetura prisional</t>
  </si>
  <si>
    <t>Ampliação de vagas em 06 unidades prisionais</t>
  </si>
  <si>
    <t>Elaboração de projetos prevenção e combate a incendio</t>
  </si>
  <si>
    <t>Prestação de instaçãoi de ar-condixionado</t>
  </si>
  <si>
    <t>Pistolas, carabinas, espingardas</t>
  </si>
  <si>
    <t>Aparelhamento de Unidades Penais</t>
  </si>
  <si>
    <t>Veiculo Fugão</t>
  </si>
  <si>
    <t>MATO GROSSO - FaF 16</t>
  </si>
  <si>
    <t>VEÍCULOS ESPECIALIZADOS</t>
  </si>
  <si>
    <t>COMPUTADORES</t>
  </si>
  <si>
    <t>MONITOR</t>
  </si>
  <si>
    <t>LEITOR BIOMÉTRICO</t>
  </si>
  <si>
    <t>WEBCAM</t>
  </si>
  <si>
    <t>NOBREAK 700 VA</t>
  </si>
  <si>
    <t>SWITCH 24 PORTAS GERENCIAVEL</t>
  </si>
  <si>
    <t>STORAGE NAS 4 TERA BYTES</t>
  </si>
  <si>
    <t>NO BREAK 2.5 KVA ou superior</t>
  </si>
  <si>
    <t>Rack Fechado de Piso 19" 20U</t>
  </si>
  <si>
    <t>Switch 24 L3 Core</t>
  </si>
  <si>
    <t>Módulo de Empilhamento</t>
  </si>
  <si>
    <t>STORAGE SAN</t>
  </si>
  <si>
    <t>TELA DE MONITORAMENTO PARA APLICAÇÃO DE DATACENTER</t>
  </si>
  <si>
    <t>CIRCUITO INTERNO DE MONITORAMENTO DE 6 CANAIS</t>
  </si>
  <si>
    <t>AR-CONDICIONADO 36000 BTUS PARA DATACENTER</t>
  </si>
  <si>
    <t>ESCUDO BALÍSTICO</t>
  </si>
  <si>
    <t>ESPINGARDA MARCA BOITO</t>
  </si>
  <si>
    <t>PISTOLA P.40</t>
  </si>
  <si>
    <t>ADITIVO PISTOLA P.40</t>
  </si>
  <si>
    <t>RÁDIO HT HÍBRIDO - ANALÓGICO E DIGITAL</t>
  </si>
  <si>
    <t>REPETIDORA</t>
  </si>
  <si>
    <t>Capacete Balístico</t>
  </si>
  <si>
    <t>MUNIÇÃO LETAL 5,56 CBC</t>
  </si>
  <si>
    <t>MUNIÇÃO LETAL .12 CBC</t>
  </si>
  <si>
    <t>MUNIÇÃO LETAL .38 CBC</t>
  </si>
  <si>
    <t>ESPARGIDOR AEROSSOL OC- MÉDIO 110 ml</t>
  </si>
  <si>
    <t>ESPARGIDOR AEROSSOL OC- MAX 400 ml</t>
  </si>
  <si>
    <t>ESPARGIDOR ESPUMA OC - MÉDIO 110 ml</t>
  </si>
  <si>
    <t>GRANADA INDOOR EXPLOSIVA DE EFEITO MORAL</t>
  </si>
  <si>
    <t>Ofício nº 3.031/2019/GECPS-SAAP/SESP/MT (10369300) 27/11/2019</t>
  </si>
  <si>
    <t>CONSTRUÇÃO E AMPLIAÇÃO DE ESTABELECIMENTOS PRISIONAIS</t>
  </si>
  <si>
    <t>ITEM</t>
  </si>
  <si>
    <t>ESPECIFICAÇÃO DA DESPESA</t>
  </si>
  <si>
    <t>QUANTIDADE</t>
  </si>
  <si>
    <t>VALOR UNITÁRIO ESTIMADO</t>
  </si>
  <si>
    <t>VALOR TOTAL</t>
  </si>
  <si>
    <t>SALDO  DE OBRAS E AMPLIAÇÕES</t>
  </si>
  <si>
    <t>APARELHAMENTO (DESPESA DE CAPITAL)</t>
  </si>
  <si>
    <t>ADITIVO COMPUTADORES</t>
  </si>
  <si>
    <t>ADITIVO MONITOR</t>
  </si>
  <si>
    <t>SDK</t>
  </si>
  <si>
    <t>Rack 12 U completo (com Path Panel e Regua)</t>
  </si>
  <si>
    <t xml:space="preserve">NOBREAK MONOFÁSICO 10KVA </t>
  </si>
  <si>
    <t>RACK 42U 19'' COM KVM</t>
  </si>
  <si>
    <t>SERVIDOR DE APLICAÇÃO E BANCO DE DADOS</t>
  </si>
  <si>
    <t>ADITIVO - TELA DE MONITORAMENTO PARA APLICAÇÃO DE DATACENTER</t>
  </si>
  <si>
    <t>EQUIPAMENTO DE SOLUÇÃO DE INTELIGÊNCIA BLOQUEADOR DE CELULAR (MALETA TATICA)</t>
  </si>
  <si>
    <t>TOTAL EXECUTADO DESPESA DE CAPITAL</t>
  </si>
  <si>
    <t>SALDO DA CONTA NÃO UTILIZADO</t>
  </si>
  <si>
    <t>MATERIAIS PARA ESCRITÓRIO PARA IMPLANTAÇÃO DA CADEIA PÚBLICA JOVENS E ADULTOS NO MUNICÍPIO DE VÁRZEA GRANDE "A" E "B"</t>
  </si>
  <si>
    <t>CADEIRA GIRATÓRIA SEM BRAÇO EM COURVIM</t>
  </si>
  <si>
    <t>CADEIRA FIXA, COM ENCOSTO E ASSENTO</t>
  </si>
  <si>
    <t>LONGARINA 3 LUGARES COM ENCOSTO E ASSENTO</t>
  </si>
  <si>
    <t>ARMÁRIO DE AÇO COM ESTRUTURA REFORÇADA, COM 2 PORTAS</t>
  </si>
  <si>
    <t>ARMÁRIO DE AÇO PARA COZINHA</t>
  </si>
  <si>
    <t>ARMÁRIO GUARDA VOLUME DE AÇO PARA VESTIÁRIO COM 10 PORTAS</t>
  </si>
  <si>
    <t>ARQUIVO DE AÇO COM 4 GAVETAS PARA PASTAS SUSPENSAS</t>
  </si>
  <si>
    <t>ESTANTE METÁLICA, FABRICADO EM AÇO GALVANIZADO</t>
  </si>
  <si>
    <t>MESA PARA REFEITÓRIO NAS MEDIDAS 1,80X0,80X0,74M</t>
  </si>
  <si>
    <t>BELICHE COM 02 LEITOS ESTRUTURA TUBURLAR</t>
  </si>
  <si>
    <t>CONDICIONADOR DE AR TIPO SPLIT PISO TETO/TETO, 24.000BRU/H</t>
  </si>
  <si>
    <t>BEBEDOURO ELÉTRICO PARA GARRAFÃO DE ÁGUA MINERAL  20 LITROS - TIPO COLUNA</t>
  </si>
  <si>
    <t>REFRIGERADOR (GELADEIRA) MODELO DOMÉSTICO, FROST FREE, DUPLEX COM CAPACIDADE 400 LITROS</t>
  </si>
  <si>
    <t>REFRIGERADOR (GELADEIRA) COM SISTEMA DEGELO SECO, DE UMA PORTA COM CAPACIDADE DE 280 LITROS</t>
  </si>
  <si>
    <t>MICROONDAS COM CAPACIDADE MÍNIMA DE 32 LITROS</t>
  </si>
  <si>
    <t>FOGÃO A GÁS, COM 04 BOCAS, ACENDIMENTO AUTOMÁTICO</t>
  </si>
  <si>
    <t>FRIGOBAR COM CAPACIDADE MÍNIMA DE 120 LITROS</t>
  </si>
  <si>
    <t>VENTILADOR TIPO DE TETO, CARCAÇA DE AÇO</t>
  </si>
  <si>
    <t>LIXEIRA DE AÇO INOXIDÁVEL COM TAMPA ACIONADA POR PEDAL</t>
  </si>
  <si>
    <t>SUPORTE PARA SABONETE LIQUIDO</t>
  </si>
  <si>
    <t>SUPORTE TIPO DISPENSER REFIL BAG-IN-BOX</t>
  </si>
  <si>
    <t>SUPORTE RESISTENTE PARA PORTA TOALHA</t>
  </si>
  <si>
    <t>TELEFONE DE MESA RETANGULAR, COM TECLAS</t>
  </si>
  <si>
    <t>TELEFONE SEM FIO COM FRQUÊNCIA DE 2,4 GHZ</t>
  </si>
  <si>
    <t>TV 32" LED. TV 32" LED FULL HD</t>
  </si>
  <si>
    <t>LAVATÓRIO PARA AS MÃOS, MATERIAL LOUÇA</t>
  </si>
  <si>
    <t>CARRINHO PARA LIMPEZA</t>
  </si>
  <si>
    <t>CONTAINER PARA ACONDICIONAMENTO DE RESÍDOS DE LIXO</t>
  </si>
  <si>
    <t>COMPUTADOR TIPO II (PERFIL PADRÃO)</t>
  </si>
  <si>
    <t>MESA TIPO ESCRIVANINHA COM 02 (DUAS) GAVETAS</t>
  </si>
  <si>
    <t>MESA DE MADEIA SEM GAVETAS</t>
  </si>
  <si>
    <t xml:space="preserve">ARMÁRIOS ALTOS (0,80X1,60) EM FIBRA DE MADEIRA </t>
  </si>
  <si>
    <t>ARMÁRIO BAIXO (0,80X0,73) EM FIBRA DE MADEIRA</t>
  </si>
  <si>
    <t>ARMÁRIO BAIXO COM 02 PORTAS E PRATELEIRA</t>
  </si>
  <si>
    <t>CONDICIONADOR DE AR TIPO SPLIT , UNIDADE INTERNA HORIZONTAL... 18.000 BTU/H</t>
  </si>
  <si>
    <t>TOTAL ESTIMADO MOBILIÁRIOS E EQUIPAMENTOS</t>
  </si>
  <si>
    <t>MATERIAIS DE SAÚDE  PARA IMPLANTAÇÃO DA CADEIA PÚBLICA JOVENS E ADULTOS NO MUNICÍPIO DE VÁRZEA GRANDE "A" E "B"</t>
  </si>
  <si>
    <t>CADEIRA ODONTOLÓGICA COMPLETA</t>
  </si>
  <si>
    <t>MOCHO, BASE COM 05 RODAS DUPLAS</t>
  </si>
  <si>
    <t>AMALGAMADOR CAPSULAR</t>
  </si>
  <si>
    <t>AUTOCLAVE HORIZONTAL COM CAPACIDADE PARA 21 (LITROS)</t>
  </si>
  <si>
    <t>NEGATOSCÓPIO DE 01 CORPO</t>
  </si>
  <si>
    <t>BOMBA Á VÁCUO</t>
  </si>
  <si>
    <t>ULTRASSOM E JATO DE BICARBONATO</t>
  </si>
  <si>
    <t>ARMÁRIO: ARMÁRIO VITRINE DE 02 PORTAS COM CHAVE</t>
  </si>
  <si>
    <t>SUPORTE DE PAREDE</t>
  </si>
  <si>
    <t>CABO DE BISTURI n° 05</t>
  </si>
  <si>
    <t>CABO DE BISTURI n° 07</t>
  </si>
  <si>
    <t>ESTOJO CONFECCIONADO EM AÇO INOX PARA ESTERELIZAÇÃO</t>
  </si>
  <si>
    <t>CURETA GRACEY n° 1/2</t>
  </si>
  <si>
    <t>CURETA GRACEY n° 5/6</t>
  </si>
  <si>
    <t>CURETA GRACEY n° 7/8</t>
  </si>
  <si>
    <t>CURETA GRACEY n° 11/12</t>
  </si>
  <si>
    <t>CURETA GRACEY n° 13/14</t>
  </si>
  <si>
    <t>ESCAVADOR ODONTOLÓGICO n° 05</t>
  </si>
  <si>
    <t>ESCAVADOR ODONTOLÓGICO n° 11</t>
  </si>
  <si>
    <t>FÓRCEPS n° 16</t>
  </si>
  <si>
    <t>FÓRCEPS n° 17</t>
  </si>
  <si>
    <t>FÓRCEPS RETO EM INOX</t>
  </si>
  <si>
    <t>FÓRCEPS n° 65</t>
  </si>
  <si>
    <t>FÓRCEPS ADULTO n° 68</t>
  </si>
  <si>
    <t>CINZEL KIRKLAND 15/16</t>
  </si>
  <si>
    <t>CINZEL DE ORBAN</t>
  </si>
  <si>
    <t>TESOURA CIRURGICA DE MAYO - STILLE</t>
  </si>
  <si>
    <t>TESOURA ÍRIS CURVA 12 CM</t>
  </si>
  <si>
    <t>TESOURA CIRÚRGICA STANDARD FINA CURVA 15 CM</t>
  </si>
  <si>
    <t>BALANÇA ANTROPOMÉTRICA ADULTO</t>
  </si>
  <si>
    <t>ESCADA COM 2 DEGRAUS</t>
  </si>
  <si>
    <t>OTOSCÓPIO COM LUZ BRANCA</t>
  </si>
  <si>
    <t xml:space="preserve">OFTALMOSCÓPIO DIRETO </t>
  </si>
  <si>
    <t>AUTOCLAVE AUTOMÁTICA HORIZONTAL DE MESA, 65 LITROS</t>
  </si>
  <si>
    <t>SELADORA DE EMBALAGENS</t>
  </si>
  <si>
    <t>CADEIRA PARA COLETA DE SANGUE</t>
  </si>
  <si>
    <t>ESTANTE PARA TUBOS DE ENSAIO</t>
  </si>
  <si>
    <t>ESFIGMOMANÔMETRO ADULTO DE COLUNA</t>
  </si>
  <si>
    <t>TERMÔMETRO DIGITAL PORTÁTIL</t>
  </si>
  <si>
    <t>TESOURA MAYO RETA 14 CM</t>
  </si>
  <si>
    <t>TESOURA DE METZEMBAUM RETA 15 CM</t>
  </si>
  <si>
    <t>TESOURA ÍRIS RETA 12 CM</t>
  </si>
  <si>
    <t>BANQUETA GIRATÓRIA EM AÇO INOXIDÁVEL</t>
  </si>
  <si>
    <t>CADEIRA DE RODAS PARA ADULTO</t>
  </si>
  <si>
    <t>SUPORTE PARA SORO</t>
  </si>
  <si>
    <t>CAMA HOSPITALAR COM COLCHÃO</t>
  </si>
  <si>
    <t>MESA DE CABECEIRA</t>
  </si>
  <si>
    <t>TOTAL ESTIMADO SAÚDE</t>
  </si>
  <si>
    <t>TOTAL ESTIMADO AQUISIÇÃO PARA CADEIA PUBLICA DE VÁRZEA GRANDE - DESPESA DE CAPITAL</t>
  </si>
  <si>
    <t>SALDO DE RENDIMENTOS ATUALIZADOS EM 19/11/2019</t>
  </si>
  <si>
    <t>APARELHAMENTO (DESPESA DE CUSTEIO)</t>
  </si>
  <si>
    <t>COLETE BALÍSTICO NÍVEL III-A (Tam. P)</t>
  </si>
  <si>
    <t>COLETE BALÍSTICO NÍVEL III-A (Tam. M)</t>
  </si>
  <si>
    <t>COLETES Nível III-A (Tam. G)</t>
  </si>
  <si>
    <t>MUNIÇÃO LETAL .40 CBC</t>
  </si>
  <si>
    <t>CARTUCHO CBC 12/70 BAGOS PLAST A/MOTIM. GARANTIA MÍNIMA DE 12 (DOZE) MESES. UNIDADE. (INEXIGIBILIDADE DE LICITAÇÃO).</t>
  </si>
  <si>
    <t>MUNIÇÃO CALIBRE 12 ANTI-MOTIM AM403 P (PROJETIL DE BORRACHA - PRECISION) CONDOR</t>
  </si>
  <si>
    <t>MUNIÇÃO CALIBRE 12 ANTI-MOTIM AM403 PSR (PROJETIL DE BORRACHA - PRECISION "SHORT RANGE") CONDOR</t>
  </si>
  <si>
    <t>ESPARGIDOR AEROSSOL CS - LACRIMOGÊNEO MAX 400 ml</t>
  </si>
  <si>
    <t xml:space="preserve">GRANADA LACRIMOGÊNEA TRÍPLICE HYPER (CS) </t>
  </si>
  <si>
    <t>GRANADA INDOOR EXPLOSIVA LACRIMOGÊNEA (CS)</t>
  </si>
  <si>
    <t>MUNIÇÃO ANTI-MOTIM DE ELASTÔMERO, CALIBRE 12, CÂMARA 2 ¾" (70 MM), CARTUCHO COM NO MÍNIMO 12 BAGOS DE BORRACHA DE 8 MM. PARA CONTROLE DE DISTÚRBIOS A MÉDIA DISTÂNCIA (DE 10 A 20M).</t>
  </si>
  <si>
    <t>MUNIÇÃO ANTI-MOTIM DE ELASTÔMERO, CALIBRE 12, CÂMARA 2 ¾" (70 MM), CARTUCHO COM 03 BAGOS DE BORRACHA DE 18 MM. PARA CONTROLE DE DISTÚRBIOS A LONGA DISTÂNCIA (DE 20 A 50M).</t>
  </si>
  <si>
    <t>MUNIÇÃO ANTI-MOTIM DE ELASTÔMERO, CALIBRE 12, CÂMARA 2 ¾" (70 MM), CARTUCHO COM 03 BAGOS DE BORRACHA DE 18 MM. PARA CONTROLE DE DISTÚRBIOS A LONGA DISTÂNCIA (DE 20 A 50M) - ADITIVO</t>
  </si>
  <si>
    <t>TOTAL EXECUTADO DESPESA DE CUSTEIO</t>
  </si>
  <si>
    <t>FORNECIMENTO E INSTALAÇÃO DE PONTO DE REDE LÓGICA E ELETRICA - PROJETO SIGEPEN</t>
  </si>
  <si>
    <t>ALVEOLOTOMO</t>
  </si>
  <si>
    <t>APLICADO DE HID. CÁLCIO DUPLO</t>
  </si>
  <si>
    <t>BRUNIDOR DE AMÁLGAMA; NÚMERO 29</t>
  </si>
  <si>
    <t>BRUNIDOR DE AMÁLGAMA; NÚMERO 33</t>
  </si>
  <si>
    <t>CABO PARA ESPELHO BUCAL</t>
  </si>
  <si>
    <t>CORRENTE DE METAL</t>
  </si>
  <si>
    <t>CURETA ALVEOLAR</t>
  </si>
  <si>
    <t>ESCULPIDOR HOLLENBACK 3S</t>
  </si>
  <si>
    <t>ESPÁTULA n° 07</t>
  </si>
  <si>
    <t>ESPÁTULA n° 24</t>
  </si>
  <si>
    <t>ESPELHO BUCAL NÚMERO 5</t>
  </si>
  <si>
    <t>FÓRCEPS n° 69</t>
  </si>
  <si>
    <t>FÓRCEPS n° 01</t>
  </si>
  <si>
    <t>FÓRCEPS n° 150</t>
  </si>
  <si>
    <t>FÓRCEPS n° 18</t>
  </si>
  <si>
    <t>FÓRCEPS n° 18 R</t>
  </si>
  <si>
    <t>LAMPARINA A ÁLCOOL</t>
  </si>
  <si>
    <t>LIMA ÓSSEA EM AÇO</t>
  </si>
  <si>
    <t>PORTA MATRIZ PARA AMÁLGAMA</t>
  </si>
  <si>
    <t>SERINGA CARPULE COM REFLUXO</t>
  </si>
  <si>
    <t>SINDESMÓTOMO</t>
  </si>
  <si>
    <t>SONDA EXPLORADORA DUPLA N° 5</t>
  </si>
  <si>
    <t>SONDA PERIODONTAL - 14 CM</t>
  </si>
  <si>
    <t>PINÇA GOIVA RETA</t>
  </si>
  <si>
    <t>PINÇA PARA ALGODÃO</t>
  </si>
  <si>
    <t>JOGO DE ALAVANCAS</t>
  </si>
  <si>
    <t>COMPRESSOR ODONTOLÓGICO</t>
  </si>
  <si>
    <t>FOTOPOLIMERIZADOR</t>
  </si>
  <si>
    <t>ALMOTOLIAS DE PLÁSTICO BICO RETO</t>
  </si>
  <si>
    <t>ÓCULOS INCOLOR CONFECCIONADO EM PEÇA ÚNICA DE POLICARBONATO</t>
  </si>
  <si>
    <t>PLACA DE VIDRO FINA DE 6MM</t>
  </si>
  <si>
    <t>POTE DAPPEN DE VIDRO</t>
  </si>
  <si>
    <t>BANDEJA EM AÇO INOX RETANGULAR 23CM X 12,5CM</t>
  </si>
  <si>
    <t>CUBA REDONDA PARA ASSEPSIA EM AÇO INOX, DIMENSÕES 10,5</t>
  </si>
  <si>
    <t>CUBA RIM</t>
  </si>
  <si>
    <t>TAMBOR EM AÇO INOX COM ALÇA</t>
  </si>
  <si>
    <t>CABO DE BISTURI n° 03</t>
  </si>
  <si>
    <t>CABO DE BISTURI n° 04</t>
  </si>
  <si>
    <t>PINÇA ANATÔMICA DENTE DE RATO, MEDINDO 18 CM</t>
  </si>
  <si>
    <t>PINÇA ANATÔMICA DISSECÇÃO, MEDINDO 18CM</t>
  </si>
  <si>
    <t>PINÇA CLÍNICA PARA ALGODÃO</t>
  </si>
  <si>
    <t>PINÇA HALESTEAD CURVA 12 CM</t>
  </si>
  <si>
    <t>PINÇA KELLY CURVA, MEDINDO 16CM</t>
  </si>
  <si>
    <t>PINÇA KELLY RETA 16 CM</t>
  </si>
  <si>
    <t>PINÇA KOCHER CURVA 18 CM</t>
  </si>
  <si>
    <t>PINÇA KOCHER RETA 18 CM</t>
  </si>
  <si>
    <t>PINÇA MOSQUITO CURVA</t>
  </si>
  <si>
    <t>PINÇA PEAN 14 CM</t>
  </si>
  <si>
    <t>PORTA AGULHA DE MAYO HEGAR 14 CM</t>
  </si>
  <si>
    <t>ESTETOSCÓPIO ADULTO</t>
  </si>
  <si>
    <t>GLICOSÍMETRO COM FAIXA DE LEITURA</t>
  </si>
  <si>
    <t>LANTERNA CLÍNICA COM O CORPO EM INOX</t>
  </si>
  <si>
    <t>ESFIGMOMANÔMETRO ANERÓIDE COM ESTETOSCÓPIO</t>
  </si>
  <si>
    <t>FOCO DE LUZ PARA PROCEDIMENTOS AMBULATORIAIS COM HASTE FLEXÍVEL</t>
  </si>
  <si>
    <t>CAIXA TERMICA</t>
  </si>
  <si>
    <t>BIOMBO</t>
  </si>
  <si>
    <t>CARRINHO PARA CURATIVO EM AÇO INOX COM BALDE E BACIA</t>
  </si>
  <si>
    <t>MESA AUXILIAR ESMALTADA COM RODÍZIO</t>
  </si>
  <si>
    <t>SUPORTE DE HAMPER</t>
  </si>
  <si>
    <t>MACA PARA AMBULATÓRIO</t>
  </si>
  <si>
    <t>TOTAL ESTIMADO SAÚDE DESPESA DE CUSTEIO</t>
  </si>
  <si>
    <t>TOTAL EXECUTADO + DESPESA APROVADA EM ANDAMENTO</t>
  </si>
  <si>
    <t xml:space="preserve">SALDO DE CUSTEIO </t>
  </si>
  <si>
    <t xml:space="preserve">TOTAL </t>
  </si>
  <si>
    <t>Construção de Cadeia Pública masculina, no municínio de Marabá</t>
  </si>
  <si>
    <t>Conclusão da Construção de Cadeia Pública masculina, no municínio de Parauanebas</t>
  </si>
  <si>
    <t>Construção de módulo semi-aberto masculino, no municínio de Marabá</t>
  </si>
  <si>
    <t>Execução de proietos destinados às reinserção social de presos internados e egressos</t>
  </si>
  <si>
    <t>Bloqueador de telefonia móvel celular</t>
  </si>
  <si>
    <t>Aquisição de Caminhões cela e furgões cela</t>
  </si>
  <si>
    <t>Coletes balistico</t>
  </si>
  <si>
    <t>Aquisição de mesas de raio X</t>
  </si>
  <si>
    <t>Aquisição de Raio HT</t>
  </si>
  <si>
    <t>Equipamento de Tecnologia da Informação</t>
  </si>
  <si>
    <t>Ampliação da Portaria do complexo de Santa Isabel. Muro de Bloqueio visual c a Central de Monitoramento</t>
  </si>
  <si>
    <t>Capacitação de servidores</t>
  </si>
  <si>
    <t>AÇÃO</t>
  </si>
  <si>
    <t>CATEGORIA</t>
  </si>
  <si>
    <t xml:space="preserve">INVESTIMENTO </t>
  </si>
  <si>
    <t xml:space="preserve">CUSTEIO </t>
  </si>
  <si>
    <t xml:space="preserve">Equipamentos de apoio didático </t>
  </si>
  <si>
    <t xml:space="preserve">Aquisição de algemas </t>
  </si>
  <si>
    <t>Pistolas calibre .40</t>
  </si>
  <si>
    <t xml:space="preserve">Carabinas cal. 5,56 mm </t>
  </si>
  <si>
    <t>espingardas cal 12</t>
  </si>
  <si>
    <t>Equipamento de Inteligência prisional</t>
  </si>
  <si>
    <t>Aquisição de equipamento de Raio - X e Digitalizado de Imagem, para exames</t>
  </si>
  <si>
    <t>Aquisição de veículo tipo passeio para transporte dos técnicos de saúde para atendimento nas unidades prisionais</t>
  </si>
  <si>
    <t>CUSTEIO</t>
  </si>
  <si>
    <t xml:space="preserve">Aquisição de colchões </t>
  </si>
  <si>
    <t>Construção de Unidade Prisional na cidade de Gurinhém</t>
  </si>
  <si>
    <t>Contratação de Empresa Especializada em Serviço  de Monitoramento Eletrônico de Pessoas privadas de liberdade</t>
  </si>
  <si>
    <t>Aquisição de veículos cela de transporte de presos</t>
  </si>
  <si>
    <t>Pistolas .40</t>
  </si>
  <si>
    <t>Fuzis 5,56mm</t>
  </si>
  <si>
    <t>Coletes balisticos</t>
  </si>
  <si>
    <t>Ofício n° 459/2018/SEAP/PB, 27 de junho de 2018. - 6647552</t>
  </si>
  <si>
    <t>espingardas Calibre 12, Pump com ação de repetição</t>
  </si>
  <si>
    <t>Aquisição de 1.170  instrumentos não letais</t>
  </si>
  <si>
    <t>9° ALTERAÇÃO - FaF 2016</t>
  </si>
  <si>
    <t>CONSTRUÇÃO - Concluir a Unidade 1 do Centro Integrado de Ressocialização de Itaquitinga/PE (CIR)</t>
  </si>
  <si>
    <t>CONSTRUÇÃO - Concluir a Unidade 2 do Centro Integrado de Ressocialização de Itaquitinga/PE (CIR)</t>
  </si>
  <si>
    <t>Monitoração eletronica de pessoa</t>
  </si>
  <si>
    <t>Scaner corporal</t>
  </si>
  <si>
    <t>Armas de fogo</t>
  </si>
  <si>
    <t>Notebooks</t>
  </si>
  <si>
    <t>Kit monitoramento eletronico</t>
  </si>
  <si>
    <t>Gerador</t>
  </si>
  <si>
    <t>10° ALTERAÇÃO - FaF 2016</t>
  </si>
  <si>
    <t>Ofício nº 180 E 182/2019/GAB/SJDH - 8464880 / 8464932</t>
  </si>
  <si>
    <t xml:space="preserve">ELABORAÇÃO DE PROJETOS DE ARQUITETURA E ENGENHARIA - Unidade 2 do Centro Integi'ado de Ressocialização de Itaquitinga/PE (CIR); </t>
  </si>
  <si>
    <t>Presídio de Salgueiro/PE (PSAL)</t>
  </si>
  <si>
    <t>Presídio Rorinildo da Rocha Leão (PRRL) de Palmares/PE</t>
  </si>
  <si>
    <t>Penitenciária de Tacaimbó/PE</t>
  </si>
  <si>
    <t>Cadeia Pública de Garanhuns/PE</t>
  </si>
  <si>
    <t>Penitenciária
Agroindustrial São João (PAISJ) da
Ilha de Itamaracá/PE</t>
  </si>
  <si>
    <t>Penitenciária Juiz Plácido de Souza (PJPS) de</t>
  </si>
  <si>
    <t>Viaturas especializadas</t>
  </si>
  <si>
    <t>Aquisição de EPI´s</t>
  </si>
  <si>
    <t>Investimento em Segurança Eletrônica</t>
  </si>
  <si>
    <t>Aquisição de armas, munições e  tecnologias de menor potencial ofensivo</t>
  </si>
  <si>
    <t>Aquisição de equipamentos de inteligência e de videoconferência</t>
  </si>
  <si>
    <t>Material Permanente (Mobília) para o  Sistema Prisional do Estado.</t>
  </si>
  <si>
    <t>Aquisição de computadores e  equipamentos de informática</t>
  </si>
  <si>
    <t xml:space="preserve">Geradores de Energia </t>
  </si>
  <si>
    <t>Rádios e equipamentos de  comunicação</t>
  </si>
  <si>
    <t>Ar Condicionado</t>
  </si>
  <si>
    <t>Programas de alternativas Penais</t>
  </si>
  <si>
    <t xml:space="preserve">Monitoramento Eletrônico </t>
  </si>
  <si>
    <t>Formação, aperfeiçoamento e especialização do serviço penitenciário</t>
  </si>
  <si>
    <t>Cursos na Academia de Formação do Servidor Penitenciário - ACADEPEN</t>
  </si>
  <si>
    <t>4º P.A</t>
  </si>
  <si>
    <t>PIAUÍ - FaF 16</t>
  </si>
  <si>
    <t>Plano de Aplicação - FaF 2016 - PI (6658918)</t>
  </si>
  <si>
    <t>Construção de uma Cadeia Pública na cidade de Bom Princípio - PI, com capacidade de 334 novas vagas</t>
  </si>
  <si>
    <t>Ampliação e Adequação da Colônia Agrícola Major César Oliveira, com a abertura de cerca de 120 novas vagas</t>
  </si>
  <si>
    <t>Conclusão da Construção da Central de Triagem de Teresina-Pi com capacidade para 140 vagas</t>
  </si>
  <si>
    <t>locação de Boddy Scanner</t>
  </si>
  <si>
    <t>Aquisição radio transceptores moveis p/ viatura</t>
  </si>
  <si>
    <t>Aquisição de equipamentos de lavanderia</t>
  </si>
  <si>
    <t>Aquisição de Viaturas 4x4</t>
  </si>
  <si>
    <t>Aquisição de Equipamentos de CFTV</t>
  </si>
  <si>
    <t>Ofício nº 91/2019 - FUNPAP (8528441) 8528442</t>
  </si>
  <si>
    <t>Construção de 02 Estabelecimentos Penais</t>
  </si>
  <si>
    <t>Rio de Janeiro - FaF 16</t>
  </si>
  <si>
    <t>Construção de estabelecimentos prisional que conterá (número de vagas, para o público masculino/feminino), localizado no município de __________. Maiores detalhamentos serão enviados oportunamente.</t>
  </si>
  <si>
    <t>Aquisição de veículos tipo furgão cela</t>
  </si>
  <si>
    <t>Aquisição de pistolas .40</t>
  </si>
  <si>
    <t>Aquisição de espingardas</t>
  </si>
  <si>
    <t>Aquisição de Coletes Nível III-A</t>
  </si>
  <si>
    <t>Reaparelhamento da Escola de Gestão Penitenciária - Aquisição de aparelhos de ar condicionado, bebedouros elétricos, câmeras digitais, aparelhos de DVD, estabilizadores, caixas de som, aparelhos de fax, microfones, desumidificadores higiênicos, projetores, aparelhos de telefone, aparelhos de TV, microcomputadores, notebooks, Telas Visiograf Tripe, Mixer Xenix</t>
  </si>
  <si>
    <t>Aquisição de Munições Químicas</t>
  </si>
  <si>
    <t>Diversas</t>
  </si>
  <si>
    <t>Aquisição de Cartucho Calibre .12</t>
  </si>
  <si>
    <t>Aquisição de Muniçoes Calibre .40</t>
  </si>
  <si>
    <t>Aquisição de Muniçoes Calibre .556</t>
  </si>
  <si>
    <t>Insumos de laboratório</t>
  </si>
  <si>
    <t>Diversos</t>
  </si>
  <si>
    <t>Insumos de imunologia</t>
  </si>
  <si>
    <t>Insumos de hematologia</t>
  </si>
  <si>
    <t>Serviço de Manutenção de Equipamento de TRM (Teste Rápido Molecular para Tuberculose)</t>
  </si>
  <si>
    <t>Testes por Meio Ogawa</t>
  </si>
  <si>
    <t>Insumos de Bioquimica</t>
  </si>
  <si>
    <t>Insumos de R-X</t>
  </si>
  <si>
    <t>Aquisição de Pneus para atender as viaturas de transporte de presos</t>
  </si>
  <si>
    <t>Aquisição de baterias automativas para atender as viaturas de transportes de presos</t>
  </si>
  <si>
    <t>4º P.A RETIFICADO</t>
  </si>
  <si>
    <t>Planilha Termo de Referência FaF 2016 (8626198)</t>
  </si>
  <si>
    <t>ITENS CONFORME Nota Técnica 12 (8626212).</t>
  </si>
  <si>
    <t>Locação de tornozeleiras</t>
  </si>
  <si>
    <t>Munições letais</t>
  </si>
  <si>
    <t>Veiculos - caminhonete</t>
  </si>
  <si>
    <t>Veiculos - Vans</t>
  </si>
  <si>
    <t>Pistolas</t>
  </si>
  <si>
    <t>Ofício nº 8/2020/SEAP de 04/02/2020</t>
  </si>
  <si>
    <t xml:space="preserve">Reformas dos Pav. I, II, III do PEA </t>
  </si>
  <si>
    <t>Construção do CPEAMN</t>
  </si>
  <si>
    <t>Espingardas</t>
  </si>
  <si>
    <t>Kit disp. Elét e lançador AM 637e640</t>
  </si>
  <si>
    <t>Carabinas cal 556mm</t>
  </si>
  <si>
    <t>Geradores de energia eletrica</t>
  </si>
  <si>
    <t>RONDÔNIA - FaF 16</t>
  </si>
  <si>
    <t xml:space="preserve">Ampliação da Unidade Prisional de Ariquemes, no total de 582 novas vagas, com a utilização de material prémoldado/pré­fabricado com resistência mínima de 80 Mpa. </t>
  </si>
  <si>
    <t>Ampliação da Unidade Prisional de Nova Mamoré (Guajará Mirim), no total de 261 vagas, utilizando o método convencional de construção.</t>
  </si>
  <si>
    <t>Aquisição- Capital/Custeio</t>
  </si>
  <si>
    <t>Aquisição de algemas: Confeccionada em aço inox, acabamento polido ou fosco, tipo punho duplo, bloqueio de mecanismo (trava) de segurança, com dispositivo de acionamento localizado na parte interna da algema, não permitindo sua abertura sem a chave adequada; alça dentada de fechamento com guias corrediças para impedir a abertura por pressão ou pancadas; junção das algemas por elos e catraca de fechamento com no mínimo três dentes. Conter três chaves; peso máximo da algema não superior a 350 gramas; conter numeração de série permanente e logotipo do fabricante.</t>
  </si>
  <si>
    <t>Aquisição de caneleiras articuladas tamanho único; peso 350 gramas; largura 28 centímetros; cor preta; caneleira anti tumulto para proteção contra projéteis não balísticos, tais como; pedras, latas, tijolos, pilhas, garrafas, golpes como ferramentas, madeira ou barra de ferro e outros materiais presentes em distúrbios civis, bem com chutes e pontapés, entre outras características usual do produto.</t>
  </si>
  <si>
    <t>Aquisição de equipamentos de informática (computadores, impressoras, notebooks, noobreak, data show, entre outros materiais e equipamentos), visando a modernização e o aparelhamento, exclusivo, das Unidades Prisionais de Rondônia.</t>
  </si>
  <si>
    <t>DIVERSOS</t>
  </si>
  <si>
    <t>Aquisição de escudos destinado à proteção contra arremesso de projéteis expelidos por armas de fogo conforme o nível II da Norma internacional de Proteção Balística NIJ STD 0108.01; e , Aquisição de capacetes balísticos, anti­tumulto nível II da Norma Internacional de Proteção Balística NIJ STD 0108.01 (tamanho P, M e G).</t>
  </si>
  <si>
    <t>50 escudos e 48 capacetes</t>
  </si>
  <si>
    <t>Carabina. 40. Cano: 200mm. Raias 6 dextrogiras passo de raia 1 volta em 420 mm. Coronha: fixa ou dobrável. Comprimento: 470 mm com coronha rebatida 680mm com coronha estendida mínima 760 mm com coronha estendida maxima. Peso: sem carregador 3,060g com carregado vazio 3,260g. Método de funcionamento: Blowback Percursor: flutuante Alimentação: carregador Ejeção, entre outras características.</t>
  </si>
  <si>
    <t>Pistola. 40 S&amp;W. Calibre .40 S&amp;W. Ação: dupla e/ou simples (AD e/ou AS) Funcionamento: semiautomática Nº de tiros:15+1 Comprimento do cano: mínimo de 102 mm e máximo de 107 mm; Comprimento total: mínimo de 194 mm e máximo de 197 mm; Raias: 6 à direita ou à esquerda; Peso: 800 g (descarregada) Acabamento: preto fosco; Miras: sistema de 3 pontos, massa e alça fixas Sistema de segurança: trava do percussor, trava manual externa ambidestra com desarmador do cão, entre outras características.</t>
  </si>
  <si>
    <t>Aquisição de viaturas adaptadas, para escolta e apoio ao transporte de reeducandos do sistema prisional de Rondônia, tipo utilitário (SUV), zero km, da linha de produção comercial, com 4 portas laterais, bicombustível/flex (gasolina e álcool) Potência 130 cv, entre outras característica usual do mercado. O veiculo adaptados de acordo com as normas estabelecidas na Resolução Nº 2, de 1º de Junho de 2015, do Conselho Nacional de Políticas Penitenciária ­ CNPCP, atendendo as normas do Conselho Nacional de Trânsito, na forma da Resolução nº 626 de 19/10/2016/CONTRAN, e demais regulamentos pertinentes</t>
  </si>
  <si>
    <t>Aquisição de máscara contra gases, produzida em borracha hycar, macia e modelável ao rosto do usuário, com Nose Cup na parte frontal para evitar embaçamento do visor. Possui um conjunto para rosquear o cartucho com rosca DIN do lado direito e do lado esquerdo da peça facial, dependendo do usuário ser destro ou canhoto, entre outras características usual do mercado.</t>
  </si>
  <si>
    <t>Bebedouro purificador industrial refrigerado, capacidade para 100 e 50 litros, gabinete em aço inox 430, com torneiras de alta resistência em metal cromado, cuba aparadora em aço inox 430, com mangueira embutida para escoamento de água, pés reguláveis, isolamento térmico em EPS, refrigerado a gás R134A, termostato regulador de temperatura, tensão de 127 V ou 220 V, reservatório em polietileno (atóxico), acompanhado de filtro, certificação do INMETRO.</t>
  </si>
  <si>
    <t>Aquisição de equipamentos de informática, para implantação de Núcleo de Inteligência e Centrais de Vagas nas Unidades Prisionais do Estado, com as seguintes características: Computador Desktop, com as características mínimas: processador deverá possuir no mínimo 4 (quatro) núcleos de processamento e 4 (quatro) threads com 6MB de memória cachê no mínimo. BIOS: Firmware deve ser passível de atualização e suportar o recurso WOL (Wake on LAN) e PXE; Memória Ram 8GB DDR4 2133MHz, expansível até 64GB; Disco Rígido (HD) de 1 TB (Um Terabyte) ou superior com velocidade mínima de 7.200RPM, entre outras características usual do mercado.</t>
  </si>
  <si>
    <t>Aquisição de equipamentos de informática, para implantação de Núcleo de Inteligência e Centrais de Vagas nas Unidades Prisionais do Estado, com as seguintes características: IMPRESSORA LASER MONOCROMÁTICA ­ Velocidade de impressão mínima de 35 ppm (páginas porminuto); Capacidade mínima da Bandeja de Entrada de 500 folhas; Ciclo mensal de impressões de 15000 páginas ou superior; Tempo de impressão para a 1ª (primeira) página: máximo 8.5s; Capacidade do suprimento de tonner inicial de no mínimo 5.000 páginas; Tipo de impressão: monocromático; Memória mínima de 512 MB RAM; Interface de comunicação: USB 2.0 ou superior, Ethernet TCP­IP Ipv4 e IPv6; Tecnologia de impressão Laser ou LED, com utilização de toner, entre outras características usual do mercado.</t>
  </si>
  <si>
    <t>Aquisição de equipamentos de informática, para implantação de Núcleo de Inteligência e Centrais de Vagas nas Unidades Prisionais do Estado, com as seguintes características:SCANNER ­ Fornecimento de Scanner com software de captura pra documentos até tamanho A4 (TIPO I). Especificações Mínimas Resolução de saída: 600 dpi (mínimo) Modo de digitalização: Simplex (frente) e Duplex (frente e verso) através do alimentador automático (ADF/AAD); Capacidade do Alimentador (ADF/AAD): 50 folhas (mínimo) Velocidade Mínima: 60ppm/120ipm a 200 e 300 dpi em preto e branco Conectividade: USB 2.0 (mínimo) Ciclo de Trabalho: 5.000 folhas / dia (mínimo), entre outras características usual do mercado.</t>
  </si>
  <si>
    <t>Aquisição de viaturas adaptadas, tipo caminhão chassi cabine simples, original de fábrica, zero km (primeiro uso), modelo do ano da entrega ou posterior, equipado com tração 4x4 manual, com cabine em aço (original de fábrica), implementado com carroceria para transporte de presos, contendo 2 (duas) portas na cabine original e 2 (duas) portas na carroceria transporte de presos, sendo 1 (uma) lateral e 1 (uma) traseira (dupla) com abertura para os lados em cerca de 150º, atendendo as Resoluções do Conselho Nacional de Trânsito e Resoluções do Conselho de Política Criminal e Penitenciária ­ CNPCP, considerando o disposto na Nota Técnica nº 31/2017/COATC/CGMO/DIRPP/DEPEN.</t>
  </si>
  <si>
    <t>Aquisição de equipamentos para implantação de sistema de monitoramento por câmera de segurança (CFTV) na Unidade Prisional de Ariquemes/RO, composto por: sirene eletrônica, câmeras fixa IP interna, câmeras dome IP fixa externa, software, monitor de vídeo LCD 32", No Break 3 e 5 kva, Switch 24 portas, Parch 24 portais, servidor de gravação HDD 3TB, entre outros dispositivos e características necessárias para o monitoramento local e remotamente.</t>
  </si>
  <si>
    <t>Serviço de locação de equipamentos de Body Scanner (Raio X ­ scanner de corpo e periféricos), para inspeção corporal incluindo software de cadastro, instalação, treinamento e operação assistida, bem como manutenção preventiva e corretiva durante a vigência do contrato, em apoio à Secretaria da Secretaria de Estado de Justiça do Estado de Rondônia nos processos de vistoria de pessoas que adentram as Unidades Prisionais. O equipamento deverá atender as normas regulamentares do Comissão Nacional de Energia Nuclear – CNEN, autarquia federal, vinculada ao Ministério da Ciência e Tecnologia, que na qualidade de órgão superior de planejamento, orientação, supervisão e fiscalização, tem o condão de “estabelecer normas e conceder licenças e autorizações para o comércio interno e externo de equipamentos de interesse para a energia nuclear”, consoante estabelece o artigo 2º, inciso VIII, alínea “a”, da Lei nº 6.189/74, conforme orientações contidas na Nota Técnica nº 4/2017/DIRPP/DEPEN.</t>
  </si>
  <si>
    <t>Implantação do plano de Modernização da Gestão Penal em Rondônia, com o objetivo desenvolver ferramentas para implantação de metodologia de gestão dos serviços penais no estado de Rondônia, com ênfase na modernização do sistema prisional no estado. Nesse sentido, as ações aqui previstas tem como foco desenvolver estudos, avaliações, planos e criar mecanismos e instrumentos que potencializem a implantação, disseminação e sustentação de capacidades técnicas, conceituais e operativas voltadas ao aperfeiçoamento das políticas de execução penal, privativas de liberdade ou restritivas de direito, bem como de inclusão social da pessoa egressa, em Rondônia.</t>
  </si>
  <si>
    <t>Aquisição de grupo geradores</t>
  </si>
  <si>
    <t>SALDO REMANESCENTE</t>
  </si>
  <si>
    <t>RORAIMA - FaF 16</t>
  </si>
  <si>
    <t>Locação de Scaner Corporal (BodyScan)</t>
  </si>
  <si>
    <t>Custeio com ações da FTIP</t>
  </si>
  <si>
    <t xml:space="preserve">Reforma e ampliação da Cadeia Pública Masculina de Boa Vista </t>
  </si>
  <si>
    <t>Reforma e ampliação do Centro de Progressão Penitenciária para Implantação de uma Prisão Especial para Policiais e autoridades</t>
  </si>
  <si>
    <t>Aquisição de Equipamento de Informática (computadores, nobreaks, impressoras, etc)</t>
  </si>
  <si>
    <t>10º DÉCIMO P.A</t>
  </si>
  <si>
    <t>Ofício nº 1549/2020/SEJUC/GAB, de15/10/2020 (13146800) e (13146801)</t>
  </si>
  <si>
    <t>Construção da Cadeia Pública . Masculina do Monte Cristo.</t>
  </si>
  <si>
    <t>Reforma de alas, saneamento, parte elétrica, hidráulica e telhado, com ampliação vagas na Penitenciária Agrícola de Monte Cristo-PAMC</t>
  </si>
  <si>
    <t>Construção de uma Estação de tratamento de água na Penitenciária Agrícola de Monte Cristo-PAMC</t>
  </si>
  <si>
    <t>Aquisição de Veículos Descaracterizados</t>
  </si>
  <si>
    <t>Aquisição de Uniformes para Agentes Penitenciários</t>
  </si>
  <si>
    <t>24 MESES</t>
  </si>
  <si>
    <t>Aquisição de insumos para confecção de Uniformes dos reeducandos</t>
  </si>
  <si>
    <t>Aquisição de insumos para atendimento dos Programas de Ressocialização (roçadeiras, pás, enxadas, carros de mão, etc.)</t>
  </si>
  <si>
    <t>RIO GRANDE DO SUL - FaF 16</t>
  </si>
  <si>
    <t>Construção da unidade prisional de Rio Grande / 388 vagas</t>
  </si>
  <si>
    <t>Construção da unidade prisional de Caxias do Sul / 388 vagas</t>
  </si>
  <si>
    <t>Aquisição de Veículo tipo cela para 4 presos</t>
  </si>
  <si>
    <t>Aquisição de Ambulâncias​</t>
  </si>
  <si>
    <t xml:space="preserve">Armamentos </t>
  </si>
  <si>
    <t>Segurança Eletônica: Banquetas, Raquetes e Rádios Ht</t>
  </si>
  <si>
    <t>Kit antitumulto </t>
  </si>
  <si>
    <t>Gás Pimenta/Munição Química </t>
  </si>
  <si>
    <t>Scaner Corporal (Bodyscan)</t>
  </si>
  <si>
    <t>Ônibus tático, para equipe de Operações Especias da SUSEPE/RS</t>
  </si>
  <si>
    <t>Ofício nº 104/2019 - GAB - DA (9382425) 22/07/2019</t>
  </si>
  <si>
    <t>MUNIÇÃO .40 NTA</t>
  </si>
  <si>
    <t>MUNIÇÃO 3T NTA</t>
  </si>
  <si>
    <t>MUNIÇÃO 38 NTA</t>
  </si>
  <si>
    <t>MUNIÇÃO CD</t>
  </si>
  <si>
    <t>Penitenciária Industrial de ão Bento do Sul</t>
  </si>
  <si>
    <t>Kit Antitumulto</t>
  </si>
  <si>
    <t>Aquisição de detectores de metal tipo raquete e tipo banqueta</t>
  </si>
  <si>
    <t>Oficio 551/2018/SJC/SC -  6611175</t>
  </si>
  <si>
    <t>Munição letal e menos que letal</t>
  </si>
  <si>
    <t>Veículos caminhão cela</t>
  </si>
  <si>
    <t>Veículo Pick Up adaptados </t>
  </si>
  <si>
    <t>Armas</t>
  </si>
  <si>
    <t>Construção da Penitenciária de Areia Branca, regime semiaberto. Capacidade carcerária de 632 vagas para presos do gênero masculina</t>
  </si>
  <si>
    <t>Fiscalização para impedimento de entrada de objetos ilícitos nas unidades prisionais (Body Scan)</t>
  </si>
  <si>
    <t>Implementação do serviço de inteligência (Circuito CFTV)</t>
  </si>
  <si>
    <t>Repressão e combate à atuação de organizações criminosas dentro das unidades do sistema penitenciário (kits dis.elétrico, data kit)</t>
  </si>
  <si>
    <t>Estruturação da segurança realizada pelos servidores penitenciários (Algemas, Armamento, Capacete anti-tumulto, escudo, bandoleira, coldres, cinto, tonfa, porta tonfa, caneleira)</t>
  </si>
  <si>
    <t>Rádio HT (Rendimentos)</t>
  </si>
  <si>
    <t>Otimização da estrutura logística de transporte de pessoas presas (Locação de 9 geradores; manutenção de 30 viaturas)</t>
  </si>
  <si>
    <t>Repressão e combate à atuação de organizações criminosas dentro das unidades do sistema penitenciário (Espargidores, Granadas e Munições)</t>
  </si>
  <si>
    <t>Estruturação da segurança realizada pelos servidores penitenciários. (Munições, Colete Balístico)</t>
  </si>
  <si>
    <t xml:space="preserve">5º P.A </t>
  </si>
  <si>
    <t>SERGIPE  - FaF 16</t>
  </si>
  <si>
    <t>Kit de limpeza de armamento</t>
  </si>
  <si>
    <t>20(vinte) Litros de Óleo de armamento. 200(duzentos) Kits de manutenção para arma de porte, 10(dez) kits de manutenção para arma
longa.</t>
  </si>
  <si>
    <t>Aquisição de capas de coletes balístico</t>
  </si>
  <si>
    <t>Estabelecimento prisional em Riversul</t>
  </si>
  <si>
    <t>Scaner</t>
  </si>
  <si>
    <t>Oficio 349/2017/SAP    5489693</t>
  </si>
  <si>
    <t>Banqueta</t>
  </si>
  <si>
    <t>Raquete</t>
  </si>
  <si>
    <t>Pistolas e carabinas</t>
  </si>
  <si>
    <t>TOCANTINS - FaF 16</t>
  </si>
  <si>
    <t>Construção de unidade de Tratamento Penal para 584 vagas de gênero masculino
localizada no município de Cariri - Tocantins no método modular</t>
  </si>
  <si>
    <t>Rendimento dos recursos disponibilizados a Unidade da Federação</t>
  </si>
  <si>
    <t>Aquisição de veículos caminhonete cabine dupla adaptada com cela </t>
  </si>
  <si>
    <t>20 (vinte) </t>
  </si>
  <si>
    <t>Aquisição de veículos viaturas tipo caminhonete SUV, com proteção balística adaptada com cela</t>
  </si>
  <si>
    <t>03 (três)  </t>
  </si>
  <si>
    <t>Aquisição de veículos para o CEPEMA, NAE e NAP</t>
  </si>
  <si>
    <t>Aquisição de equipamentos de segurança e munições</t>
  </si>
  <si>
    <t>Aquisição de equipamentos de informática para atender unidades prisionais</t>
  </si>
  <si>
    <t>70 kits (computador com teclado e mouse), monitor e nobreak.</t>
  </si>
  <si>
    <t>Aquisição de equipamentos para CEPEMA</t>
  </si>
  <si>
    <t>Aquisição de mobiliário para atender unidades prisionais kits</t>
  </si>
  <si>
    <t>34 kits</t>
  </si>
  <si>
    <t>Aquisição de leitor biométrico digital</t>
  </si>
  <si>
    <t>Aquisição de uniformes para servidores do sistema prisional</t>
  </si>
  <si>
    <t>Formação, aperfeiçoamento c especialização do serviço penitenciário:</t>
  </si>
  <si>
    <t>Locação de bloqueador de celular - 12 meses</t>
  </si>
  <si>
    <t>Locação de Escâner Corporal por 12 meses</t>
  </si>
  <si>
    <t>Aquisição de serviço especializado em controle e monitoramento de pessoas</t>
  </si>
  <si>
    <t>Ofício nº 2643/SECIJU/2019 (10112537) 29/10/2019</t>
  </si>
  <si>
    <t>Resposta Of. Circular 18/2020</t>
  </si>
  <si>
    <t>Acréscimo de R$32.550,00 no valor das munições</t>
  </si>
  <si>
    <t>KIT ANTITUMULTO: Aquisição de 3.000 algemas; 30 escudos balísticos; 100 máscaras de gás; Equipamentos de Proteção Individual (3.000 tonfas e lanternas táticas, 1347 coletes táticos, 200 óculos e abafadores de ruídos, 100 joelheiras); 3.000 kits uniformes; 3.000 cintos táticos
operacionais; 100 Capacetes Balísticos; 1.100 Algemas de tornozelo e transporte e 04 Lançadores de Gás.
VEÍCULO: Aquisição de 01 Micro-ônibus para transporte de presos.
ARMAS/MUNIÇÃO: Aquisição de 200 Espingardas Calibre 12; 20 Air Soft (pistolas e rifles); 600 Pistolas .40; Munições menos que letais e Munições letais (I e II fase); 30 Espingardas Calibre 12 Boito e 100 Carabinas Táticas Calibre .40 CTT40C. EQUIPAMENTOS ESPECIALIZADOS:
Aquisição de 04 Scanners de Alta Capacidade; 08 Esteiras Raios- X; 220 Microcomputadores para as
Unidades Prisionais; 04 Sistemas de Aquisição de Equipamentos de Monitoração por Câmeras, Controle de Acesso e Segurança de Estabelecimento Penal (Penitenciária Odenir Guimarães,
Casa de Prisão Provisória, Presídio Estadual de Formosa e Presídio Estadual de
Anápolis); 09 Conjuntos de Equipamentos Portáteis para a Reprodução de Áudio e Vídeo; 01 Detector não refrigerado;01 Equipamento de Captação de áudio e vídeo; 01Equipamento de Captação de Dados de Aparelhos Móveis.</t>
  </si>
  <si>
    <t>APARELHAMENTO DA ESCOLA PENITENCIÁRIA: Aquisição de Mobiliário, Computadores, Nobreak's,
Projetores Multimídia, Ar Condicionado e Servidor (equipamento de informática).</t>
  </si>
  <si>
    <r>
      <t xml:space="preserve">Construção da Unidade Prisional no município de </t>
    </r>
    <r>
      <rPr>
        <b/>
        <sz val="11"/>
        <rFont val="Calibri"/>
        <family val="2"/>
      </rPr>
      <t>Alta Floresta/MT</t>
    </r>
    <r>
      <rPr>
        <sz val="11"/>
        <color indexed="8"/>
        <rFont val="Calibri"/>
        <family val="2"/>
      </rPr>
      <t xml:space="preserve">, gerando </t>
    </r>
    <r>
      <rPr>
        <b/>
        <sz val="11"/>
        <rFont val="Calibri"/>
        <family val="2"/>
      </rPr>
      <t xml:space="preserve">264 </t>
    </r>
    <r>
      <rPr>
        <sz val="11"/>
        <color indexed="8"/>
        <rFont val="Calibri"/>
        <family val="2"/>
      </rPr>
      <t xml:space="preserve">novas vagas para o Sistema Penitenciário Matogrossense. A unidade prisional funcionará como estabelecimento penal de </t>
    </r>
    <r>
      <rPr>
        <b/>
        <sz val="11"/>
        <rFont val="Calibri"/>
        <family val="2"/>
      </rPr>
      <t>Regime Fechado Masculina</t>
    </r>
    <r>
      <rPr>
        <sz val="11"/>
        <color indexed="8"/>
        <rFont val="Calibri"/>
        <family val="2"/>
      </rPr>
      <t xml:space="preserve">, assegurando ao recuperando um conjunto de atividades necessárias à recuperação e reinclusão do indivíduo a sociedade.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</si>
</sst>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R$&quot;\ * #,##0.00_-;\-&quot;R$&quot;\ * #,##0.00_-;_-&quot;R$&quot;\ * &quot;-&quot;??_-;_-@_-"/>
    <numFmt numFmtId="164" formatCode="_-&quot;R$&quot;* #,##0.00_-;\-&quot;R$&quot;* #,##0.00_-;_-&quot;R$&quot;* &quot;-&quot;??_-;_-@_-"/>
    <numFmt numFmtId="165" formatCode="_-&quot;R$&quot;* #,##0.00_-;&quot;-R$&quot;* #,##0.00_-;_-&quot;R$&quot;* \-??_-;_-@_-"/>
    <numFmt numFmtId="166" formatCode="#,##0.00;[Red]#,##0.00"/>
    <numFmt numFmtId="167" formatCode="&quot;R$&quot;#,##0.00;[Red]&quot;R$&quot;#,##0.00"/>
    <numFmt numFmtId="168" formatCode="&quot;R$&quot;\ #,##0.00"/>
    <numFmt numFmtId="169" formatCode="&quot;R$&quot;#,##0.00"/>
    <numFmt numFmtId="170" formatCode="&quot;R$ &quot;#,##0.00;[Red]&quot;R$ &quot;#,##0.00"/>
    <numFmt numFmtId="171" formatCode="&quot;R$ &quot;#,##0.00"/>
    <numFmt numFmtId="172" formatCode="&quot;R$ &quot;#,##0.00;[Red]&quot;-R$ &quot;#,##0.00"/>
    <numFmt numFmtId="173" formatCode="[$R$]#,##0.00"/>
  </numFmts>
  <fonts count="68" x14ac:knownFonts="1">
    <font>
      <sz val="11"/>
      <color indexed="8"/>
      <name val="Calibri"/>
      <family val="2"/>
    </font>
    <font>
      <sz val="11"/>
      <color theme="1"/>
      <name val="Calibri"/>
      <family val="2"/>
      <scheme val="minor"/>
    </font>
    <font>
      <sz val="10"/>
      <color indexed="8"/>
      <name val="Calibri"/>
      <family val="2"/>
    </font>
    <font>
      <b/>
      <sz val="11"/>
      <color indexed="8"/>
      <name val="Calibri"/>
      <family val="2"/>
    </font>
    <font>
      <sz val="11"/>
      <color indexed="8"/>
      <name val="Calibri"/>
      <family val="2"/>
    </font>
    <font>
      <b/>
      <sz val="11"/>
      <color indexed="9"/>
      <name val="Calibri"/>
      <family val="2"/>
    </font>
    <font>
      <i/>
      <sz val="11"/>
      <color indexed="8"/>
      <name val="Calibri"/>
      <family val="2"/>
    </font>
    <font>
      <sz val="14"/>
      <color rgb="FF000000"/>
      <name val="Times New Roman"/>
      <family val="1"/>
    </font>
    <font>
      <sz val="11"/>
      <color rgb="FFFF0000"/>
      <name val="Calibri Light"/>
      <family val="2"/>
      <scheme val="major"/>
    </font>
    <font>
      <b/>
      <i/>
      <u/>
      <sz val="11"/>
      <color indexed="60"/>
      <name val="Calibri"/>
      <family val="2"/>
    </font>
    <font>
      <b/>
      <i/>
      <sz val="11"/>
      <color indexed="60"/>
      <name val="Calibri"/>
      <family val="2"/>
    </font>
    <font>
      <i/>
      <u/>
      <sz val="11"/>
      <color indexed="8"/>
      <name val="Calibri"/>
      <family val="2"/>
    </font>
    <font>
      <sz val="11"/>
      <color rgb="FFFF0000"/>
      <name val="Calibri"/>
      <family val="2"/>
    </font>
    <font>
      <b/>
      <u/>
      <sz val="11"/>
      <color indexed="8"/>
      <name val="Calibri"/>
      <family val="2"/>
    </font>
    <font>
      <b/>
      <sz val="11"/>
      <color indexed="9"/>
      <name val="Calibri Light"/>
      <family val="2"/>
      <scheme val="major"/>
    </font>
    <font>
      <sz val="11"/>
      <color indexed="8"/>
      <name val="Calibri Light"/>
      <family val="2"/>
      <scheme val="major"/>
    </font>
    <font>
      <i/>
      <sz val="11"/>
      <color indexed="8"/>
      <name val="Calibri Light"/>
      <family val="2"/>
      <scheme val="major"/>
    </font>
    <font>
      <b/>
      <u/>
      <sz val="11"/>
      <color indexed="8"/>
      <name val="Calibri Light"/>
      <family val="2"/>
      <scheme val="major"/>
    </font>
    <font>
      <b/>
      <sz val="11"/>
      <color indexed="8"/>
      <name val="Calibri Light"/>
      <family val="2"/>
      <scheme val="major"/>
    </font>
    <font>
      <sz val="11"/>
      <color rgb="FF000000"/>
      <name val="Calibri Light"/>
      <family val="2"/>
      <scheme val="major"/>
    </font>
    <font>
      <sz val="11"/>
      <name val="Calibri Light"/>
      <family val="2"/>
      <scheme val="major"/>
    </font>
    <font>
      <b/>
      <sz val="20"/>
      <color rgb="FFFF0000"/>
      <name val="Calibri Light"/>
      <family val="2"/>
      <scheme val="major"/>
    </font>
    <font>
      <sz val="11"/>
      <color rgb="FF000000"/>
      <name val="Calibri"/>
      <family val="2"/>
    </font>
    <font>
      <sz val="11"/>
      <name val="Calibri"/>
      <family val="2"/>
    </font>
    <font>
      <b/>
      <sz val="11"/>
      <name val="Calibri"/>
      <family val="2"/>
    </font>
    <font>
      <b/>
      <sz val="11"/>
      <color theme="1"/>
      <name val="Calibri"/>
      <family val="2"/>
      <scheme val="minor"/>
    </font>
    <font>
      <b/>
      <sz val="10"/>
      <color indexed="9"/>
      <name val="Calibri"/>
      <family val="2"/>
      <scheme val="minor"/>
    </font>
    <font>
      <u/>
      <sz val="11"/>
      <color theme="10"/>
      <name val="Calibri"/>
      <family val="2"/>
    </font>
    <font>
      <b/>
      <sz val="10"/>
      <name val="Calibri"/>
      <family val="2"/>
      <scheme val="minor"/>
    </font>
    <font>
      <b/>
      <sz val="10"/>
      <color indexed="8"/>
      <name val="Calibri"/>
      <family val="2"/>
      <scheme val="minor"/>
    </font>
    <font>
      <sz val="10"/>
      <color indexed="8"/>
      <name val="Calibri"/>
      <family val="2"/>
      <scheme val="minor"/>
    </font>
    <font>
      <sz val="10"/>
      <color rgb="FF000000"/>
      <name val="Calibri"/>
      <family val="2"/>
      <scheme val="minor"/>
    </font>
    <font>
      <b/>
      <sz val="11"/>
      <color theme="0"/>
      <name val="Calibri"/>
      <family val="2"/>
    </font>
    <font>
      <sz val="12"/>
      <color theme="1"/>
      <name val="Times New Roman"/>
      <family val="1"/>
    </font>
    <font>
      <sz val="10"/>
      <color theme="1"/>
      <name val="Times New Roman"/>
      <family val="1"/>
    </font>
    <font>
      <sz val="11"/>
      <color theme="1"/>
      <name val="Times New Roman"/>
      <family val="1"/>
    </font>
    <font>
      <b/>
      <u/>
      <sz val="11"/>
      <color theme="1"/>
      <name val="Calibri"/>
      <family val="2"/>
      <scheme val="minor"/>
    </font>
    <font>
      <sz val="10"/>
      <name val="Times New Roman"/>
      <family val="1"/>
    </font>
    <font>
      <b/>
      <sz val="12"/>
      <color theme="1"/>
      <name val="Times New Roman"/>
      <family val="1"/>
    </font>
    <font>
      <sz val="10"/>
      <color rgb="FF00B0F0"/>
      <name val="Times New Roman"/>
      <family val="1"/>
    </font>
    <font>
      <b/>
      <sz val="11"/>
      <color indexed="8"/>
      <name val="Calibri"/>
      <family val="2"/>
      <scheme val="minor"/>
    </font>
    <font>
      <b/>
      <sz val="10"/>
      <color rgb="FF000000"/>
      <name val="Calibri"/>
      <family val="2"/>
      <scheme val="minor"/>
    </font>
    <font>
      <b/>
      <sz val="12"/>
      <color indexed="8"/>
      <name val="Calibri"/>
      <family val="2"/>
      <scheme val="minor"/>
    </font>
    <font>
      <b/>
      <sz val="11"/>
      <color rgb="FF000000"/>
      <name val="Calibri"/>
      <family val="2"/>
    </font>
    <font>
      <b/>
      <sz val="14"/>
      <color rgb="FF000000"/>
      <name val="Times New Roman"/>
      <family val="1"/>
    </font>
    <font>
      <b/>
      <sz val="22"/>
      <color rgb="FFFF0000"/>
      <name val="Calibri"/>
      <family val="2"/>
    </font>
    <font>
      <b/>
      <sz val="12"/>
      <color rgb="FFFF0000"/>
      <name val="Calibri"/>
      <family val="2"/>
    </font>
    <font>
      <i/>
      <strike/>
      <sz val="11"/>
      <color rgb="FFFF0000"/>
      <name val="Calibri"/>
      <family val="2"/>
    </font>
    <font>
      <strike/>
      <sz val="11"/>
      <color rgb="FFFF0000"/>
      <name val="Calibri"/>
      <family val="2"/>
    </font>
    <font>
      <sz val="10"/>
      <color rgb="FF000000"/>
      <name val="Times New Roman"/>
      <family val="1"/>
    </font>
    <font>
      <sz val="10"/>
      <color rgb="FFFF0000"/>
      <name val="Calibri"/>
      <family val="2"/>
      <scheme val="minor"/>
    </font>
    <font>
      <b/>
      <sz val="12"/>
      <color indexed="9"/>
      <name val="Calibri"/>
      <family val="2"/>
      <scheme val="minor"/>
    </font>
    <font>
      <sz val="12"/>
      <color indexed="8"/>
      <name val="Calibri"/>
      <family val="2"/>
      <scheme val="minor"/>
    </font>
    <font>
      <i/>
      <sz val="12"/>
      <color indexed="8"/>
      <name val="Calibri"/>
      <family val="2"/>
      <scheme val="minor"/>
    </font>
    <font>
      <b/>
      <u/>
      <sz val="12"/>
      <color indexed="8"/>
      <name val="Calibri"/>
      <family val="2"/>
      <scheme val="minor"/>
    </font>
    <font>
      <sz val="12"/>
      <color rgb="FFFF0000"/>
      <name val="Calibri"/>
      <family val="2"/>
      <scheme val="minor"/>
    </font>
    <font>
      <sz val="11"/>
      <color rgb="FFFF0000"/>
      <name val="Calibri"/>
      <family val="2"/>
      <scheme val="minor"/>
    </font>
    <font>
      <b/>
      <sz val="16"/>
      <color indexed="9"/>
      <name val="Calibri"/>
      <family val="2"/>
      <scheme val="minor"/>
    </font>
    <font>
      <b/>
      <sz val="11"/>
      <color indexed="9"/>
      <name val="Calibri"/>
      <family val="2"/>
      <scheme val="minor"/>
    </font>
    <font>
      <b/>
      <u/>
      <sz val="11"/>
      <color indexed="8"/>
      <name val="Calibri"/>
      <family val="2"/>
      <scheme val="minor"/>
    </font>
    <font>
      <sz val="11"/>
      <color indexed="8"/>
      <name val="Calibri"/>
      <family val="2"/>
      <scheme val="minor"/>
    </font>
    <font>
      <sz val="11"/>
      <name val="Calibri"/>
      <family val="2"/>
      <scheme val="minor"/>
    </font>
    <font>
      <i/>
      <sz val="11"/>
      <color indexed="8"/>
      <name val="Calibri"/>
      <family val="2"/>
      <scheme val="minor"/>
    </font>
    <font>
      <b/>
      <sz val="11"/>
      <name val="Calibri"/>
      <family val="2"/>
      <scheme val="minor"/>
    </font>
    <font>
      <b/>
      <sz val="11"/>
      <color rgb="FFFF0000"/>
      <name val="Calibri Light"/>
      <family val="2"/>
      <scheme val="major"/>
    </font>
    <font>
      <sz val="11"/>
      <color theme="1"/>
      <name val="Calibri Light"/>
      <family val="2"/>
      <scheme val="major"/>
    </font>
    <font>
      <i/>
      <sz val="11"/>
      <color rgb="FFFF0000"/>
      <name val="Calibri Light"/>
      <family val="2"/>
      <scheme val="major"/>
    </font>
    <font>
      <b/>
      <sz val="11"/>
      <color theme="1"/>
      <name val="Calibri"/>
      <family val="2"/>
    </font>
  </fonts>
  <fills count="35">
    <fill>
      <patternFill patternType="none"/>
    </fill>
    <fill>
      <patternFill patternType="gray125"/>
    </fill>
    <fill>
      <patternFill patternType="solid">
        <fgColor indexed="56"/>
        <bgColor indexed="62"/>
      </patternFill>
    </fill>
    <fill>
      <patternFill patternType="solid">
        <fgColor indexed="8"/>
        <bgColor indexed="58"/>
      </patternFill>
    </fill>
    <fill>
      <patternFill patternType="solid">
        <fgColor indexed="22"/>
        <bgColor indexed="31"/>
      </patternFill>
    </fill>
    <fill>
      <patternFill patternType="solid">
        <fgColor indexed="44"/>
        <bgColor indexed="31"/>
      </patternFill>
    </fill>
    <fill>
      <patternFill patternType="solid">
        <fgColor indexed="26"/>
        <bgColor indexed="9"/>
      </patternFill>
    </fill>
    <fill>
      <patternFill patternType="solid">
        <fgColor indexed="13"/>
        <bgColor indexed="34"/>
      </patternFill>
    </fill>
    <fill>
      <patternFill patternType="solid">
        <fgColor indexed="27"/>
        <bgColor indexed="9"/>
      </patternFill>
    </fill>
    <fill>
      <patternFill patternType="solid">
        <fgColor theme="0"/>
        <bgColor indexed="64"/>
      </patternFill>
    </fill>
    <fill>
      <patternFill patternType="solid">
        <fgColor rgb="FFFFFF00"/>
        <bgColor indexed="64"/>
      </patternFill>
    </fill>
    <fill>
      <patternFill patternType="solid">
        <fgColor theme="0"/>
        <bgColor indexed="9"/>
      </patternFill>
    </fill>
    <fill>
      <patternFill patternType="solid">
        <fgColor theme="0" tint="-0.249977111117893"/>
        <bgColor rgb="FFD0CECE"/>
      </patternFill>
    </fill>
    <fill>
      <patternFill patternType="solid">
        <fgColor theme="0" tint="-0.249977111117893"/>
        <bgColor indexed="64"/>
      </patternFill>
    </fill>
    <fill>
      <patternFill patternType="solid">
        <fgColor theme="0" tint="-0.249977111117893"/>
        <bgColor rgb="FFD9D9D9"/>
      </patternFill>
    </fill>
    <fill>
      <patternFill patternType="solid">
        <fgColor rgb="FF9DC3E6"/>
        <bgColor rgb="FF9DC3E6"/>
      </patternFill>
    </fill>
    <fill>
      <patternFill patternType="solid">
        <fgColor rgb="FFF6B26B"/>
        <bgColor rgb="FFF6B26B"/>
      </patternFill>
    </fill>
    <fill>
      <patternFill patternType="solid">
        <fgColor rgb="FFD0CECE"/>
        <bgColor rgb="FFD0CECE"/>
      </patternFill>
    </fill>
    <fill>
      <patternFill patternType="solid">
        <fgColor rgb="FFEFEFEF"/>
        <bgColor rgb="FFEFEFEF"/>
      </patternFill>
    </fill>
    <fill>
      <patternFill patternType="solid">
        <fgColor rgb="FFFFFFFF"/>
        <bgColor rgb="FFFFFFFF"/>
      </patternFill>
    </fill>
    <fill>
      <patternFill patternType="solid">
        <fgColor rgb="FFFFFF00"/>
        <bgColor rgb="FFFFFFFF"/>
      </patternFill>
    </fill>
    <fill>
      <patternFill patternType="solid">
        <fgColor theme="0"/>
        <bgColor theme="0"/>
      </patternFill>
    </fill>
    <fill>
      <patternFill patternType="solid">
        <fgColor theme="5" tint="0.39997558519241921"/>
        <bgColor rgb="FFFFFFFF"/>
      </patternFill>
    </fill>
    <fill>
      <patternFill patternType="solid">
        <fgColor theme="4" tint="0.59999389629810485"/>
        <bgColor rgb="FFFFFFFF"/>
      </patternFill>
    </fill>
    <fill>
      <patternFill patternType="solid">
        <fgColor theme="7" tint="0.79998168889431442"/>
        <bgColor rgb="FFFFFFFF"/>
      </patternFill>
    </fill>
    <fill>
      <patternFill patternType="solid">
        <fgColor theme="4" tint="0.39997558519241921"/>
        <bgColor indexed="64"/>
      </patternFill>
    </fill>
    <fill>
      <patternFill patternType="solid">
        <fgColor theme="5" tint="0.39997558519241921"/>
        <bgColor indexed="64"/>
      </patternFill>
    </fill>
    <fill>
      <patternFill patternType="solid">
        <fgColor rgb="FFAFABAB"/>
        <bgColor rgb="FFAFABAB"/>
      </patternFill>
    </fill>
    <fill>
      <patternFill patternType="solid">
        <fgColor theme="0"/>
        <bgColor rgb="FFFFFF00"/>
      </patternFill>
    </fill>
    <fill>
      <patternFill patternType="solid">
        <fgColor theme="5" tint="0.39997558519241921"/>
        <bgColor rgb="FF9DC3E6"/>
      </patternFill>
    </fill>
    <fill>
      <patternFill patternType="solid">
        <fgColor theme="5" tint="0.39997558519241921"/>
        <bgColor rgb="FFF9CB9C"/>
      </patternFill>
    </fill>
    <fill>
      <patternFill patternType="solid">
        <fgColor theme="7" tint="0.59999389629810485"/>
        <bgColor indexed="64"/>
      </patternFill>
    </fill>
    <fill>
      <patternFill patternType="solid">
        <fgColor theme="1"/>
        <bgColor indexed="64"/>
      </patternFill>
    </fill>
    <fill>
      <patternFill patternType="solid">
        <fgColor theme="2" tint="-0.249977111117893"/>
        <bgColor indexed="64"/>
      </patternFill>
    </fill>
    <fill>
      <patternFill patternType="solid">
        <fgColor theme="5" tint="0.79998168889431442"/>
        <bgColor indexed="9"/>
      </patternFill>
    </fill>
  </fills>
  <borders count="89">
    <border>
      <left/>
      <right/>
      <top/>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medium">
        <color indexed="8"/>
      </bottom>
      <diagonal/>
    </border>
    <border>
      <left/>
      <right style="thin">
        <color indexed="8"/>
      </right>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ck">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rgb="FF000000"/>
      </left>
      <right/>
      <top style="thin">
        <color rgb="FF000000"/>
      </top>
      <bottom style="thin">
        <color rgb="FF000000"/>
      </bottom>
      <diagonal/>
    </border>
    <border>
      <left/>
      <right/>
      <top style="thin">
        <color rgb="FF000000"/>
      </top>
      <bottom style="thin">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ck">
        <color rgb="FF000000"/>
      </left>
      <right style="thin">
        <color rgb="FF000000"/>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top/>
      <bottom style="thin">
        <color indexed="64"/>
      </bottom>
      <diagonal/>
    </border>
    <border>
      <left style="thick">
        <color rgb="FF000000"/>
      </left>
      <right/>
      <top style="thin">
        <color indexed="64"/>
      </top>
      <bottom style="thick">
        <color rgb="FF000000"/>
      </bottom>
      <diagonal/>
    </border>
    <border>
      <left/>
      <right/>
      <top style="thin">
        <color indexed="64"/>
      </top>
      <bottom style="thick">
        <color rgb="FF000000"/>
      </bottom>
      <diagonal/>
    </border>
    <border>
      <left/>
      <right style="thin">
        <color rgb="FF000000"/>
      </right>
      <top style="thin">
        <color indexed="64"/>
      </top>
      <bottom style="thick">
        <color rgb="FF000000"/>
      </bottom>
      <diagonal/>
    </border>
    <border>
      <left style="thin">
        <color rgb="FF000000"/>
      </left>
      <right style="thin">
        <color rgb="FF000000"/>
      </right>
      <top style="thin">
        <color rgb="FF000000"/>
      </top>
      <bottom style="thick">
        <color rgb="FF000000"/>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8"/>
      </bottom>
      <diagonal/>
    </border>
    <border>
      <left style="thin">
        <color indexed="8"/>
      </left>
      <right style="thin">
        <color indexed="8"/>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64"/>
      </right>
      <top style="thin">
        <color rgb="FF000000"/>
      </top>
      <bottom/>
      <diagonal/>
    </border>
    <border>
      <left style="thin">
        <color indexed="64"/>
      </left>
      <right style="thin">
        <color indexed="8"/>
      </right>
      <top style="thin">
        <color rgb="FF000000"/>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bottom style="medium">
        <color indexed="8"/>
      </bottom>
      <diagonal/>
    </border>
    <border>
      <left style="thin">
        <color indexed="8"/>
      </left>
      <right style="thin">
        <color indexed="64"/>
      </right>
      <top/>
      <bottom/>
      <diagonal/>
    </border>
    <border>
      <left/>
      <right style="thin">
        <color rgb="FF000000"/>
      </right>
      <top style="thin">
        <color rgb="FF000000"/>
      </top>
      <bottom/>
      <diagonal/>
    </border>
    <border>
      <left style="thin">
        <color indexed="64"/>
      </left>
      <right style="thin">
        <color indexed="8"/>
      </right>
      <top/>
      <bottom/>
      <diagonal/>
    </border>
    <border>
      <left/>
      <right/>
      <top style="thin">
        <color indexed="8"/>
      </top>
      <bottom/>
      <diagonal/>
    </border>
    <border>
      <left style="thin">
        <color indexed="64"/>
      </left>
      <right style="thin">
        <color indexed="64"/>
      </right>
      <top style="thin">
        <color indexed="64"/>
      </top>
      <bottom/>
      <diagonal/>
    </border>
    <border>
      <left/>
      <right style="thin">
        <color rgb="FF000000"/>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style="thin">
        <color indexed="8"/>
      </right>
      <top style="thin">
        <color indexed="8"/>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auto="1"/>
      </right>
      <top/>
      <bottom/>
      <diagonal/>
    </border>
    <border>
      <left style="thin">
        <color indexed="8"/>
      </left>
      <right style="thin">
        <color indexed="8"/>
      </right>
      <top style="thin">
        <color indexed="8"/>
      </top>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indexed="64"/>
      </left>
      <right style="medium">
        <color indexed="64"/>
      </right>
      <top/>
      <bottom style="medium">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8"/>
      </bottom>
      <diagonal/>
    </border>
    <border>
      <left style="thin">
        <color indexed="8"/>
      </left>
      <right/>
      <top style="thin">
        <color indexed="64"/>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64"/>
      </right>
      <top/>
      <bottom style="thin">
        <color rgb="FF000000"/>
      </bottom>
      <diagonal/>
    </border>
    <border>
      <left/>
      <right style="thin">
        <color rgb="FF000000"/>
      </right>
      <top/>
      <bottom style="thin">
        <color indexed="64"/>
      </bottom>
      <diagonal/>
    </border>
    <border>
      <left style="thick">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ck">
        <color rgb="FF000000"/>
      </left>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165" fontId="4" fillId="0" borderId="0" applyFill="0" applyBorder="0" applyAlignment="0" applyProtection="0"/>
    <xf numFmtId="0" fontId="27" fillId="0" borderId="0" applyNumberFormat="0" applyFill="0" applyBorder="0" applyAlignment="0" applyProtection="0"/>
  </cellStyleXfs>
  <cellXfs count="838">
    <xf numFmtId="0" fontId="0" fillId="0" borderId="0" xfId="0"/>
    <xf numFmtId="0" fontId="2" fillId="0" borderId="0" xfId="0" applyFont="1" applyAlignment="1">
      <alignment vertical="center" wrapText="1"/>
    </xf>
    <xf numFmtId="165" fontId="3" fillId="7" borderId="4" xfId="0" applyNumberFormat="1" applyFont="1" applyFill="1" applyBorder="1" applyAlignment="1">
      <alignment horizontal="center" vertical="center" wrapText="1"/>
    </xf>
    <xf numFmtId="3" fontId="0" fillId="0" borderId="0" xfId="0" applyNumberForma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165" fontId="0" fillId="6" borderId="2" xfId="0" applyNumberFormat="1" applyFill="1" applyBorder="1" applyAlignment="1">
      <alignment horizontal="center" vertical="center" wrapText="1"/>
    </xf>
    <xf numFmtId="0" fontId="0" fillId="0" borderId="5" xfId="0" applyBorder="1" applyAlignment="1">
      <alignment horizontal="center" vertical="center" wrapText="1"/>
    </xf>
    <xf numFmtId="165" fontId="0" fillId="6" borderId="2" xfId="0" applyNumberFormat="1" applyFill="1" applyBorder="1" applyAlignment="1">
      <alignment horizontal="center" vertical="center"/>
    </xf>
    <xf numFmtId="0" fontId="0" fillId="0" borderId="2" xfId="0" applyBorder="1" applyAlignment="1">
      <alignment horizontal="center" vertical="center" wrapText="1"/>
    </xf>
    <xf numFmtId="165" fontId="0" fillId="0" borderId="2" xfId="0" applyNumberFormat="1" applyBorder="1" applyAlignment="1">
      <alignment horizontal="center" vertical="center"/>
    </xf>
    <xf numFmtId="3" fontId="0" fillId="0" borderId="2" xfId="0" applyNumberFormat="1" applyBorder="1" applyAlignment="1">
      <alignment horizontal="center" vertical="center" wrapText="1"/>
    </xf>
    <xf numFmtId="0" fontId="3" fillId="4" borderId="0" xfId="0" applyFont="1" applyFill="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3" fontId="15" fillId="0" borderId="0" xfId="0" applyNumberFormat="1" applyFont="1" applyAlignment="1">
      <alignment horizontal="left" vertical="center" wrapText="1"/>
    </xf>
    <xf numFmtId="0" fontId="15" fillId="0" borderId="0" xfId="0" applyFont="1" applyAlignment="1">
      <alignment horizontal="left" vertical="center"/>
    </xf>
    <xf numFmtId="0" fontId="17" fillId="5" borderId="11" xfId="0" applyFont="1" applyFill="1" applyBorder="1" applyAlignment="1">
      <alignment horizontal="center" vertical="center"/>
    </xf>
    <xf numFmtId="0" fontId="17" fillId="5" borderId="11" xfId="0" applyFont="1" applyFill="1" applyBorder="1" applyAlignment="1">
      <alignment horizontal="center" vertical="center" wrapText="1"/>
    </xf>
    <xf numFmtId="165" fontId="17" fillId="5" borderId="11" xfId="0" applyNumberFormat="1" applyFont="1" applyFill="1" applyBorder="1" applyAlignment="1">
      <alignment horizontal="center"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8" fillId="4" borderId="11" xfId="0" applyFont="1" applyFill="1" applyBorder="1" applyAlignment="1">
      <alignment horizontal="center" vertical="center"/>
    </xf>
    <xf numFmtId="0" fontId="15"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11" xfId="0" applyFont="1" applyBorder="1" applyAlignment="1">
      <alignment horizontal="center" vertical="center"/>
    </xf>
    <xf numFmtId="165" fontId="15" fillId="6" borderId="11" xfId="0" applyNumberFormat="1" applyFont="1" applyFill="1" applyBorder="1" applyAlignment="1">
      <alignment horizontal="center" vertical="center" wrapText="1"/>
    </xf>
    <xf numFmtId="3" fontId="15" fillId="0" borderId="11" xfId="0" applyNumberFormat="1" applyFont="1" applyBorder="1" applyAlignment="1">
      <alignment horizontal="center" vertical="center" wrapText="1"/>
    </xf>
    <xf numFmtId="165" fontId="15" fillId="0" borderId="11" xfId="0" applyNumberFormat="1" applyFont="1" applyBorder="1" applyAlignment="1">
      <alignment horizontal="center" vertical="center" wrapText="1"/>
    </xf>
    <xf numFmtId="0" fontId="16" fillId="0" borderId="11" xfId="0" applyFont="1" applyBorder="1" applyAlignment="1">
      <alignment horizontal="center" vertical="center" wrapText="1"/>
    </xf>
    <xf numFmtId="165" fontId="18" fillId="7" borderId="11" xfId="0" applyNumberFormat="1"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3" fontId="15" fillId="0" borderId="0" xfId="0" applyNumberFormat="1" applyFont="1" applyAlignment="1">
      <alignment horizontal="center" vertical="center" wrapText="1"/>
    </xf>
    <xf numFmtId="0" fontId="15" fillId="0" borderId="0" xfId="0" applyFont="1" applyAlignment="1">
      <alignment horizontal="center" vertical="center"/>
    </xf>
    <xf numFmtId="0" fontId="18" fillId="0" borderId="11" xfId="0" applyFont="1" applyBorder="1" applyAlignment="1">
      <alignment horizontal="center" vertical="center" wrapText="1"/>
    </xf>
    <xf numFmtId="0" fontId="15" fillId="0" borderId="0" xfId="0" applyFont="1" applyAlignment="1">
      <alignment vertical="center"/>
    </xf>
    <xf numFmtId="0" fontId="0" fillId="0" borderId="0" xfId="0" applyAlignment="1">
      <alignment wrapText="1"/>
    </xf>
    <xf numFmtId="0" fontId="20" fillId="0" borderId="11" xfId="0" applyFont="1" applyBorder="1" applyAlignment="1">
      <alignment horizontal="center" vertical="center" wrapText="1"/>
    </xf>
    <xf numFmtId="0" fontId="8" fillId="0" borderId="12" xfId="0" applyFont="1" applyBorder="1" applyAlignment="1">
      <alignment horizontal="center" vertical="center"/>
    </xf>
    <xf numFmtId="4" fontId="8" fillId="0" borderId="12"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0" fillId="0" borderId="0" xfId="0" applyAlignment="1">
      <alignment horizontal="center" vertical="center"/>
    </xf>
    <xf numFmtId="165" fontId="15" fillId="11" borderId="11" xfId="0" applyNumberFormat="1" applyFont="1" applyFill="1" applyBorder="1" applyAlignment="1">
      <alignment horizontal="center" vertical="center" wrapText="1"/>
    </xf>
    <xf numFmtId="3" fontId="8" fillId="0" borderId="11" xfId="0" applyNumberFormat="1" applyFont="1" applyBorder="1" applyAlignment="1">
      <alignment horizontal="center" vertical="center" wrapText="1"/>
    </xf>
    <xf numFmtId="0" fontId="8" fillId="0" borderId="12" xfId="0" applyFont="1" applyBorder="1" applyAlignment="1">
      <alignment horizontal="center" vertical="center" wrapText="1"/>
    </xf>
    <xf numFmtId="169" fontId="8" fillId="0" borderId="0" xfId="0" applyNumberFormat="1" applyFont="1" applyAlignment="1">
      <alignment horizontal="center" vertical="center"/>
    </xf>
    <xf numFmtId="165" fontId="15" fillId="31" borderId="11" xfId="0" applyNumberFormat="1" applyFont="1" applyFill="1" applyBorder="1" applyAlignment="1">
      <alignment horizontal="center" vertical="center" wrapText="1"/>
    </xf>
    <xf numFmtId="165" fontId="15" fillId="10" borderId="11" xfId="0" applyNumberFormat="1" applyFont="1" applyFill="1" applyBorder="1" applyAlignment="1">
      <alignment horizontal="center" vertical="center" wrapText="1"/>
    </xf>
    <xf numFmtId="165" fontId="8" fillId="0" borderId="11" xfId="0" applyNumberFormat="1" applyFont="1" applyBorder="1" applyAlignment="1">
      <alignment horizontal="center" vertical="center" wrapText="1"/>
    </xf>
    <xf numFmtId="0" fontId="12" fillId="0" borderId="0" xfId="0" applyFont="1" applyAlignment="1">
      <alignment horizontal="center" vertical="center" wrapText="1"/>
    </xf>
    <xf numFmtId="0" fontId="15" fillId="0" borderId="40" xfId="0" applyFont="1" applyBorder="1" applyAlignment="1">
      <alignment vertical="center" wrapText="1"/>
    </xf>
    <xf numFmtId="0" fontId="15" fillId="0" borderId="0" xfId="0" applyFont="1" applyAlignment="1">
      <alignment vertical="center" wrapText="1"/>
    </xf>
    <xf numFmtId="0" fontId="15" fillId="0" borderId="13" xfId="0" applyFont="1" applyBorder="1" applyAlignment="1">
      <alignment vertical="center" wrapText="1"/>
    </xf>
    <xf numFmtId="0" fontId="15" fillId="0" borderId="35" xfId="0" applyFont="1" applyBorder="1" applyAlignment="1">
      <alignment vertical="center" wrapText="1"/>
    </xf>
    <xf numFmtId="0" fontId="15" fillId="0" borderId="28" xfId="0" applyFont="1" applyBorder="1" applyAlignment="1">
      <alignment vertical="center" wrapText="1"/>
    </xf>
    <xf numFmtId="0" fontId="15" fillId="0" borderId="27" xfId="0" applyFont="1" applyBorder="1" applyAlignment="1">
      <alignment vertical="center" wrapText="1"/>
    </xf>
    <xf numFmtId="0" fontId="0" fillId="0" borderId="11" xfId="0" applyBorder="1" applyAlignment="1">
      <alignment horizontal="center" vertical="center" wrapText="1"/>
    </xf>
    <xf numFmtId="0" fontId="0" fillId="0" borderId="11" xfId="0" applyBorder="1" applyAlignment="1">
      <alignment wrapText="1"/>
    </xf>
    <xf numFmtId="0" fontId="14" fillId="3" borderId="0" xfId="0" applyFont="1" applyFill="1" applyAlignment="1">
      <alignment horizontal="center" vertical="center" wrapText="1"/>
    </xf>
    <xf numFmtId="0" fontId="8" fillId="10" borderId="11" xfId="0" applyFont="1" applyFill="1" applyBorder="1" applyAlignment="1">
      <alignment horizontal="center" vertical="center" wrapText="1"/>
    </xf>
    <xf numFmtId="3" fontId="8" fillId="10" borderId="11" xfId="0" applyNumberFormat="1" applyFont="1" applyFill="1" applyBorder="1" applyAlignment="1">
      <alignment horizontal="center" vertical="center" wrapText="1"/>
    </xf>
    <xf numFmtId="4" fontId="8" fillId="0" borderId="0" xfId="0" applyNumberFormat="1" applyFont="1" applyAlignment="1">
      <alignment horizontal="center" vertical="center" wrapText="1"/>
    </xf>
    <xf numFmtId="0" fontId="15" fillId="0" borderId="28" xfId="0" applyFont="1" applyBorder="1" applyAlignment="1">
      <alignment horizontal="center" vertical="center" wrapText="1"/>
    </xf>
    <xf numFmtId="0" fontId="0" fillId="0" borderId="11" xfId="0" applyBorder="1"/>
    <xf numFmtId="0" fontId="8" fillId="0" borderId="14" xfId="0" applyFont="1" applyBorder="1" applyAlignment="1">
      <alignment horizontal="center" vertical="center" wrapText="1"/>
    </xf>
    <xf numFmtId="165" fontId="8" fillId="0" borderId="14" xfId="0" applyNumberFormat="1" applyFont="1" applyBorder="1" applyAlignment="1">
      <alignment horizontal="center" vertical="center" wrapText="1"/>
    </xf>
    <xf numFmtId="165" fontId="8" fillId="0" borderId="12" xfId="0" applyNumberFormat="1" applyFont="1" applyBorder="1" applyAlignment="1">
      <alignment horizontal="center" vertical="center" wrapText="1"/>
    </xf>
    <xf numFmtId="0" fontId="15" fillId="0" borderId="4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7" xfId="0" applyFont="1" applyBorder="1" applyAlignment="1">
      <alignment horizontal="center" vertical="center" wrapText="1"/>
    </xf>
    <xf numFmtId="0" fontId="29" fillId="4" borderId="0" xfId="0" applyFont="1" applyFill="1" applyAlignment="1">
      <alignment horizontal="center" vertical="center"/>
    </xf>
    <xf numFmtId="0" fontId="29" fillId="4" borderId="0" xfId="0" applyFont="1" applyFill="1" applyAlignment="1">
      <alignment vertical="center"/>
    </xf>
    <xf numFmtId="0" fontId="30" fillId="0" borderId="0" xfId="0" applyFont="1"/>
    <xf numFmtId="0" fontId="31" fillId="0" borderId="0" xfId="0" applyFont="1" applyAlignment="1">
      <alignment wrapText="1"/>
    </xf>
    <xf numFmtId="0" fontId="31" fillId="0" borderId="0" xfId="0" applyFont="1"/>
    <xf numFmtId="164" fontId="31" fillId="0" borderId="11" xfId="0" applyNumberFormat="1" applyFont="1" applyBorder="1" applyAlignment="1">
      <alignment vertical="center"/>
    </xf>
    <xf numFmtId="0" fontId="31" fillId="0" borderId="9" xfId="0" applyFont="1" applyBorder="1" applyAlignment="1">
      <alignment vertical="center" wrapText="1"/>
    </xf>
    <xf numFmtId="164" fontId="30" fillId="0" borderId="3" xfId="0" applyNumberFormat="1" applyFont="1" applyBorder="1" applyAlignment="1">
      <alignment vertical="center"/>
    </xf>
    <xf numFmtId="0" fontId="31" fillId="0" borderId="9" xfId="0" applyFont="1" applyBorder="1" applyAlignment="1">
      <alignment vertical="center"/>
    </xf>
    <xf numFmtId="164" fontId="31" fillId="0" borderId="23" xfId="0" applyNumberFormat="1" applyFont="1" applyBorder="1" applyAlignment="1">
      <alignment vertical="center" wrapText="1"/>
    </xf>
    <xf numFmtId="4" fontId="31" fillId="0" borderId="11" xfId="0" applyNumberFormat="1" applyFont="1" applyBorder="1" applyAlignment="1">
      <alignment vertical="center"/>
    </xf>
    <xf numFmtId="164" fontId="31" fillId="0" borderId="19" xfId="0" applyNumberFormat="1" applyFont="1" applyBorder="1" applyAlignment="1">
      <alignment vertical="center" wrapText="1"/>
    </xf>
    <xf numFmtId="164" fontId="31" fillId="0" borderId="9" xfId="0" applyNumberFormat="1" applyFont="1" applyBorder="1" applyAlignment="1">
      <alignment vertical="center" wrapText="1"/>
    </xf>
    <xf numFmtId="0" fontId="30" fillId="0" borderId="0" xfId="0" applyFont="1" applyAlignment="1">
      <alignment horizontal="left" vertical="top" wrapText="1"/>
    </xf>
    <xf numFmtId="0" fontId="30" fillId="0" borderId="0" xfId="0" applyFont="1" applyAlignment="1">
      <alignment vertical="center" wrapText="1"/>
    </xf>
    <xf numFmtId="165" fontId="29" fillId="7" borderId="4" xfId="0" applyNumberFormat="1" applyFont="1" applyFill="1" applyBorder="1" applyAlignment="1">
      <alignment vertical="center"/>
    </xf>
    <xf numFmtId="0" fontId="31" fillId="0" borderId="11" xfId="0" applyFont="1" applyBorder="1" applyAlignment="1">
      <alignment horizontal="left" vertical="center" wrapText="1"/>
    </xf>
    <xf numFmtId="0" fontId="22" fillId="0" borderId="9" xfId="0" applyFont="1" applyBorder="1" applyAlignment="1">
      <alignment horizontal="left" vertical="center" wrapText="1"/>
    </xf>
    <xf numFmtId="164" fontId="30" fillId="0" borderId="11" xfId="0" applyNumberFormat="1" applyFont="1" applyBorder="1" applyAlignment="1">
      <alignment vertical="center"/>
    </xf>
    <xf numFmtId="0" fontId="22" fillId="0" borderId="23" xfId="0" applyFont="1" applyBorder="1" applyAlignment="1">
      <alignment horizontal="left" vertical="center" wrapText="1"/>
    </xf>
    <xf numFmtId="164" fontId="29" fillId="13" borderId="11" xfId="0" applyNumberFormat="1" applyFont="1" applyFill="1" applyBorder="1" applyAlignment="1">
      <alignment vertical="center" wrapText="1"/>
    </xf>
    <xf numFmtId="0" fontId="29" fillId="0" borderId="1" xfId="0" applyFont="1" applyBorder="1" applyAlignment="1">
      <alignment horizontal="center" vertical="center" wrapText="1"/>
    </xf>
    <xf numFmtId="164" fontId="31" fillId="0" borderId="14" xfId="0" applyNumberFormat="1" applyFont="1" applyBorder="1" applyAlignment="1">
      <alignment vertical="center"/>
    </xf>
    <xf numFmtId="0" fontId="30" fillId="8" borderId="11" xfId="0" applyFont="1" applyFill="1" applyBorder="1" applyAlignment="1">
      <alignment horizontal="center" vertical="center" wrapText="1"/>
    </xf>
    <xf numFmtId="0" fontId="30" fillId="0" borderId="11" xfId="0" applyFont="1" applyBorder="1" applyAlignment="1">
      <alignment vertical="center" wrapText="1"/>
    </xf>
    <xf numFmtId="0" fontId="30" fillId="0" borderId="11" xfId="0" applyFont="1" applyBorder="1"/>
    <xf numFmtId="0" fontId="30" fillId="0" borderId="0" xfId="0" applyFont="1" applyAlignment="1">
      <alignment vertical="center"/>
    </xf>
    <xf numFmtId="0" fontId="34" fillId="0" borderId="11" xfId="0" applyFont="1" applyBorder="1" applyAlignment="1">
      <alignment horizontal="center" vertical="center" wrapText="1"/>
    </xf>
    <xf numFmtId="44" fontId="35" fillId="0" borderId="11" xfId="0" applyNumberFormat="1" applyFont="1" applyBorder="1" applyAlignment="1">
      <alignment horizontal="center" vertical="center" wrapText="1"/>
    </xf>
    <xf numFmtId="0" fontId="34" fillId="0" borderId="11" xfId="0" applyFont="1" applyBorder="1" applyAlignment="1">
      <alignment horizontal="left" vertical="top" wrapText="1"/>
    </xf>
    <xf numFmtId="44" fontId="0" fillId="0" borderId="0" xfId="0" applyNumberFormat="1" applyAlignment="1">
      <alignment wrapText="1"/>
    </xf>
    <xf numFmtId="0" fontId="35" fillId="0" borderId="11" xfId="0" applyFont="1" applyBorder="1" applyAlignment="1">
      <alignment horizontal="left" vertical="center" wrapText="1"/>
    </xf>
    <xf numFmtId="0" fontId="35" fillId="0" borderId="11" xfId="0" applyFont="1" applyBorder="1" applyAlignment="1">
      <alignment horizontal="left" vertical="top" wrapText="1"/>
    </xf>
    <xf numFmtId="0" fontId="34" fillId="0" borderId="11" xfId="0" applyFont="1" applyBorder="1" applyAlignment="1">
      <alignment horizontal="left" vertical="center" wrapText="1"/>
    </xf>
    <xf numFmtId="44" fontId="34" fillId="0" borderId="11" xfId="0" applyNumberFormat="1" applyFont="1" applyBorder="1" applyAlignment="1">
      <alignment horizontal="center" vertical="center" wrapText="1"/>
    </xf>
    <xf numFmtId="44" fontId="34" fillId="0" borderId="11" xfId="0" applyNumberFormat="1" applyFont="1" applyBorder="1" applyAlignment="1">
      <alignment vertical="center" wrapText="1"/>
    </xf>
    <xf numFmtId="44" fontId="37" fillId="0" borderId="11" xfId="0" applyNumberFormat="1" applyFont="1" applyBorder="1" applyAlignment="1">
      <alignment vertical="center" wrapText="1"/>
    </xf>
    <xf numFmtId="0" fontId="33" fillId="0" borderId="11" xfId="0" applyFont="1" applyBorder="1" applyAlignment="1">
      <alignment vertical="center" wrapText="1"/>
    </xf>
    <xf numFmtId="0" fontId="38" fillId="0" borderId="11" xfId="0" applyFont="1" applyBorder="1" applyAlignment="1">
      <alignment horizontal="center" vertical="center" wrapText="1"/>
    </xf>
    <xf numFmtId="44" fontId="25" fillId="0" borderId="11" xfId="0" applyNumberFormat="1" applyFont="1" applyBorder="1" applyAlignment="1">
      <alignment wrapText="1"/>
    </xf>
    <xf numFmtId="0" fontId="3" fillId="0" borderId="0" xfId="0" applyFont="1" applyAlignment="1">
      <alignment wrapText="1"/>
    </xf>
    <xf numFmtId="0" fontId="38" fillId="0" borderId="11" xfId="0" applyFont="1" applyBorder="1" applyAlignment="1">
      <alignment horizontal="justify" vertical="center" wrapText="1"/>
    </xf>
    <xf numFmtId="4" fontId="25" fillId="0" borderId="11" xfId="0" applyNumberFormat="1" applyFont="1" applyBorder="1" applyAlignment="1">
      <alignment wrapText="1"/>
    </xf>
    <xf numFmtId="44" fontId="39" fillId="0" borderId="11" xfId="0" applyNumberFormat="1" applyFont="1" applyBorder="1" applyAlignment="1">
      <alignment vertical="center" wrapText="1"/>
    </xf>
    <xf numFmtId="0" fontId="31" fillId="0" borderId="11" xfId="0" applyFont="1" applyBorder="1" applyAlignment="1">
      <alignment wrapText="1"/>
    </xf>
    <xf numFmtId="164" fontId="31" fillId="0" borderId="11" xfId="0" applyNumberFormat="1" applyFont="1" applyBorder="1" applyAlignment="1">
      <alignment vertical="center" wrapText="1"/>
    </xf>
    <xf numFmtId="0" fontId="31" fillId="0" borderId="9" xfId="0" applyFont="1" applyBorder="1" applyAlignment="1">
      <alignment horizontal="left" vertical="center" wrapText="1"/>
    </xf>
    <xf numFmtId="0" fontId="31" fillId="0" borderId="9" xfId="0" applyFont="1" applyBorder="1" applyAlignment="1">
      <alignment horizontal="center" vertical="center" wrapText="1"/>
    </xf>
    <xf numFmtId="0" fontId="31" fillId="0" borderId="23" xfId="0" applyFont="1" applyBorder="1" applyAlignment="1">
      <alignment horizontal="left" vertical="center" wrapText="1"/>
    </xf>
    <xf numFmtId="0" fontId="30" fillId="0" borderId="11" xfId="0" applyFont="1" applyBorder="1" applyAlignment="1">
      <alignment horizontal="center"/>
    </xf>
    <xf numFmtId="0" fontId="31" fillId="0" borderId="11" xfId="0" applyFont="1" applyBorder="1" applyAlignment="1">
      <alignment vertical="center" wrapText="1"/>
    </xf>
    <xf numFmtId="0" fontId="30" fillId="0" borderId="11" xfId="0" applyFont="1" applyBorder="1" applyAlignment="1">
      <alignment horizontal="center" vertical="center" wrapText="1"/>
    </xf>
    <xf numFmtId="0" fontId="31" fillId="0" borderId="11" xfId="0" applyFont="1" applyBorder="1" applyAlignment="1">
      <alignment horizontal="center" vertical="center" wrapText="1"/>
    </xf>
    <xf numFmtId="0" fontId="30" fillId="0" borderId="0" xfId="0" applyFont="1" applyAlignment="1">
      <alignment horizontal="center" vertical="center" wrapText="1"/>
    </xf>
    <xf numFmtId="0" fontId="30" fillId="0" borderId="0" xfId="0" applyFont="1" applyAlignment="1">
      <alignment horizontal="center"/>
    </xf>
    <xf numFmtId="0" fontId="30" fillId="0" borderId="11" xfId="0" applyFont="1" applyBorder="1" applyAlignment="1">
      <alignment horizontal="left" vertical="center" wrapText="1"/>
    </xf>
    <xf numFmtId="164" fontId="30" fillId="0" borderId="44" xfId="0" applyNumberFormat="1" applyFont="1" applyBorder="1" applyAlignment="1">
      <alignment vertical="center" wrapText="1"/>
    </xf>
    <xf numFmtId="0" fontId="22" fillId="0" borderId="34" xfId="0" applyFont="1" applyBorder="1" applyAlignment="1">
      <alignment horizontal="left" vertical="center" wrapText="1"/>
    </xf>
    <xf numFmtId="0" fontId="7" fillId="0" borderId="23" xfId="0" applyFont="1" applyBorder="1" applyAlignment="1">
      <alignment horizontal="center" vertical="center" wrapText="1"/>
    </xf>
    <xf numFmtId="0" fontId="7" fillId="0" borderId="11" xfId="0" applyFont="1" applyBorder="1" applyAlignment="1">
      <alignment horizontal="center" vertical="center" wrapText="1"/>
    </xf>
    <xf numFmtId="0" fontId="31" fillId="0" borderId="23" xfId="0" applyFont="1" applyBorder="1" applyAlignment="1">
      <alignment vertical="center" wrapText="1"/>
    </xf>
    <xf numFmtId="0" fontId="31" fillId="0" borderId="19" xfId="0" applyFont="1" applyBorder="1" applyAlignment="1">
      <alignment vertical="center" wrapText="1"/>
    </xf>
    <xf numFmtId="0" fontId="2" fillId="0" borderId="11" xfId="0" applyFont="1" applyBorder="1" applyAlignment="1">
      <alignment horizontal="left" vertical="center" wrapText="1"/>
    </xf>
    <xf numFmtId="0" fontId="29" fillId="0" borderId="11" xfId="0" applyFont="1" applyBorder="1" applyAlignment="1">
      <alignment horizontal="center" vertical="center" wrapText="1"/>
    </xf>
    <xf numFmtId="0" fontId="0" fillId="0" borderId="11" xfId="0" applyBorder="1" applyAlignment="1">
      <alignment horizontal="left" vertical="center" wrapText="1"/>
    </xf>
    <xf numFmtId="0" fontId="30" fillId="0" borderId="1" xfId="0" applyFont="1" applyBorder="1" applyAlignment="1">
      <alignment horizontal="center" vertical="center" wrapText="1"/>
    </xf>
    <xf numFmtId="164" fontId="30" fillId="0" borderId="14" xfId="0" applyNumberFormat="1" applyFont="1" applyBorder="1"/>
    <xf numFmtId="0" fontId="31" fillId="0" borderId="15" xfId="0" applyFont="1" applyBorder="1" applyAlignment="1">
      <alignment vertical="center" wrapText="1"/>
    </xf>
    <xf numFmtId="164" fontId="30" fillId="0" borderId="11" xfId="0" applyNumberFormat="1" applyFont="1" applyBorder="1"/>
    <xf numFmtId="0" fontId="31" fillId="0" borderId="15" xfId="0" applyFont="1" applyBorder="1" applyAlignment="1">
      <alignment vertical="center"/>
    </xf>
    <xf numFmtId="164" fontId="29" fillId="7" borderId="4" xfId="0" applyNumberFormat="1" applyFont="1" applyFill="1" applyBorder="1" applyAlignment="1">
      <alignment vertical="center"/>
    </xf>
    <xf numFmtId="0" fontId="7" fillId="0" borderId="15" xfId="0" applyFont="1" applyBorder="1" applyAlignment="1">
      <alignment vertical="center" wrapText="1"/>
    </xf>
    <xf numFmtId="0" fontId="7" fillId="0" borderId="54" xfId="0" applyFont="1" applyBorder="1" applyAlignment="1">
      <alignment vertical="center" wrapText="1"/>
    </xf>
    <xf numFmtId="0" fontId="7" fillId="0" borderId="11" xfId="0" applyFont="1" applyBorder="1" applyAlignment="1">
      <alignment vertical="center" wrapText="1"/>
    </xf>
    <xf numFmtId="164" fontId="30" fillId="0" borderId="0" xfId="0" applyNumberFormat="1" applyFont="1"/>
    <xf numFmtId="164" fontId="30" fillId="0" borderId="0" xfId="0" applyNumberFormat="1" applyFont="1" applyAlignment="1">
      <alignment vertical="center"/>
    </xf>
    <xf numFmtId="0" fontId="30" fillId="0" borderId="2" xfId="0" applyFont="1" applyBorder="1" applyAlignment="1">
      <alignment horizontal="left" vertical="center" wrapText="1"/>
    </xf>
    <xf numFmtId="0" fontId="43" fillId="0" borderId="18" xfId="0" applyFont="1" applyBorder="1" applyAlignment="1">
      <alignment vertical="center" wrapText="1"/>
    </xf>
    <xf numFmtId="0" fontId="44" fillId="0" borderId="9" xfId="0" applyFont="1" applyBorder="1" applyAlignment="1">
      <alignment vertical="center" wrapText="1"/>
    </xf>
    <xf numFmtId="164" fontId="29" fillId="4" borderId="0" xfId="0" applyNumberFormat="1" applyFont="1" applyFill="1" applyAlignment="1">
      <alignment vertical="center"/>
    </xf>
    <xf numFmtId="0" fontId="30" fillId="0" borderId="11" xfId="0" applyFont="1" applyBorder="1" applyAlignment="1">
      <alignment horizontal="center" vertical="center"/>
    </xf>
    <xf numFmtId="0" fontId="0" fillId="0" borderId="0" xfId="0" applyAlignment="1">
      <alignment horizontal="left" vertical="center" wrapText="1"/>
    </xf>
    <xf numFmtId="164" fontId="0" fillId="0" borderId="0" xfId="0" applyNumberFormat="1" applyAlignment="1">
      <alignment horizontal="center" vertical="center" wrapText="1"/>
    </xf>
    <xf numFmtId="0" fontId="26" fillId="3" borderId="7"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2" xfId="0" applyFont="1" applyFill="1" applyBorder="1" applyAlignment="1">
      <alignment horizontal="center" vertical="center"/>
    </xf>
    <xf numFmtId="0" fontId="29" fillId="5" borderId="3" xfId="0" applyFont="1" applyFill="1" applyBorder="1" applyAlignment="1">
      <alignment horizontal="center" vertical="center" wrapText="1"/>
    </xf>
    <xf numFmtId="164" fontId="29" fillId="5" borderId="3" xfId="0" applyNumberFormat="1" applyFont="1" applyFill="1" applyBorder="1" applyAlignment="1">
      <alignment vertical="center"/>
    </xf>
    <xf numFmtId="0" fontId="0" fillId="0" borderId="11" xfId="0" applyBorder="1" applyAlignment="1">
      <alignment vertical="center" wrapText="1"/>
    </xf>
    <xf numFmtId="0" fontId="31" fillId="0" borderId="11" xfId="0" applyFont="1" applyBorder="1"/>
    <xf numFmtId="0" fontId="30" fillId="0" borderId="3" xfId="0" applyFont="1" applyBorder="1" applyAlignment="1">
      <alignment horizontal="center" vertical="center" wrapText="1"/>
    </xf>
    <xf numFmtId="0" fontId="30" fillId="0" borderId="3" xfId="0" applyFont="1" applyBorder="1" applyAlignment="1">
      <alignment horizontal="center" vertical="center"/>
    </xf>
    <xf numFmtId="0" fontId="29" fillId="8" borderId="1" xfId="0" applyFont="1" applyFill="1" applyBorder="1" applyAlignment="1">
      <alignment horizontal="left" vertical="center" wrapText="1"/>
    </xf>
    <xf numFmtId="0" fontId="30" fillId="8" borderId="14" xfId="0" applyFont="1" applyFill="1" applyBorder="1" applyAlignment="1">
      <alignment horizontal="center" vertical="center" wrapText="1"/>
    </xf>
    <xf numFmtId="164" fontId="30" fillId="8" borderId="5" xfId="0" applyNumberFormat="1" applyFont="1" applyFill="1" applyBorder="1" applyAlignment="1">
      <alignment vertical="center"/>
    </xf>
    <xf numFmtId="0" fontId="30" fillId="0" borderId="7" xfId="0" applyFont="1" applyBorder="1" applyAlignment="1">
      <alignment horizontal="center" vertical="center" wrapText="1"/>
    </xf>
    <xf numFmtId="0" fontId="12" fillId="0" borderId="0" xfId="0" applyFont="1" applyAlignment="1">
      <alignment horizontal="center" vertical="center"/>
    </xf>
    <xf numFmtId="0" fontId="0" fillId="0" borderId="0" xfId="0" applyAlignment="1">
      <alignment vertical="center"/>
    </xf>
    <xf numFmtId="0" fontId="22" fillId="0" borderId="9" xfId="0" applyFont="1" applyBorder="1" applyAlignment="1">
      <alignment horizontal="center" vertical="center" wrapText="1"/>
    </xf>
    <xf numFmtId="0" fontId="24" fillId="10" borderId="0" xfId="0" applyFont="1" applyFill="1" applyAlignment="1">
      <alignment horizontal="center" vertical="center"/>
    </xf>
    <xf numFmtId="165" fontId="12" fillId="6" borderId="2" xfId="0" applyNumberFormat="1" applyFont="1" applyFill="1" applyBorder="1" applyAlignment="1">
      <alignment horizontal="center" vertical="center"/>
    </xf>
    <xf numFmtId="165" fontId="23" fillId="9" borderId="2" xfId="0" applyNumberFormat="1" applyFont="1" applyFill="1" applyBorder="1" applyAlignment="1">
      <alignment horizontal="center" vertical="center"/>
    </xf>
    <xf numFmtId="0" fontId="46" fillId="0" borderId="0" xfId="0" applyFont="1" applyAlignment="1">
      <alignment horizontal="center" vertical="center" wrapText="1"/>
    </xf>
    <xf numFmtId="164" fontId="30" fillId="0" borderId="11" xfId="0" applyNumberFormat="1" applyFont="1" applyBorder="1" applyAlignment="1">
      <alignment vertical="center" wrapText="1"/>
    </xf>
    <xf numFmtId="0" fontId="2" fillId="0" borderId="0" xfId="0" applyFont="1" applyAlignment="1">
      <alignment vertical="center"/>
    </xf>
    <xf numFmtId="0" fontId="30" fillId="0" borderId="0" xfId="0" applyFont="1" applyAlignment="1">
      <alignment horizontal="center" vertical="center"/>
    </xf>
    <xf numFmtId="0" fontId="30" fillId="0" borderId="0" xfId="0" applyFont="1" applyAlignment="1">
      <alignment horizontal="left" vertical="center" wrapText="1"/>
    </xf>
    <xf numFmtId="0" fontId="2" fillId="0" borderId="11" xfId="0" applyFont="1" applyBorder="1" applyAlignment="1">
      <alignment wrapText="1"/>
    </xf>
    <xf numFmtId="164"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49" fillId="0" borderId="11" xfId="0" applyFont="1" applyBorder="1" applyAlignment="1">
      <alignment horizontal="center" vertical="center" wrapText="1"/>
    </xf>
    <xf numFmtId="0" fontId="2" fillId="0" borderId="11" xfId="0" applyFont="1" applyBorder="1" applyAlignment="1">
      <alignment vertical="center" wrapText="1"/>
    </xf>
    <xf numFmtId="0" fontId="2" fillId="0" borderId="0" xfId="0" applyFont="1"/>
    <xf numFmtId="44" fontId="31" fillId="0" borderId="11" xfId="0" applyNumberFormat="1" applyFont="1" applyBorder="1" applyAlignment="1">
      <alignment vertical="center"/>
    </xf>
    <xf numFmtId="0" fontId="0" fillId="0" borderId="11" xfId="0" applyBorder="1" applyAlignment="1">
      <alignment vertical="center"/>
    </xf>
    <xf numFmtId="0" fontId="29" fillId="0" borderId="10" xfId="0" applyFont="1" applyBorder="1" applyAlignment="1">
      <alignment horizontal="center" vertical="center" wrapText="1"/>
    </xf>
    <xf numFmtId="0" fontId="29" fillId="0" borderId="61" xfId="0" applyFont="1" applyBorder="1" applyAlignment="1">
      <alignment horizontal="center" vertical="center" wrapText="1"/>
    </xf>
    <xf numFmtId="0" fontId="30" fillId="0" borderId="61" xfId="0" applyFont="1" applyBorder="1" applyAlignment="1">
      <alignment horizontal="center" vertical="center" wrapText="1"/>
    </xf>
    <xf numFmtId="164" fontId="30" fillId="0" borderId="3" xfId="0" applyNumberFormat="1" applyFont="1" applyBorder="1" applyAlignment="1">
      <alignment horizontal="center" vertical="center" wrapText="1"/>
    </xf>
    <xf numFmtId="0" fontId="18" fillId="4" borderId="11" xfId="0" applyFont="1" applyFill="1" applyBorder="1" applyAlignment="1">
      <alignment horizontal="center" vertical="center" wrapText="1"/>
    </xf>
    <xf numFmtId="0" fontId="29" fillId="8" borderId="3" xfId="0" applyFont="1" applyFill="1" applyBorder="1" applyAlignment="1">
      <alignment horizontal="center" vertical="center" wrapText="1"/>
    </xf>
    <xf numFmtId="164" fontId="31" fillId="0" borderId="14" xfId="0" applyNumberFormat="1" applyFont="1" applyBorder="1" applyAlignment="1">
      <alignment horizontal="center" vertical="center" wrapText="1"/>
    </xf>
    <xf numFmtId="164" fontId="31" fillId="0" borderId="11" xfId="0" applyNumberFormat="1" applyFont="1" applyBorder="1" applyAlignment="1">
      <alignment horizontal="center" vertical="center" wrapText="1"/>
    </xf>
    <xf numFmtId="44" fontId="29" fillId="13" borderId="11" xfId="0" applyNumberFormat="1" applyFont="1" applyFill="1" applyBorder="1" applyAlignment="1">
      <alignment vertical="center" wrapText="1"/>
    </xf>
    <xf numFmtId="44" fontId="31" fillId="0" borderId="14" xfId="0" applyNumberFormat="1" applyFont="1" applyBorder="1" applyAlignment="1">
      <alignment vertical="center"/>
    </xf>
    <xf numFmtId="44" fontId="31" fillId="0" borderId="23" xfId="0" applyNumberFormat="1" applyFont="1" applyBorder="1" applyAlignment="1">
      <alignment vertical="center" wrapText="1"/>
    </xf>
    <xf numFmtId="44" fontId="31" fillId="0" borderId="19" xfId="0" applyNumberFormat="1" applyFont="1" applyBorder="1" applyAlignment="1">
      <alignment vertical="center" wrapText="1"/>
    </xf>
    <xf numFmtId="44" fontId="31" fillId="0" borderId="9" xfId="0" applyNumberFormat="1" applyFont="1" applyBorder="1" applyAlignment="1">
      <alignment vertical="center" wrapText="1"/>
    </xf>
    <xf numFmtId="44" fontId="29" fillId="7" borderId="4" xfId="0" applyNumberFormat="1" applyFont="1" applyFill="1" applyBorder="1" applyAlignment="1">
      <alignment vertical="center"/>
    </xf>
    <xf numFmtId="44" fontId="29" fillId="8" borderId="5" xfId="0" applyNumberFormat="1" applyFont="1" applyFill="1" applyBorder="1" applyAlignment="1">
      <alignment vertical="center"/>
    </xf>
    <xf numFmtId="165" fontId="17" fillId="5" borderId="11" xfId="0" applyNumberFormat="1" applyFont="1" applyFill="1" applyBorder="1" applyAlignment="1">
      <alignment horizontal="center" vertical="center" wrapText="1"/>
    </xf>
    <xf numFmtId="164" fontId="17" fillId="5" borderId="11" xfId="0" applyNumberFormat="1" applyFont="1" applyFill="1" applyBorder="1" applyAlignment="1">
      <alignment horizontal="center" vertical="center" wrapText="1"/>
    </xf>
    <xf numFmtId="164" fontId="18" fillId="4" borderId="11" xfId="0" applyNumberFormat="1" applyFont="1" applyFill="1" applyBorder="1" applyAlignment="1">
      <alignment horizontal="center" vertical="center" wrapText="1"/>
    </xf>
    <xf numFmtId="164" fontId="15" fillId="6" borderId="11" xfId="0" applyNumberFormat="1" applyFont="1" applyFill="1" applyBorder="1" applyAlignment="1">
      <alignment horizontal="center" vertical="center" wrapText="1"/>
    </xf>
    <xf numFmtId="164" fontId="15" fillId="0" borderId="11" xfId="0" applyNumberFormat="1" applyFont="1" applyBorder="1" applyAlignment="1">
      <alignment horizontal="center" vertical="center" wrapText="1"/>
    </xf>
    <xf numFmtId="164" fontId="18" fillId="7" borderId="11" xfId="0" applyNumberFormat="1" applyFont="1" applyFill="1" applyBorder="1" applyAlignment="1">
      <alignment horizontal="center" vertical="center" wrapText="1"/>
    </xf>
    <xf numFmtId="164" fontId="15" fillId="0" borderId="0" xfId="0" applyNumberFormat="1" applyFont="1" applyAlignment="1">
      <alignment horizontal="left" vertical="center" wrapText="1"/>
    </xf>
    <xf numFmtId="164" fontId="29" fillId="13" borderId="11" xfId="0" applyNumberFormat="1" applyFont="1" applyFill="1" applyBorder="1" applyAlignment="1">
      <alignment horizontal="center" vertical="center" wrapText="1"/>
    </xf>
    <xf numFmtId="164" fontId="31" fillId="0" borderId="23" xfId="0" applyNumberFormat="1" applyFont="1" applyBorder="1" applyAlignment="1">
      <alignment horizontal="center" vertical="center" wrapText="1"/>
    </xf>
    <xf numFmtId="164" fontId="31" fillId="0" borderId="19" xfId="0" applyNumberFormat="1" applyFont="1" applyBorder="1" applyAlignment="1">
      <alignment horizontal="center" vertical="center" wrapText="1"/>
    </xf>
    <xf numFmtId="164" fontId="31" fillId="0" borderId="9" xfId="0" applyNumberFormat="1" applyFont="1" applyBorder="1" applyAlignment="1">
      <alignment horizontal="center" vertical="center" wrapText="1"/>
    </xf>
    <xf numFmtId="0" fontId="29" fillId="4" borderId="0" xfId="0" applyFont="1" applyFill="1" applyAlignment="1">
      <alignment horizontal="center" vertical="center" wrapText="1"/>
    </xf>
    <xf numFmtId="4" fontId="31" fillId="0" borderId="11" xfId="0" applyNumberFormat="1" applyFont="1" applyBorder="1" applyAlignment="1">
      <alignment horizontal="center" vertical="center" wrapText="1"/>
    </xf>
    <xf numFmtId="164" fontId="29" fillId="4" borderId="0" xfId="0" applyNumberFormat="1" applyFont="1" applyFill="1" applyAlignment="1">
      <alignment horizontal="center" vertical="center" wrapText="1"/>
    </xf>
    <xf numFmtId="164" fontId="29" fillId="7" borderId="4" xfId="0" applyNumberFormat="1" applyFont="1" applyFill="1" applyBorder="1" applyAlignment="1">
      <alignment horizontal="center" vertical="center" wrapText="1"/>
    </xf>
    <xf numFmtId="164" fontId="30" fillId="0" borderId="0" xfId="0" applyNumberFormat="1" applyFont="1" applyAlignment="1">
      <alignment horizontal="center" vertical="center" wrapText="1"/>
    </xf>
    <xf numFmtId="0" fontId="31" fillId="0" borderId="15" xfId="0" applyFont="1" applyBorder="1" applyAlignment="1">
      <alignment horizontal="center" vertical="center" wrapText="1"/>
    </xf>
    <xf numFmtId="0" fontId="31" fillId="0" borderId="54" xfId="0" applyFont="1" applyBorder="1" applyAlignment="1">
      <alignment horizontal="center" vertical="center" wrapText="1"/>
    </xf>
    <xf numFmtId="164" fontId="31" fillId="0" borderId="57" xfId="0" applyNumberFormat="1" applyFont="1" applyBorder="1" applyAlignment="1">
      <alignment horizontal="center" vertical="center" wrapText="1"/>
    </xf>
    <xf numFmtId="164" fontId="30" fillId="0" borderId="11" xfId="0" applyNumberFormat="1" applyFont="1" applyBorder="1" applyAlignment="1">
      <alignment horizontal="center" vertical="center" wrapText="1"/>
    </xf>
    <xf numFmtId="0" fontId="31" fillId="10" borderId="11" xfId="0" applyFont="1" applyFill="1" applyBorder="1" applyAlignment="1">
      <alignment horizontal="center" vertical="center" wrapText="1"/>
    </xf>
    <xf numFmtId="164" fontId="30" fillId="10" borderId="11" xfId="0" applyNumberFormat="1" applyFont="1" applyFill="1" applyBorder="1" applyAlignment="1">
      <alignment horizontal="center" vertical="center" wrapText="1"/>
    </xf>
    <xf numFmtId="44" fontId="31" fillId="0" borderId="11" xfId="0" applyNumberFormat="1" applyFont="1" applyBorder="1" applyAlignment="1">
      <alignment horizontal="center" vertical="center" wrapText="1"/>
    </xf>
    <xf numFmtId="4" fontId="0" fillId="0" borderId="0" xfId="0" applyNumberFormat="1" applyAlignment="1">
      <alignment horizontal="center" vertical="center" wrapText="1"/>
    </xf>
    <xf numFmtId="0" fontId="8" fillId="0" borderId="0" xfId="0" applyFont="1" applyAlignment="1">
      <alignment horizontal="center" vertical="center" wrapText="1"/>
    </xf>
    <xf numFmtId="0" fontId="8" fillId="10" borderId="0" xfId="0" applyFont="1" applyFill="1" applyAlignment="1">
      <alignment horizontal="center" vertical="center" wrapText="1"/>
    </xf>
    <xf numFmtId="165" fontId="8" fillId="10" borderId="11" xfId="0" applyNumberFormat="1" applyFont="1" applyFill="1" applyBorder="1" applyAlignment="1">
      <alignment horizontal="center" vertical="center" wrapText="1"/>
    </xf>
    <xf numFmtId="0" fontId="32" fillId="32" borderId="0" xfId="0" applyFont="1" applyFill="1" applyAlignment="1">
      <alignment horizontal="center" vertical="center" wrapText="1"/>
    </xf>
    <xf numFmtId="164" fontId="17" fillId="5" borderId="11" xfId="0" applyNumberFormat="1" applyFont="1" applyFill="1" applyBorder="1" applyAlignment="1">
      <alignment horizontal="center" vertical="center"/>
    </xf>
    <xf numFmtId="164" fontId="18" fillId="4" borderId="11" xfId="0" applyNumberFormat="1" applyFont="1" applyFill="1" applyBorder="1" applyAlignment="1">
      <alignment horizontal="center" vertical="center"/>
    </xf>
    <xf numFmtId="164" fontId="15" fillId="0" borderId="0" xfId="0" applyNumberFormat="1" applyFont="1" applyAlignment="1">
      <alignment horizontal="center" vertical="center"/>
    </xf>
    <xf numFmtId="0" fontId="2" fillId="0" borderId="27" xfId="0" applyFont="1" applyBorder="1" applyAlignment="1">
      <alignment vertical="center" wrapText="1"/>
    </xf>
    <xf numFmtId="0" fontId="30" fillId="0" borderId="62" xfId="0" applyFont="1" applyBorder="1" applyAlignment="1">
      <alignment horizontal="center" vertical="center" wrapText="1"/>
    </xf>
    <xf numFmtId="0" fontId="30" fillId="8" borderId="63" xfId="0" applyFont="1" applyFill="1" applyBorder="1" applyAlignment="1">
      <alignment horizontal="center" vertical="center" wrapText="1"/>
    </xf>
    <xf numFmtId="0" fontId="30" fillId="0" borderId="65" xfId="0" applyFont="1" applyBorder="1" applyAlignment="1">
      <alignment horizontal="center" vertical="center" wrapText="1"/>
    </xf>
    <xf numFmtId="0" fontId="52" fillId="0" borderId="0" xfId="0" applyFont="1" applyAlignment="1">
      <alignment horizontal="center" vertical="center" wrapText="1"/>
    </xf>
    <xf numFmtId="0" fontId="52" fillId="0" borderId="0" xfId="0" applyFont="1" applyAlignment="1">
      <alignment horizontal="center" vertical="center"/>
    </xf>
    <xf numFmtId="0" fontId="54" fillId="5" borderId="11" xfId="0" applyFont="1" applyFill="1" applyBorder="1" applyAlignment="1">
      <alignment horizontal="center" vertical="center"/>
    </xf>
    <xf numFmtId="0" fontId="54" fillId="5" borderId="11" xfId="0" applyFont="1" applyFill="1" applyBorder="1" applyAlignment="1">
      <alignment horizontal="center" vertical="center" wrapText="1"/>
    </xf>
    <xf numFmtId="166" fontId="54" fillId="5" borderId="11" xfId="0" applyNumberFormat="1" applyFont="1" applyFill="1" applyBorder="1" applyAlignment="1">
      <alignment horizontal="center" vertical="center"/>
    </xf>
    <xf numFmtId="166" fontId="42" fillId="4" borderId="11" xfId="0" applyNumberFormat="1" applyFont="1" applyFill="1" applyBorder="1" applyAlignment="1">
      <alignment horizontal="center" vertical="center"/>
    </xf>
    <xf numFmtId="0" fontId="42" fillId="4" borderId="11" xfId="0" applyFont="1" applyFill="1" applyBorder="1" applyAlignment="1">
      <alignment horizontal="center" vertical="center"/>
    </xf>
    <xf numFmtId="0" fontId="52" fillId="0" borderId="11" xfId="0" applyFont="1" applyBorder="1" applyAlignment="1">
      <alignment horizontal="center" vertical="center" wrapText="1"/>
    </xf>
    <xf numFmtId="0" fontId="42" fillId="0" borderId="11" xfId="0" applyFont="1" applyBorder="1" applyAlignment="1">
      <alignment horizontal="center" vertical="center" wrapText="1"/>
    </xf>
    <xf numFmtId="3" fontId="52" fillId="0" borderId="11" xfId="0" applyNumberFormat="1" applyFont="1" applyBorder="1" applyAlignment="1">
      <alignment horizontal="center" vertical="center" wrapText="1"/>
    </xf>
    <xf numFmtId="167" fontId="52" fillId="0" borderId="11" xfId="0" applyNumberFormat="1" applyFont="1" applyBorder="1" applyAlignment="1">
      <alignment horizontal="center" vertical="center" wrapText="1"/>
    </xf>
    <xf numFmtId="0" fontId="42" fillId="0" borderId="11" xfId="0" applyFont="1" applyBorder="1" applyAlignment="1">
      <alignment horizontal="center" vertical="center"/>
    </xf>
    <xf numFmtId="167" fontId="52" fillId="6" borderId="11" xfId="0" applyNumberFormat="1" applyFont="1" applyFill="1" applyBorder="1" applyAlignment="1">
      <alignment horizontal="center" vertical="center" wrapText="1"/>
    </xf>
    <xf numFmtId="0" fontId="52" fillId="0" borderId="11" xfId="0" applyFont="1" applyBorder="1" applyAlignment="1">
      <alignment horizontal="center" vertical="center"/>
    </xf>
    <xf numFmtId="0" fontId="53" fillId="0" borderId="11" xfId="0" applyFont="1" applyBorder="1" applyAlignment="1">
      <alignment horizontal="center" vertical="center" wrapText="1"/>
    </xf>
    <xf numFmtId="167" fontId="42" fillId="7" borderId="11" xfId="0" applyNumberFormat="1" applyFont="1" applyFill="1" applyBorder="1" applyAlignment="1">
      <alignment horizontal="center" vertical="center" wrapText="1"/>
    </xf>
    <xf numFmtId="0" fontId="52" fillId="0" borderId="0" xfId="0" applyFont="1" applyAlignment="1">
      <alignment vertical="center"/>
    </xf>
    <xf numFmtId="0" fontId="52" fillId="0" borderId="14" xfId="0" applyFont="1" applyBorder="1" applyAlignment="1">
      <alignment horizontal="center" vertical="center"/>
    </xf>
    <xf numFmtId="166" fontId="52" fillId="0" borderId="0" xfId="0" applyNumberFormat="1" applyFont="1" applyAlignment="1">
      <alignment horizontal="center" vertical="center"/>
    </xf>
    <xf numFmtId="167" fontId="55" fillId="0" borderId="11" xfId="0" applyNumberFormat="1" applyFont="1" applyBorder="1" applyAlignment="1">
      <alignment horizontal="center" vertical="center" wrapText="1"/>
    </xf>
    <xf numFmtId="0" fontId="2" fillId="10" borderId="0" xfId="0" applyFont="1" applyFill="1" applyAlignment="1">
      <alignment horizontal="center"/>
    </xf>
    <xf numFmtId="0" fontId="30" fillId="0" borderId="66" xfId="0" applyFont="1" applyBorder="1" applyAlignment="1">
      <alignment horizontal="center" vertical="center" wrapText="1"/>
    </xf>
    <xf numFmtId="44" fontId="41" fillId="10" borderId="0" xfId="0" applyNumberFormat="1" applyFont="1" applyFill="1" applyAlignment="1">
      <alignment vertical="center"/>
    </xf>
    <xf numFmtId="0" fontId="2" fillId="0" borderId="70" xfId="0" applyFont="1" applyBorder="1"/>
    <xf numFmtId="0" fontId="2" fillId="0" borderId="70" xfId="0" applyFont="1" applyBorder="1" applyAlignment="1">
      <alignment wrapText="1"/>
    </xf>
    <xf numFmtId="0" fontId="31" fillId="0" borderId="70" xfId="0" applyFont="1" applyBorder="1" applyAlignment="1">
      <alignment vertical="center" wrapText="1"/>
    </xf>
    <xf numFmtId="0" fontId="2" fillId="0" borderId="70" xfId="0" applyFont="1" applyBorder="1" applyAlignment="1">
      <alignment vertical="center" wrapText="1"/>
    </xf>
    <xf numFmtId="0" fontId="30" fillId="33" borderId="6" xfId="0" applyFont="1" applyFill="1" applyBorder="1" applyAlignment="1">
      <alignment horizontal="center" vertical="center" wrapText="1"/>
    </xf>
    <xf numFmtId="0" fontId="30" fillId="33" borderId="0" xfId="0" applyFont="1" applyFill="1" applyAlignment="1">
      <alignment horizontal="center" vertical="center" wrapText="1"/>
    </xf>
    <xf numFmtId="0" fontId="2" fillId="0" borderId="71" xfId="0" applyFont="1" applyBorder="1" applyAlignment="1">
      <alignment wrapText="1"/>
    </xf>
    <xf numFmtId="0" fontId="2" fillId="33" borderId="0" xfId="0" applyFont="1" applyFill="1" applyAlignment="1">
      <alignment wrapText="1"/>
    </xf>
    <xf numFmtId="44" fontId="41" fillId="10" borderId="68" xfId="0" applyNumberFormat="1" applyFont="1" applyFill="1" applyBorder="1" applyAlignment="1">
      <alignment vertical="center" wrapText="1"/>
    </xf>
    <xf numFmtId="44" fontId="30" fillId="8" borderId="72" xfId="0" applyNumberFormat="1" applyFont="1" applyFill="1" applyBorder="1" applyAlignment="1">
      <alignment vertical="center"/>
    </xf>
    <xf numFmtId="44" fontId="29" fillId="33" borderId="69" xfId="0" applyNumberFormat="1" applyFont="1" applyFill="1" applyBorder="1" applyAlignment="1">
      <alignment horizontal="right" vertical="center"/>
    </xf>
    <xf numFmtId="0" fontId="29" fillId="5" borderId="73" xfId="0" applyFont="1" applyFill="1" applyBorder="1" applyAlignment="1">
      <alignment horizontal="center" vertical="center"/>
    </xf>
    <xf numFmtId="0" fontId="30" fillId="0" borderId="72" xfId="0" applyFont="1" applyBorder="1" applyAlignment="1">
      <alignment horizontal="center" vertical="center" wrapText="1"/>
    </xf>
    <xf numFmtId="0" fontId="30" fillId="0" borderId="70"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71" xfId="0" applyFont="1" applyBorder="1" applyAlignment="1">
      <alignment horizontal="center" vertical="center" wrapText="1"/>
    </xf>
    <xf numFmtId="0" fontId="2" fillId="0" borderId="67" xfId="0" applyFont="1" applyBorder="1" applyAlignment="1">
      <alignment vertical="center" wrapText="1"/>
    </xf>
    <xf numFmtId="0" fontId="29" fillId="10" borderId="75" xfId="0" applyFont="1" applyFill="1" applyBorder="1" applyAlignment="1">
      <alignment horizontal="center" vertical="center" wrapText="1"/>
    </xf>
    <xf numFmtId="0" fontId="2" fillId="0" borderId="74" xfId="0" applyFont="1" applyBorder="1" applyAlignment="1">
      <alignment vertical="center" wrapText="1"/>
    </xf>
    <xf numFmtId="0" fontId="31" fillId="0" borderId="0" xfId="0" applyFont="1" applyAlignment="1">
      <alignment vertical="center" wrapText="1"/>
    </xf>
    <xf numFmtId="0" fontId="2" fillId="0" borderId="0" xfId="0" applyFont="1" applyAlignment="1">
      <alignment wrapText="1"/>
    </xf>
    <xf numFmtId="0" fontId="2" fillId="10" borderId="68" xfId="0" applyFont="1" applyFill="1" applyBorder="1" applyAlignment="1">
      <alignment wrapText="1"/>
    </xf>
    <xf numFmtId="0" fontId="29" fillId="8" borderId="72" xfId="0" applyFont="1" applyFill="1" applyBorder="1" applyAlignment="1">
      <alignment vertical="center" wrapText="1"/>
    </xf>
    <xf numFmtId="0" fontId="31" fillId="0" borderId="0" xfId="0" applyFont="1" applyAlignment="1">
      <alignment horizontal="center" vertical="center" wrapText="1"/>
    </xf>
    <xf numFmtId="0" fontId="7" fillId="0" borderId="9" xfId="0" applyFont="1" applyBorder="1" applyAlignment="1">
      <alignment horizontal="center" vertical="center" wrapText="1"/>
    </xf>
    <xf numFmtId="0" fontId="22" fillId="0" borderId="23" xfId="0" applyFont="1" applyBorder="1" applyAlignment="1">
      <alignment horizontal="center" vertical="center" wrapText="1"/>
    </xf>
    <xf numFmtId="165" fontId="29" fillId="7" borderId="4" xfId="0" applyNumberFormat="1" applyFont="1" applyFill="1" applyBorder="1" applyAlignment="1">
      <alignment horizontal="center" vertical="center" wrapText="1"/>
    </xf>
    <xf numFmtId="0" fontId="14" fillId="0" borderId="11" xfId="0" applyFont="1" applyBorder="1" applyAlignment="1">
      <alignment horizontal="center" vertical="center"/>
    </xf>
    <xf numFmtId="0" fontId="15" fillId="0" borderId="72" xfId="0" applyFont="1" applyBorder="1" applyAlignment="1">
      <alignment horizontal="center" vertical="center"/>
    </xf>
    <xf numFmtId="0" fontId="15" fillId="0" borderId="42" xfId="0" applyFont="1" applyBorder="1" applyAlignment="1">
      <alignment horizontal="left" vertical="center" wrapText="1"/>
    </xf>
    <xf numFmtId="0" fontId="40" fillId="4" borderId="11" xfId="0" applyFont="1" applyFill="1" applyBorder="1" applyAlignment="1">
      <alignment horizontal="center" vertical="center"/>
    </xf>
    <xf numFmtId="0" fontId="59" fillId="5" borderId="11" xfId="0" applyFont="1" applyFill="1" applyBorder="1" applyAlignment="1">
      <alignment horizontal="center" vertical="center"/>
    </xf>
    <xf numFmtId="0" fontId="59" fillId="5" borderId="11" xfId="0" applyFont="1" applyFill="1" applyBorder="1" applyAlignment="1">
      <alignment horizontal="center" vertical="center" wrapText="1"/>
    </xf>
    <xf numFmtId="165" fontId="59" fillId="5" borderId="11" xfId="0" applyNumberFormat="1" applyFont="1" applyFill="1" applyBorder="1" applyAlignment="1">
      <alignment horizontal="center" vertical="center"/>
    </xf>
    <xf numFmtId="0" fontId="60" fillId="0" borderId="11" xfId="0" applyFont="1" applyBorder="1" applyAlignment="1">
      <alignment horizontal="left" vertical="center" wrapText="1"/>
    </xf>
    <xf numFmtId="0" fontId="61" fillId="0" borderId="11" xfId="0" applyFont="1" applyBorder="1" applyAlignment="1">
      <alignment horizontal="left" vertical="center" wrapText="1"/>
    </xf>
    <xf numFmtId="165" fontId="61" fillId="11" borderId="11" xfId="0" applyNumberFormat="1" applyFont="1" applyFill="1" applyBorder="1" applyAlignment="1">
      <alignment horizontal="center" vertical="center" wrapText="1"/>
    </xf>
    <xf numFmtId="0" fontId="60" fillId="0" borderId="11" xfId="0" applyFont="1" applyBorder="1" applyAlignment="1">
      <alignment horizontal="center" vertical="center" wrapText="1"/>
    </xf>
    <xf numFmtId="165" fontId="60" fillId="0" borderId="11" xfId="0" applyNumberFormat="1" applyFont="1" applyBorder="1" applyAlignment="1">
      <alignment horizontal="center" vertical="center" wrapText="1"/>
    </xf>
    <xf numFmtId="3" fontId="60" fillId="0" borderId="11" xfId="0" applyNumberFormat="1" applyFont="1" applyBorder="1" applyAlignment="1">
      <alignment horizontal="center" vertical="center" wrapText="1"/>
    </xf>
    <xf numFmtId="0" fontId="60" fillId="0" borderId="57" xfId="0" applyFont="1" applyBorder="1" applyAlignment="1">
      <alignment horizontal="center" vertical="center" wrapText="1"/>
    </xf>
    <xf numFmtId="0" fontId="60" fillId="0" borderId="0" xfId="0" applyFont="1" applyAlignment="1">
      <alignment horizontal="center" vertical="center" wrapText="1"/>
    </xf>
    <xf numFmtId="0" fontId="62" fillId="0" borderId="0" xfId="0" applyFont="1" applyAlignment="1">
      <alignment horizontal="left" vertical="center" wrapText="1"/>
    </xf>
    <xf numFmtId="3" fontId="60" fillId="0" borderId="0" xfId="0" applyNumberFormat="1" applyFont="1" applyAlignment="1">
      <alignment horizontal="center" vertical="center" wrapText="1"/>
    </xf>
    <xf numFmtId="0" fontId="60" fillId="0" borderId="0" xfId="0" applyFont="1" applyAlignment="1">
      <alignmen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3" fontId="61" fillId="0" borderId="11" xfId="0" applyNumberFormat="1" applyFont="1" applyBorder="1" applyAlignment="1">
      <alignment horizontal="center" vertical="center" wrapText="1"/>
    </xf>
    <xf numFmtId="0" fontId="56" fillId="0" borderId="11" xfId="0" applyFont="1" applyBorder="1" applyAlignment="1">
      <alignment horizontal="center" vertical="center"/>
    </xf>
    <xf numFmtId="0" fontId="60" fillId="0" borderId="11" xfId="0" applyFont="1" applyBorder="1" applyAlignment="1">
      <alignment horizontal="center" vertical="center"/>
    </xf>
    <xf numFmtId="165" fontId="40" fillId="34" borderId="11" xfId="0" applyNumberFormat="1" applyFont="1" applyFill="1" applyBorder="1" applyAlignment="1">
      <alignment horizontal="center" vertical="center" wrapText="1"/>
    </xf>
    <xf numFmtId="0" fontId="61" fillId="0" borderId="11" xfId="0" applyFont="1" applyBorder="1" applyAlignment="1">
      <alignment horizontal="center" vertical="center"/>
    </xf>
    <xf numFmtId="0" fontId="60" fillId="0" borderId="57" xfId="0" applyFont="1" applyBorder="1" applyAlignment="1">
      <alignment horizontal="left" vertical="center" wrapText="1"/>
    </xf>
    <xf numFmtId="165" fontId="60" fillId="0" borderId="57" xfId="0" applyNumberFormat="1" applyFont="1" applyBorder="1" applyAlignment="1">
      <alignment horizontal="center" vertical="center" wrapText="1"/>
    </xf>
    <xf numFmtId="165" fontId="40" fillId="7" borderId="76" xfId="0" applyNumberFormat="1" applyFont="1" applyFill="1" applyBorder="1" applyAlignment="1">
      <alignment horizontal="center" vertical="center" wrapText="1"/>
    </xf>
    <xf numFmtId="165" fontId="63" fillId="34" borderId="11" xfId="0" applyNumberFormat="1" applyFont="1" applyFill="1" applyBorder="1" applyAlignment="1">
      <alignment horizontal="center" vertical="center" wrapText="1"/>
    </xf>
    <xf numFmtId="0" fontId="1" fillId="0" borderId="11" xfId="0" applyFont="1" applyBorder="1" applyAlignment="1">
      <alignment horizontal="left"/>
    </xf>
    <xf numFmtId="0" fontId="64" fillId="0" borderId="11" xfId="0" applyFont="1" applyBorder="1" applyAlignment="1">
      <alignment horizontal="center" vertical="center" wrapText="1"/>
    </xf>
    <xf numFmtId="164" fontId="64" fillId="0" borderId="11" xfId="0" applyNumberFormat="1" applyFont="1" applyBorder="1" applyAlignment="1">
      <alignment horizontal="center" vertical="center" wrapText="1"/>
    </xf>
    <xf numFmtId="3" fontId="20" fillId="0" borderId="11" xfId="0" applyNumberFormat="1" applyFont="1" applyBorder="1" applyAlignment="1">
      <alignment horizontal="center" vertical="center" wrapText="1"/>
    </xf>
    <xf numFmtId="164" fontId="20" fillId="0" borderId="11" xfId="0" applyNumberFormat="1" applyFont="1" applyBorder="1" applyAlignment="1">
      <alignment horizontal="center" vertical="center" wrapText="1"/>
    </xf>
    <xf numFmtId="0" fontId="65" fillId="0" borderId="11" xfId="0" applyFont="1" applyBorder="1" applyAlignment="1">
      <alignment horizontal="center" vertical="center" wrapText="1"/>
    </xf>
    <xf numFmtId="164" fontId="65" fillId="0" borderId="11" xfId="0" applyNumberFormat="1" applyFont="1" applyBorder="1" applyAlignment="1">
      <alignment horizontal="center" vertical="center" wrapText="1"/>
    </xf>
    <xf numFmtId="0" fontId="66" fillId="0" borderId="11" xfId="0" applyFont="1" applyBorder="1" applyAlignment="1">
      <alignment horizontal="center" vertical="center" wrapText="1"/>
    </xf>
    <xf numFmtId="0" fontId="30" fillId="0" borderId="57" xfId="0" applyFont="1" applyBorder="1" applyAlignment="1">
      <alignment horizontal="center" vertical="center" wrapText="1"/>
    </xf>
    <xf numFmtId="0" fontId="5" fillId="3" borderId="73" xfId="0" applyFont="1" applyFill="1" applyBorder="1" applyAlignment="1">
      <alignment horizontal="center" vertical="center"/>
    </xf>
    <xf numFmtId="0" fontId="13" fillId="5" borderId="63" xfId="0" applyFont="1" applyFill="1" applyBorder="1" applyAlignment="1">
      <alignment horizontal="center" vertical="center"/>
    </xf>
    <xf numFmtId="0" fontId="13" fillId="5" borderId="63" xfId="0" applyFont="1" applyFill="1" applyBorder="1" applyAlignment="1">
      <alignment horizontal="center" vertical="center" wrapText="1"/>
    </xf>
    <xf numFmtId="165" fontId="13" fillId="5" borderId="63" xfId="0" applyNumberFormat="1" applyFont="1" applyFill="1" applyBorder="1" applyAlignment="1">
      <alignment horizontal="center" vertical="center"/>
    </xf>
    <xf numFmtId="0" fontId="0" fillId="0" borderId="63" xfId="0" applyBorder="1" applyAlignment="1">
      <alignment horizontal="left" vertical="center" wrapText="1"/>
    </xf>
    <xf numFmtId="0" fontId="3" fillId="0" borderId="63" xfId="0" applyFont="1" applyBorder="1" applyAlignment="1">
      <alignment horizontal="left" vertical="center" wrapText="1"/>
    </xf>
    <xf numFmtId="0" fontId="6" fillId="0" borderId="63" xfId="0" applyFont="1" applyBorder="1" applyAlignment="1">
      <alignment horizontal="left" vertical="center" wrapText="1"/>
    </xf>
    <xf numFmtId="0" fontId="11" fillId="0" borderId="63" xfId="0" applyFont="1" applyBorder="1" applyAlignment="1">
      <alignment horizontal="left" vertical="center" wrapText="1"/>
    </xf>
    <xf numFmtId="0" fontId="9" fillId="0" borderId="63" xfId="0" applyFont="1" applyBorder="1" applyAlignment="1">
      <alignment horizontal="left" vertical="center" wrapText="1"/>
    </xf>
    <xf numFmtId="0" fontId="0" fillId="0" borderId="63" xfId="0" applyBorder="1" applyAlignment="1">
      <alignment horizontal="center" vertical="center"/>
    </xf>
    <xf numFmtId="0" fontId="0" fillId="0" borderId="61" xfId="0" applyBorder="1" applyAlignment="1">
      <alignment horizontal="center" vertical="center" wrapText="1"/>
    </xf>
    <xf numFmtId="165" fontId="0" fillId="0" borderId="73" xfId="0" applyNumberFormat="1" applyBorder="1" applyAlignment="1">
      <alignment horizontal="center" vertical="center"/>
    </xf>
    <xf numFmtId="0" fontId="3" fillId="0" borderId="63" xfId="0" applyFont="1" applyBorder="1" applyAlignment="1">
      <alignment horizontal="left" vertical="top" wrapText="1"/>
    </xf>
    <xf numFmtId="0" fontId="0" fillId="0" borderId="66" xfId="0" applyBorder="1" applyAlignment="1">
      <alignment horizontal="center" vertical="center" wrapText="1"/>
    </xf>
    <xf numFmtId="165" fontId="0" fillId="0" borderId="63" xfId="0" applyNumberFormat="1" applyBorder="1" applyAlignment="1">
      <alignment horizontal="center" vertical="center"/>
    </xf>
    <xf numFmtId="3" fontId="0" fillId="0" borderId="61" xfId="0" applyNumberFormat="1" applyBorder="1" applyAlignment="1">
      <alignment horizontal="center" vertical="center" wrapText="1"/>
    </xf>
    <xf numFmtId="0" fontId="15" fillId="0" borderId="57" xfId="0" applyFont="1" applyBorder="1" applyAlignment="1">
      <alignment horizontal="center" vertical="center" wrapText="1"/>
    </xf>
    <xf numFmtId="0" fontId="14" fillId="3" borderId="72" xfId="0" applyFont="1" applyFill="1" applyBorder="1" applyAlignment="1">
      <alignment horizontal="center" vertical="center" wrapText="1"/>
    </xf>
    <xf numFmtId="0" fontId="26" fillId="3" borderId="73"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9" fillId="5" borderId="73" xfId="0" applyFont="1" applyFill="1" applyBorder="1" applyAlignment="1">
      <alignment horizontal="center" vertical="center" wrapText="1"/>
    </xf>
    <xf numFmtId="164" fontId="29" fillId="5" borderId="63" xfId="0" applyNumberFormat="1" applyFont="1" applyFill="1" applyBorder="1" applyAlignment="1">
      <alignment horizontal="center" vertical="center" wrapText="1"/>
    </xf>
    <xf numFmtId="0" fontId="29" fillId="8" borderId="62" xfId="0" applyFont="1" applyFill="1" applyBorder="1" applyAlignment="1">
      <alignment horizontal="center" vertical="center" wrapText="1"/>
    </xf>
    <xf numFmtId="164" fontId="29" fillId="8" borderId="61" xfId="0" applyNumberFormat="1" applyFont="1" applyFill="1" applyBorder="1" applyAlignment="1">
      <alignment horizontal="center" vertical="center" wrapText="1"/>
    </xf>
    <xf numFmtId="0" fontId="29" fillId="0" borderId="63" xfId="0" applyFont="1" applyBorder="1" applyAlignment="1">
      <alignment horizontal="center" vertical="center" wrapText="1"/>
    </xf>
    <xf numFmtId="0" fontId="30" fillId="0" borderId="63" xfId="0" applyFont="1" applyBorder="1" applyAlignment="1">
      <alignment horizontal="center" vertical="center" wrapText="1"/>
    </xf>
    <xf numFmtId="164" fontId="30" fillId="0" borderId="63" xfId="0" applyNumberFormat="1" applyFont="1" applyBorder="1" applyAlignment="1">
      <alignment horizontal="center" vertical="center" wrapText="1"/>
    </xf>
    <xf numFmtId="0" fontId="30" fillId="0" borderId="73" xfId="0" applyFont="1" applyBorder="1" applyAlignment="1">
      <alignment horizontal="center" vertical="center" wrapText="1"/>
    </xf>
    <xf numFmtId="165" fontId="29" fillId="5" borderId="63" xfId="0" applyNumberFormat="1" applyFont="1" applyFill="1" applyBorder="1" applyAlignment="1">
      <alignment horizontal="center" vertical="center" wrapText="1"/>
    </xf>
    <xf numFmtId="164" fontId="30" fillId="0" borderId="73" xfId="0" applyNumberFormat="1" applyFont="1" applyBorder="1" applyAlignment="1">
      <alignment horizontal="center" vertical="center" wrapText="1"/>
    </xf>
    <xf numFmtId="0" fontId="29" fillId="0" borderId="62" xfId="0" applyFont="1" applyBorder="1" applyAlignment="1">
      <alignment horizontal="center" vertical="center" wrapText="1"/>
    </xf>
    <xf numFmtId="0" fontId="29" fillId="8" borderId="63" xfId="0" applyFont="1" applyFill="1" applyBorder="1" applyAlignment="1">
      <alignment horizontal="center" vertical="center" wrapText="1"/>
    </xf>
    <xf numFmtId="164" fontId="30" fillId="0" borderId="57" xfId="0" applyNumberFormat="1" applyFont="1" applyBorder="1" applyAlignment="1">
      <alignment horizontal="center" vertical="center" wrapText="1"/>
    </xf>
    <xf numFmtId="0" fontId="30" fillId="8" borderId="73" xfId="0" applyFont="1" applyFill="1" applyBorder="1" applyAlignment="1">
      <alignment horizontal="center" vertical="center" wrapText="1"/>
    </xf>
    <xf numFmtId="164" fontId="30" fillId="8" borderId="61" xfId="0" applyNumberFormat="1" applyFont="1" applyFill="1" applyBorder="1" applyAlignment="1">
      <alignment horizontal="center" vertical="center" wrapText="1"/>
    </xf>
    <xf numFmtId="0" fontId="52" fillId="0" borderId="72" xfId="0" applyFont="1" applyBorder="1" applyAlignment="1">
      <alignment horizontal="center" vertical="center"/>
    </xf>
    <xf numFmtId="0" fontId="51" fillId="3" borderId="72" xfId="0" applyFont="1" applyFill="1" applyBorder="1" applyAlignment="1">
      <alignment horizontal="center" vertical="center" wrapText="1"/>
    </xf>
    <xf numFmtId="0" fontId="21" fillId="0" borderId="72" xfId="0" applyFont="1" applyBorder="1" applyAlignment="1">
      <alignment horizontal="center" vertical="center" wrapText="1"/>
    </xf>
    <xf numFmtId="0" fontId="8" fillId="0" borderId="72" xfId="0" applyFont="1" applyBorder="1" applyAlignment="1">
      <alignment horizontal="center" vertical="center"/>
    </xf>
    <xf numFmtId="4" fontId="8" fillId="0" borderId="72" xfId="0" applyNumberFormat="1" applyFont="1" applyBorder="1" applyAlignment="1">
      <alignment horizontal="center" vertical="center" wrapText="1"/>
    </xf>
    <xf numFmtId="0" fontId="26" fillId="3" borderId="73" xfId="0" applyFont="1" applyFill="1" applyBorder="1" applyAlignment="1">
      <alignment horizontal="center" vertical="center"/>
    </xf>
    <xf numFmtId="0" fontId="29" fillId="5" borderId="63" xfId="0" applyFont="1" applyFill="1" applyBorder="1" applyAlignment="1">
      <alignment horizontal="center" vertical="center"/>
    </xf>
    <xf numFmtId="44" fontId="29" fillId="5" borderId="63" xfId="0" applyNumberFormat="1" applyFont="1" applyFill="1" applyBorder="1" applyAlignment="1">
      <alignment vertical="center"/>
    </xf>
    <xf numFmtId="44" fontId="30" fillId="0" borderId="73" xfId="0" applyNumberFormat="1" applyFont="1" applyBorder="1" applyAlignment="1">
      <alignment vertical="center" wrapText="1"/>
    </xf>
    <xf numFmtId="0" fontId="29" fillId="8" borderId="62" xfId="0" applyFont="1" applyFill="1" applyBorder="1" applyAlignment="1">
      <alignment horizontal="left" vertical="center" wrapText="1"/>
    </xf>
    <xf numFmtId="44" fontId="30" fillId="0" borderId="67" xfId="0" applyNumberFormat="1" applyFont="1" applyBorder="1" applyAlignment="1">
      <alignment vertical="center" wrapText="1"/>
    </xf>
    <xf numFmtId="0" fontId="29" fillId="0" borderId="66" xfId="0" applyFont="1" applyBorder="1" applyAlignment="1">
      <alignment horizontal="center" vertical="center" wrapText="1"/>
    </xf>
    <xf numFmtId="4" fontId="30" fillId="8" borderId="63" xfId="0" applyNumberFormat="1" applyFont="1" applyFill="1" applyBorder="1" applyAlignment="1">
      <alignment horizontal="center" vertical="center" wrapText="1"/>
    </xf>
    <xf numFmtId="165" fontId="29" fillId="5" borderId="63" xfId="0" applyNumberFormat="1" applyFont="1" applyFill="1" applyBorder="1" applyAlignment="1">
      <alignment vertical="center"/>
    </xf>
    <xf numFmtId="0" fontId="29" fillId="0" borderId="63" xfId="0" applyFont="1" applyBorder="1" applyAlignment="1">
      <alignment horizontal="left" vertical="center" wrapText="1"/>
    </xf>
    <xf numFmtId="0" fontId="29" fillId="8" borderId="63" xfId="0" applyFont="1" applyFill="1" applyBorder="1" applyAlignment="1">
      <alignment horizontal="left" vertical="center" wrapText="1"/>
    </xf>
    <xf numFmtId="164" fontId="30" fillId="0" borderId="73" xfId="0" applyNumberFormat="1" applyFont="1" applyBorder="1" applyAlignment="1">
      <alignment vertical="center" wrapText="1"/>
    </xf>
    <xf numFmtId="164" fontId="30" fillId="0" borderId="73" xfId="0" applyNumberFormat="1" applyFont="1" applyBorder="1" applyAlignment="1">
      <alignment vertical="center"/>
    </xf>
    <xf numFmtId="164" fontId="29" fillId="8" borderId="61" xfId="0" applyNumberFormat="1" applyFont="1" applyFill="1" applyBorder="1" applyAlignment="1">
      <alignment vertical="center"/>
    </xf>
    <xf numFmtId="0" fontId="30" fillId="0" borderId="63" xfId="0" applyFont="1" applyBorder="1" applyAlignment="1">
      <alignment horizontal="left" vertical="center" wrapText="1"/>
    </xf>
    <xf numFmtId="164" fontId="30" fillId="0" borderId="63" xfId="0" applyNumberFormat="1" applyFont="1" applyBorder="1" applyAlignment="1">
      <alignment vertical="center"/>
    </xf>
    <xf numFmtId="0" fontId="1" fillId="0" borderId="11" xfId="0" applyFont="1" applyBorder="1" applyAlignment="1">
      <alignment wrapText="1"/>
    </xf>
    <xf numFmtId="165" fontId="29" fillId="5" borderId="73" xfId="0" applyNumberFormat="1" applyFont="1" applyFill="1" applyBorder="1" applyAlignment="1">
      <alignment vertical="center"/>
    </xf>
    <xf numFmtId="164" fontId="31" fillId="0" borderId="57" xfId="0" applyNumberFormat="1" applyFont="1" applyBorder="1" applyAlignment="1">
      <alignment vertical="center"/>
    </xf>
    <xf numFmtId="44" fontId="29" fillId="5" borderId="73" xfId="0" applyNumberFormat="1" applyFont="1" applyFill="1" applyBorder="1" applyAlignment="1">
      <alignment horizontal="center" vertical="center"/>
    </xf>
    <xf numFmtId="44" fontId="30" fillId="0" borderId="11" xfId="0" applyNumberFormat="1" applyFont="1" applyBorder="1" applyAlignment="1">
      <alignment vertical="center"/>
    </xf>
    <xf numFmtId="0" fontId="30" fillId="0" borderId="35" xfId="0" applyFont="1" applyBorder="1" applyAlignment="1">
      <alignment horizontal="center" vertical="center" wrapText="1"/>
    </xf>
    <xf numFmtId="44" fontId="29" fillId="10" borderId="11" xfId="0" applyNumberFormat="1" applyFont="1" applyFill="1" applyBorder="1" applyAlignment="1">
      <alignment vertical="center"/>
    </xf>
    <xf numFmtId="0" fontId="2" fillId="10" borderId="11" xfId="0" applyFont="1" applyFill="1" applyBorder="1" applyAlignment="1">
      <alignment wrapText="1"/>
    </xf>
    <xf numFmtId="44" fontId="41" fillId="33" borderId="11" xfId="0" applyNumberFormat="1" applyFont="1" applyFill="1" applyBorder="1" applyAlignment="1">
      <alignment vertical="center" wrapText="1"/>
    </xf>
    <xf numFmtId="0" fontId="29" fillId="8" borderId="11" xfId="0" applyFont="1" applyFill="1" applyBorder="1" applyAlignment="1">
      <alignment vertical="center" wrapText="1"/>
    </xf>
    <xf numFmtId="164" fontId="30" fillId="0" borderId="65" xfId="0" applyNumberFormat="1" applyFont="1" applyBorder="1" applyAlignment="1">
      <alignment vertical="center" wrapText="1"/>
    </xf>
    <xf numFmtId="0" fontId="29" fillId="0" borderId="73" xfId="0" applyFont="1" applyBorder="1" applyAlignment="1">
      <alignment horizontal="center" vertical="center" wrapText="1"/>
    </xf>
    <xf numFmtId="0" fontId="30" fillId="0" borderId="61" xfId="0" applyFont="1" applyBorder="1" applyAlignment="1">
      <alignment horizontal="left" vertical="center" wrapText="1"/>
    </xf>
    <xf numFmtId="0" fontId="29" fillId="0" borderId="61" xfId="0" applyFont="1" applyBorder="1" applyAlignment="1">
      <alignment horizontal="left" vertical="center" wrapText="1"/>
    </xf>
    <xf numFmtId="164" fontId="30" fillId="8" borderId="63" xfId="0" applyNumberFormat="1" applyFont="1" applyFill="1" applyBorder="1" applyAlignment="1">
      <alignment vertical="center"/>
    </xf>
    <xf numFmtId="164" fontId="29" fillId="5" borderId="63" xfId="0" applyNumberFormat="1" applyFont="1" applyFill="1" applyBorder="1" applyAlignment="1">
      <alignment vertical="center"/>
    </xf>
    <xf numFmtId="0" fontId="0" fillId="0" borderId="57" xfId="0" applyBorder="1" applyAlignment="1">
      <alignment wrapText="1"/>
    </xf>
    <xf numFmtId="164" fontId="30" fillId="0" borderId="57" xfId="0" applyNumberFormat="1" applyFont="1" applyBorder="1" applyAlignment="1">
      <alignment vertical="center"/>
    </xf>
    <xf numFmtId="164" fontId="30" fillId="8" borderId="61" xfId="0" applyNumberFormat="1" applyFont="1" applyFill="1" applyBorder="1" applyAlignment="1">
      <alignment vertical="center"/>
    </xf>
    <xf numFmtId="0" fontId="29" fillId="0" borderId="63" xfId="0" applyFont="1" applyBorder="1" applyAlignment="1">
      <alignment horizontal="left" vertical="center"/>
    </xf>
    <xf numFmtId="0" fontId="0" fillId="0" borderId="67" xfId="0" applyBorder="1" applyAlignment="1">
      <alignment horizontal="center" vertical="center" wrapText="1"/>
    </xf>
    <xf numFmtId="3" fontId="0" fillId="0" borderId="67" xfId="0" applyNumberFormat="1" applyBorder="1" applyAlignment="1">
      <alignment horizontal="center" vertical="center" wrapText="1"/>
    </xf>
    <xf numFmtId="165" fontId="0" fillId="0" borderId="67" xfId="0" applyNumberFormat="1" applyBorder="1" applyAlignment="1">
      <alignment horizontal="center" vertical="center"/>
    </xf>
    <xf numFmtId="165" fontId="0" fillId="6" borderId="67" xfId="0" applyNumberFormat="1" applyFill="1" applyBorder="1" applyAlignment="1">
      <alignment horizontal="center" vertical="center"/>
    </xf>
    <xf numFmtId="0" fontId="23" fillId="0" borderId="67" xfId="0" applyFont="1" applyBorder="1" applyAlignment="1">
      <alignment horizontal="center" vertical="center" wrapText="1"/>
    </xf>
    <xf numFmtId="165" fontId="0" fillId="6" borderId="67" xfId="0" applyNumberFormat="1" applyFill="1" applyBorder="1" applyAlignment="1">
      <alignment horizontal="center" vertical="center" wrapText="1"/>
    </xf>
    <xf numFmtId="0" fontId="6" fillId="0" borderId="67" xfId="0" applyFont="1" applyBorder="1" applyAlignment="1">
      <alignment horizontal="center" vertical="center" wrapText="1"/>
    </xf>
    <xf numFmtId="0" fontId="0" fillId="0" borderId="67" xfId="0" applyBorder="1" applyAlignment="1">
      <alignment horizontal="center" vertical="center"/>
    </xf>
    <xf numFmtId="165" fontId="3" fillId="7" borderId="67" xfId="0" applyNumberFormat="1" applyFont="1" applyFill="1" applyBorder="1" applyAlignment="1">
      <alignment horizontal="center" vertical="center" wrapText="1"/>
    </xf>
    <xf numFmtId="165" fontId="12" fillId="0" borderId="67" xfId="0" applyNumberFormat="1" applyFont="1" applyBorder="1" applyAlignment="1">
      <alignment horizontal="center" vertical="center"/>
    </xf>
    <xf numFmtId="164" fontId="29" fillId="0" borderId="73" xfId="0" applyNumberFormat="1" applyFont="1" applyBorder="1" applyAlignment="1">
      <alignment vertical="center"/>
    </xf>
    <xf numFmtId="0" fontId="58" fillId="3" borderId="12" xfId="0" applyFont="1" applyFill="1" applyBorder="1" applyAlignment="1">
      <alignment horizontal="center" vertical="center" wrapText="1"/>
    </xf>
    <xf numFmtId="165" fontId="40" fillId="34" borderId="14" xfId="0" applyNumberFormat="1" applyFont="1" applyFill="1" applyBorder="1" applyAlignment="1">
      <alignment horizontal="center" vertical="center" wrapText="1"/>
    </xf>
    <xf numFmtId="3" fontId="0" fillId="0" borderId="63" xfId="0" applyNumberFormat="1" applyBorder="1" applyAlignment="1">
      <alignment vertical="center" wrapText="1"/>
    </xf>
    <xf numFmtId="165" fontId="0" fillId="11" borderId="63" xfId="0" applyNumberFormat="1" applyFill="1" applyBorder="1" applyAlignment="1">
      <alignment horizontal="center" vertical="center"/>
    </xf>
    <xf numFmtId="0" fontId="0" fillId="0" borderId="63" xfId="0" applyBorder="1"/>
    <xf numFmtId="0" fontId="0" fillId="0" borderId="63" xfId="0" applyBorder="1" applyAlignment="1">
      <alignment vertical="center" wrapText="1"/>
    </xf>
    <xf numFmtId="165" fontId="0" fillId="0" borderId="63" xfId="0" applyNumberFormat="1" applyBorder="1" applyAlignment="1">
      <alignment vertical="center"/>
    </xf>
    <xf numFmtId="0" fontId="23" fillId="0" borderId="63" xfId="0" applyFont="1" applyBorder="1" applyAlignment="1">
      <alignment horizontal="left" vertical="center" wrapText="1"/>
    </xf>
    <xf numFmtId="0" fontId="12" fillId="10" borderId="63" xfId="0" applyFont="1" applyFill="1" applyBorder="1" applyAlignment="1">
      <alignment horizontal="left" vertical="center" wrapText="1"/>
    </xf>
    <xf numFmtId="0" fontId="23" fillId="9" borderId="63" xfId="0" applyFont="1" applyFill="1" applyBorder="1" applyAlignment="1">
      <alignment horizontal="left" vertical="center" wrapText="1"/>
    </xf>
    <xf numFmtId="0" fontId="23" fillId="9" borderId="63" xfId="0" applyFont="1" applyFill="1" applyBorder="1"/>
    <xf numFmtId="4" fontId="12" fillId="10" borderId="63" xfId="0" applyNumberFormat="1" applyFont="1" applyFill="1" applyBorder="1"/>
    <xf numFmtId="165" fontId="12" fillId="10" borderId="63" xfId="0" applyNumberFormat="1" applyFont="1" applyFill="1" applyBorder="1" applyAlignment="1">
      <alignment vertical="center"/>
    </xf>
    <xf numFmtId="3" fontId="0" fillId="0" borderId="63" xfId="0" applyNumberFormat="1" applyBorder="1" applyAlignment="1">
      <alignment horizontal="center" vertical="center" wrapText="1"/>
    </xf>
    <xf numFmtId="165" fontId="0" fillId="6" borderId="63" xfId="0" applyNumberFormat="1" applyFill="1" applyBorder="1" applyAlignment="1">
      <alignment horizontal="center" vertical="center" wrapText="1"/>
    </xf>
    <xf numFmtId="165" fontId="3" fillId="7" borderId="63" xfId="0" applyNumberFormat="1" applyFont="1" applyFill="1" applyBorder="1" applyAlignment="1">
      <alignment horizontal="center" vertical="center" wrapText="1"/>
    </xf>
    <xf numFmtId="0" fontId="5" fillId="3" borderId="73" xfId="0" applyFont="1" applyFill="1" applyBorder="1" applyAlignment="1">
      <alignment horizontal="center" vertical="center" wrapText="1"/>
    </xf>
    <xf numFmtId="165" fontId="13" fillId="5" borderId="63" xfId="0" applyNumberFormat="1" applyFont="1" applyFill="1" applyBorder="1" applyAlignment="1">
      <alignment horizontal="center" vertical="center" wrapText="1"/>
    </xf>
    <xf numFmtId="0" fontId="3" fillId="0" borderId="63" xfId="0" applyFont="1" applyBorder="1" applyAlignment="1">
      <alignment horizontal="center" vertical="center" wrapText="1"/>
    </xf>
    <xf numFmtId="165" fontId="0" fillId="0" borderId="63" xfId="0" applyNumberFormat="1" applyBorder="1" applyAlignment="1">
      <alignment horizontal="center" vertical="center" wrapText="1"/>
    </xf>
    <xf numFmtId="0" fontId="0" fillId="0" borderId="63" xfId="0" applyBorder="1" applyAlignment="1">
      <alignment horizontal="center" vertical="center" wrapText="1"/>
    </xf>
    <xf numFmtId="0" fontId="6" fillId="0" borderId="63" xfId="0" applyFont="1" applyBorder="1" applyAlignment="1">
      <alignment horizontal="center" vertical="center" wrapText="1"/>
    </xf>
    <xf numFmtId="0" fontId="23" fillId="0" borderId="63" xfId="0" applyFont="1" applyBorder="1" applyAlignment="1">
      <alignment horizontal="center" vertical="center" wrapText="1"/>
    </xf>
    <xf numFmtId="0" fontId="47" fillId="0" borderId="63" xfId="0" applyFont="1" applyBorder="1" applyAlignment="1">
      <alignment horizontal="center" vertical="center" wrapText="1"/>
    </xf>
    <xf numFmtId="3" fontId="48" fillId="0" borderId="63" xfId="0" applyNumberFormat="1" applyFont="1" applyBorder="1" applyAlignment="1">
      <alignment horizontal="center" vertical="center" wrapText="1"/>
    </xf>
    <xf numFmtId="165" fontId="48" fillId="0" borderId="63" xfId="0" applyNumberFormat="1" applyFont="1" applyBorder="1" applyAlignment="1">
      <alignment horizontal="center" vertical="center" wrapText="1"/>
    </xf>
    <xf numFmtId="168" fontId="43" fillId="12" borderId="11" xfId="0" applyNumberFormat="1" applyFont="1" applyFill="1" applyBorder="1" applyAlignment="1">
      <alignment horizontal="right" vertical="center" wrapText="1"/>
    </xf>
    <xf numFmtId="0" fontId="67" fillId="14" borderId="11" xfId="0" applyFont="1" applyFill="1" applyBorder="1" applyAlignment="1">
      <alignment horizontal="center"/>
    </xf>
    <xf numFmtId="0" fontId="43" fillId="14" borderId="11" xfId="0" applyFont="1" applyFill="1" applyBorder="1" applyAlignment="1">
      <alignment horizontal="center" wrapText="1"/>
    </xf>
    <xf numFmtId="0" fontId="43" fillId="14" borderId="11" xfId="0" applyFont="1" applyFill="1" applyBorder="1" applyAlignment="1">
      <alignment horizontal="right" wrapText="1"/>
    </xf>
    <xf numFmtId="0" fontId="43" fillId="0" borderId="11" xfId="0" applyFont="1" applyBorder="1" applyAlignment="1">
      <alignment horizontal="center" vertical="center" wrapText="1"/>
    </xf>
    <xf numFmtId="0" fontId="22" fillId="0" borderId="11" xfId="0" applyFont="1" applyBorder="1" applyAlignment="1">
      <alignment horizontal="left" vertical="center" wrapText="1"/>
    </xf>
    <xf numFmtId="0" fontId="22" fillId="0" borderId="11" xfId="0" applyFont="1" applyBorder="1" applyAlignment="1">
      <alignment horizontal="center" vertical="center" wrapText="1"/>
    </xf>
    <xf numFmtId="170" fontId="22" fillId="0" borderId="11" xfId="0" applyNumberFormat="1" applyFont="1" applyBorder="1" applyAlignment="1">
      <alignment horizontal="center" vertical="center" wrapText="1"/>
    </xf>
    <xf numFmtId="170" fontId="22" fillId="0" borderId="11" xfId="0" applyNumberFormat="1" applyFont="1" applyBorder="1" applyAlignment="1">
      <alignment horizontal="right" vertical="center" wrapText="1"/>
    </xf>
    <xf numFmtId="170" fontId="43" fillId="15" borderId="19" xfId="0" applyNumberFormat="1" applyFont="1" applyFill="1" applyBorder="1" applyAlignment="1">
      <alignment horizontal="center" vertical="center" wrapText="1"/>
    </xf>
    <xf numFmtId="170" fontId="43" fillId="15" borderId="19" xfId="0" applyNumberFormat="1" applyFont="1" applyFill="1" applyBorder="1" applyAlignment="1">
      <alignment horizontal="right" vertical="center" wrapText="1"/>
    </xf>
    <xf numFmtId="168" fontId="67" fillId="16" borderId="9" xfId="0" applyNumberFormat="1" applyFont="1" applyFill="1" applyBorder="1" applyAlignment="1">
      <alignment horizontal="right" vertical="center" wrapText="1"/>
    </xf>
    <xf numFmtId="171" fontId="43" fillId="17" borderId="9" xfId="0" applyNumberFormat="1" applyFont="1" applyFill="1" applyBorder="1" applyAlignment="1">
      <alignment horizontal="right" vertical="center" wrapText="1"/>
    </xf>
    <xf numFmtId="0" fontId="43" fillId="18" borderId="22" xfId="0" applyFont="1" applyFill="1" applyBorder="1" applyAlignment="1">
      <alignment horizontal="center" vertical="center" wrapText="1"/>
    </xf>
    <xf numFmtId="0" fontId="43" fillId="18" borderId="23" xfId="0" applyFont="1" applyFill="1" applyBorder="1" applyAlignment="1">
      <alignment horizontal="center" vertical="center" wrapText="1"/>
    </xf>
    <xf numFmtId="171" fontId="43" fillId="18" borderId="23" xfId="0" applyNumberFormat="1" applyFont="1" applyFill="1" applyBorder="1" applyAlignment="1">
      <alignment horizontal="right" vertical="center" wrapText="1"/>
    </xf>
    <xf numFmtId="0" fontId="43" fillId="0" borderId="11" xfId="0" applyFont="1" applyBorder="1" applyAlignment="1">
      <alignment horizontal="left" vertical="center" wrapText="1"/>
    </xf>
    <xf numFmtId="4" fontId="22" fillId="0" borderId="11" xfId="0" applyNumberFormat="1" applyFont="1" applyBorder="1" applyAlignment="1">
      <alignment horizontal="center" vertical="center" wrapText="1"/>
    </xf>
    <xf numFmtId="0" fontId="22" fillId="19" borderId="14" xfId="0" applyFont="1" applyFill="1" applyBorder="1" applyAlignment="1">
      <alignment horizontal="left" vertical="center" wrapText="1"/>
    </xf>
    <xf numFmtId="0" fontId="22" fillId="19" borderId="14" xfId="0" applyFont="1" applyFill="1" applyBorder="1" applyAlignment="1">
      <alignment horizontal="center" vertical="center" wrapText="1"/>
    </xf>
    <xf numFmtId="172" fontId="22" fillId="19" borderId="14" xfId="0" applyNumberFormat="1" applyFont="1" applyFill="1" applyBorder="1" applyAlignment="1">
      <alignment horizontal="center" vertical="center" wrapText="1"/>
    </xf>
    <xf numFmtId="172" fontId="22" fillId="19" borderId="14" xfId="0" applyNumberFormat="1" applyFont="1" applyFill="1" applyBorder="1" applyAlignment="1">
      <alignment horizontal="right" vertical="center" wrapText="1"/>
    </xf>
    <xf numFmtId="0" fontId="43" fillId="0" borderId="14" xfId="0" applyFont="1" applyBorder="1" applyAlignment="1">
      <alignment horizontal="center" vertical="center" wrapText="1"/>
    </xf>
    <xf numFmtId="0" fontId="23" fillId="10" borderId="11" xfId="0" applyFont="1" applyFill="1" applyBorder="1"/>
    <xf numFmtId="0" fontId="23" fillId="10" borderId="11" xfId="0" applyFont="1" applyFill="1" applyBorder="1" applyAlignment="1">
      <alignment horizontal="center" vertical="center"/>
    </xf>
    <xf numFmtId="168" fontId="23" fillId="10" borderId="11" xfId="1" applyNumberFormat="1" applyFont="1" applyFill="1" applyBorder="1" applyAlignment="1">
      <alignment horizontal="center" vertical="center"/>
    </xf>
    <xf numFmtId="168" fontId="23" fillId="10" borderId="11" xfId="0" applyNumberFormat="1" applyFont="1" applyFill="1" applyBorder="1"/>
    <xf numFmtId="0" fontId="22" fillId="19" borderId="11" xfId="0" applyFont="1" applyFill="1" applyBorder="1" applyAlignment="1">
      <alignment horizontal="left" vertical="center" wrapText="1"/>
    </xf>
    <xf numFmtId="0" fontId="22" fillId="19" borderId="11" xfId="0" applyFont="1" applyFill="1" applyBorder="1" applyAlignment="1">
      <alignment horizontal="center" vertical="center" wrapText="1"/>
    </xf>
    <xf numFmtId="172" fontId="22" fillId="19" borderId="11" xfId="0" applyNumberFormat="1" applyFont="1" applyFill="1" applyBorder="1" applyAlignment="1">
      <alignment horizontal="center" vertical="center" wrapText="1"/>
    </xf>
    <xf numFmtId="172" fontId="22" fillId="19" borderId="11" xfId="0" applyNumberFormat="1" applyFont="1" applyFill="1" applyBorder="1" applyAlignment="1">
      <alignment horizontal="right" vertical="center" wrapText="1"/>
    </xf>
    <xf numFmtId="0" fontId="22" fillId="20" borderId="11" xfId="0" applyFont="1" applyFill="1" applyBorder="1" applyAlignment="1">
      <alignment horizontal="left" vertical="center" wrapText="1"/>
    </xf>
    <xf numFmtId="0" fontId="22" fillId="20" borderId="11" xfId="0" applyFont="1" applyFill="1" applyBorder="1" applyAlignment="1">
      <alignment horizontal="center" vertical="center" wrapText="1"/>
    </xf>
    <xf numFmtId="172" fontId="22" fillId="20" borderId="11" xfId="0" applyNumberFormat="1" applyFont="1" applyFill="1" applyBorder="1" applyAlignment="1">
      <alignment horizontal="center" vertical="center" wrapText="1"/>
    </xf>
    <xf numFmtId="172" fontId="22" fillId="20" borderId="11" xfId="0" applyNumberFormat="1" applyFont="1" applyFill="1" applyBorder="1" applyAlignment="1">
      <alignment horizontal="right" vertical="center" wrapText="1"/>
    </xf>
    <xf numFmtId="0" fontId="43" fillId="0" borderId="24" xfId="0" applyFont="1" applyBorder="1" applyAlignment="1">
      <alignment horizontal="center" vertical="center" wrapText="1"/>
    </xf>
    <xf numFmtId="0" fontId="22" fillId="19" borderId="19" xfId="0" applyFont="1" applyFill="1" applyBorder="1" applyAlignment="1">
      <alignment horizontal="left" vertical="center" wrapText="1"/>
    </xf>
    <xf numFmtId="0" fontId="22" fillId="19" borderId="19" xfId="0" applyFont="1" applyFill="1" applyBorder="1" applyAlignment="1">
      <alignment horizontal="center" vertical="center" wrapText="1"/>
    </xf>
    <xf numFmtId="171" fontId="22" fillId="19" borderId="19" xfId="0" applyNumberFormat="1" applyFont="1" applyFill="1" applyBorder="1" applyAlignment="1">
      <alignment horizontal="center" vertical="center" wrapText="1"/>
    </xf>
    <xf numFmtId="172" fontId="22" fillId="19" borderId="19" xfId="0" applyNumberFormat="1" applyFont="1" applyFill="1" applyBorder="1" applyAlignment="1">
      <alignment horizontal="right" vertical="center" wrapText="1"/>
    </xf>
    <xf numFmtId="0" fontId="43" fillId="0" borderId="22" xfId="0" applyFont="1" applyBorder="1" applyAlignment="1">
      <alignment horizontal="center" vertical="center" wrapText="1"/>
    </xf>
    <xf numFmtId="0" fontId="22" fillId="19" borderId="23" xfId="0" applyFont="1" applyFill="1" applyBorder="1" applyAlignment="1">
      <alignment horizontal="left" vertical="center" wrapText="1"/>
    </xf>
    <xf numFmtId="0" fontId="22" fillId="19" borderId="23" xfId="0" applyFont="1" applyFill="1" applyBorder="1" applyAlignment="1">
      <alignment horizontal="center" vertical="center" wrapText="1"/>
    </xf>
    <xf numFmtId="171" fontId="22" fillId="19" borderId="23" xfId="0" applyNumberFormat="1" applyFont="1" applyFill="1" applyBorder="1" applyAlignment="1">
      <alignment horizontal="center" vertical="center" wrapText="1"/>
    </xf>
    <xf numFmtId="172" fontId="22" fillId="19" borderId="23" xfId="0" applyNumberFormat="1" applyFont="1" applyFill="1" applyBorder="1" applyAlignment="1">
      <alignment horizontal="right" vertical="center" wrapText="1"/>
    </xf>
    <xf numFmtId="171" fontId="22" fillId="19" borderId="11" xfId="0" applyNumberFormat="1" applyFont="1" applyFill="1" applyBorder="1" applyAlignment="1">
      <alignment horizontal="center" vertical="center" wrapText="1"/>
    </xf>
    <xf numFmtId="171" fontId="22" fillId="20" borderId="11" xfId="0" applyNumberFormat="1" applyFont="1" applyFill="1" applyBorder="1" applyAlignment="1">
      <alignment horizontal="center" vertical="center" wrapText="1"/>
    </xf>
    <xf numFmtId="170" fontId="22" fillId="19" borderId="11" xfId="0" applyNumberFormat="1" applyFont="1" applyFill="1" applyBorder="1" applyAlignment="1">
      <alignment horizontal="center" vertical="center" wrapText="1"/>
    </xf>
    <xf numFmtId="171" fontId="22" fillId="0" borderId="11" xfId="0" applyNumberFormat="1" applyFont="1" applyBorder="1" applyAlignment="1">
      <alignment horizontal="center" vertical="center" wrapText="1"/>
    </xf>
    <xf numFmtId="0" fontId="22" fillId="21" borderId="11" xfId="0" applyFont="1" applyFill="1" applyBorder="1" applyAlignment="1">
      <alignment vertical="center" wrapText="1"/>
    </xf>
    <xf numFmtId="3" fontId="22" fillId="0" borderId="11" xfId="0" applyNumberFormat="1" applyFont="1" applyBorder="1" applyAlignment="1">
      <alignment horizontal="center" vertical="center" wrapText="1"/>
    </xf>
    <xf numFmtId="3" fontId="22" fillId="21" borderId="11" xfId="0" applyNumberFormat="1" applyFont="1" applyFill="1" applyBorder="1" applyAlignment="1">
      <alignment horizontal="center" vertical="center" wrapText="1"/>
    </xf>
    <xf numFmtId="170" fontId="22" fillId="21" borderId="11" xfId="0" applyNumberFormat="1" applyFont="1" applyFill="1" applyBorder="1" applyAlignment="1">
      <alignment horizontal="center" vertical="center" wrapText="1"/>
    </xf>
    <xf numFmtId="170" fontId="22" fillId="21" borderId="11" xfId="0" applyNumberFormat="1" applyFont="1" applyFill="1" applyBorder="1" applyAlignment="1">
      <alignment horizontal="right" vertical="center" wrapText="1"/>
    </xf>
    <xf numFmtId="0" fontId="43" fillId="19" borderId="24" xfId="0" applyFont="1" applyFill="1" applyBorder="1" applyAlignment="1">
      <alignment horizontal="center" vertical="center" wrapText="1"/>
    </xf>
    <xf numFmtId="170" fontId="22" fillId="19" borderId="19" xfId="0" applyNumberFormat="1" applyFont="1" applyFill="1" applyBorder="1" applyAlignment="1">
      <alignment horizontal="center" vertical="center" wrapText="1"/>
    </xf>
    <xf numFmtId="170" fontId="22" fillId="19" borderId="19" xfId="0" applyNumberFormat="1" applyFont="1" applyFill="1" applyBorder="1" applyAlignment="1">
      <alignment horizontal="right" vertical="center" wrapText="1"/>
    </xf>
    <xf numFmtId="0" fontId="43" fillId="19" borderId="22" xfId="0" applyFont="1" applyFill="1" applyBorder="1" applyAlignment="1">
      <alignment horizontal="center" vertical="center" wrapText="1"/>
    </xf>
    <xf numFmtId="170" fontId="22" fillId="19" borderId="23" xfId="0" applyNumberFormat="1" applyFont="1" applyFill="1" applyBorder="1" applyAlignment="1">
      <alignment horizontal="center" vertical="center" wrapText="1"/>
    </xf>
    <xf numFmtId="170" fontId="22" fillId="19" borderId="23" xfId="0" applyNumberFormat="1" applyFont="1" applyFill="1" applyBorder="1" applyAlignment="1">
      <alignment horizontal="right" vertical="center" wrapText="1"/>
    </xf>
    <xf numFmtId="0" fontId="43" fillId="19" borderId="25" xfId="0" applyFont="1" applyFill="1" applyBorder="1" applyAlignment="1">
      <alignment horizontal="center" vertical="center" wrapText="1"/>
    </xf>
    <xf numFmtId="0" fontId="22" fillId="19" borderId="26" xfId="0" applyFont="1" applyFill="1" applyBorder="1" applyAlignment="1">
      <alignment horizontal="left" vertical="center" wrapText="1"/>
    </xf>
    <xf numFmtId="0" fontId="22" fillId="19" borderId="26" xfId="0" applyFont="1" applyFill="1" applyBorder="1" applyAlignment="1">
      <alignment horizontal="center" vertical="center" wrapText="1"/>
    </xf>
    <xf numFmtId="170" fontId="22" fillId="19" borderId="26" xfId="0" applyNumberFormat="1" applyFont="1" applyFill="1" applyBorder="1" applyAlignment="1">
      <alignment horizontal="center" vertical="center" wrapText="1"/>
    </xf>
    <xf numFmtId="170" fontId="22" fillId="19" borderId="26" xfId="0" applyNumberFormat="1" applyFont="1" applyFill="1" applyBorder="1" applyAlignment="1">
      <alignment horizontal="right" vertical="center" wrapText="1"/>
    </xf>
    <xf numFmtId="170" fontId="43" fillId="22" borderId="11" xfId="0" applyNumberFormat="1" applyFont="1" applyFill="1" applyBorder="1" applyAlignment="1">
      <alignment horizontal="right" vertical="center" wrapText="1"/>
    </xf>
    <xf numFmtId="170" fontId="43" fillId="22" borderId="27" xfId="0" applyNumberFormat="1" applyFont="1" applyFill="1" applyBorder="1" applyAlignment="1">
      <alignment horizontal="right" vertical="center" wrapText="1"/>
    </xf>
    <xf numFmtId="0" fontId="43" fillId="24" borderId="29" xfId="0" applyFont="1" applyFill="1" applyBorder="1" applyAlignment="1">
      <alignment horizontal="center" vertical="center" wrapText="1"/>
    </xf>
    <xf numFmtId="0" fontId="22" fillId="24" borderId="11" xfId="0" applyFont="1" applyFill="1" applyBorder="1" applyAlignment="1">
      <alignment horizontal="left" wrapText="1"/>
    </xf>
    <xf numFmtId="0" fontId="22" fillId="24" borderId="11" xfId="0" applyFont="1" applyFill="1" applyBorder="1" applyAlignment="1">
      <alignment horizontal="center" vertical="center" wrapText="1"/>
    </xf>
    <xf numFmtId="170" fontId="22" fillId="24" borderId="11" xfId="0" applyNumberFormat="1" applyFont="1" applyFill="1" applyBorder="1" applyAlignment="1">
      <alignment horizontal="center" vertical="center" wrapText="1"/>
    </xf>
    <xf numFmtId="170" fontId="22" fillId="24" borderId="11" xfId="0" applyNumberFormat="1" applyFont="1" applyFill="1" applyBorder="1" applyAlignment="1">
      <alignment horizontal="right" vertical="center" wrapText="1"/>
    </xf>
    <xf numFmtId="170" fontId="43" fillId="24" borderId="11" xfId="0" applyNumberFormat="1" applyFont="1" applyFill="1" applyBorder="1" applyAlignment="1">
      <alignment horizontal="right" vertical="center" wrapText="1"/>
    </xf>
    <xf numFmtId="0" fontId="24" fillId="9" borderId="11" xfId="0" applyFont="1" applyFill="1" applyBorder="1" applyAlignment="1">
      <alignment horizontal="center" vertical="center" wrapText="1"/>
    </xf>
    <xf numFmtId="0" fontId="23" fillId="9" borderId="11" xfId="0" applyFont="1" applyFill="1" applyBorder="1" applyAlignment="1">
      <alignment horizontal="left" vertical="center" wrapText="1"/>
    </xf>
    <xf numFmtId="0" fontId="23" fillId="9" borderId="11" xfId="0" applyFont="1" applyFill="1" applyBorder="1" applyAlignment="1">
      <alignment horizontal="center" vertical="center" wrapText="1"/>
    </xf>
    <xf numFmtId="170" fontId="23" fillId="9" borderId="11" xfId="0" applyNumberFormat="1" applyFont="1" applyFill="1" applyBorder="1" applyAlignment="1">
      <alignment horizontal="center" vertical="center" wrapText="1"/>
    </xf>
    <xf numFmtId="170" fontId="23" fillId="9" borderId="11" xfId="0" applyNumberFormat="1" applyFont="1" applyFill="1" applyBorder="1" applyAlignment="1">
      <alignment horizontal="right" vertical="center" wrapText="1"/>
    </xf>
    <xf numFmtId="170" fontId="23" fillId="0" borderId="11" xfId="0" applyNumberFormat="1" applyFont="1" applyBorder="1" applyAlignment="1">
      <alignment horizontal="right" vertical="center" wrapText="1"/>
    </xf>
    <xf numFmtId="170" fontId="43" fillId="25" borderId="18" xfId="0" applyNumberFormat="1" applyFont="1" applyFill="1" applyBorder="1" applyAlignment="1">
      <alignment horizontal="right" vertical="center" wrapText="1"/>
    </xf>
    <xf numFmtId="170" fontId="43" fillId="26" borderId="19" xfId="0" applyNumberFormat="1" applyFont="1" applyFill="1" applyBorder="1" applyAlignment="1">
      <alignment horizontal="right" vertical="center" wrapText="1"/>
    </xf>
    <xf numFmtId="0" fontId="43" fillId="27" borderId="32" xfId="0" applyFont="1" applyFill="1" applyBorder="1" applyAlignment="1">
      <alignment horizontal="center" vertical="center" wrapText="1"/>
    </xf>
    <xf numFmtId="170" fontId="43" fillId="27" borderId="9" xfId="0" applyNumberFormat="1" applyFont="1" applyFill="1" applyBorder="1" applyAlignment="1">
      <alignment horizontal="right" vertical="center" wrapText="1"/>
    </xf>
    <xf numFmtId="0" fontId="43" fillId="17" borderId="32" xfId="0" applyFont="1" applyFill="1" applyBorder="1" applyAlignment="1">
      <alignment horizontal="center" vertical="center" wrapText="1"/>
    </xf>
    <xf numFmtId="0" fontId="43" fillId="17" borderId="9" xfId="0" applyFont="1" applyFill="1" applyBorder="1" applyAlignment="1">
      <alignment horizontal="center" vertical="center" wrapText="1"/>
    </xf>
    <xf numFmtId="0" fontId="43" fillId="28" borderId="32" xfId="0" applyFont="1" applyFill="1" applyBorder="1" applyAlignment="1">
      <alignment horizontal="center" vertical="center" wrapText="1"/>
    </xf>
    <xf numFmtId="168" fontId="22" fillId="0" borderId="9" xfId="0" applyNumberFormat="1" applyFont="1" applyBorder="1" applyAlignment="1">
      <alignment horizontal="center" vertical="center" wrapText="1"/>
    </xf>
    <xf numFmtId="170" fontId="22" fillId="0" borderId="9" xfId="0" applyNumberFormat="1" applyFont="1" applyBorder="1" applyAlignment="1">
      <alignment horizontal="right" vertical="center" wrapText="1"/>
    </xf>
    <xf numFmtId="171" fontId="22" fillId="0" borderId="9" xfId="0" applyNumberFormat="1" applyFont="1" applyBorder="1" applyAlignment="1">
      <alignment horizontal="center" vertical="center" wrapText="1"/>
    </xf>
    <xf numFmtId="3"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0" fontId="22" fillId="19" borderId="9" xfId="0" applyFont="1" applyFill="1" applyBorder="1" applyAlignment="1">
      <alignment horizontal="left" vertical="center" wrapText="1"/>
    </xf>
    <xf numFmtId="3" fontId="22" fillId="0" borderId="15" xfId="0" applyNumberFormat="1" applyFont="1" applyBorder="1" applyAlignment="1">
      <alignment horizontal="center" vertical="center" wrapText="1"/>
    </xf>
    <xf numFmtId="0" fontId="22" fillId="0" borderId="15" xfId="0" applyFont="1" applyBorder="1" applyAlignment="1">
      <alignment horizontal="center" vertical="center" wrapText="1"/>
    </xf>
    <xf numFmtId="170" fontId="22" fillId="0" borderId="15" xfId="0" applyNumberFormat="1" applyFont="1" applyBorder="1" applyAlignment="1">
      <alignment horizontal="right" vertical="center" wrapText="1"/>
    </xf>
    <xf numFmtId="0" fontId="22" fillId="0" borderId="19" xfId="0" applyFont="1" applyBorder="1" applyAlignment="1">
      <alignment horizontal="left" vertical="center" wrapText="1"/>
    </xf>
    <xf numFmtId="3"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170" fontId="22" fillId="0" borderId="18" xfId="0" applyNumberFormat="1" applyFont="1" applyBorder="1" applyAlignment="1">
      <alignment horizontal="right" vertical="center" wrapText="1"/>
    </xf>
    <xf numFmtId="3" fontId="22" fillId="0" borderId="23" xfId="0" applyNumberFormat="1" applyFont="1" applyBorder="1" applyAlignment="1">
      <alignment horizontal="center" vertical="center" wrapText="1"/>
    </xf>
    <xf numFmtId="170" fontId="22" fillId="0" borderId="23" xfId="0" applyNumberFormat="1" applyFont="1" applyBorder="1" applyAlignment="1">
      <alignment horizontal="right" vertical="center" wrapText="1"/>
    </xf>
    <xf numFmtId="0" fontId="19" fillId="10" borderId="9" xfId="0" applyFont="1" applyFill="1" applyBorder="1" applyAlignment="1">
      <alignment vertical="center" wrapText="1"/>
    </xf>
    <xf numFmtId="1" fontId="65" fillId="10" borderId="9" xfId="0" applyNumberFormat="1" applyFont="1" applyFill="1" applyBorder="1" applyAlignment="1">
      <alignment horizontal="center" vertical="center" wrapText="1"/>
    </xf>
    <xf numFmtId="168" fontId="65" fillId="10" borderId="23" xfId="1" applyNumberFormat="1" applyFont="1" applyFill="1" applyBorder="1" applyAlignment="1">
      <alignment horizontal="right" vertical="center"/>
    </xf>
    <xf numFmtId="170" fontId="43" fillId="29" borderId="11" xfId="0" applyNumberFormat="1" applyFont="1" applyFill="1" applyBorder="1" applyAlignment="1">
      <alignment horizontal="right" vertical="center" wrapText="1"/>
    </xf>
    <xf numFmtId="172" fontId="22" fillId="19" borderId="23" xfId="0" applyNumberFormat="1" applyFont="1" applyFill="1" applyBorder="1" applyAlignment="1">
      <alignment horizontal="center" vertical="center" wrapText="1"/>
    </xf>
    <xf numFmtId="172" fontId="22" fillId="19" borderId="34" xfId="0" applyNumberFormat="1" applyFont="1" applyFill="1" applyBorder="1" applyAlignment="1">
      <alignment horizontal="right" vertical="center" wrapText="1"/>
    </xf>
    <xf numFmtId="0" fontId="43" fillId="19" borderId="11" xfId="0" applyFont="1" applyFill="1" applyBorder="1" applyAlignment="1">
      <alignment horizontal="center" vertical="center" wrapText="1"/>
    </xf>
    <xf numFmtId="0" fontId="23" fillId="0" borderId="11" xfId="0" applyFont="1" applyBorder="1" applyAlignment="1">
      <alignment horizontal="left" vertical="center" wrapText="1"/>
    </xf>
    <xf numFmtId="0" fontId="23" fillId="0" borderId="11" xfId="0" applyFont="1" applyBorder="1" applyAlignment="1">
      <alignment horizontal="center" vertical="center" wrapText="1"/>
    </xf>
    <xf numFmtId="170" fontId="23" fillId="0" borderId="11" xfId="0" applyNumberFormat="1" applyFont="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center" vertical="center" wrapText="1"/>
    </xf>
    <xf numFmtId="170" fontId="23" fillId="0" borderId="19" xfId="0" applyNumberFormat="1" applyFont="1" applyBorder="1" applyAlignment="1">
      <alignment horizontal="center" vertical="center" wrapText="1"/>
    </xf>
    <xf numFmtId="170" fontId="23" fillId="0" borderId="19" xfId="0" applyNumberFormat="1" applyFont="1" applyBorder="1" applyAlignment="1">
      <alignment horizontal="right" vertical="center" wrapText="1"/>
    </xf>
    <xf numFmtId="0" fontId="23" fillId="0" borderId="15" xfId="0" applyFont="1" applyBorder="1" applyAlignment="1">
      <alignment horizontal="left" vertical="center" wrapText="1"/>
    </xf>
    <xf numFmtId="0" fontId="23" fillId="0" borderId="9" xfId="0" applyFont="1" applyBorder="1" applyAlignment="1">
      <alignment horizontal="center" vertical="center" wrapText="1"/>
    </xf>
    <xf numFmtId="170" fontId="23" fillId="0" borderId="9" xfId="0" applyNumberFormat="1" applyFont="1" applyBorder="1" applyAlignment="1">
      <alignment horizontal="center" vertical="center" wrapText="1"/>
    </xf>
    <xf numFmtId="170" fontId="23" fillId="0" borderId="9" xfId="0" applyNumberFormat="1" applyFont="1" applyBorder="1" applyAlignment="1">
      <alignment horizontal="right" vertical="center" wrapText="1"/>
    </xf>
    <xf numFmtId="170" fontId="23" fillId="0" borderId="0" xfId="0" applyNumberFormat="1" applyFont="1" applyAlignment="1">
      <alignment horizontal="right" vertical="center" wrapText="1"/>
    </xf>
    <xf numFmtId="172" fontId="43" fillId="22" borderId="11" xfId="0" applyNumberFormat="1" applyFont="1" applyFill="1" applyBorder="1" applyAlignment="1">
      <alignment horizontal="right" vertical="center" wrapText="1"/>
    </xf>
    <xf numFmtId="173" fontId="67" fillId="30" borderId="39" xfId="0" applyNumberFormat="1" applyFont="1" applyFill="1" applyBorder="1" applyAlignment="1">
      <alignment horizontal="right" vertical="center"/>
    </xf>
    <xf numFmtId="172" fontId="64" fillId="10" borderId="0" xfId="0" applyNumberFormat="1" applyFont="1" applyFill="1" applyAlignment="1">
      <alignment horizontal="center" vertical="center"/>
    </xf>
    <xf numFmtId="0" fontId="6" fillId="0" borderId="0" xfId="0" applyFont="1" applyAlignment="1">
      <alignment horizontal="center" vertical="center" wrapText="1"/>
    </xf>
    <xf numFmtId="165" fontId="3" fillId="7" borderId="0" xfId="0" applyNumberFormat="1" applyFont="1" applyFill="1" applyAlignment="1">
      <alignment horizontal="center" vertical="center" wrapText="1"/>
    </xf>
    <xf numFmtId="0" fontId="0" fillId="0" borderId="63" xfId="0" applyBorder="1" applyAlignment="1">
      <alignment horizontal="center" vertical="center" wrapText="1"/>
    </xf>
    <xf numFmtId="0" fontId="0" fillId="0" borderId="63" xfId="0" applyBorder="1" applyAlignment="1">
      <alignment horizontal="center" vertical="center"/>
    </xf>
    <xf numFmtId="0" fontId="0" fillId="0" borderId="61" xfId="0" applyBorder="1" applyAlignment="1">
      <alignment horizontal="center" vertical="center" wrapText="1"/>
    </xf>
    <xf numFmtId="165" fontId="0" fillId="0" borderId="63" xfId="0" applyNumberFormat="1" applyBorder="1" applyAlignment="1">
      <alignment horizontal="center" vertical="center"/>
    </xf>
    <xf numFmtId="3" fontId="0" fillId="0" borderId="63" xfId="0" applyNumberFormat="1" applyBorder="1" applyAlignment="1">
      <alignment horizontal="center" vertical="center" wrapText="1"/>
    </xf>
    <xf numFmtId="3" fontId="0" fillId="0" borderId="61" xfId="0" applyNumberFormat="1" applyBorder="1" applyAlignment="1">
      <alignment horizontal="center" vertical="center" wrapText="1"/>
    </xf>
    <xf numFmtId="165" fontId="0" fillId="0" borderId="63" xfId="0" applyNumberFormat="1" applyBorder="1" applyAlignment="1">
      <alignment horizontal="center" vertical="center" wrapText="1"/>
    </xf>
    <xf numFmtId="0" fontId="0" fillId="0" borderId="73"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4" borderId="73" xfId="0" applyFont="1" applyFill="1" applyBorder="1" applyAlignment="1">
      <alignment horizontal="center" vertical="center"/>
    </xf>
    <xf numFmtId="0" fontId="0" fillId="0" borderId="7" xfId="0" applyBorder="1" applyAlignment="1">
      <alignment horizontal="center" vertical="center" wrapText="1"/>
    </xf>
    <xf numFmtId="0" fontId="0" fillId="0" borderId="6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5" fillId="2" borderId="0" xfId="0" applyFont="1" applyFill="1" applyAlignment="1">
      <alignment horizontal="center" vertical="center"/>
    </xf>
    <xf numFmtId="164" fontId="15" fillId="0" borderId="11" xfId="0" applyNumberFormat="1" applyFont="1" applyBorder="1" applyAlignment="1">
      <alignment horizontal="center" vertical="center" wrapText="1"/>
    </xf>
    <xf numFmtId="0" fontId="15" fillId="0" borderId="11" xfId="0" applyFont="1" applyBorder="1" applyAlignment="1">
      <alignment horizontal="center" vertical="center" wrapText="1"/>
    </xf>
    <xf numFmtId="0" fontId="15" fillId="0" borderId="40" xfId="0" applyFont="1" applyBorder="1" applyAlignment="1">
      <alignment vertical="center" wrapText="1"/>
    </xf>
    <xf numFmtId="0" fontId="15" fillId="0" borderId="57"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14" xfId="0" applyFont="1" applyBorder="1" applyAlignment="1">
      <alignment horizontal="center" vertical="center" wrapText="1"/>
    </xf>
    <xf numFmtId="0" fontId="14" fillId="2" borderId="11"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14" xfId="0" applyFont="1" applyBorder="1" applyAlignment="1">
      <alignment horizontal="center" vertical="center" wrapText="1"/>
    </xf>
    <xf numFmtId="3" fontId="20" fillId="0" borderId="57" xfId="0" applyNumberFormat="1" applyFont="1" applyBorder="1" applyAlignment="1">
      <alignment horizontal="center" vertical="center" wrapText="1"/>
    </xf>
    <xf numFmtId="3" fontId="20" fillId="0" borderId="14" xfId="0" applyNumberFormat="1" applyFont="1" applyBorder="1" applyAlignment="1">
      <alignment horizontal="center" vertical="center" wrapText="1"/>
    </xf>
    <xf numFmtId="164" fontId="20" fillId="0" borderId="57" xfId="0" applyNumberFormat="1" applyFont="1" applyBorder="1" applyAlignment="1">
      <alignment horizontal="center" vertical="center" wrapText="1"/>
    </xf>
    <xf numFmtId="164" fontId="20" fillId="0" borderId="14" xfId="0" applyNumberFormat="1" applyFont="1" applyBorder="1" applyAlignment="1">
      <alignment horizontal="center" vertical="center" wrapText="1"/>
    </xf>
    <xf numFmtId="0" fontId="28" fillId="13" borderId="1" xfId="2" applyFont="1" applyFill="1" applyBorder="1" applyAlignment="1">
      <alignment horizontal="center" vertical="center" wrapText="1"/>
    </xf>
    <xf numFmtId="0" fontId="28" fillId="13" borderId="5" xfId="2" applyFont="1" applyFill="1" applyBorder="1" applyAlignment="1">
      <alignment horizontal="center" vertical="center" wrapText="1"/>
    </xf>
    <xf numFmtId="0" fontId="30" fillId="0" borderId="6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164" fontId="30" fillId="0" borderId="73" xfId="0" applyNumberFormat="1" applyFont="1" applyBorder="1" applyAlignment="1">
      <alignment horizontal="center" vertical="center" wrapText="1"/>
    </xf>
    <xf numFmtId="164" fontId="30" fillId="0" borderId="3" xfId="0" applyNumberFormat="1" applyFont="1" applyBorder="1" applyAlignment="1">
      <alignment horizontal="center" vertical="center" wrapText="1"/>
    </xf>
    <xf numFmtId="0" fontId="29" fillId="0" borderId="41" xfId="0" applyFont="1" applyBorder="1" applyAlignment="1">
      <alignment horizontal="center" vertical="center" wrapText="1"/>
    </xf>
    <xf numFmtId="0" fontId="29" fillId="0" borderId="45" xfId="0" applyFont="1" applyBorder="1" applyAlignment="1">
      <alignment horizontal="center" vertical="center" wrapText="1"/>
    </xf>
    <xf numFmtId="0" fontId="30" fillId="0" borderId="0" xfId="0" applyFont="1" applyAlignment="1">
      <alignment horizontal="center" vertical="center" wrapText="1"/>
    </xf>
    <xf numFmtId="4" fontId="50" fillId="0" borderId="40" xfId="0" applyNumberFormat="1" applyFont="1" applyBorder="1" applyAlignment="1">
      <alignment horizontal="center" vertical="center" wrapText="1"/>
    </xf>
    <xf numFmtId="0" fontId="50" fillId="0" borderId="0" xfId="0" applyFont="1" applyAlignment="1">
      <alignment horizontal="center" vertical="center" wrapText="1"/>
    </xf>
    <xf numFmtId="0" fontId="29" fillId="13" borderId="11" xfId="0" applyFont="1" applyFill="1" applyBorder="1" applyAlignment="1">
      <alignment horizontal="center" vertical="center" wrapText="1"/>
    </xf>
    <xf numFmtId="0" fontId="30" fillId="0" borderId="67"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3" xfId="0" applyFont="1" applyBorder="1" applyAlignment="1">
      <alignment horizontal="center" vertical="center" wrapText="1"/>
    </xf>
    <xf numFmtId="0" fontId="30" fillId="8" borderId="63" xfId="0" applyFont="1" applyFill="1" applyBorder="1" applyAlignment="1">
      <alignment horizontal="center" vertical="center" wrapText="1"/>
    </xf>
    <xf numFmtId="0" fontId="51" fillId="2" borderId="11" xfId="0" applyFont="1" applyFill="1" applyBorder="1" applyAlignment="1">
      <alignment horizontal="center" vertical="center"/>
    </xf>
    <xf numFmtId="0" fontId="42" fillId="4" borderId="11" xfId="0" applyFont="1" applyFill="1" applyBorder="1" applyAlignment="1">
      <alignment horizontal="center" vertical="center"/>
    </xf>
    <xf numFmtId="0" fontId="52" fillId="0" borderId="57" xfId="0" applyFont="1" applyBorder="1" applyAlignment="1">
      <alignment horizontal="center" vertical="center" wrapText="1"/>
    </xf>
    <xf numFmtId="0" fontId="52" fillId="0" borderId="72"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57" xfId="0" applyFont="1" applyBorder="1" applyAlignment="1">
      <alignment horizontal="center" vertical="center"/>
    </xf>
    <xf numFmtId="0" fontId="52" fillId="0" borderId="72" xfId="0" applyFont="1" applyBorder="1" applyAlignment="1">
      <alignment horizontal="center" vertical="center"/>
    </xf>
    <xf numFmtId="0" fontId="52" fillId="0" borderId="14" xfId="0" applyFont="1" applyBorder="1" applyAlignment="1">
      <alignment horizontal="center" vertical="center"/>
    </xf>
    <xf numFmtId="0" fontId="52" fillId="0" borderId="11" xfId="0" applyFont="1" applyBorder="1" applyAlignment="1">
      <alignment horizontal="center" vertical="center" wrapText="1"/>
    </xf>
    <xf numFmtId="0" fontId="18" fillId="4" borderId="11" xfId="0" applyFont="1" applyFill="1" applyBorder="1" applyAlignment="1">
      <alignment horizontal="center" vertical="center"/>
    </xf>
    <xf numFmtId="0" fontId="14" fillId="2" borderId="11" xfId="0" applyFont="1" applyFill="1" applyBorder="1" applyAlignment="1">
      <alignment horizontal="center" vertical="center"/>
    </xf>
    <xf numFmtId="0" fontId="15" fillId="0" borderId="57" xfId="0" applyFont="1" applyBorder="1" applyAlignment="1">
      <alignment horizontal="center" vertical="center"/>
    </xf>
    <xf numFmtId="0" fontId="15" fillId="0" borderId="72" xfId="0" applyFont="1" applyBorder="1" applyAlignment="1">
      <alignment horizontal="center" vertical="center"/>
    </xf>
    <xf numFmtId="0" fontId="15" fillId="0" borderId="14" xfId="0" applyFont="1" applyBorder="1" applyAlignment="1">
      <alignment horizontal="center" vertical="center"/>
    </xf>
    <xf numFmtId="0" fontId="18" fillId="0" borderId="57"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14" xfId="0" applyFont="1" applyBorder="1" applyAlignment="1">
      <alignment horizontal="center" vertical="center" wrapText="1"/>
    </xf>
    <xf numFmtId="0" fontId="29" fillId="8" borderId="47" xfId="0" applyFont="1" applyFill="1" applyBorder="1" applyAlignment="1">
      <alignment horizontal="center" vertical="center" wrapText="1"/>
    </xf>
    <xf numFmtId="0" fontId="29" fillId="8" borderId="50" xfId="0" applyFont="1" applyFill="1" applyBorder="1" applyAlignment="1">
      <alignment horizontal="center" vertical="center" wrapText="1"/>
    </xf>
    <xf numFmtId="44" fontId="30" fillId="8" borderId="48" xfId="0" applyNumberFormat="1" applyFont="1" applyFill="1" applyBorder="1" applyAlignment="1">
      <alignment horizontal="center" vertical="center"/>
    </xf>
    <xf numFmtId="44" fontId="30" fillId="8" borderId="49" xfId="0" applyNumberFormat="1" applyFont="1" applyFill="1" applyBorder="1" applyAlignment="1">
      <alignment horizontal="center" vertical="center"/>
    </xf>
    <xf numFmtId="0" fontId="30" fillId="8" borderId="46" xfId="0" applyFont="1" applyFill="1" applyBorder="1" applyAlignment="1">
      <alignment horizontal="center" vertical="center" wrapText="1"/>
    </xf>
    <xf numFmtId="0" fontId="30" fillId="8" borderId="49" xfId="0" applyFont="1" applyFill="1" applyBorder="1" applyAlignment="1">
      <alignment horizontal="center" vertical="center" wrapText="1"/>
    </xf>
    <xf numFmtId="0" fontId="29" fillId="8" borderId="51" xfId="0" applyFont="1" applyFill="1" applyBorder="1" applyAlignment="1">
      <alignment horizontal="center" vertical="center" wrapText="1"/>
    </xf>
    <xf numFmtId="44" fontId="30" fillId="8" borderId="46" xfId="0" applyNumberFormat="1" applyFont="1" applyFill="1" applyBorder="1" applyAlignment="1">
      <alignment horizontal="center" vertical="center"/>
    </xf>
    <xf numFmtId="44" fontId="30" fillId="8" borderId="52" xfId="0" applyNumberFormat="1" applyFont="1" applyFill="1" applyBorder="1" applyAlignment="1">
      <alignment horizontal="center" vertical="center"/>
    </xf>
    <xf numFmtId="0" fontId="30" fillId="0" borderId="64" xfId="0" applyFont="1" applyBorder="1" applyAlignment="1">
      <alignment horizontal="center" vertical="center" wrapText="1"/>
    </xf>
    <xf numFmtId="0" fontId="30" fillId="0" borderId="3" xfId="0" applyFont="1" applyBorder="1" applyAlignment="1">
      <alignment horizontal="center" vertical="center"/>
    </xf>
    <xf numFmtId="0" fontId="30" fillId="0" borderId="63" xfId="0" applyFont="1" applyBorder="1" applyAlignment="1">
      <alignment horizontal="center" vertical="center"/>
    </xf>
    <xf numFmtId="0" fontId="30" fillId="8" borderId="11" xfId="0" applyFont="1" applyFill="1" applyBorder="1" applyAlignment="1">
      <alignment horizontal="center" vertical="center" wrapText="1"/>
    </xf>
    <xf numFmtId="0" fontId="28" fillId="13" borderId="1" xfId="2" applyFont="1" applyFill="1" applyBorder="1" applyAlignment="1">
      <alignment horizontal="center"/>
    </xf>
    <xf numFmtId="0" fontId="28" fillId="13" borderId="10" xfId="2" applyFont="1" applyFill="1" applyBorder="1" applyAlignment="1">
      <alignment horizontal="center"/>
    </xf>
    <xf numFmtId="0" fontId="29" fillId="13" borderId="11" xfId="0" applyFont="1" applyFill="1" applyBorder="1" applyAlignment="1">
      <alignment horizontal="left" vertical="center"/>
    </xf>
    <xf numFmtId="0" fontId="30" fillId="8" borderId="3" xfId="0" applyFont="1" applyFill="1" applyBorder="1" applyAlignment="1">
      <alignment horizontal="center" vertical="center" wrapText="1"/>
    </xf>
    <xf numFmtId="0" fontId="31" fillId="0" borderId="73" xfId="0" applyFont="1" applyBorder="1" applyAlignment="1">
      <alignment horizontal="center" vertical="center" wrapText="1"/>
    </xf>
    <xf numFmtId="0" fontId="31" fillId="0" borderId="2"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3" xfId="0" applyFont="1" applyBorder="1" applyAlignment="1">
      <alignment horizontal="center" vertical="center" wrapText="1"/>
    </xf>
    <xf numFmtId="44" fontId="30" fillId="0" borderId="73" xfId="0" applyNumberFormat="1" applyFont="1" applyBorder="1" applyAlignment="1">
      <alignment horizontal="center" vertical="center" wrapText="1"/>
    </xf>
    <xf numFmtId="44" fontId="30" fillId="0" borderId="44" xfId="0" applyNumberFormat="1" applyFont="1" applyBorder="1" applyAlignment="1">
      <alignment horizontal="center" vertical="center" wrapText="1"/>
    </xf>
    <xf numFmtId="0" fontId="28" fillId="13" borderId="10" xfId="2" applyFont="1" applyFill="1" applyBorder="1" applyAlignment="1">
      <alignment horizontal="center" vertical="center" wrapText="1"/>
    </xf>
    <xf numFmtId="0" fontId="30" fillId="0" borderId="51"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14" xfId="0" applyFont="1" applyBorder="1" applyAlignment="1">
      <alignment horizontal="center" vertical="center" wrapText="1"/>
    </xf>
    <xf numFmtId="0" fontId="0" fillId="0" borderId="57" xfId="0" applyBorder="1" applyAlignment="1">
      <alignment horizontal="center" wrapText="1"/>
    </xf>
    <xf numFmtId="0" fontId="0" fillId="0" borderId="14" xfId="0" applyBorder="1" applyAlignment="1">
      <alignment horizontal="center" wrapText="1"/>
    </xf>
    <xf numFmtId="44" fontId="25" fillId="0" borderId="1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57"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14" xfId="0" applyFont="1" applyBorder="1" applyAlignment="1">
      <alignment horizontal="center" vertical="center" wrapText="1"/>
    </xf>
    <xf numFmtId="0" fontId="35" fillId="0" borderId="57"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14" xfId="0" applyFont="1" applyBorder="1" applyAlignment="1">
      <alignment horizontal="center" vertical="center" wrapText="1"/>
    </xf>
    <xf numFmtId="0" fontId="0" fillId="0" borderId="72" xfId="0" applyBorder="1" applyAlignment="1">
      <alignment horizontal="center" wrapText="1"/>
    </xf>
    <xf numFmtId="44" fontId="1" fillId="0" borderId="57" xfId="0" applyNumberFormat="1" applyFont="1" applyBorder="1" applyAlignment="1">
      <alignment horizontal="center" vertical="center" wrapText="1"/>
    </xf>
    <xf numFmtId="44" fontId="1" fillId="0" borderId="72" xfId="0" applyNumberFormat="1" applyFont="1" applyBorder="1" applyAlignment="1">
      <alignment horizontal="center" vertical="center" wrapText="1"/>
    </xf>
    <xf numFmtId="44" fontId="1" fillId="0" borderId="14" xfId="0" applyNumberFormat="1" applyFont="1" applyBorder="1" applyAlignment="1">
      <alignment horizontal="center" vertical="center" wrapText="1"/>
    </xf>
    <xf numFmtId="44" fontId="34" fillId="0" borderId="57" xfId="0" applyNumberFormat="1" applyFont="1" applyBorder="1" applyAlignment="1">
      <alignment horizontal="center" vertical="center" wrapText="1"/>
    </xf>
    <xf numFmtId="44" fontId="34" fillId="0" borderId="72" xfId="0" applyNumberFormat="1" applyFont="1" applyBorder="1" applyAlignment="1">
      <alignment horizontal="center" vertical="center" wrapText="1"/>
    </xf>
    <xf numFmtId="44" fontId="34" fillId="0" borderId="14" xfId="0" applyNumberFormat="1" applyFont="1" applyBorder="1" applyAlignment="1">
      <alignment horizontal="center" vertical="center" wrapText="1"/>
    </xf>
    <xf numFmtId="0" fontId="36" fillId="0" borderId="11" xfId="2" applyFont="1" applyBorder="1" applyAlignment="1">
      <alignment horizontal="left" vertical="center" wrapText="1"/>
    </xf>
    <xf numFmtId="0" fontId="28" fillId="13" borderId="5" xfId="2" applyFont="1" applyFill="1" applyBorder="1" applyAlignment="1">
      <alignment horizontal="center"/>
    </xf>
    <xf numFmtId="164" fontId="30" fillId="8" borderId="48" xfId="0" applyNumberFormat="1" applyFont="1" applyFill="1" applyBorder="1" applyAlignment="1">
      <alignment horizontal="center" vertical="center"/>
    </xf>
    <xf numFmtId="164" fontId="30" fillId="8" borderId="49" xfId="0" applyNumberFormat="1" applyFont="1" applyFill="1" applyBorder="1" applyAlignment="1">
      <alignment horizontal="center" vertical="center"/>
    </xf>
    <xf numFmtId="164" fontId="30" fillId="8" borderId="46" xfId="0" applyNumberFormat="1" applyFont="1" applyFill="1" applyBorder="1" applyAlignment="1">
      <alignment horizontal="center" vertical="center"/>
    </xf>
    <xf numFmtId="164" fontId="30" fillId="8" borderId="52" xfId="0" applyNumberFormat="1" applyFont="1" applyFill="1" applyBorder="1" applyAlignment="1">
      <alignment horizontal="center" vertical="center"/>
    </xf>
    <xf numFmtId="0" fontId="30" fillId="0" borderId="73" xfId="0" applyFont="1" applyBorder="1" applyAlignment="1">
      <alignment horizontal="center" vertical="center"/>
    </xf>
    <xf numFmtId="0" fontId="30" fillId="0" borderId="11" xfId="0" applyFont="1" applyBorder="1" applyAlignment="1">
      <alignment horizontal="center" vertical="center"/>
    </xf>
    <xf numFmtId="0" fontId="30" fillId="0" borderId="28"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0" xfId="0" applyFont="1" applyBorder="1" applyAlignment="1">
      <alignment horizontal="center" vertical="center" wrapText="1"/>
    </xf>
    <xf numFmtId="0" fontId="29" fillId="13" borderId="35" xfId="0" applyFont="1" applyFill="1" applyBorder="1" applyAlignment="1">
      <alignment horizontal="left" vertical="center"/>
    </xf>
    <xf numFmtId="0" fontId="29" fillId="13" borderId="28" xfId="0" applyFont="1" applyFill="1" applyBorder="1" applyAlignment="1">
      <alignment horizontal="left" vertical="center"/>
    </xf>
    <xf numFmtId="0" fontId="29" fillId="13" borderId="27" xfId="0" applyFont="1" applyFill="1" applyBorder="1" applyAlignment="1">
      <alignment horizontal="left" vertical="center"/>
    </xf>
    <xf numFmtId="0" fontId="30" fillId="0" borderId="79" xfId="0" applyFont="1" applyBorder="1" applyAlignment="1">
      <alignment horizontal="center" vertical="center"/>
    </xf>
    <xf numFmtId="0" fontId="30" fillId="0" borderId="6" xfId="0" applyFont="1" applyBorder="1" applyAlignment="1">
      <alignment horizontal="center" vertical="center"/>
    </xf>
    <xf numFmtId="0" fontId="30" fillId="0" borderId="80" xfId="0" applyFont="1" applyBorder="1" applyAlignment="1">
      <alignment horizontal="center" vertical="center"/>
    </xf>
    <xf numFmtId="0" fontId="30" fillId="0" borderId="77" xfId="0" applyFont="1" applyBorder="1" applyAlignment="1">
      <alignment horizontal="center" vertical="center" wrapText="1"/>
    </xf>
    <xf numFmtId="0" fontId="30" fillId="0" borderId="78" xfId="0" applyFont="1" applyBorder="1" applyAlignment="1">
      <alignment horizontal="center" vertical="center" wrapText="1"/>
    </xf>
    <xf numFmtId="0" fontId="30" fillId="8" borderId="57" xfId="0" applyFont="1" applyFill="1" applyBorder="1" applyAlignment="1">
      <alignment horizontal="center" vertical="center" wrapText="1"/>
    </xf>
    <xf numFmtId="0" fontId="30" fillId="8" borderId="72"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24" fillId="0" borderId="35" xfId="0" applyFont="1" applyBorder="1" applyAlignment="1">
      <alignment horizontal="center" vertical="center" wrapText="1"/>
    </xf>
    <xf numFmtId="0" fontId="24" fillId="0" borderId="28" xfId="0" applyFont="1" applyBorder="1" applyAlignment="1">
      <alignment horizontal="center" vertical="center" wrapText="1"/>
    </xf>
    <xf numFmtId="0" fontId="43" fillId="22" borderId="41" xfId="0" applyFont="1" applyFill="1" applyBorder="1" applyAlignment="1">
      <alignment horizontal="center" vertical="center" wrapText="1"/>
    </xf>
    <xf numFmtId="0" fontId="43" fillId="22" borderId="30" xfId="0" applyFont="1" applyFill="1" applyBorder="1" applyAlignment="1">
      <alignment horizontal="center" vertical="center" wrapText="1"/>
    </xf>
    <xf numFmtId="0" fontId="43" fillId="22" borderId="31" xfId="0" applyFont="1" applyFill="1" applyBorder="1" applyAlignment="1">
      <alignment horizontal="center" vertical="center" wrapText="1"/>
    </xf>
    <xf numFmtId="0" fontId="67" fillId="30" borderId="36" xfId="0" applyFont="1" applyFill="1" applyBorder="1" applyAlignment="1">
      <alignment horizontal="center" vertical="center" wrapText="1"/>
    </xf>
    <xf numFmtId="0" fontId="67" fillId="30" borderId="37" xfId="0" applyFont="1" applyFill="1" applyBorder="1" applyAlignment="1">
      <alignment horizontal="center" vertical="center" wrapText="1"/>
    </xf>
    <xf numFmtId="0" fontId="67" fillId="30" borderId="38" xfId="0" applyFont="1" applyFill="1" applyBorder="1" applyAlignment="1">
      <alignment horizontal="center" vertical="center" wrapText="1"/>
    </xf>
    <xf numFmtId="0" fontId="43" fillId="26" borderId="84" xfId="0" applyFont="1" applyFill="1" applyBorder="1" applyAlignment="1">
      <alignment horizontal="center" vertical="center" wrapText="1"/>
    </xf>
    <xf numFmtId="0" fontId="43" fillId="26" borderId="85" xfId="0" applyFont="1" applyFill="1" applyBorder="1" applyAlignment="1">
      <alignment horizontal="center" vertical="center" wrapText="1"/>
    </xf>
    <xf numFmtId="0" fontId="43" fillId="26" borderId="86" xfId="0" applyFont="1" applyFill="1" applyBorder="1" applyAlignment="1">
      <alignment horizontal="center" vertical="center" wrapText="1"/>
    </xf>
    <xf numFmtId="0" fontId="43" fillId="27" borderId="33" xfId="0" applyFont="1" applyFill="1" applyBorder="1" applyAlignment="1">
      <alignment horizontal="center" vertical="center" wrapText="1"/>
    </xf>
    <xf numFmtId="0" fontId="43" fillId="27" borderId="21" xfId="0" applyFont="1" applyFill="1" applyBorder="1" applyAlignment="1">
      <alignment horizontal="center" vertical="center" wrapText="1"/>
    </xf>
    <xf numFmtId="0" fontId="43" fillId="27" borderId="15" xfId="0" applyFont="1" applyFill="1" applyBorder="1" applyAlignment="1">
      <alignment horizontal="center" vertical="center" wrapText="1"/>
    </xf>
    <xf numFmtId="0" fontId="43" fillId="28" borderId="54" xfId="0" applyFont="1" applyFill="1" applyBorder="1" applyAlignment="1">
      <alignment horizontal="center" vertical="center" wrapText="1"/>
    </xf>
    <xf numFmtId="0" fontId="43" fillId="28" borderId="83" xfId="0" applyFont="1" applyFill="1" applyBorder="1" applyAlignment="1">
      <alignment horizontal="center" vertical="center" wrapText="1"/>
    </xf>
    <xf numFmtId="0" fontId="22" fillId="0" borderId="23" xfId="0" applyFont="1" applyBorder="1" applyAlignment="1">
      <alignment horizontal="center" vertical="center" wrapText="1"/>
    </xf>
    <xf numFmtId="0" fontId="22" fillId="0" borderId="19" xfId="0" applyFont="1" applyBorder="1" applyAlignment="1">
      <alignment horizontal="center" vertical="center" wrapText="1"/>
    </xf>
    <xf numFmtId="0" fontId="43" fillId="29" borderId="16" xfId="0" applyFont="1" applyFill="1" applyBorder="1" applyAlignment="1">
      <alignment horizontal="center" vertical="center" wrapText="1"/>
    </xf>
    <xf numFmtId="0" fontId="43" fillId="29" borderId="17" xfId="0" applyFont="1" applyFill="1" applyBorder="1" applyAlignment="1">
      <alignment horizontal="center" vertical="center" wrapText="1"/>
    </xf>
    <xf numFmtId="0" fontId="43" fillId="29" borderId="82" xfId="0" applyFont="1" applyFill="1" applyBorder="1" applyAlignment="1">
      <alignment horizontal="center" vertical="center" wrapText="1"/>
    </xf>
    <xf numFmtId="0" fontId="43" fillId="23" borderId="41" xfId="0" applyFont="1" applyFill="1" applyBorder="1" applyAlignment="1">
      <alignment horizontal="center" vertical="center" wrapText="1"/>
    </xf>
    <xf numFmtId="0" fontId="43" fillId="23" borderId="30" xfId="0" applyFont="1" applyFill="1" applyBorder="1" applyAlignment="1">
      <alignment horizontal="center" vertical="center" wrapText="1"/>
    </xf>
    <xf numFmtId="0" fontId="43" fillId="23" borderId="31" xfId="0" applyFont="1" applyFill="1" applyBorder="1" applyAlignment="1">
      <alignment horizontal="center" vertical="center" wrapText="1"/>
    </xf>
    <xf numFmtId="0" fontId="43" fillId="25" borderId="41" xfId="0" applyFont="1" applyFill="1" applyBorder="1" applyAlignment="1">
      <alignment horizontal="center" vertical="center" wrapText="1"/>
    </xf>
    <xf numFmtId="0" fontId="43" fillId="25" borderId="30" xfId="0" applyFont="1" applyFill="1" applyBorder="1" applyAlignment="1">
      <alignment horizontal="center" vertical="center" wrapText="1"/>
    </xf>
    <xf numFmtId="0" fontId="43" fillId="25" borderId="31" xfId="0" applyFont="1" applyFill="1" applyBorder="1" applyAlignment="1">
      <alignment horizontal="center" vertical="center" wrapText="1"/>
    </xf>
    <xf numFmtId="0" fontId="43" fillId="0" borderId="57" xfId="0" applyFont="1" applyBorder="1" applyAlignment="1">
      <alignment horizontal="center" vertical="center" wrapText="1"/>
    </xf>
    <xf numFmtId="0" fontId="43" fillId="0" borderId="14" xfId="0" applyFont="1" applyBorder="1" applyAlignment="1">
      <alignment horizontal="center" vertical="center" wrapText="1"/>
    </xf>
    <xf numFmtId="0" fontId="43" fillId="23" borderId="88" xfId="0" applyFont="1" applyFill="1" applyBorder="1" applyAlignment="1">
      <alignment horizontal="center" vertical="center" wrapText="1"/>
    </xf>
    <xf numFmtId="0" fontId="43" fillId="24" borderId="30" xfId="0" applyFont="1" applyFill="1" applyBorder="1" applyAlignment="1">
      <alignment horizontal="center" vertical="center" wrapText="1"/>
    </xf>
    <xf numFmtId="0" fontId="43" fillId="24" borderId="31" xfId="0" applyFont="1" applyFill="1" applyBorder="1" applyAlignment="1">
      <alignment horizontal="center" vertical="center" wrapText="1"/>
    </xf>
    <xf numFmtId="0" fontId="43" fillId="23" borderId="87" xfId="0" applyFont="1" applyFill="1" applyBorder="1" applyAlignment="1">
      <alignment horizontal="center" vertical="center" wrapText="1"/>
    </xf>
    <xf numFmtId="0" fontId="24" fillId="0" borderId="41"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14" fillId="2" borderId="41"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31" xfId="0" applyFont="1" applyFill="1" applyBorder="1" applyAlignment="1">
      <alignment horizontal="center" vertical="center"/>
    </xf>
    <xf numFmtId="0" fontId="18" fillId="4" borderId="41"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43" fillId="12" borderId="41" xfId="0" applyFont="1" applyFill="1" applyBorder="1" applyAlignment="1">
      <alignment horizontal="center" vertical="center" wrapText="1"/>
    </xf>
    <xf numFmtId="0" fontId="43" fillId="12" borderId="30" xfId="0" applyFont="1" applyFill="1" applyBorder="1" applyAlignment="1">
      <alignment horizontal="center" vertical="center" wrapText="1"/>
    </xf>
    <xf numFmtId="0" fontId="43" fillId="12" borderId="31" xfId="0" applyFont="1" applyFill="1" applyBorder="1" applyAlignment="1">
      <alignment horizontal="center" vertical="center" wrapText="1"/>
    </xf>
    <xf numFmtId="0" fontId="43" fillId="15" borderId="84" xfId="0" applyFont="1" applyFill="1" applyBorder="1" applyAlignment="1">
      <alignment horizontal="center" vertical="center" wrapText="1"/>
    </xf>
    <xf numFmtId="0" fontId="43" fillId="15" borderId="85" xfId="0" applyFont="1" applyFill="1" applyBorder="1" applyAlignment="1">
      <alignment horizontal="center" vertical="center" wrapText="1"/>
    </xf>
    <xf numFmtId="0" fontId="43" fillId="15" borderId="86" xfId="0" applyFont="1" applyFill="1" applyBorder="1" applyAlignment="1">
      <alignment horizontal="center" vertical="center" wrapText="1"/>
    </xf>
    <xf numFmtId="0" fontId="43" fillId="16" borderId="20" xfId="0" applyFont="1" applyFill="1" applyBorder="1" applyAlignment="1">
      <alignment horizontal="center" vertical="center" wrapText="1"/>
    </xf>
    <xf numFmtId="0" fontId="43" fillId="16" borderId="21" xfId="0" applyFont="1" applyFill="1" applyBorder="1" applyAlignment="1">
      <alignment horizontal="center" vertical="center" wrapText="1"/>
    </xf>
    <xf numFmtId="0" fontId="43" fillId="16" borderId="15" xfId="0" applyFont="1" applyFill="1" applyBorder="1" applyAlignment="1">
      <alignment horizontal="center" vertical="center" wrapText="1"/>
    </xf>
    <xf numFmtId="0" fontId="43" fillId="12" borderId="20" xfId="0" applyFont="1" applyFill="1" applyBorder="1" applyAlignment="1">
      <alignment horizontal="center" vertical="center" wrapText="1"/>
    </xf>
    <xf numFmtId="0" fontId="43" fillId="12" borderId="21" xfId="0" applyFont="1" applyFill="1" applyBorder="1" applyAlignment="1">
      <alignment horizontal="center" vertical="center" wrapText="1"/>
    </xf>
    <xf numFmtId="0" fontId="43" fillId="12" borderId="15" xfId="0" applyFont="1" applyFill="1" applyBorder="1" applyAlignment="1">
      <alignment horizontal="center" vertical="center" wrapText="1"/>
    </xf>
    <xf numFmtId="0" fontId="43" fillId="0" borderId="72" xfId="0" applyFont="1" applyBorder="1" applyAlignment="1">
      <alignment horizontal="center" vertical="center" wrapText="1"/>
    </xf>
    <xf numFmtId="0" fontId="22" fillId="19" borderId="57" xfId="0" applyFont="1" applyFill="1" applyBorder="1" applyAlignment="1">
      <alignment horizontal="left" vertical="center" wrapText="1"/>
    </xf>
    <xf numFmtId="0" fontId="22" fillId="19" borderId="72" xfId="0" applyFont="1" applyFill="1" applyBorder="1" applyAlignment="1">
      <alignment horizontal="left" vertical="center" wrapText="1"/>
    </xf>
    <xf numFmtId="0" fontId="22" fillId="19" borderId="14" xfId="0" applyFont="1" applyFill="1" applyBorder="1" applyAlignment="1">
      <alignment horizontal="left" vertical="center" wrapText="1"/>
    </xf>
    <xf numFmtId="0" fontId="22" fillId="19" borderId="57" xfId="0" applyFont="1" applyFill="1" applyBorder="1" applyAlignment="1">
      <alignment horizontal="center" vertical="center" wrapText="1"/>
    </xf>
    <xf numFmtId="0" fontId="22" fillId="19" borderId="72" xfId="0" applyFont="1" applyFill="1" applyBorder="1" applyAlignment="1">
      <alignment horizontal="center" vertical="center" wrapText="1"/>
    </xf>
    <xf numFmtId="0" fontId="22" fillId="19" borderId="14" xfId="0" applyFont="1" applyFill="1" applyBorder="1" applyAlignment="1">
      <alignment horizontal="center" vertical="center" wrapText="1"/>
    </xf>
    <xf numFmtId="172" fontId="22" fillId="19" borderId="57" xfId="0" applyNumberFormat="1" applyFont="1" applyFill="1" applyBorder="1" applyAlignment="1">
      <alignment horizontal="center" vertical="center" wrapText="1"/>
    </xf>
    <xf numFmtId="172" fontId="22" fillId="19" borderId="72" xfId="0" applyNumberFormat="1" applyFont="1" applyFill="1" applyBorder="1" applyAlignment="1">
      <alignment horizontal="center" vertical="center" wrapText="1"/>
    </xf>
    <xf numFmtId="172" fontId="22" fillId="19" borderId="14" xfId="0" applyNumberFormat="1" applyFont="1" applyFill="1" applyBorder="1" applyAlignment="1">
      <alignment horizontal="center" vertical="center" wrapText="1"/>
    </xf>
    <xf numFmtId="172" fontId="22" fillId="19" borderId="57" xfId="0" applyNumberFormat="1" applyFont="1" applyFill="1" applyBorder="1" applyAlignment="1">
      <alignment horizontal="right" vertical="center" wrapText="1"/>
    </xf>
    <xf numFmtId="172" fontId="22" fillId="19" borderId="72" xfId="0" applyNumberFormat="1" applyFont="1" applyFill="1" applyBorder="1" applyAlignment="1">
      <alignment horizontal="right" vertical="center" wrapText="1"/>
    </xf>
    <xf numFmtId="172" fontId="22" fillId="19" borderId="14" xfId="0" applyNumberFormat="1" applyFont="1" applyFill="1" applyBorder="1" applyAlignment="1">
      <alignment horizontal="right" vertical="center" wrapText="1"/>
    </xf>
    <xf numFmtId="0" fontId="15" fillId="0" borderId="0" xfId="0" applyFont="1" applyAlignment="1">
      <alignment horizontal="center" vertical="center"/>
    </xf>
    <xf numFmtId="0" fontId="15" fillId="0" borderId="13" xfId="0" applyFont="1" applyBorder="1" applyAlignment="1">
      <alignment horizontal="center" vertical="center"/>
    </xf>
    <xf numFmtId="0" fontId="30" fillId="0" borderId="11" xfId="0" applyFont="1" applyBorder="1" applyAlignment="1">
      <alignment horizontal="center" vertical="center" wrapText="1"/>
    </xf>
    <xf numFmtId="44" fontId="31" fillId="0" borderId="11" xfId="0" applyNumberFormat="1" applyFont="1" applyBorder="1" applyAlignment="1">
      <alignment horizontal="center" vertical="center"/>
    </xf>
    <xf numFmtId="0" fontId="29" fillId="8" borderId="53" xfId="0" applyFont="1" applyFill="1" applyBorder="1" applyAlignment="1">
      <alignment horizontal="center" vertical="center" wrapText="1"/>
    </xf>
    <xf numFmtId="164" fontId="30" fillId="8" borderId="55" xfId="0" applyNumberFormat="1" applyFont="1" applyFill="1" applyBorder="1" applyAlignment="1">
      <alignment horizontal="center" vertical="center"/>
    </xf>
    <xf numFmtId="0" fontId="28" fillId="13" borderId="1" xfId="2" applyFont="1" applyFill="1" applyBorder="1" applyAlignment="1">
      <alignment horizontal="center" vertical="center"/>
    </xf>
    <xf numFmtId="0" fontId="28" fillId="13" borderId="10" xfId="2" applyFont="1" applyFill="1" applyBorder="1" applyAlignment="1">
      <alignment horizontal="center" vertical="center"/>
    </xf>
    <xf numFmtId="0" fontId="30" fillId="8" borderId="5" xfId="0" applyFont="1" applyFill="1" applyBorder="1" applyAlignment="1">
      <alignment horizontal="center" vertical="center" wrapText="1"/>
    </xf>
    <xf numFmtId="0" fontId="30" fillId="8" borderId="61"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xf>
    <xf numFmtId="0" fontId="18" fillId="0" borderId="12" xfId="0" applyFont="1" applyBorder="1" applyAlignment="1">
      <alignment horizontal="center" vertical="center" wrapText="1"/>
    </xf>
    <xf numFmtId="0" fontId="30" fillId="0" borderId="62" xfId="0" applyFont="1" applyBorder="1" applyAlignment="1">
      <alignment horizontal="center" vertical="center" wrapText="1"/>
    </xf>
    <xf numFmtId="0" fontId="0" fillId="0" borderId="67" xfId="0" applyBorder="1" applyAlignment="1">
      <alignment horizontal="center" vertical="center" wrapText="1"/>
    </xf>
    <xf numFmtId="0" fontId="0" fillId="0" borderId="67" xfId="0" applyBorder="1" applyAlignment="1">
      <alignment horizontal="center" vertical="center"/>
    </xf>
    <xf numFmtId="0" fontId="6" fillId="0" borderId="67" xfId="0" applyFont="1" applyBorder="1" applyAlignment="1">
      <alignment horizontal="center" vertical="center" wrapText="1"/>
    </xf>
    <xf numFmtId="0" fontId="3" fillId="4" borderId="67" xfId="0" applyFont="1" applyFill="1" applyBorder="1" applyAlignment="1">
      <alignment horizontal="center" vertical="center"/>
    </xf>
    <xf numFmtId="0" fontId="3" fillId="0" borderId="67" xfId="0" applyFont="1" applyBorder="1" applyAlignment="1">
      <alignment horizontal="center" vertical="center"/>
    </xf>
    <xf numFmtId="0" fontId="30" fillId="0" borderId="10" xfId="0" applyFont="1" applyBorder="1" applyAlignment="1">
      <alignment horizontal="center" vertical="center" wrapText="1"/>
    </xf>
    <xf numFmtId="0" fontId="30" fillId="8" borderId="73" xfId="0" applyFont="1" applyFill="1" applyBorder="1" applyAlignment="1">
      <alignment horizontal="center" vertical="center" wrapText="1"/>
    </xf>
    <xf numFmtId="0" fontId="30" fillId="8" borderId="2" xfId="0" applyFont="1" applyFill="1" applyBorder="1" applyAlignment="1">
      <alignment horizontal="center" vertical="center" wrapText="1"/>
    </xf>
    <xf numFmtId="0" fontId="15" fillId="0" borderId="0" xfId="0" applyFont="1" applyAlignment="1">
      <alignment horizontal="center" vertical="center" wrapText="1"/>
    </xf>
    <xf numFmtId="0" fontId="60" fillId="0" borderId="41"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31" xfId="0" applyFont="1" applyBorder="1" applyAlignment="1">
      <alignment horizontal="center" vertical="center" wrapText="1"/>
    </xf>
    <xf numFmtId="0" fontId="60" fillId="0" borderId="41" xfId="0" applyFont="1" applyBorder="1" applyAlignment="1">
      <alignment horizontal="center" vertical="center"/>
    </xf>
    <xf numFmtId="0" fontId="60" fillId="0" borderId="30" xfId="0" applyFont="1" applyBorder="1" applyAlignment="1">
      <alignment horizontal="center" vertical="center"/>
    </xf>
    <xf numFmtId="0" fontId="60" fillId="0" borderId="31" xfId="0" applyFont="1" applyBorder="1" applyAlignment="1">
      <alignment horizontal="center" vertical="center"/>
    </xf>
    <xf numFmtId="0" fontId="40" fillId="4" borderId="11" xfId="0" applyFont="1" applyFill="1" applyBorder="1" applyAlignment="1">
      <alignment horizontal="left" vertical="center"/>
    </xf>
    <xf numFmtId="0" fontId="60" fillId="0" borderId="57" xfId="0" applyFont="1" applyBorder="1" applyAlignment="1">
      <alignment horizontal="center" vertical="center" wrapText="1"/>
    </xf>
    <xf numFmtId="0" fontId="60" fillId="0" borderId="12" xfId="0" applyFont="1" applyBorder="1" applyAlignment="1">
      <alignment horizontal="center" vertical="center" wrapText="1"/>
    </xf>
    <xf numFmtId="0" fontId="60" fillId="0" borderId="14" xfId="0" applyFont="1" applyBorder="1" applyAlignment="1">
      <alignment horizontal="center" vertical="center" wrapText="1"/>
    </xf>
    <xf numFmtId="0" fontId="40" fillId="0" borderId="57"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4" xfId="0" applyFont="1" applyBorder="1" applyAlignment="1">
      <alignment horizontal="center" vertical="center" wrapText="1"/>
    </xf>
    <xf numFmtId="0" fontId="60" fillId="0" borderId="11" xfId="0" applyFont="1" applyBorder="1" applyAlignment="1">
      <alignment horizontal="center" vertical="center"/>
    </xf>
    <xf numFmtId="0" fontId="57" fillId="2" borderId="11" xfId="0" applyFont="1" applyFill="1" applyBorder="1" applyAlignment="1">
      <alignment horizontal="center" vertical="center"/>
    </xf>
    <xf numFmtId="0" fontId="45" fillId="0" borderId="6" xfId="0" applyFont="1" applyBorder="1" applyAlignment="1">
      <alignment horizontal="center" vertical="center"/>
    </xf>
    <xf numFmtId="0" fontId="45" fillId="0" borderId="0" xfId="0" applyFont="1" applyAlignment="1">
      <alignment horizontal="center" vertical="center"/>
    </xf>
    <xf numFmtId="0" fontId="3" fillId="4" borderId="66" xfId="0" applyFont="1" applyFill="1" applyBorder="1" applyAlignment="1">
      <alignment horizontal="center" vertical="center"/>
    </xf>
    <xf numFmtId="0" fontId="3" fillId="0" borderId="7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65" fontId="0" fillId="0" borderId="73" xfId="0" applyNumberFormat="1" applyBorder="1" applyAlignment="1">
      <alignment horizontal="center" vertical="center"/>
    </xf>
    <xf numFmtId="165" fontId="0" fillId="0" borderId="3" xfId="0" applyNumberFormat="1" applyBorder="1" applyAlignment="1">
      <alignment horizontal="center" vertical="center"/>
    </xf>
    <xf numFmtId="0" fontId="6" fillId="0" borderId="63" xfId="0" applyFont="1" applyBorder="1" applyAlignment="1">
      <alignment horizontal="center" vertical="center" wrapText="1"/>
    </xf>
    <xf numFmtId="0" fontId="15" fillId="0" borderId="12" xfId="0" applyFont="1" applyBorder="1" applyAlignment="1">
      <alignment horizontal="center" vertical="center"/>
    </xf>
    <xf numFmtId="165" fontId="15" fillId="0" borderId="57" xfId="0" applyNumberFormat="1" applyFont="1" applyBorder="1" applyAlignment="1">
      <alignment horizontal="center" vertical="center" wrapText="1"/>
    </xf>
    <xf numFmtId="165" fontId="15" fillId="0" borderId="12" xfId="0" applyNumberFormat="1" applyFont="1" applyBorder="1" applyAlignment="1">
      <alignment horizontal="center" vertical="center" wrapText="1"/>
    </xf>
    <xf numFmtId="165" fontId="15" fillId="0" borderId="14" xfId="0" applyNumberFormat="1" applyFont="1" applyBorder="1" applyAlignment="1">
      <alignment horizontal="center" vertical="center" wrapText="1"/>
    </xf>
    <xf numFmtId="0" fontId="28" fillId="13" borderId="41" xfId="2" applyFont="1" applyFill="1" applyBorder="1" applyAlignment="1">
      <alignment horizontal="center"/>
    </xf>
    <xf numFmtId="0" fontId="28" fillId="13" borderId="30" xfId="2" applyFont="1" applyFill="1" applyBorder="1" applyAlignment="1">
      <alignment horizontal="center"/>
    </xf>
    <xf numFmtId="0" fontId="28" fillId="13" borderId="31" xfId="2" applyFont="1" applyFill="1" applyBorder="1" applyAlignment="1">
      <alignment horizontal="center"/>
    </xf>
    <xf numFmtId="0" fontId="5" fillId="2" borderId="0" xfId="0" applyFont="1" applyFill="1" applyAlignment="1">
      <alignment horizontal="center" vertical="center" wrapText="1"/>
    </xf>
    <xf numFmtId="0" fontId="3" fillId="4" borderId="66" xfId="0" applyFont="1" applyFill="1" applyBorder="1" applyAlignment="1">
      <alignment horizontal="center" vertical="center" wrapText="1"/>
    </xf>
    <xf numFmtId="0" fontId="3" fillId="0" borderId="63" xfId="0" applyFont="1" applyBorder="1" applyAlignment="1">
      <alignment horizontal="center" vertical="center" wrapText="1"/>
    </xf>
    <xf numFmtId="0" fontId="0" fillId="0" borderId="56" xfId="0" applyBorder="1" applyAlignment="1">
      <alignment horizontal="center" vertical="center" wrapText="1"/>
    </xf>
    <xf numFmtId="0" fontId="0" fillId="0" borderId="10" xfId="0" applyBorder="1" applyAlignment="1">
      <alignment horizontal="center" vertical="center" wrapText="1"/>
    </xf>
  </cellXfs>
  <cellStyles count="3">
    <cellStyle name="Hiperlink" xfId="2" builtinId="8"/>
    <cellStyle name="Moeda" xfId="1" builtinId="4"/>
    <cellStyle name="Normal" xfId="0" builtinId="0"/>
  </cellStyles>
  <dxfs count="0"/>
  <tableStyles count="1" defaultTableStyle="TableStyleMedium2" defaultPivotStyle="PivotStyleLight16">
    <tableStyle name="Invisible" pivot="0" table="0" count="0" xr9:uid="{D77073AA-901D-4572-9ED1-44870B360FC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EEEEE"/>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0">
    <tabColor theme="0"/>
  </sheetPr>
  <dimension ref="B2:F52"/>
  <sheetViews>
    <sheetView tabSelected="1" zoomScaleNormal="100" workbookViewId="0"/>
  </sheetViews>
  <sheetFormatPr defaultRowHeight="14.4" x14ac:dyDescent="0.3"/>
  <cols>
    <col min="1" max="1" width="22.33203125" customWidth="1"/>
    <col min="2" max="2" width="24.44140625" customWidth="1"/>
    <col min="3" max="3" width="18.109375" customWidth="1"/>
    <col min="4" max="4" width="41" customWidth="1"/>
    <col min="5" max="5" width="17.6640625" customWidth="1"/>
    <col min="6" max="6" width="18.5546875" customWidth="1"/>
    <col min="7" max="7" width="68.6640625" customWidth="1"/>
  </cols>
  <sheetData>
    <row r="2" spans="2:6" x14ac:dyDescent="0.3">
      <c r="B2" s="583" t="s">
        <v>1</v>
      </c>
      <c r="C2" s="583"/>
      <c r="D2" s="583"/>
      <c r="E2" s="583"/>
      <c r="F2" s="583"/>
    </row>
    <row r="3" spans="2:6" ht="28.8" x14ac:dyDescent="0.3">
      <c r="B3" s="329" t="s">
        <v>2</v>
      </c>
      <c r="C3" s="329" t="s">
        <v>3</v>
      </c>
      <c r="D3" s="329" t="s">
        <v>4</v>
      </c>
      <c r="E3" s="330" t="s">
        <v>5</v>
      </c>
      <c r="F3" s="331" t="s">
        <v>6</v>
      </c>
    </row>
    <row r="4" spans="2:6" x14ac:dyDescent="0.3">
      <c r="C4" s="576" t="s">
        <v>56</v>
      </c>
      <c r="D4" s="576"/>
      <c r="E4" s="12"/>
      <c r="F4" s="12"/>
    </row>
    <row r="5" spans="2:6" ht="28.8" x14ac:dyDescent="0.3">
      <c r="B5" s="577" t="s">
        <v>7</v>
      </c>
      <c r="C5" s="578"/>
      <c r="D5" s="332" t="s">
        <v>9</v>
      </c>
      <c r="E5" s="570">
        <v>1600</v>
      </c>
      <c r="F5" s="569">
        <v>31944444.440000001</v>
      </c>
    </row>
    <row r="6" spans="2:6" ht="43.2" x14ac:dyDescent="0.3">
      <c r="B6" s="579"/>
      <c r="C6" s="580"/>
      <c r="D6" s="332" t="s">
        <v>10</v>
      </c>
      <c r="E6" s="570"/>
      <c r="F6" s="569"/>
    </row>
    <row r="7" spans="2:6" ht="43.2" x14ac:dyDescent="0.3">
      <c r="B7" s="579"/>
      <c r="C7" s="580"/>
      <c r="D7" s="332" t="s">
        <v>11</v>
      </c>
      <c r="E7" s="570"/>
      <c r="F7" s="569"/>
    </row>
    <row r="8" spans="2:6" ht="28.8" x14ac:dyDescent="0.3">
      <c r="B8" s="579"/>
      <c r="C8" s="580"/>
      <c r="D8" s="332" t="s">
        <v>12</v>
      </c>
      <c r="E8" s="570"/>
      <c r="F8" s="569"/>
    </row>
    <row r="9" spans="2:6" ht="28.8" x14ac:dyDescent="0.3">
      <c r="B9" s="579"/>
      <c r="C9" s="580"/>
      <c r="D9" s="332" t="s">
        <v>13</v>
      </c>
      <c r="E9" s="570"/>
      <c r="F9" s="569"/>
    </row>
    <row r="10" spans="2:6" ht="28.8" x14ac:dyDescent="0.3">
      <c r="B10" s="579"/>
      <c r="C10" s="580"/>
      <c r="D10" s="332" t="s">
        <v>14</v>
      </c>
      <c r="E10" s="570"/>
      <c r="F10" s="569"/>
    </row>
    <row r="11" spans="2:6" ht="28.8" x14ac:dyDescent="0.3">
      <c r="B11" s="579"/>
      <c r="C11" s="580"/>
      <c r="D11" s="332" t="s">
        <v>52</v>
      </c>
      <c r="E11" s="11">
        <v>180</v>
      </c>
      <c r="F11" s="10">
        <v>2064687.36</v>
      </c>
    </row>
    <row r="12" spans="2:6" x14ac:dyDescent="0.3">
      <c r="B12" s="581"/>
      <c r="C12" s="582"/>
      <c r="D12" s="332"/>
      <c r="E12" s="9"/>
      <c r="F12" s="8">
        <f>SUM(F11,F5)</f>
        <v>34009131.800000004</v>
      </c>
    </row>
    <row r="13" spans="2:6" x14ac:dyDescent="0.3">
      <c r="B13" s="566" t="s">
        <v>15</v>
      </c>
      <c r="C13" s="567" t="s">
        <v>16</v>
      </c>
      <c r="D13" s="333" t="s">
        <v>17</v>
      </c>
      <c r="E13" s="568">
        <v>13</v>
      </c>
      <c r="F13" s="569">
        <v>2383362</v>
      </c>
    </row>
    <row r="14" spans="2:6" x14ac:dyDescent="0.3">
      <c r="B14" s="566"/>
      <c r="C14" s="567"/>
      <c r="D14" s="334" t="s">
        <v>18</v>
      </c>
      <c r="E14" s="568"/>
      <c r="F14" s="569"/>
    </row>
    <row r="15" spans="2:6" ht="28.8" x14ac:dyDescent="0.3">
      <c r="B15" s="566"/>
      <c r="C15" s="567"/>
      <c r="D15" s="335" t="s">
        <v>19</v>
      </c>
      <c r="E15" s="568"/>
      <c r="F15" s="569"/>
    </row>
    <row r="16" spans="2:6" ht="28.8" x14ac:dyDescent="0.3">
      <c r="B16" s="566"/>
      <c r="C16" s="567"/>
      <c r="D16" s="336" t="s">
        <v>20</v>
      </c>
      <c r="E16" s="568"/>
      <c r="F16" s="569"/>
    </row>
    <row r="17" spans="2:6" x14ac:dyDescent="0.3">
      <c r="B17" s="566"/>
      <c r="C17" s="567"/>
      <c r="D17" s="333" t="s">
        <v>21</v>
      </c>
      <c r="E17" s="570">
        <v>1906</v>
      </c>
      <c r="F17" s="569">
        <v>1472065</v>
      </c>
    </row>
    <row r="18" spans="2:6" x14ac:dyDescent="0.3">
      <c r="B18" s="566"/>
      <c r="C18" s="567"/>
      <c r="D18" s="334" t="s">
        <v>22</v>
      </c>
      <c r="E18" s="570"/>
      <c r="F18" s="569"/>
    </row>
    <row r="19" spans="2:6" x14ac:dyDescent="0.3">
      <c r="B19" s="566"/>
      <c r="C19" s="567"/>
      <c r="D19" s="334" t="s">
        <v>23</v>
      </c>
      <c r="E19" s="570"/>
      <c r="F19" s="569"/>
    </row>
    <row r="20" spans="2:6" x14ac:dyDescent="0.3">
      <c r="B20" s="566"/>
      <c r="C20" s="567"/>
      <c r="D20" s="334" t="s">
        <v>24</v>
      </c>
      <c r="E20" s="570"/>
      <c r="F20" s="569"/>
    </row>
    <row r="21" spans="2:6" x14ac:dyDescent="0.3">
      <c r="B21" s="566"/>
      <c r="C21" s="567"/>
      <c r="D21" s="334" t="s">
        <v>25</v>
      </c>
      <c r="E21" s="570"/>
      <c r="F21" s="569"/>
    </row>
    <row r="22" spans="2:6" x14ac:dyDescent="0.3">
      <c r="B22" s="566"/>
      <c r="C22" s="567"/>
      <c r="D22" s="334" t="s">
        <v>26</v>
      </c>
      <c r="E22" s="570"/>
      <c r="F22" s="569"/>
    </row>
    <row r="23" spans="2:6" x14ac:dyDescent="0.3">
      <c r="B23" s="566"/>
      <c r="C23" s="567"/>
      <c r="D23" s="334" t="s">
        <v>27</v>
      </c>
      <c r="E23" s="570"/>
      <c r="F23" s="569"/>
    </row>
    <row r="24" spans="2:6" x14ac:dyDescent="0.3">
      <c r="B24" s="566"/>
      <c r="C24" s="567"/>
      <c r="D24" s="334" t="s">
        <v>28</v>
      </c>
      <c r="E24" s="570"/>
      <c r="F24" s="569"/>
    </row>
    <row r="25" spans="2:6" x14ac:dyDescent="0.3">
      <c r="B25" s="566"/>
      <c r="C25" s="567"/>
      <c r="D25" s="334" t="s">
        <v>29</v>
      </c>
      <c r="E25" s="570"/>
      <c r="F25" s="569"/>
    </row>
    <row r="26" spans="2:6" x14ac:dyDescent="0.3">
      <c r="B26" s="566"/>
      <c r="C26" s="567"/>
      <c r="D26" s="334" t="s">
        <v>30</v>
      </c>
      <c r="E26" s="570"/>
      <c r="F26" s="569"/>
    </row>
    <row r="27" spans="2:6" x14ac:dyDescent="0.3">
      <c r="B27" s="566"/>
      <c r="C27" s="567"/>
      <c r="D27" s="333" t="s">
        <v>31</v>
      </c>
      <c r="E27" s="571">
        <v>170</v>
      </c>
      <c r="F27" s="572">
        <v>1019649.9</v>
      </c>
    </row>
    <row r="28" spans="2:6" x14ac:dyDescent="0.3">
      <c r="B28" s="566"/>
      <c r="C28" s="567"/>
      <c r="D28" s="334" t="s">
        <v>32</v>
      </c>
      <c r="E28" s="571"/>
      <c r="F28" s="572"/>
    </row>
    <row r="29" spans="2:6" x14ac:dyDescent="0.3">
      <c r="B29" s="566"/>
      <c r="C29" s="567"/>
      <c r="D29" s="334">
        <v>12</v>
      </c>
      <c r="E29" s="571"/>
      <c r="F29" s="572"/>
    </row>
    <row r="30" spans="2:6" x14ac:dyDescent="0.3">
      <c r="B30" s="566"/>
      <c r="C30" s="567"/>
      <c r="D30" s="334">
        <v>556</v>
      </c>
      <c r="E30" s="571"/>
      <c r="F30" s="572"/>
    </row>
    <row r="31" spans="2:6" x14ac:dyDescent="0.3">
      <c r="B31" s="566"/>
      <c r="C31" s="567"/>
      <c r="D31" s="334" t="s">
        <v>33</v>
      </c>
      <c r="E31" s="571"/>
      <c r="F31" s="572"/>
    </row>
    <row r="32" spans="2:6" x14ac:dyDescent="0.3">
      <c r="B32" s="566"/>
      <c r="C32" s="567"/>
      <c r="D32" s="333" t="s">
        <v>34</v>
      </c>
      <c r="E32" s="568">
        <v>500</v>
      </c>
      <c r="F32" s="572">
        <v>1388998</v>
      </c>
    </row>
    <row r="33" spans="2:6" ht="86.4" x14ac:dyDescent="0.3">
      <c r="B33" s="566"/>
      <c r="C33" s="567"/>
      <c r="D33" s="334" t="s">
        <v>35</v>
      </c>
      <c r="E33" s="568"/>
      <c r="F33" s="572"/>
    </row>
    <row r="34" spans="2:6" ht="28.8" x14ac:dyDescent="0.3">
      <c r="B34" s="566"/>
      <c r="C34" s="567"/>
      <c r="D34" s="333" t="s">
        <v>36</v>
      </c>
      <c r="E34" s="571">
        <v>1210</v>
      </c>
      <c r="F34" s="572">
        <v>1618459.34</v>
      </c>
    </row>
    <row r="35" spans="2:6" ht="57.6" x14ac:dyDescent="0.3">
      <c r="B35" s="566"/>
      <c r="C35" s="567"/>
      <c r="D35" s="334" t="s">
        <v>37</v>
      </c>
      <c r="E35" s="571"/>
      <c r="F35" s="572"/>
    </row>
    <row r="36" spans="2:6" x14ac:dyDescent="0.3">
      <c r="B36" s="566"/>
      <c r="C36" s="567"/>
      <c r="D36" s="333" t="s">
        <v>38</v>
      </c>
      <c r="E36" s="568">
        <v>1</v>
      </c>
      <c r="F36" s="572">
        <v>1407271.81</v>
      </c>
    </row>
    <row r="37" spans="2:6" x14ac:dyDescent="0.3">
      <c r="B37" s="566"/>
      <c r="C37" s="567"/>
      <c r="D37" s="334" t="s">
        <v>39</v>
      </c>
      <c r="E37" s="568"/>
      <c r="F37" s="572"/>
    </row>
    <row r="38" spans="2:6" x14ac:dyDescent="0.3">
      <c r="B38" s="566"/>
      <c r="C38" s="337"/>
      <c r="D38" s="334" t="s">
        <v>40</v>
      </c>
      <c r="E38" s="7">
        <v>3</v>
      </c>
      <c r="F38" s="572"/>
    </row>
    <row r="39" spans="2:6" x14ac:dyDescent="0.3">
      <c r="B39" s="566"/>
      <c r="C39" s="337"/>
      <c r="D39" s="334"/>
      <c r="E39" s="7"/>
      <c r="F39" s="6">
        <f>SUM(F13:F37)</f>
        <v>9289806.0500000007</v>
      </c>
    </row>
    <row r="40" spans="2:6" x14ac:dyDescent="0.3">
      <c r="B40" s="566"/>
      <c r="C40" s="573" t="s">
        <v>41</v>
      </c>
      <c r="D40" s="333" t="s">
        <v>42</v>
      </c>
      <c r="E40" s="570">
        <v>116950</v>
      </c>
      <c r="F40" s="569">
        <v>651849</v>
      </c>
    </row>
    <row r="41" spans="2:6" x14ac:dyDescent="0.3">
      <c r="B41" s="566"/>
      <c r="C41" s="574"/>
      <c r="D41" s="334" t="s">
        <v>43</v>
      </c>
      <c r="E41" s="570"/>
      <c r="F41" s="569"/>
    </row>
    <row r="42" spans="2:6" x14ac:dyDescent="0.3">
      <c r="B42" s="566"/>
      <c r="C42" s="574"/>
      <c r="D42" s="334">
        <v>12</v>
      </c>
      <c r="E42" s="570"/>
      <c r="F42" s="569"/>
    </row>
    <row r="43" spans="2:6" x14ac:dyDescent="0.3">
      <c r="B43" s="566"/>
      <c r="C43" s="574"/>
      <c r="D43" s="334">
        <v>556</v>
      </c>
      <c r="E43" s="570"/>
      <c r="F43" s="569"/>
    </row>
    <row r="44" spans="2:6" x14ac:dyDescent="0.3">
      <c r="B44" s="566"/>
      <c r="C44" s="574"/>
      <c r="D44" s="334" t="s">
        <v>44</v>
      </c>
      <c r="E44" s="570"/>
      <c r="F44" s="569"/>
    </row>
    <row r="45" spans="2:6" x14ac:dyDescent="0.3">
      <c r="B45" s="566"/>
      <c r="C45" s="574"/>
      <c r="D45" s="333" t="s">
        <v>45</v>
      </c>
      <c r="E45" s="570">
        <v>1625</v>
      </c>
      <c r="F45" s="569">
        <v>395432.25</v>
      </c>
    </row>
    <row r="46" spans="2:6" x14ac:dyDescent="0.3">
      <c r="B46" s="566"/>
      <c r="C46" s="574"/>
      <c r="D46" s="334" t="s">
        <v>46</v>
      </c>
      <c r="E46" s="570"/>
      <c r="F46" s="569"/>
    </row>
    <row r="47" spans="2:6" x14ac:dyDescent="0.3">
      <c r="B47" s="566"/>
      <c r="C47" s="574"/>
      <c r="D47" s="334" t="s">
        <v>47</v>
      </c>
      <c r="E47" s="570"/>
      <c r="F47" s="569"/>
    </row>
    <row r="48" spans="2:6" x14ac:dyDescent="0.3">
      <c r="B48" s="566"/>
      <c r="C48" s="575"/>
      <c r="D48" s="334" t="s">
        <v>54</v>
      </c>
      <c r="E48" s="343" t="s">
        <v>55</v>
      </c>
      <c r="F48" s="339">
        <v>235176.91</v>
      </c>
    </row>
    <row r="49" spans="2:6" x14ac:dyDescent="0.3">
      <c r="B49" s="566"/>
      <c r="C49" s="566" t="s">
        <v>48</v>
      </c>
      <c r="D49" s="333" t="s">
        <v>49</v>
      </c>
      <c r="E49" s="338">
        <v>4</v>
      </c>
      <c r="F49" s="339">
        <v>2070000</v>
      </c>
    </row>
    <row r="50" spans="2:6" x14ac:dyDescent="0.3">
      <c r="B50" s="566"/>
      <c r="C50" s="566"/>
      <c r="D50" s="340" t="s">
        <v>50</v>
      </c>
      <c r="E50" s="341">
        <v>3</v>
      </c>
      <c r="F50" s="342">
        <v>882000</v>
      </c>
    </row>
    <row r="51" spans="2:6" ht="15" thickBot="1" x14ac:dyDescent="0.35">
      <c r="B51" s="5"/>
      <c r="C51" s="5"/>
      <c r="D51" s="4"/>
      <c r="E51" s="3"/>
      <c r="F51" s="6">
        <f>SUM(F40:F50)</f>
        <v>4234458.16</v>
      </c>
    </row>
    <row r="52" spans="2:6" ht="15" thickBot="1" x14ac:dyDescent="0.35">
      <c r="B52" s="5"/>
      <c r="C52" s="5"/>
      <c r="D52" s="4"/>
      <c r="E52" s="3"/>
      <c r="F52" s="2">
        <f>SUM(F51,F39,F12)</f>
        <v>47533396.010000005</v>
      </c>
    </row>
  </sheetData>
  <sheetProtection selectLockedCells="1" selectUnlockedCells="1"/>
  <customSheetViews>
    <customSheetView guid="{F305B0BF-EA96-4BFD-B000-F617D6482D45}" topLeftCell="A82">
      <selection activeCell="A14" sqref="A14"/>
      <pageMargins left="0" right="0" top="0" bottom="0" header="0" footer="0"/>
      <pageSetup paperSize="9" firstPageNumber="0" orientation="portrait" horizontalDpi="300" verticalDpi="300" r:id="rId1"/>
      <headerFooter alignWithMargins="0"/>
    </customSheetView>
    <customSheetView guid="{89462457-6DC6-4183-8190-6643C6F2F09B}" topLeftCell="A82">
      <selection activeCell="A14" sqref="A14"/>
      <pageMargins left="0" right="0" top="0" bottom="0" header="0" footer="0"/>
      <pageSetup paperSize="9" firstPageNumber="0" orientation="portrait" horizontalDpi="300" verticalDpi="300" r:id="rId2"/>
      <headerFooter alignWithMargins="0"/>
    </customSheetView>
  </customSheetViews>
  <mergeCells count="25">
    <mergeCell ref="E45:E47"/>
    <mergeCell ref="F45:F47"/>
    <mergeCell ref="E40:E44"/>
    <mergeCell ref="B2:F2"/>
    <mergeCell ref="C4:D4"/>
    <mergeCell ref="B5:C12"/>
    <mergeCell ref="E5:E10"/>
    <mergeCell ref="F5:F10"/>
    <mergeCell ref="F40:F44"/>
    <mergeCell ref="C49:C50"/>
    <mergeCell ref="B13:B50"/>
    <mergeCell ref="C13:C37"/>
    <mergeCell ref="E13:E16"/>
    <mergeCell ref="F13:F16"/>
    <mergeCell ref="E17:E26"/>
    <mergeCell ref="F17:F26"/>
    <mergeCell ref="E27:E31"/>
    <mergeCell ref="F27:F31"/>
    <mergeCell ref="E32:E33"/>
    <mergeCell ref="F32:F33"/>
    <mergeCell ref="E34:E35"/>
    <mergeCell ref="F34:F35"/>
    <mergeCell ref="E36:E37"/>
    <mergeCell ref="F36:F38"/>
    <mergeCell ref="C40:C48"/>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5">
    <tabColor theme="0"/>
  </sheetPr>
  <dimension ref="B1:F29"/>
  <sheetViews>
    <sheetView workbookViewId="0"/>
  </sheetViews>
  <sheetFormatPr defaultRowHeight="14.4" x14ac:dyDescent="0.3"/>
  <cols>
    <col min="2" max="2" width="25.33203125" bestFit="1" customWidth="1"/>
    <col min="3" max="3" width="14.33203125" bestFit="1" customWidth="1"/>
    <col min="4" max="4" width="39.5546875" bestFit="1" customWidth="1"/>
    <col min="5" max="5" width="6.33203125" bestFit="1" customWidth="1"/>
    <col min="6" max="6" width="15.5546875" bestFit="1" customWidth="1"/>
    <col min="258" max="258" width="25.33203125" bestFit="1" customWidth="1"/>
    <col min="259" max="259" width="14.33203125" bestFit="1" customWidth="1"/>
    <col min="260" max="260" width="39.5546875" bestFit="1" customWidth="1"/>
    <col min="261" max="261" width="6.33203125" bestFit="1" customWidth="1"/>
    <col min="262" max="262" width="15.5546875" bestFit="1" customWidth="1"/>
    <col min="514" max="514" width="25.33203125" bestFit="1" customWidth="1"/>
    <col min="515" max="515" width="14.33203125" bestFit="1" customWidth="1"/>
    <col min="516" max="516" width="39.5546875" bestFit="1" customWidth="1"/>
    <col min="517" max="517" width="6.33203125" bestFit="1" customWidth="1"/>
    <col min="518" max="518" width="15.5546875" bestFit="1" customWidth="1"/>
    <col min="770" max="770" width="25.33203125" bestFit="1" customWidth="1"/>
    <col min="771" max="771" width="14.33203125" bestFit="1" customWidth="1"/>
    <col min="772" max="772" width="39.5546875" bestFit="1" customWidth="1"/>
    <col min="773" max="773" width="6.33203125" bestFit="1" customWidth="1"/>
    <col min="774" max="774" width="15.5546875" bestFit="1" customWidth="1"/>
    <col min="1026" max="1026" width="25.33203125" bestFit="1" customWidth="1"/>
    <col min="1027" max="1027" width="14.33203125" bestFit="1" customWidth="1"/>
    <col min="1028" max="1028" width="39.5546875" bestFit="1" customWidth="1"/>
    <col min="1029" max="1029" width="6.33203125" bestFit="1" customWidth="1"/>
    <col min="1030" max="1030" width="15.5546875" bestFit="1" customWidth="1"/>
    <col min="1282" max="1282" width="25.33203125" bestFit="1" customWidth="1"/>
    <col min="1283" max="1283" width="14.33203125" bestFit="1" customWidth="1"/>
    <col min="1284" max="1284" width="39.5546875" bestFit="1" customWidth="1"/>
    <col min="1285" max="1285" width="6.33203125" bestFit="1" customWidth="1"/>
    <col min="1286" max="1286" width="15.5546875" bestFit="1" customWidth="1"/>
    <col min="1538" max="1538" width="25.33203125" bestFit="1" customWidth="1"/>
    <col min="1539" max="1539" width="14.33203125" bestFit="1" customWidth="1"/>
    <col min="1540" max="1540" width="39.5546875" bestFit="1" customWidth="1"/>
    <col min="1541" max="1541" width="6.33203125" bestFit="1" customWidth="1"/>
    <col min="1542" max="1542" width="15.5546875" bestFit="1" customWidth="1"/>
    <col min="1794" max="1794" width="25.33203125" bestFit="1" customWidth="1"/>
    <col min="1795" max="1795" width="14.33203125" bestFit="1" customWidth="1"/>
    <col min="1796" max="1796" width="39.5546875" bestFit="1" customWidth="1"/>
    <col min="1797" max="1797" width="6.33203125" bestFit="1" customWidth="1"/>
    <col min="1798" max="1798" width="15.5546875" bestFit="1" customWidth="1"/>
    <col min="2050" max="2050" width="25.33203125" bestFit="1" customWidth="1"/>
    <col min="2051" max="2051" width="14.33203125" bestFit="1" customWidth="1"/>
    <col min="2052" max="2052" width="39.5546875" bestFit="1" customWidth="1"/>
    <col min="2053" max="2053" width="6.33203125" bestFit="1" customWidth="1"/>
    <col min="2054" max="2054" width="15.5546875" bestFit="1" customWidth="1"/>
    <col min="2306" max="2306" width="25.33203125" bestFit="1" customWidth="1"/>
    <col min="2307" max="2307" width="14.33203125" bestFit="1" customWidth="1"/>
    <col min="2308" max="2308" width="39.5546875" bestFit="1" customWidth="1"/>
    <col min="2309" max="2309" width="6.33203125" bestFit="1" customWidth="1"/>
    <col min="2310" max="2310" width="15.5546875" bestFit="1" customWidth="1"/>
    <col min="2562" max="2562" width="25.33203125" bestFit="1" customWidth="1"/>
    <col min="2563" max="2563" width="14.33203125" bestFit="1" customWidth="1"/>
    <col min="2564" max="2564" width="39.5546875" bestFit="1" customWidth="1"/>
    <col min="2565" max="2565" width="6.33203125" bestFit="1" customWidth="1"/>
    <col min="2566" max="2566" width="15.5546875" bestFit="1" customWidth="1"/>
    <col min="2818" max="2818" width="25.33203125" bestFit="1" customWidth="1"/>
    <col min="2819" max="2819" width="14.33203125" bestFit="1" customWidth="1"/>
    <col min="2820" max="2820" width="39.5546875" bestFit="1" customWidth="1"/>
    <col min="2821" max="2821" width="6.33203125" bestFit="1" customWidth="1"/>
    <col min="2822" max="2822" width="15.5546875" bestFit="1" customWidth="1"/>
    <col min="3074" max="3074" width="25.33203125" bestFit="1" customWidth="1"/>
    <col min="3075" max="3075" width="14.33203125" bestFit="1" customWidth="1"/>
    <col min="3076" max="3076" width="39.5546875" bestFit="1" customWidth="1"/>
    <col min="3077" max="3077" width="6.33203125" bestFit="1" customWidth="1"/>
    <col min="3078" max="3078" width="15.5546875" bestFit="1" customWidth="1"/>
    <col min="3330" max="3330" width="25.33203125" bestFit="1" customWidth="1"/>
    <col min="3331" max="3331" width="14.33203125" bestFit="1" customWidth="1"/>
    <col min="3332" max="3332" width="39.5546875" bestFit="1" customWidth="1"/>
    <col min="3333" max="3333" width="6.33203125" bestFit="1" customWidth="1"/>
    <col min="3334" max="3334" width="15.5546875" bestFit="1" customWidth="1"/>
    <col min="3586" max="3586" width="25.33203125" bestFit="1" customWidth="1"/>
    <col min="3587" max="3587" width="14.33203125" bestFit="1" customWidth="1"/>
    <col min="3588" max="3588" width="39.5546875" bestFit="1" customWidth="1"/>
    <col min="3589" max="3589" width="6.33203125" bestFit="1" customWidth="1"/>
    <col min="3590" max="3590" width="15.5546875" bestFit="1" customWidth="1"/>
    <col min="3842" max="3842" width="25.33203125" bestFit="1" customWidth="1"/>
    <col min="3843" max="3843" width="14.33203125" bestFit="1" customWidth="1"/>
    <col min="3844" max="3844" width="39.5546875" bestFit="1" customWidth="1"/>
    <col min="3845" max="3845" width="6.33203125" bestFit="1" customWidth="1"/>
    <col min="3846" max="3846" width="15.5546875" bestFit="1" customWidth="1"/>
    <col min="4098" max="4098" width="25.33203125" bestFit="1" customWidth="1"/>
    <col min="4099" max="4099" width="14.33203125" bestFit="1" customWidth="1"/>
    <col min="4100" max="4100" width="39.5546875" bestFit="1" customWidth="1"/>
    <col min="4101" max="4101" width="6.33203125" bestFit="1" customWidth="1"/>
    <col min="4102" max="4102" width="15.5546875" bestFit="1" customWidth="1"/>
    <col min="4354" max="4354" width="25.33203125" bestFit="1" customWidth="1"/>
    <col min="4355" max="4355" width="14.33203125" bestFit="1" customWidth="1"/>
    <col min="4356" max="4356" width="39.5546875" bestFit="1" customWidth="1"/>
    <col min="4357" max="4357" width="6.33203125" bestFit="1" customWidth="1"/>
    <col min="4358" max="4358" width="15.5546875" bestFit="1" customWidth="1"/>
    <col min="4610" max="4610" width="25.33203125" bestFit="1" customWidth="1"/>
    <col min="4611" max="4611" width="14.33203125" bestFit="1" customWidth="1"/>
    <col min="4612" max="4612" width="39.5546875" bestFit="1" customWidth="1"/>
    <col min="4613" max="4613" width="6.33203125" bestFit="1" customWidth="1"/>
    <col min="4614" max="4614" width="15.5546875" bestFit="1" customWidth="1"/>
    <col min="4866" max="4866" width="25.33203125" bestFit="1" customWidth="1"/>
    <col min="4867" max="4867" width="14.33203125" bestFit="1" customWidth="1"/>
    <col min="4868" max="4868" width="39.5546875" bestFit="1" customWidth="1"/>
    <col min="4869" max="4869" width="6.33203125" bestFit="1" customWidth="1"/>
    <col min="4870" max="4870" width="15.5546875" bestFit="1" customWidth="1"/>
    <col min="5122" max="5122" width="25.33203125" bestFit="1" customWidth="1"/>
    <col min="5123" max="5123" width="14.33203125" bestFit="1" customWidth="1"/>
    <col min="5124" max="5124" width="39.5546875" bestFit="1" customWidth="1"/>
    <col min="5125" max="5125" width="6.33203125" bestFit="1" customWidth="1"/>
    <col min="5126" max="5126" width="15.5546875" bestFit="1" customWidth="1"/>
    <col min="5378" max="5378" width="25.33203125" bestFit="1" customWidth="1"/>
    <col min="5379" max="5379" width="14.33203125" bestFit="1" customWidth="1"/>
    <col min="5380" max="5380" width="39.5546875" bestFit="1" customWidth="1"/>
    <col min="5381" max="5381" width="6.33203125" bestFit="1" customWidth="1"/>
    <col min="5382" max="5382" width="15.5546875" bestFit="1" customWidth="1"/>
    <col min="5634" max="5634" width="25.33203125" bestFit="1" customWidth="1"/>
    <col min="5635" max="5635" width="14.33203125" bestFit="1" customWidth="1"/>
    <col min="5636" max="5636" width="39.5546875" bestFit="1" customWidth="1"/>
    <col min="5637" max="5637" width="6.33203125" bestFit="1" customWidth="1"/>
    <col min="5638" max="5638" width="15.5546875" bestFit="1" customWidth="1"/>
    <col min="5890" max="5890" width="25.33203125" bestFit="1" customWidth="1"/>
    <col min="5891" max="5891" width="14.33203125" bestFit="1" customWidth="1"/>
    <col min="5892" max="5892" width="39.5546875" bestFit="1" customWidth="1"/>
    <col min="5893" max="5893" width="6.33203125" bestFit="1" customWidth="1"/>
    <col min="5894" max="5894" width="15.5546875" bestFit="1" customWidth="1"/>
    <col min="6146" max="6146" width="25.33203125" bestFit="1" customWidth="1"/>
    <col min="6147" max="6147" width="14.33203125" bestFit="1" customWidth="1"/>
    <col min="6148" max="6148" width="39.5546875" bestFit="1" customWidth="1"/>
    <col min="6149" max="6149" width="6.33203125" bestFit="1" customWidth="1"/>
    <col min="6150" max="6150" width="15.5546875" bestFit="1" customWidth="1"/>
    <col min="6402" max="6402" width="25.33203125" bestFit="1" customWidth="1"/>
    <col min="6403" max="6403" width="14.33203125" bestFit="1" customWidth="1"/>
    <col min="6404" max="6404" width="39.5546875" bestFit="1" customWidth="1"/>
    <col min="6405" max="6405" width="6.33203125" bestFit="1" customWidth="1"/>
    <col min="6406" max="6406" width="15.5546875" bestFit="1" customWidth="1"/>
    <col min="6658" max="6658" width="25.33203125" bestFit="1" customWidth="1"/>
    <col min="6659" max="6659" width="14.33203125" bestFit="1" customWidth="1"/>
    <col min="6660" max="6660" width="39.5546875" bestFit="1" customWidth="1"/>
    <col min="6661" max="6661" width="6.33203125" bestFit="1" customWidth="1"/>
    <col min="6662" max="6662" width="15.5546875" bestFit="1" customWidth="1"/>
    <col min="6914" max="6914" width="25.33203125" bestFit="1" customWidth="1"/>
    <col min="6915" max="6915" width="14.33203125" bestFit="1" customWidth="1"/>
    <col min="6916" max="6916" width="39.5546875" bestFit="1" customWidth="1"/>
    <col min="6917" max="6917" width="6.33203125" bestFit="1" customWidth="1"/>
    <col min="6918" max="6918" width="15.5546875" bestFit="1" customWidth="1"/>
    <col min="7170" max="7170" width="25.33203125" bestFit="1" customWidth="1"/>
    <col min="7171" max="7171" width="14.33203125" bestFit="1" customWidth="1"/>
    <col min="7172" max="7172" width="39.5546875" bestFit="1" customWidth="1"/>
    <col min="7173" max="7173" width="6.33203125" bestFit="1" customWidth="1"/>
    <col min="7174" max="7174" width="15.5546875" bestFit="1" customWidth="1"/>
    <col min="7426" max="7426" width="25.33203125" bestFit="1" customWidth="1"/>
    <col min="7427" max="7427" width="14.33203125" bestFit="1" customWidth="1"/>
    <col min="7428" max="7428" width="39.5546875" bestFit="1" customWidth="1"/>
    <col min="7429" max="7429" width="6.33203125" bestFit="1" customWidth="1"/>
    <col min="7430" max="7430" width="15.5546875" bestFit="1" customWidth="1"/>
    <col min="7682" max="7682" width="25.33203125" bestFit="1" customWidth="1"/>
    <col min="7683" max="7683" width="14.33203125" bestFit="1" customWidth="1"/>
    <col min="7684" max="7684" width="39.5546875" bestFit="1" customWidth="1"/>
    <col min="7685" max="7685" width="6.33203125" bestFit="1" customWidth="1"/>
    <col min="7686" max="7686" width="15.5546875" bestFit="1" customWidth="1"/>
    <col min="7938" max="7938" width="25.33203125" bestFit="1" customWidth="1"/>
    <col min="7939" max="7939" width="14.33203125" bestFit="1" customWidth="1"/>
    <col min="7940" max="7940" width="39.5546875" bestFit="1" customWidth="1"/>
    <col min="7941" max="7941" width="6.33203125" bestFit="1" customWidth="1"/>
    <col min="7942" max="7942" width="15.5546875" bestFit="1" customWidth="1"/>
    <col min="8194" max="8194" width="25.33203125" bestFit="1" customWidth="1"/>
    <col min="8195" max="8195" width="14.33203125" bestFit="1" customWidth="1"/>
    <col min="8196" max="8196" width="39.5546875" bestFit="1" customWidth="1"/>
    <col min="8197" max="8197" width="6.33203125" bestFit="1" customWidth="1"/>
    <col min="8198" max="8198" width="15.5546875" bestFit="1" customWidth="1"/>
    <col min="8450" max="8450" width="25.33203125" bestFit="1" customWidth="1"/>
    <col min="8451" max="8451" width="14.33203125" bestFit="1" customWidth="1"/>
    <col min="8452" max="8452" width="39.5546875" bestFit="1" customWidth="1"/>
    <col min="8453" max="8453" width="6.33203125" bestFit="1" customWidth="1"/>
    <col min="8454" max="8454" width="15.5546875" bestFit="1" customWidth="1"/>
    <col min="8706" max="8706" width="25.33203125" bestFit="1" customWidth="1"/>
    <col min="8707" max="8707" width="14.33203125" bestFit="1" customWidth="1"/>
    <col min="8708" max="8708" width="39.5546875" bestFit="1" customWidth="1"/>
    <col min="8709" max="8709" width="6.33203125" bestFit="1" customWidth="1"/>
    <col min="8710" max="8710" width="15.5546875" bestFit="1" customWidth="1"/>
    <col min="8962" max="8962" width="25.33203125" bestFit="1" customWidth="1"/>
    <col min="8963" max="8963" width="14.33203125" bestFit="1" customWidth="1"/>
    <col min="8964" max="8964" width="39.5546875" bestFit="1" customWidth="1"/>
    <col min="8965" max="8965" width="6.33203125" bestFit="1" customWidth="1"/>
    <col min="8966" max="8966" width="15.5546875" bestFit="1" customWidth="1"/>
    <col min="9218" max="9218" width="25.33203125" bestFit="1" customWidth="1"/>
    <col min="9219" max="9219" width="14.33203125" bestFit="1" customWidth="1"/>
    <col min="9220" max="9220" width="39.5546875" bestFit="1" customWidth="1"/>
    <col min="9221" max="9221" width="6.33203125" bestFit="1" customWidth="1"/>
    <col min="9222" max="9222" width="15.5546875" bestFit="1" customWidth="1"/>
    <col min="9474" max="9474" width="25.33203125" bestFit="1" customWidth="1"/>
    <col min="9475" max="9475" width="14.33203125" bestFit="1" customWidth="1"/>
    <col min="9476" max="9476" width="39.5546875" bestFit="1" customWidth="1"/>
    <col min="9477" max="9477" width="6.33203125" bestFit="1" customWidth="1"/>
    <col min="9478" max="9478" width="15.5546875" bestFit="1" customWidth="1"/>
    <col min="9730" max="9730" width="25.33203125" bestFit="1" customWidth="1"/>
    <col min="9731" max="9731" width="14.33203125" bestFit="1" customWidth="1"/>
    <col min="9732" max="9732" width="39.5546875" bestFit="1" customWidth="1"/>
    <col min="9733" max="9733" width="6.33203125" bestFit="1" customWidth="1"/>
    <col min="9734" max="9734" width="15.5546875" bestFit="1" customWidth="1"/>
    <col min="9986" max="9986" width="25.33203125" bestFit="1" customWidth="1"/>
    <col min="9987" max="9987" width="14.33203125" bestFit="1" customWidth="1"/>
    <col min="9988" max="9988" width="39.5546875" bestFit="1" customWidth="1"/>
    <col min="9989" max="9989" width="6.33203125" bestFit="1" customWidth="1"/>
    <col min="9990" max="9990" width="15.5546875" bestFit="1" customWidth="1"/>
    <col min="10242" max="10242" width="25.33203125" bestFit="1" customWidth="1"/>
    <col min="10243" max="10243" width="14.33203125" bestFit="1" customWidth="1"/>
    <col min="10244" max="10244" width="39.5546875" bestFit="1" customWidth="1"/>
    <col min="10245" max="10245" width="6.33203125" bestFit="1" customWidth="1"/>
    <col min="10246" max="10246" width="15.5546875" bestFit="1" customWidth="1"/>
    <col min="10498" max="10498" width="25.33203125" bestFit="1" customWidth="1"/>
    <col min="10499" max="10499" width="14.33203125" bestFit="1" customWidth="1"/>
    <col min="10500" max="10500" width="39.5546875" bestFit="1" customWidth="1"/>
    <col min="10501" max="10501" width="6.33203125" bestFit="1" customWidth="1"/>
    <col min="10502" max="10502" width="15.5546875" bestFit="1" customWidth="1"/>
    <col min="10754" max="10754" width="25.33203125" bestFit="1" customWidth="1"/>
    <col min="10755" max="10755" width="14.33203125" bestFit="1" customWidth="1"/>
    <col min="10756" max="10756" width="39.5546875" bestFit="1" customWidth="1"/>
    <col min="10757" max="10757" width="6.33203125" bestFit="1" customWidth="1"/>
    <col min="10758" max="10758" width="15.5546875" bestFit="1" customWidth="1"/>
    <col min="11010" max="11010" width="25.33203125" bestFit="1" customWidth="1"/>
    <col min="11011" max="11011" width="14.33203125" bestFit="1" customWidth="1"/>
    <col min="11012" max="11012" width="39.5546875" bestFit="1" customWidth="1"/>
    <col min="11013" max="11013" width="6.33203125" bestFit="1" customWidth="1"/>
    <col min="11014" max="11014" width="15.5546875" bestFit="1" customWidth="1"/>
    <col min="11266" max="11266" width="25.33203125" bestFit="1" customWidth="1"/>
    <col min="11267" max="11267" width="14.33203125" bestFit="1" customWidth="1"/>
    <col min="11268" max="11268" width="39.5546875" bestFit="1" customWidth="1"/>
    <col min="11269" max="11269" width="6.33203125" bestFit="1" customWidth="1"/>
    <col min="11270" max="11270" width="15.5546875" bestFit="1" customWidth="1"/>
    <col min="11522" max="11522" width="25.33203125" bestFit="1" customWidth="1"/>
    <col min="11523" max="11523" width="14.33203125" bestFit="1" customWidth="1"/>
    <col min="11524" max="11524" width="39.5546875" bestFit="1" customWidth="1"/>
    <col min="11525" max="11525" width="6.33203125" bestFit="1" customWidth="1"/>
    <col min="11526" max="11526" width="15.5546875" bestFit="1" customWidth="1"/>
    <col min="11778" max="11778" width="25.33203125" bestFit="1" customWidth="1"/>
    <col min="11779" max="11779" width="14.33203125" bestFit="1" customWidth="1"/>
    <col min="11780" max="11780" width="39.5546875" bestFit="1" customWidth="1"/>
    <col min="11781" max="11781" width="6.33203125" bestFit="1" customWidth="1"/>
    <col min="11782" max="11782" width="15.5546875" bestFit="1" customWidth="1"/>
    <col min="12034" max="12034" width="25.33203125" bestFit="1" customWidth="1"/>
    <col min="12035" max="12035" width="14.33203125" bestFit="1" customWidth="1"/>
    <col min="12036" max="12036" width="39.5546875" bestFit="1" customWidth="1"/>
    <col min="12037" max="12037" width="6.33203125" bestFit="1" customWidth="1"/>
    <col min="12038" max="12038" width="15.5546875" bestFit="1" customWidth="1"/>
    <col min="12290" max="12290" width="25.33203125" bestFit="1" customWidth="1"/>
    <col min="12291" max="12291" width="14.33203125" bestFit="1" customWidth="1"/>
    <col min="12292" max="12292" width="39.5546875" bestFit="1" customWidth="1"/>
    <col min="12293" max="12293" width="6.33203125" bestFit="1" customWidth="1"/>
    <col min="12294" max="12294" width="15.5546875" bestFit="1" customWidth="1"/>
    <col min="12546" max="12546" width="25.33203125" bestFit="1" customWidth="1"/>
    <col min="12547" max="12547" width="14.33203125" bestFit="1" customWidth="1"/>
    <col min="12548" max="12548" width="39.5546875" bestFit="1" customWidth="1"/>
    <col min="12549" max="12549" width="6.33203125" bestFit="1" customWidth="1"/>
    <col min="12550" max="12550" width="15.5546875" bestFit="1" customWidth="1"/>
    <col min="12802" max="12802" width="25.33203125" bestFit="1" customWidth="1"/>
    <col min="12803" max="12803" width="14.33203125" bestFit="1" customWidth="1"/>
    <col min="12804" max="12804" width="39.5546875" bestFit="1" customWidth="1"/>
    <col min="12805" max="12805" width="6.33203125" bestFit="1" customWidth="1"/>
    <col min="12806" max="12806" width="15.5546875" bestFit="1" customWidth="1"/>
    <col min="13058" max="13058" width="25.33203125" bestFit="1" customWidth="1"/>
    <col min="13059" max="13059" width="14.33203125" bestFit="1" customWidth="1"/>
    <col min="13060" max="13060" width="39.5546875" bestFit="1" customWidth="1"/>
    <col min="13061" max="13061" width="6.33203125" bestFit="1" customWidth="1"/>
    <col min="13062" max="13062" width="15.5546875" bestFit="1" customWidth="1"/>
    <col min="13314" max="13314" width="25.33203125" bestFit="1" customWidth="1"/>
    <col min="13315" max="13315" width="14.33203125" bestFit="1" customWidth="1"/>
    <col min="13316" max="13316" width="39.5546875" bestFit="1" customWidth="1"/>
    <col min="13317" max="13317" width="6.33203125" bestFit="1" customWidth="1"/>
    <col min="13318" max="13318" width="15.5546875" bestFit="1" customWidth="1"/>
    <col min="13570" max="13570" width="25.33203125" bestFit="1" customWidth="1"/>
    <col min="13571" max="13571" width="14.33203125" bestFit="1" customWidth="1"/>
    <col min="13572" max="13572" width="39.5546875" bestFit="1" customWidth="1"/>
    <col min="13573" max="13573" width="6.33203125" bestFit="1" customWidth="1"/>
    <col min="13574" max="13574" width="15.5546875" bestFit="1" customWidth="1"/>
    <col min="13826" max="13826" width="25.33203125" bestFit="1" customWidth="1"/>
    <col min="13827" max="13827" width="14.33203125" bestFit="1" customWidth="1"/>
    <col min="13828" max="13828" width="39.5546875" bestFit="1" customWidth="1"/>
    <col min="13829" max="13829" width="6.33203125" bestFit="1" customWidth="1"/>
    <col min="13830" max="13830" width="15.5546875" bestFit="1" customWidth="1"/>
    <col min="14082" max="14082" width="25.33203125" bestFit="1" customWidth="1"/>
    <col min="14083" max="14083" width="14.33203125" bestFit="1" customWidth="1"/>
    <col min="14084" max="14084" width="39.5546875" bestFit="1" customWidth="1"/>
    <col min="14085" max="14085" width="6.33203125" bestFit="1" customWidth="1"/>
    <col min="14086" max="14086" width="15.5546875" bestFit="1" customWidth="1"/>
    <col min="14338" max="14338" width="25.33203125" bestFit="1" customWidth="1"/>
    <col min="14339" max="14339" width="14.33203125" bestFit="1" customWidth="1"/>
    <col min="14340" max="14340" width="39.5546875" bestFit="1" customWidth="1"/>
    <col min="14341" max="14341" width="6.33203125" bestFit="1" customWidth="1"/>
    <col min="14342" max="14342" width="15.5546875" bestFit="1" customWidth="1"/>
    <col min="14594" max="14594" width="25.33203125" bestFit="1" customWidth="1"/>
    <col min="14595" max="14595" width="14.33203125" bestFit="1" customWidth="1"/>
    <col min="14596" max="14596" width="39.5546875" bestFit="1" customWidth="1"/>
    <col min="14597" max="14597" width="6.33203125" bestFit="1" customWidth="1"/>
    <col min="14598" max="14598" width="15.5546875" bestFit="1" customWidth="1"/>
    <col min="14850" max="14850" width="25.33203125" bestFit="1" customWidth="1"/>
    <col min="14851" max="14851" width="14.33203125" bestFit="1" customWidth="1"/>
    <col min="14852" max="14852" width="39.5546875" bestFit="1" customWidth="1"/>
    <col min="14853" max="14853" width="6.33203125" bestFit="1" customWidth="1"/>
    <col min="14854" max="14854" width="15.5546875" bestFit="1" customWidth="1"/>
    <col min="15106" max="15106" width="25.33203125" bestFit="1" customWidth="1"/>
    <col min="15107" max="15107" width="14.33203125" bestFit="1" customWidth="1"/>
    <col min="15108" max="15108" width="39.5546875" bestFit="1" customWidth="1"/>
    <col min="15109" max="15109" width="6.33203125" bestFit="1" customWidth="1"/>
    <col min="15110" max="15110" width="15.5546875" bestFit="1" customWidth="1"/>
    <col min="15362" max="15362" width="25.33203125" bestFit="1" customWidth="1"/>
    <col min="15363" max="15363" width="14.33203125" bestFit="1" customWidth="1"/>
    <col min="15364" max="15364" width="39.5546875" bestFit="1" customWidth="1"/>
    <col min="15365" max="15365" width="6.33203125" bestFit="1" customWidth="1"/>
    <col min="15366" max="15366" width="15.5546875" bestFit="1" customWidth="1"/>
    <col min="15618" max="15618" width="25.33203125" bestFit="1" customWidth="1"/>
    <col min="15619" max="15619" width="14.33203125" bestFit="1" customWidth="1"/>
    <col min="15620" max="15620" width="39.5546875" bestFit="1" customWidth="1"/>
    <col min="15621" max="15621" width="6.33203125" bestFit="1" customWidth="1"/>
    <col min="15622" max="15622" width="15.5546875" bestFit="1" customWidth="1"/>
    <col min="15874" max="15874" width="25.33203125" bestFit="1" customWidth="1"/>
    <col min="15875" max="15875" width="14.33203125" bestFit="1" customWidth="1"/>
    <col min="15876" max="15876" width="39.5546875" bestFit="1" customWidth="1"/>
    <col min="15877" max="15877" width="6.33203125" bestFit="1" customWidth="1"/>
    <col min="15878" max="15878" width="15.5546875" bestFit="1" customWidth="1"/>
    <col min="16130" max="16130" width="25.33203125" bestFit="1" customWidth="1"/>
    <col min="16131" max="16131" width="14.33203125" bestFit="1" customWidth="1"/>
    <col min="16132" max="16132" width="39.5546875" bestFit="1" customWidth="1"/>
    <col min="16133" max="16133" width="6.33203125" bestFit="1" customWidth="1"/>
    <col min="16134" max="16134" width="15.5546875" bestFit="1" customWidth="1"/>
  </cols>
  <sheetData>
    <row r="1" spans="2:6" x14ac:dyDescent="0.3">
      <c r="B1" s="75"/>
      <c r="C1" s="75"/>
      <c r="D1" s="75"/>
      <c r="E1" s="127"/>
      <c r="F1" s="99"/>
    </row>
    <row r="2" spans="2:6" x14ac:dyDescent="0.3">
      <c r="B2" s="368" t="s">
        <v>302</v>
      </c>
      <c r="C2" s="652" t="s">
        <v>209</v>
      </c>
      <c r="D2" s="687"/>
      <c r="E2" s="73"/>
      <c r="F2" s="74"/>
    </row>
    <row r="3" spans="2:6" ht="41.4" x14ac:dyDescent="0.3">
      <c r="B3" s="369" t="s">
        <v>2</v>
      </c>
      <c r="C3" s="369" t="s">
        <v>3</v>
      </c>
      <c r="D3" s="274" t="s">
        <v>4</v>
      </c>
      <c r="E3" s="347" t="s">
        <v>104</v>
      </c>
      <c r="F3" s="376" t="s">
        <v>6</v>
      </c>
    </row>
    <row r="4" spans="2:6" x14ac:dyDescent="0.3">
      <c r="B4" s="601" t="s">
        <v>7</v>
      </c>
      <c r="C4" s="603" t="s">
        <v>105</v>
      </c>
      <c r="D4" s="117" t="s">
        <v>347</v>
      </c>
      <c r="E4" s="191" t="s">
        <v>199</v>
      </c>
      <c r="F4" s="379">
        <v>11885880.140000001</v>
      </c>
    </row>
    <row r="5" spans="2:6" x14ac:dyDescent="0.3">
      <c r="B5" s="602"/>
      <c r="C5" s="604"/>
      <c r="D5" s="128" t="s">
        <v>341</v>
      </c>
      <c r="E5" s="192" t="s">
        <v>199</v>
      </c>
      <c r="F5" s="129">
        <v>12445112.970000001</v>
      </c>
    </row>
    <row r="6" spans="2:6" ht="28.8" x14ac:dyDescent="0.3">
      <c r="B6" s="602"/>
      <c r="C6" s="604"/>
      <c r="D6" s="130" t="s">
        <v>348</v>
      </c>
      <c r="E6" s="131"/>
      <c r="F6" s="380">
        <v>10240621.289999999</v>
      </c>
    </row>
    <row r="7" spans="2:6" ht="27.6" x14ac:dyDescent="0.3">
      <c r="B7" s="607" t="s">
        <v>108</v>
      </c>
      <c r="C7" s="608"/>
      <c r="D7" s="372" t="s">
        <v>349</v>
      </c>
      <c r="E7" s="132"/>
      <c r="F7" s="381">
        <v>2723724.77</v>
      </c>
    </row>
    <row r="8" spans="2:6" x14ac:dyDescent="0.3">
      <c r="B8" s="654" t="s">
        <v>110</v>
      </c>
      <c r="C8" s="654"/>
      <c r="D8" s="654"/>
      <c r="E8" s="654"/>
      <c r="F8" s="93">
        <f>SUM(F4:F6)</f>
        <v>34571614.399999999</v>
      </c>
    </row>
    <row r="9" spans="2:6" x14ac:dyDescent="0.3">
      <c r="B9" s="648" t="s">
        <v>15</v>
      </c>
      <c r="C9" s="649" t="s">
        <v>111</v>
      </c>
      <c r="D9" s="77" t="s">
        <v>198</v>
      </c>
      <c r="E9" s="94">
        <v>77000</v>
      </c>
      <c r="F9" s="95">
        <v>711832</v>
      </c>
    </row>
    <row r="10" spans="2:6" x14ac:dyDescent="0.3">
      <c r="B10" s="609"/>
      <c r="C10" s="650"/>
      <c r="D10" s="79" t="s">
        <v>200</v>
      </c>
      <c r="E10" s="352"/>
      <c r="F10" s="78">
        <v>879441.11</v>
      </c>
    </row>
    <row r="11" spans="2:6" ht="27.6" x14ac:dyDescent="0.3">
      <c r="B11" s="609"/>
      <c r="C11" s="692"/>
      <c r="D11" s="382" t="s">
        <v>201</v>
      </c>
      <c r="E11" s="353"/>
      <c r="F11" s="78">
        <v>0</v>
      </c>
    </row>
    <row r="12" spans="2:6" ht="27.6" x14ac:dyDescent="0.3">
      <c r="B12" s="609"/>
      <c r="C12" s="692"/>
      <c r="D12" s="79" t="s">
        <v>350</v>
      </c>
      <c r="E12" s="353">
        <v>3</v>
      </c>
      <c r="F12" s="78">
        <v>761830</v>
      </c>
    </row>
    <row r="13" spans="2:6" x14ac:dyDescent="0.3">
      <c r="B13" s="609"/>
      <c r="C13" s="692"/>
      <c r="D13" s="377" t="s">
        <v>351</v>
      </c>
      <c r="E13" s="237">
        <v>1100</v>
      </c>
      <c r="F13" s="80">
        <v>1953600</v>
      </c>
    </row>
    <row r="14" spans="2:6" x14ac:dyDescent="0.3">
      <c r="B14" s="609"/>
      <c r="C14" s="692"/>
      <c r="D14" s="377"/>
      <c r="E14" s="353" t="s">
        <v>199</v>
      </c>
      <c r="F14" s="383"/>
    </row>
    <row r="15" spans="2:6" x14ac:dyDescent="0.3">
      <c r="B15" s="609"/>
      <c r="C15" s="618" t="s">
        <v>115</v>
      </c>
      <c r="D15" s="79" t="s">
        <v>352</v>
      </c>
      <c r="E15" s="353">
        <v>19</v>
      </c>
      <c r="F15" s="82">
        <v>3389353</v>
      </c>
    </row>
    <row r="16" spans="2:6" x14ac:dyDescent="0.3">
      <c r="B16" s="609"/>
      <c r="C16" s="619"/>
      <c r="D16" s="79" t="s">
        <v>353</v>
      </c>
      <c r="E16" s="353">
        <v>7</v>
      </c>
      <c r="F16" s="83">
        <v>494550</v>
      </c>
    </row>
    <row r="17" spans="2:6" x14ac:dyDescent="0.3">
      <c r="B17" s="609"/>
      <c r="C17" s="619"/>
      <c r="D17" s="119" t="s">
        <v>343</v>
      </c>
      <c r="E17" s="353">
        <f>150+105+45+60+2</f>
        <v>362</v>
      </c>
      <c r="F17" s="84">
        <v>1340931.8700000001</v>
      </c>
    </row>
    <row r="18" spans="2:6" x14ac:dyDescent="0.3">
      <c r="B18" s="609"/>
      <c r="C18" s="619"/>
      <c r="D18" s="119" t="s">
        <v>344</v>
      </c>
      <c r="E18" s="353" t="s">
        <v>199</v>
      </c>
      <c r="F18" s="85">
        <v>2610943.7000000002</v>
      </c>
    </row>
    <row r="19" spans="2:6" x14ac:dyDescent="0.3">
      <c r="B19" s="609"/>
      <c r="C19" s="619"/>
      <c r="D19" s="119" t="s">
        <v>345</v>
      </c>
      <c r="E19" s="353" t="s">
        <v>199</v>
      </c>
      <c r="F19" s="85">
        <v>888150</v>
      </c>
    </row>
    <row r="20" spans="2:6" ht="27.6" x14ac:dyDescent="0.3">
      <c r="B20" s="609"/>
      <c r="C20" s="619"/>
      <c r="D20" s="121" t="s">
        <v>346</v>
      </c>
      <c r="E20" s="353">
        <v>200</v>
      </c>
      <c r="F20" s="85">
        <v>670000</v>
      </c>
    </row>
    <row r="21" spans="2:6" x14ac:dyDescent="0.3">
      <c r="B21" s="609"/>
      <c r="C21" s="619"/>
      <c r="D21" s="79"/>
      <c r="E21" s="353" t="s">
        <v>199</v>
      </c>
      <c r="F21" s="85"/>
    </row>
    <row r="22" spans="2:6" x14ac:dyDescent="0.3">
      <c r="B22" s="609"/>
      <c r="C22" s="619"/>
      <c r="D22" s="79"/>
      <c r="E22" s="238"/>
      <c r="F22" s="85"/>
    </row>
    <row r="23" spans="2:6" x14ac:dyDescent="0.3">
      <c r="B23" s="609"/>
      <c r="C23" s="619"/>
      <c r="D23" s="79"/>
      <c r="E23" s="238"/>
      <c r="F23" s="85"/>
    </row>
    <row r="24" spans="2:6" x14ac:dyDescent="0.3">
      <c r="B24" s="609"/>
      <c r="C24" s="620"/>
      <c r="D24" s="79"/>
      <c r="E24" s="361"/>
      <c r="F24" s="85"/>
    </row>
    <row r="25" spans="2:6" x14ac:dyDescent="0.3">
      <c r="B25" s="651" t="s">
        <v>108</v>
      </c>
      <c r="C25" s="643" t="s">
        <v>116</v>
      </c>
      <c r="D25" s="639"/>
      <c r="E25" s="96"/>
      <c r="F25" s="688">
        <v>306703.17</v>
      </c>
    </row>
    <row r="26" spans="2:6" x14ac:dyDescent="0.3">
      <c r="B26" s="651"/>
      <c r="C26" s="644"/>
      <c r="D26" s="640"/>
      <c r="E26" s="124"/>
      <c r="F26" s="689"/>
    </row>
    <row r="27" spans="2:6" x14ac:dyDescent="0.3">
      <c r="B27" s="651"/>
      <c r="C27" s="643" t="s">
        <v>115</v>
      </c>
      <c r="D27" s="645"/>
      <c r="E27" s="122"/>
      <c r="F27" s="690">
        <v>553928.56999999995</v>
      </c>
    </row>
    <row r="28" spans="2:6" ht="15" thickBot="1" x14ac:dyDescent="0.35">
      <c r="B28" s="651"/>
      <c r="C28" s="644"/>
      <c r="D28" s="640"/>
      <c r="E28" s="122"/>
      <c r="F28" s="691"/>
    </row>
    <row r="29" spans="2:6" ht="15" thickBot="1" x14ac:dyDescent="0.35">
      <c r="B29" s="75"/>
      <c r="C29" s="86"/>
      <c r="D29" s="86"/>
      <c r="E29" s="127"/>
      <c r="F29" s="88">
        <f>SUM(F8:F23)</f>
        <v>48272246.079999998</v>
      </c>
    </row>
  </sheetData>
  <sheetProtection selectLockedCells="1" selectUnlockedCells="1"/>
  <customSheetViews>
    <customSheetView guid="{F305B0BF-EA96-4BFD-B000-F617D6482D45}" topLeftCell="A33">
      <selection activeCell="L27" sqref="L27"/>
      <pageMargins left="0" right="0" top="0" bottom="0" header="0" footer="0"/>
      <pageSetup paperSize="9" firstPageNumber="0" orientation="portrait" horizontalDpi="300" verticalDpi="300" r:id="rId1"/>
      <headerFooter alignWithMargins="0"/>
    </customSheetView>
    <customSheetView guid="{89462457-6DC6-4183-8190-6643C6F2F09B}" topLeftCell="A33">
      <selection activeCell="L27" sqref="L27"/>
      <pageMargins left="0" right="0" top="0" bottom="0" header="0" footer="0"/>
      <pageSetup paperSize="9" firstPageNumber="0" orientation="portrait" horizontalDpi="300" verticalDpi="300" r:id="rId2"/>
      <headerFooter alignWithMargins="0"/>
    </customSheetView>
  </customSheetViews>
  <mergeCells count="15">
    <mergeCell ref="C27:C28"/>
    <mergeCell ref="D27:D28"/>
    <mergeCell ref="F27:F28"/>
    <mergeCell ref="B8:E8"/>
    <mergeCell ref="B9:B24"/>
    <mergeCell ref="C9:C14"/>
    <mergeCell ref="C15:C24"/>
    <mergeCell ref="B25:B28"/>
    <mergeCell ref="C25:C26"/>
    <mergeCell ref="D25:D26"/>
    <mergeCell ref="B7:C7"/>
    <mergeCell ref="C2:D2"/>
    <mergeCell ref="B4:B6"/>
    <mergeCell ref="C4:C6"/>
    <mergeCell ref="F25:F26"/>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6">
    <tabColor theme="0"/>
  </sheetPr>
  <dimension ref="B2:G20"/>
  <sheetViews>
    <sheetView workbookViewId="0"/>
  </sheetViews>
  <sheetFormatPr defaultRowHeight="14.4" x14ac:dyDescent="0.3"/>
  <cols>
    <col min="2" max="2" width="41.6640625" bestFit="1" customWidth="1"/>
    <col min="3" max="3" width="10.109375" bestFit="1" customWidth="1"/>
    <col min="4" max="4" width="50.6640625" bestFit="1" customWidth="1"/>
    <col min="5" max="5" width="7" bestFit="1" customWidth="1"/>
    <col min="6" max="6" width="15.5546875" bestFit="1" customWidth="1"/>
    <col min="7" max="7" width="32.6640625" style="38" customWidth="1"/>
  </cols>
  <sheetData>
    <row r="2" spans="2:7" x14ac:dyDescent="0.3">
      <c r="B2" s="368" t="s">
        <v>117</v>
      </c>
      <c r="C2" s="652" t="s">
        <v>363</v>
      </c>
      <c r="D2" s="687"/>
      <c r="E2" s="73"/>
      <c r="F2" s="74"/>
    </row>
    <row r="3" spans="2:7" ht="41.4" x14ac:dyDescent="0.3">
      <c r="B3" s="369" t="s">
        <v>2</v>
      </c>
      <c r="C3" s="369" t="s">
        <v>3</v>
      </c>
      <c r="D3" s="274" t="s">
        <v>4</v>
      </c>
      <c r="E3" s="347" t="s">
        <v>104</v>
      </c>
      <c r="F3" s="385" t="s">
        <v>6</v>
      </c>
    </row>
    <row r="4" spans="2:7" x14ac:dyDescent="0.3">
      <c r="B4" s="601" t="s">
        <v>7</v>
      </c>
      <c r="C4" s="603" t="s">
        <v>105</v>
      </c>
      <c r="D4" s="384" t="s">
        <v>354</v>
      </c>
      <c r="E4" s="261">
        <v>388</v>
      </c>
      <c r="F4" s="176">
        <v>24406949.420000002</v>
      </c>
    </row>
    <row r="5" spans="2:7" ht="43.2" x14ac:dyDescent="0.3">
      <c r="B5" s="602"/>
      <c r="C5" s="604"/>
      <c r="D5" s="189" t="s">
        <v>364</v>
      </c>
      <c r="E5" s="261">
        <v>302</v>
      </c>
      <c r="F5" s="176">
        <v>7537495.0199999996</v>
      </c>
      <c r="G5" s="38" t="s">
        <v>365</v>
      </c>
    </row>
    <row r="6" spans="2:7" ht="18" x14ac:dyDescent="0.3">
      <c r="B6" s="607" t="s">
        <v>108</v>
      </c>
      <c r="C6" s="608"/>
      <c r="D6" s="372" t="s">
        <v>287</v>
      </c>
      <c r="E6" s="132"/>
      <c r="F6" s="381">
        <v>0</v>
      </c>
    </row>
    <row r="7" spans="2:7" x14ac:dyDescent="0.3">
      <c r="B7" s="654" t="s">
        <v>110</v>
      </c>
      <c r="C7" s="654"/>
      <c r="D7" s="654"/>
      <c r="E7" s="654"/>
      <c r="F7" s="93">
        <f>SUM(F4:F5)</f>
        <v>31944444.440000001</v>
      </c>
    </row>
    <row r="8" spans="2:7" x14ac:dyDescent="0.3">
      <c r="B8" s="648" t="s">
        <v>15</v>
      </c>
      <c r="C8" s="693" t="s">
        <v>111</v>
      </c>
      <c r="D8" s="162" t="s">
        <v>355</v>
      </c>
      <c r="E8" s="190"/>
      <c r="F8" s="95">
        <v>48228</v>
      </c>
    </row>
    <row r="9" spans="2:7" x14ac:dyDescent="0.3">
      <c r="B9" s="609"/>
      <c r="C9" s="693"/>
      <c r="D9" s="123" t="s">
        <v>356</v>
      </c>
      <c r="E9" s="191"/>
      <c r="F9" s="78">
        <f>273787.91+276500</f>
        <v>550287.90999999992</v>
      </c>
    </row>
    <row r="10" spans="2:7" x14ac:dyDescent="0.3">
      <c r="B10" s="609"/>
      <c r="C10" s="693"/>
      <c r="D10" s="123" t="s">
        <v>357</v>
      </c>
      <c r="E10" s="192"/>
      <c r="F10" s="78">
        <v>1837550</v>
      </c>
    </row>
    <row r="11" spans="2:7" x14ac:dyDescent="0.3">
      <c r="B11" s="609"/>
      <c r="C11" s="698" t="s">
        <v>115</v>
      </c>
      <c r="D11" s="134" t="s">
        <v>358</v>
      </c>
      <c r="E11" s="353"/>
      <c r="F11" s="82">
        <v>1819514.09</v>
      </c>
    </row>
    <row r="12" spans="2:7" x14ac:dyDescent="0.3">
      <c r="B12" s="609"/>
      <c r="C12" s="698"/>
      <c r="D12" s="79" t="s">
        <v>359</v>
      </c>
      <c r="E12" s="353"/>
      <c r="F12" s="83">
        <v>661506.56999999995</v>
      </c>
    </row>
    <row r="13" spans="2:7" x14ac:dyDescent="0.3">
      <c r="B13" s="609"/>
      <c r="C13" s="698"/>
      <c r="D13" s="119" t="s">
        <v>360</v>
      </c>
      <c r="E13" s="353"/>
      <c r="F13" s="84">
        <v>3288283.93</v>
      </c>
    </row>
    <row r="14" spans="2:7" x14ac:dyDescent="0.3">
      <c r="B14" s="609"/>
      <c r="C14" s="699"/>
      <c r="D14" s="119" t="s">
        <v>361</v>
      </c>
      <c r="E14" s="353"/>
      <c r="F14" s="85">
        <v>5023377.92</v>
      </c>
    </row>
    <row r="15" spans="2:7" x14ac:dyDescent="0.3">
      <c r="B15" s="694"/>
      <c r="C15" s="695" t="s">
        <v>366</v>
      </c>
      <c r="D15" s="696"/>
      <c r="E15" s="697"/>
      <c r="F15" s="85">
        <f>SUM(F8:F14)</f>
        <v>13228748.42</v>
      </c>
    </row>
    <row r="16" spans="2:7" x14ac:dyDescent="0.3">
      <c r="B16" s="651" t="s">
        <v>108</v>
      </c>
      <c r="C16" s="643" t="s">
        <v>116</v>
      </c>
      <c r="D16" s="639"/>
      <c r="E16" s="96"/>
      <c r="F16" s="688">
        <v>0</v>
      </c>
    </row>
    <row r="17" spans="2:6" x14ac:dyDescent="0.3">
      <c r="B17" s="651"/>
      <c r="C17" s="644"/>
      <c r="D17" s="640"/>
      <c r="E17" s="124"/>
      <c r="F17" s="689"/>
    </row>
    <row r="18" spans="2:6" x14ac:dyDescent="0.3">
      <c r="B18" s="651"/>
      <c r="C18" s="643" t="s">
        <v>115</v>
      </c>
      <c r="D18" s="645" t="s">
        <v>362</v>
      </c>
      <c r="E18" s="122"/>
      <c r="F18" s="690">
        <v>388748.42</v>
      </c>
    </row>
    <row r="19" spans="2:6" ht="15" thickBot="1" x14ac:dyDescent="0.35">
      <c r="B19" s="651"/>
      <c r="C19" s="644"/>
      <c r="D19" s="640"/>
      <c r="E19" s="122"/>
      <c r="F19" s="691"/>
    </row>
    <row r="20" spans="2:6" ht="15" thickBot="1" x14ac:dyDescent="0.35">
      <c r="B20" s="75"/>
      <c r="C20" s="86"/>
      <c r="D20" s="86"/>
      <c r="E20" s="127"/>
      <c r="F20" s="88">
        <f>SUM(F7:F15)</f>
        <v>58401941.280000009</v>
      </c>
    </row>
  </sheetData>
  <sheetProtection selectLockedCells="1" selectUnlockedCells="1"/>
  <customSheetViews>
    <customSheetView guid="{F305B0BF-EA96-4BFD-B000-F617D6482D45}" topLeftCell="A16">
      <selection activeCell="A26" sqref="A26:D39"/>
      <pageMargins left="0" right="0" top="0" bottom="0" header="0" footer="0"/>
      <pageSetup paperSize="9" firstPageNumber="0" orientation="portrait" horizontalDpi="300" verticalDpi="300" r:id="rId1"/>
      <headerFooter alignWithMargins="0"/>
    </customSheetView>
    <customSheetView guid="{89462457-6DC6-4183-8190-6643C6F2F09B}" topLeftCell="A16">
      <selection activeCell="A26" sqref="A26:D39"/>
      <pageMargins left="0" right="0" top="0" bottom="0" header="0" footer="0"/>
      <pageSetup paperSize="9" firstPageNumber="0" orientation="portrait" horizontalDpi="300" verticalDpi="300" r:id="rId2"/>
      <headerFooter alignWithMargins="0"/>
    </customSheetView>
  </customSheetViews>
  <mergeCells count="16">
    <mergeCell ref="C2:D2"/>
    <mergeCell ref="B7:E7"/>
    <mergeCell ref="B16:B19"/>
    <mergeCell ref="C16:C17"/>
    <mergeCell ref="C8:C10"/>
    <mergeCell ref="B8:B15"/>
    <mergeCell ref="D16:D17"/>
    <mergeCell ref="B4:B5"/>
    <mergeCell ref="C4:C5"/>
    <mergeCell ref="C15:E15"/>
    <mergeCell ref="C11:C14"/>
    <mergeCell ref="F16:F17"/>
    <mergeCell ref="C18:C19"/>
    <mergeCell ref="D18:D19"/>
    <mergeCell ref="F18:F19"/>
    <mergeCell ref="B6:C6"/>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7">
    <tabColor theme="0"/>
  </sheetPr>
  <dimension ref="B2:F29"/>
  <sheetViews>
    <sheetView zoomScale="80" zoomScaleNormal="80" workbookViewId="0"/>
  </sheetViews>
  <sheetFormatPr defaultRowHeight="14.4" x14ac:dyDescent="0.3"/>
  <cols>
    <col min="2" max="2" width="45.109375" bestFit="1" customWidth="1"/>
    <col min="3" max="3" width="15.33203125" bestFit="1" customWidth="1"/>
    <col min="4" max="4" width="59.109375" bestFit="1" customWidth="1"/>
    <col min="5" max="5" width="21.6640625" bestFit="1" customWidth="1"/>
    <col min="6" max="6" width="16.5546875" bestFit="1" customWidth="1"/>
    <col min="7" max="7" width="17" bestFit="1" customWidth="1"/>
    <col min="258" max="258" width="45.109375" bestFit="1" customWidth="1"/>
    <col min="259" max="259" width="15.33203125" bestFit="1" customWidth="1"/>
    <col min="260" max="260" width="59.109375" bestFit="1" customWidth="1"/>
    <col min="261" max="261" width="21.6640625" bestFit="1" customWidth="1"/>
    <col min="262" max="262" width="16.5546875" bestFit="1" customWidth="1"/>
    <col min="263" max="263" width="17" bestFit="1" customWidth="1"/>
    <col min="514" max="514" width="45.109375" bestFit="1" customWidth="1"/>
    <col min="515" max="515" width="15.33203125" bestFit="1" customWidth="1"/>
    <col min="516" max="516" width="59.109375" bestFit="1" customWidth="1"/>
    <col min="517" max="517" width="21.6640625" bestFit="1" customWidth="1"/>
    <col min="518" max="518" width="16.5546875" bestFit="1" customWidth="1"/>
    <col min="519" max="519" width="17" bestFit="1" customWidth="1"/>
    <col min="770" max="770" width="45.109375" bestFit="1" customWidth="1"/>
    <col min="771" max="771" width="15.33203125" bestFit="1" customWidth="1"/>
    <col min="772" max="772" width="59.109375" bestFit="1" customWidth="1"/>
    <col min="773" max="773" width="21.6640625" bestFit="1" customWidth="1"/>
    <col min="774" max="774" width="16.5546875" bestFit="1" customWidth="1"/>
    <col min="775" max="775" width="17" bestFit="1" customWidth="1"/>
    <col min="1026" max="1026" width="45.109375" bestFit="1" customWidth="1"/>
    <col min="1027" max="1027" width="15.33203125" bestFit="1" customWidth="1"/>
    <col min="1028" max="1028" width="59.109375" bestFit="1" customWidth="1"/>
    <col min="1029" max="1029" width="21.6640625" bestFit="1" customWidth="1"/>
    <col min="1030" max="1030" width="16.5546875" bestFit="1" customWidth="1"/>
    <col min="1031" max="1031" width="17" bestFit="1" customWidth="1"/>
    <col min="1282" max="1282" width="45.109375" bestFit="1" customWidth="1"/>
    <col min="1283" max="1283" width="15.33203125" bestFit="1" customWidth="1"/>
    <col min="1284" max="1284" width="59.109375" bestFit="1" customWidth="1"/>
    <col min="1285" max="1285" width="21.6640625" bestFit="1" customWidth="1"/>
    <col min="1286" max="1286" width="16.5546875" bestFit="1" customWidth="1"/>
    <col min="1287" max="1287" width="17" bestFit="1" customWidth="1"/>
    <col min="1538" max="1538" width="45.109375" bestFit="1" customWidth="1"/>
    <col min="1539" max="1539" width="15.33203125" bestFit="1" customWidth="1"/>
    <col min="1540" max="1540" width="59.109375" bestFit="1" customWidth="1"/>
    <col min="1541" max="1541" width="21.6640625" bestFit="1" customWidth="1"/>
    <col min="1542" max="1542" width="16.5546875" bestFit="1" customWidth="1"/>
    <col min="1543" max="1543" width="17" bestFit="1" customWidth="1"/>
    <col min="1794" max="1794" width="45.109375" bestFit="1" customWidth="1"/>
    <col min="1795" max="1795" width="15.33203125" bestFit="1" customWidth="1"/>
    <col min="1796" max="1796" width="59.109375" bestFit="1" customWidth="1"/>
    <col min="1797" max="1797" width="21.6640625" bestFit="1" customWidth="1"/>
    <col min="1798" max="1798" width="16.5546875" bestFit="1" customWidth="1"/>
    <col min="1799" max="1799" width="17" bestFit="1" customWidth="1"/>
    <col min="2050" max="2050" width="45.109375" bestFit="1" customWidth="1"/>
    <col min="2051" max="2051" width="15.33203125" bestFit="1" customWidth="1"/>
    <col min="2052" max="2052" width="59.109375" bestFit="1" customWidth="1"/>
    <col min="2053" max="2053" width="21.6640625" bestFit="1" customWidth="1"/>
    <col min="2054" max="2054" width="16.5546875" bestFit="1" customWidth="1"/>
    <col min="2055" max="2055" width="17" bestFit="1" customWidth="1"/>
    <col min="2306" max="2306" width="45.109375" bestFit="1" customWidth="1"/>
    <col min="2307" max="2307" width="15.33203125" bestFit="1" customWidth="1"/>
    <col min="2308" max="2308" width="59.109375" bestFit="1" customWidth="1"/>
    <col min="2309" max="2309" width="21.6640625" bestFit="1" customWidth="1"/>
    <col min="2310" max="2310" width="16.5546875" bestFit="1" customWidth="1"/>
    <col min="2311" max="2311" width="17" bestFit="1" customWidth="1"/>
    <col min="2562" max="2562" width="45.109375" bestFit="1" customWidth="1"/>
    <col min="2563" max="2563" width="15.33203125" bestFit="1" customWidth="1"/>
    <col min="2564" max="2564" width="59.109375" bestFit="1" customWidth="1"/>
    <col min="2565" max="2565" width="21.6640625" bestFit="1" customWidth="1"/>
    <col min="2566" max="2566" width="16.5546875" bestFit="1" customWidth="1"/>
    <col min="2567" max="2567" width="17" bestFit="1" customWidth="1"/>
    <col min="2818" max="2818" width="45.109375" bestFit="1" customWidth="1"/>
    <col min="2819" max="2819" width="15.33203125" bestFit="1" customWidth="1"/>
    <col min="2820" max="2820" width="59.109375" bestFit="1" customWidth="1"/>
    <col min="2821" max="2821" width="21.6640625" bestFit="1" customWidth="1"/>
    <col min="2822" max="2822" width="16.5546875" bestFit="1" customWidth="1"/>
    <col min="2823" max="2823" width="17" bestFit="1" customWidth="1"/>
    <col min="3074" max="3074" width="45.109375" bestFit="1" customWidth="1"/>
    <col min="3075" max="3075" width="15.33203125" bestFit="1" customWidth="1"/>
    <col min="3076" max="3076" width="59.109375" bestFit="1" customWidth="1"/>
    <col min="3077" max="3077" width="21.6640625" bestFit="1" customWidth="1"/>
    <col min="3078" max="3078" width="16.5546875" bestFit="1" customWidth="1"/>
    <col min="3079" max="3079" width="17" bestFit="1" customWidth="1"/>
    <col min="3330" max="3330" width="45.109375" bestFit="1" customWidth="1"/>
    <col min="3331" max="3331" width="15.33203125" bestFit="1" customWidth="1"/>
    <col min="3332" max="3332" width="59.109375" bestFit="1" customWidth="1"/>
    <col min="3333" max="3333" width="21.6640625" bestFit="1" customWidth="1"/>
    <col min="3334" max="3334" width="16.5546875" bestFit="1" customWidth="1"/>
    <col min="3335" max="3335" width="17" bestFit="1" customWidth="1"/>
    <col min="3586" max="3586" width="45.109375" bestFit="1" customWidth="1"/>
    <col min="3587" max="3587" width="15.33203125" bestFit="1" customWidth="1"/>
    <col min="3588" max="3588" width="59.109375" bestFit="1" customWidth="1"/>
    <col min="3589" max="3589" width="21.6640625" bestFit="1" customWidth="1"/>
    <col min="3590" max="3590" width="16.5546875" bestFit="1" customWidth="1"/>
    <col min="3591" max="3591" width="17" bestFit="1" customWidth="1"/>
    <col min="3842" max="3842" width="45.109375" bestFit="1" customWidth="1"/>
    <col min="3843" max="3843" width="15.33203125" bestFit="1" customWidth="1"/>
    <col min="3844" max="3844" width="59.109375" bestFit="1" customWidth="1"/>
    <col min="3845" max="3845" width="21.6640625" bestFit="1" customWidth="1"/>
    <col min="3846" max="3846" width="16.5546875" bestFit="1" customWidth="1"/>
    <col min="3847" max="3847" width="17" bestFit="1" customWidth="1"/>
    <col min="4098" max="4098" width="45.109375" bestFit="1" customWidth="1"/>
    <col min="4099" max="4099" width="15.33203125" bestFit="1" customWidth="1"/>
    <col min="4100" max="4100" width="59.109375" bestFit="1" customWidth="1"/>
    <col min="4101" max="4101" width="21.6640625" bestFit="1" customWidth="1"/>
    <col min="4102" max="4102" width="16.5546875" bestFit="1" customWidth="1"/>
    <col min="4103" max="4103" width="17" bestFit="1" customWidth="1"/>
    <col min="4354" max="4354" width="45.109375" bestFit="1" customWidth="1"/>
    <col min="4355" max="4355" width="15.33203125" bestFit="1" customWidth="1"/>
    <col min="4356" max="4356" width="59.109375" bestFit="1" customWidth="1"/>
    <col min="4357" max="4357" width="21.6640625" bestFit="1" customWidth="1"/>
    <col min="4358" max="4358" width="16.5546875" bestFit="1" customWidth="1"/>
    <col min="4359" max="4359" width="17" bestFit="1" customWidth="1"/>
    <col min="4610" max="4610" width="45.109375" bestFit="1" customWidth="1"/>
    <col min="4611" max="4611" width="15.33203125" bestFit="1" customWidth="1"/>
    <col min="4612" max="4612" width="59.109375" bestFit="1" customWidth="1"/>
    <col min="4613" max="4613" width="21.6640625" bestFit="1" customWidth="1"/>
    <col min="4614" max="4614" width="16.5546875" bestFit="1" customWidth="1"/>
    <col min="4615" max="4615" width="17" bestFit="1" customWidth="1"/>
    <col min="4866" max="4866" width="45.109375" bestFit="1" customWidth="1"/>
    <col min="4867" max="4867" width="15.33203125" bestFit="1" customWidth="1"/>
    <col min="4868" max="4868" width="59.109375" bestFit="1" customWidth="1"/>
    <col min="4869" max="4869" width="21.6640625" bestFit="1" customWidth="1"/>
    <col min="4870" max="4870" width="16.5546875" bestFit="1" customWidth="1"/>
    <col min="4871" max="4871" width="17" bestFit="1" customWidth="1"/>
    <col min="5122" max="5122" width="45.109375" bestFit="1" customWidth="1"/>
    <col min="5123" max="5123" width="15.33203125" bestFit="1" customWidth="1"/>
    <col min="5124" max="5124" width="59.109375" bestFit="1" customWidth="1"/>
    <col min="5125" max="5125" width="21.6640625" bestFit="1" customWidth="1"/>
    <col min="5126" max="5126" width="16.5546875" bestFit="1" customWidth="1"/>
    <col min="5127" max="5127" width="17" bestFit="1" customWidth="1"/>
    <col min="5378" max="5378" width="45.109375" bestFit="1" customWidth="1"/>
    <col min="5379" max="5379" width="15.33203125" bestFit="1" customWidth="1"/>
    <col min="5380" max="5380" width="59.109375" bestFit="1" customWidth="1"/>
    <col min="5381" max="5381" width="21.6640625" bestFit="1" customWidth="1"/>
    <col min="5382" max="5382" width="16.5546875" bestFit="1" customWidth="1"/>
    <col min="5383" max="5383" width="17" bestFit="1" customWidth="1"/>
    <col min="5634" max="5634" width="45.109375" bestFit="1" customWidth="1"/>
    <col min="5635" max="5635" width="15.33203125" bestFit="1" customWidth="1"/>
    <col min="5636" max="5636" width="59.109375" bestFit="1" customWidth="1"/>
    <col min="5637" max="5637" width="21.6640625" bestFit="1" customWidth="1"/>
    <col min="5638" max="5638" width="16.5546875" bestFit="1" customWidth="1"/>
    <col min="5639" max="5639" width="17" bestFit="1" customWidth="1"/>
    <col min="5890" max="5890" width="45.109375" bestFit="1" customWidth="1"/>
    <col min="5891" max="5891" width="15.33203125" bestFit="1" customWidth="1"/>
    <col min="5892" max="5892" width="59.109375" bestFit="1" customWidth="1"/>
    <col min="5893" max="5893" width="21.6640625" bestFit="1" customWidth="1"/>
    <col min="5894" max="5894" width="16.5546875" bestFit="1" customWidth="1"/>
    <col min="5895" max="5895" width="17" bestFit="1" customWidth="1"/>
    <col min="6146" max="6146" width="45.109375" bestFit="1" customWidth="1"/>
    <col min="6147" max="6147" width="15.33203125" bestFit="1" customWidth="1"/>
    <col min="6148" max="6148" width="59.109375" bestFit="1" customWidth="1"/>
    <col min="6149" max="6149" width="21.6640625" bestFit="1" customWidth="1"/>
    <col min="6150" max="6150" width="16.5546875" bestFit="1" customWidth="1"/>
    <col min="6151" max="6151" width="17" bestFit="1" customWidth="1"/>
    <col min="6402" max="6402" width="45.109375" bestFit="1" customWidth="1"/>
    <col min="6403" max="6403" width="15.33203125" bestFit="1" customWidth="1"/>
    <col min="6404" max="6404" width="59.109375" bestFit="1" customWidth="1"/>
    <col min="6405" max="6405" width="21.6640625" bestFit="1" customWidth="1"/>
    <col min="6406" max="6406" width="16.5546875" bestFit="1" customWidth="1"/>
    <col min="6407" max="6407" width="17" bestFit="1" customWidth="1"/>
    <col min="6658" max="6658" width="45.109375" bestFit="1" customWidth="1"/>
    <col min="6659" max="6659" width="15.33203125" bestFit="1" customWidth="1"/>
    <col min="6660" max="6660" width="59.109375" bestFit="1" customWidth="1"/>
    <col min="6661" max="6661" width="21.6640625" bestFit="1" customWidth="1"/>
    <col min="6662" max="6662" width="16.5546875" bestFit="1" customWidth="1"/>
    <col min="6663" max="6663" width="17" bestFit="1" customWidth="1"/>
    <col min="6914" max="6914" width="45.109375" bestFit="1" customWidth="1"/>
    <col min="6915" max="6915" width="15.33203125" bestFit="1" customWidth="1"/>
    <col min="6916" max="6916" width="59.109375" bestFit="1" customWidth="1"/>
    <col min="6917" max="6917" width="21.6640625" bestFit="1" customWidth="1"/>
    <col min="6918" max="6918" width="16.5546875" bestFit="1" customWidth="1"/>
    <col min="6919" max="6919" width="17" bestFit="1" customWidth="1"/>
    <col min="7170" max="7170" width="45.109375" bestFit="1" customWidth="1"/>
    <col min="7171" max="7171" width="15.33203125" bestFit="1" customWidth="1"/>
    <col min="7172" max="7172" width="59.109375" bestFit="1" customWidth="1"/>
    <col min="7173" max="7173" width="21.6640625" bestFit="1" customWidth="1"/>
    <col min="7174" max="7174" width="16.5546875" bestFit="1" customWidth="1"/>
    <col min="7175" max="7175" width="17" bestFit="1" customWidth="1"/>
    <col min="7426" max="7426" width="45.109375" bestFit="1" customWidth="1"/>
    <col min="7427" max="7427" width="15.33203125" bestFit="1" customWidth="1"/>
    <col min="7428" max="7428" width="59.109375" bestFit="1" customWidth="1"/>
    <col min="7429" max="7429" width="21.6640625" bestFit="1" customWidth="1"/>
    <col min="7430" max="7430" width="16.5546875" bestFit="1" customWidth="1"/>
    <col min="7431" max="7431" width="17" bestFit="1" customWidth="1"/>
    <col min="7682" max="7682" width="45.109375" bestFit="1" customWidth="1"/>
    <col min="7683" max="7683" width="15.33203125" bestFit="1" customWidth="1"/>
    <col min="7684" max="7684" width="59.109375" bestFit="1" customWidth="1"/>
    <col min="7685" max="7685" width="21.6640625" bestFit="1" customWidth="1"/>
    <col min="7686" max="7686" width="16.5546875" bestFit="1" customWidth="1"/>
    <col min="7687" max="7687" width="17" bestFit="1" customWidth="1"/>
    <col min="7938" max="7938" width="45.109375" bestFit="1" customWidth="1"/>
    <col min="7939" max="7939" width="15.33203125" bestFit="1" customWidth="1"/>
    <col min="7940" max="7940" width="59.109375" bestFit="1" customWidth="1"/>
    <col min="7941" max="7941" width="21.6640625" bestFit="1" customWidth="1"/>
    <col min="7942" max="7942" width="16.5546875" bestFit="1" customWidth="1"/>
    <col min="7943" max="7943" width="17" bestFit="1" customWidth="1"/>
    <col min="8194" max="8194" width="45.109375" bestFit="1" customWidth="1"/>
    <col min="8195" max="8195" width="15.33203125" bestFit="1" customWidth="1"/>
    <col min="8196" max="8196" width="59.109375" bestFit="1" customWidth="1"/>
    <col min="8197" max="8197" width="21.6640625" bestFit="1" customWidth="1"/>
    <col min="8198" max="8198" width="16.5546875" bestFit="1" customWidth="1"/>
    <col min="8199" max="8199" width="17" bestFit="1" customWidth="1"/>
    <col min="8450" max="8450" width="45.109375" bestFit="1" customWidth="1"/>
    <col min="8451" max="8451" width="15.33203125" bestFit="1" customWidth="1"/>
    <col min="8452" max="8452" width="59.109375" bestFit="1" customWidth="1"/>
    <col min="8453" max="8453" width="21.6640625" bestFit="1" customWidth="1"/>
    <col min="8454" max="8454" width="16.5546875" bestFit="1" customWidth="1"/>
    <col min="8455" max="8455" width="17" bestFit="1" customWidth="1"/>
    <col min="8706" max="8706" width="45.109375" bestFit="1" customWidth="1"/>
    <col min="8707" max="8707" width="15.33203125" bestFit="1" customWidth="1"/>
    <col min="8708" max="8708" width="59.109375" bestFit="1" customWidth="1"/>
    <col min="8709" max="8709" width="21.6640625" bestFit="1" customWidth="1"/>
    <col min="8710" max="8710" width="16.5546875" bestFit="1" customWidth="1"/>
    <col min="8711" max="8711" width="17" bestFit="1" customWidth="1"/>
    <col min="8962" max="8962" width="45.109375" bestFit="1" customWidth="1"/>
    <col min="8963" max="8963" width="15.33203125" bestFit="1" customWidth="1"/>
    <col min="8964" max="8964" width="59.109375" bestFit="1" customWidth="1"/>
    <col min="8965" max="8965" width="21.6640625" bestFit="1" customWidth="1"/>
    <col min="8966" max="8966" width="16.5546875" bestFit="1" customWidth="1"/>
    <col min="8967" max="8967" width="17" bestFit="1" customWidth="1"/>
    <col min="9218" max="9218" width="45.109375" bestFit="1" customWidth="1"/>
    <col min="9219" max="9219" width="15.33203125" bestFit="1" customWidth="1"/>
    <col min="9220" max="9220" width="59.109375" bestFit="1" customWidth="1"/>
    <col min="9221" max="9221" width="21.6640625" bestFit="1" customWidth="1"/>
    <col min="9222" max="9222" width="16.5546875" bestFit="1" customWidth="1"/>
    <col min="9223" max="9223" width="17" bestFit="1" customWidth="1"/>
    <col min="9474" max="9474" width="45.109375" bestFit="1" customWidth="1"/>
    <col min="9475" max="9475" width="15.33203125" bestFit="1" customWidth="1"/>
    <col min="9476" max="9476" width="59.109375" bestFit="1" customWidth="1"/>
    <col min="9477" max="9477" width="21.6640625" bestFit="1" customWidth="1"/>
    <col min="9478" max="9478" width="16.5546875" bestFit="1" customWidth="1"/>
    <col min="9479" max="9479" width="17" bestFit="1" customWidth="1"/>
    <col min="9730" max="9730" width="45.109375" bestFit="1" customWidth="1"/>
    <col min="9731" max="9731" width="15.33203125" bestFit="1" customWidth="1"/>
    <col min="9732" max="9732" width="59.109375" bestFit="1" customWidth="1"/>
    <col min="9733" max="9733" width="21.6640625" bestFit="1" customWidth="1"/>
    <col min="9734" max="9734" width="16.5546875" bestFit="1" customWidth="1"/>
    <col min="9735" max="9735" width="17" bestFit="1" customWidth="1"/>
    <col min="9986" max="9986" width="45.109375" bestFit="1" customWidth="1"/>
    <col min="9987" max="9987" width="15.33203125" bestFit="1" customWidth="1"/>
    <col min="9988" max="9988" width="59.109375" bestFit="1" customWidth="1"/>
    <col min="9989" max="9989" width="21.6640625" bestFit="1" customWidth="1"/>
    <col min="9990" max="9990" width="16.5546875" bestFit="1" customWidth="1"/>
    <col min="9991" max="9991" width="17" bestFit="1" customWidth="1"/>
    <col min="10242" max="10242" width="45.109375" bestFit="1" customWidth="1"/>
    <col min="10243" max="10243" width="15.33203125" bestFit="1" customWidth="1"/>
    <col min="10244" max="10244" width="59.109375" bestFit="1" customWidth="1"/>
    <col min="10245" max="10245" width="21.6640625" bestFit="1" customWidth="1"/>
    <col min="10246" max="10246" width="16.5546875" bestFit="1" customWidth="1"/>
    <col min="10247" max="10247" width="17" bestFit="1" customWidth="1"/>
    <col min="10498" max="10498" width="45.109375" bestFit="1" customWidth="1"/>
    <col min="10499" max="10499" width="15.33203125" bestFit="1" customWidth="1"/>
    <col min="10500" max="10500" width="59.109375" bestFit="1" customWidth="1"/>
    <col min="10501" max="10501" width="21.6640625" bestFit="1" customWidth="1"/>
    <col min="10502" max="10502" width="16.5546875" bestFit="1" customWidth="1"/>
    <col min="10503" max="10503" width="17" bestFit="1" customWidth="1"/>
    <col min="10754" max="10754" width="45.109375" bestFit="1" customWidth="1"/>
    <col min="10755" max="10755" width="15.33203125" bestFit="1" customWidth="1"/>
    <col min="10756" max="10756" width="59.109375" bestFit="1" customWidth="1"/>
    <col min="10757" max="10757" width="21.6640625" bestFit="1" customWidth="1"/>
    <col min="10758" max="10758" width="16.5546875" bestFit="1" customWidth="1"/>
    <col min="10759" max="10759" width="17" bestFit="1" customWidth="1"/>
    <col min="11010" max="11010" width="45.109375" bestFit="1" customWidth="1"/>
    <col min="11011" max="11011" width="15.33203125" bestFit="1" customWidth="1"/>
    <col min="11012" max="11012" width="59.109375" bestFit="1" customWidth="1"/>
    <col min="11013" max="11013" width="21.6640625" bestFit="1" customWidth="1"/>
    <col min="11014" max="11014" width="16.5546875" bestFit="1" customWidth="1"/>
    <col min="11015" max="11015" width="17" bestFit="1" customWidth="1"/>
    <col min="11266" max="11266" width="45.109375" bestFit="1" customWidth="1"/>
    <col min="11267" max="11267" width="15.33203125" bestFit="1" customWidth="1"/>
    <col min="11268" max="11268" width="59.109375" bestFit="1" customWidth="1"/>
    <col min="11269" max="11269" width="21.6640625" bestFit="1" customWidth="1"/>
    <col min="11270" max="11270" width="16.5546875" bestFit="1" customWidth="1"/>
    <col min="11271" max="11271" width="17" bestFit="1" customWidth="1"/>
    <col min="11522" max="11522" width="45.109375" bestFit="1" customWidth="1"/>
    <col min="11523" max="11523" width="15.33203125" bestFit="1" customWidth="1"/>
    <col min="11524" max="11524" width="59.109375" bestFit="1" customWidth="1"/>
    <col min="11525" max="11525" width="21.6640625" bestFit="1" customWidth="1"/>
    <col min="11526" max="11526" width="16.5546875" bestFit="1" customWidth="1"/>
    <col min="11527" max="11527" width="17" bestFit="1" customWidth="1"/>
    <col min="11778" max="11778" width="45.109375" bestFit="1" customWidth="1"/>
    <col min="11779" max="11779" width="15.33203125" bestFit="1" customWidth="1"/>
    <col min="11780" max="11780" width="59.109375" bestFit="1" customWidth="1"/>
    <col min="11781" max="11781" width="21.6640625" bestFit="1" customWidth="1"/>
    <col min="11782" max="11782" width="16.5546875" bestFit="1" customWidth="1"/>
    <col min="11783" max="11783" width="17" bestFit="1" customWidth="1"/>
    <col min="12034" max="12034" width="45.109375" bestFit="1" customWidth="1"/>
    <col min="12035" max="12035" width="15.33203125" bestFit="1" customWidth="1"/>
    <col min="12036" max="12036" width="59.109375" bestFit="1" customWidth="1"/>
    <col min="12037" max="12037" width="21.6640625" bestFit="1" customWidth="1"/>
    <col min="12038" max="12038" width="16.5546875" bestFit="1" customWidth="1"/>
    <col min="12039" max="12039" width="17" bestFit="1" customWidth="1"/>
    <col min="12290" max="12290" width="45.109375" bestFit="1" customWidth="1"/>
    <col min="12291" max="12291" width="15.33203125" bestFit="1" customWidth="1"/>
    <col min="12292" max="12292" width="59.109375" bestFit="1" customWidth="1"/>
    <col min="12293" max="12293" width="21.6640625" bestFit="1" customWidth="1"/>
    <col min="12294" max="12294" width="16.5546875" bestFit="1" customWidth="1"/>
    <col min="12295" max="12295" width="17" bestFit="1" customWidth="1"/>
    <col min="12546" max="12546" width="45.109375" bestFit="1" customWidth="1"/>
    <col min="12547" max="12547" width="15.33203125" bestFit="1" customWidth="1"/>
    <col min="12548" max="12548" width="59.109375" bestFit="1" customWidth="1"/>
    <col min="12549" max="12549" width="21.6640625" bestFit="1" customWidth="1"/>
    <col min="12550" max="12550" width="16.5546875" bestFit="1" customWidth="1"/>
    <col min="12551" max="12551" width="17" bestFit="1" customWidth="1"/>
    <col min="12802" max="12802" width="45.109375" bestFit="1" customWidth="1"/>
    <col min="12803" max="12803" width="15.33203125" bestFit="1" customWidth="1"/>
    <col min="12804" max="12804" width="59.109375" bestFit="1" customWidth="1"/>
    <col min="12805" max="12805" width="21.6640625" bestFit="1" customWidth="1"/>
    <col min="12806" max="12806" width="16.5546875" bestFit="1" customWidth="1"/>
    <col min="12807" max="12807" width="17" bestFit="1" customWidth="1"/>
    <col min="13058" max="13058" width="45.109375" bestFit="1" customWidth="1"/>
    <col min="13059" max="13059" width="15.33203125" bestFit="1" customWidth="1"/>
    <col min="13060" max="13060" width="59.109375" bestFit="1" customWidth="1"/>
    <col min="13061" max="13061" width="21.6640625" bestFit="1" customWidth="1"/>
    <col min="13062" max="13062" width="16.5546875" bestFit="1" customWidth="1"/>
    <col min="13063" max="13063" width="17" bestFit="1" customWidth="1"/>
    <col min="13314" max="13314" width="45.109375" bestFit="1" customWidth="1"/>
    <col min="13315" max="13315" width="15.33203125" bestFit="1" customWidth="1"/>
    <col min="13316" max="13316" width="59.109375" bestFit="1" customWidth="1"/>
    <col min="13317" max="13317" width="21.6640625" bestFit="1" customWidth="1"/>
    <col min="13318" max="13318" width="16.5546875" bestFit="1" customWidth="1"/>
    <col min="13319" max="13319" width="17" bestFit="1" customWidth="1"/>
    <col min="13570" max="13570" width="45.109375" bestFit="1" customWidth="1"/>
    <col min="13571" max="13571" width="15.33203125" bestFit="1" customWidth="1"/>
    <col min="13572" max="13572" width="59.109375" bestFit="1" customWidth="1"/>
    <col min="13573" max="13573" width="21.6640625" bestFit="1" customWidth="1"/>
    <col min="13574" max="13574" width="16.5546875" bestFit="1" customWidth="1"/>
    <col min="13575" max="13575" width="17" bestFit="1" customWidth="1"/>
    <col min="13826" max="13826" width="45.109375" bestFit="1" customWidth="1"/>
    <col min="13827" max="13827" width="15.33203125" bestFit="1" customWidth="1"/>
    <col min="13828" max="13828" width="59.109375" bestFit="1" customWidth="1"/>
    <col min="13829" max="13829" width="21.6640625" bestFit="1" customWidth="1"/>
    <col min="13830" max="13830" width="16.5546875" bestFit="1" customWidth="1"/>
    <col min="13831" max="13831" width="17" bestFit="1" customWidth="1"/>
    <col min="14082" max="14082" width="45.109375" bestFit="1" customWidth="1"/>
    <col min="14083" max="14083" width="15.33203125" bestFit="1" customWidth="1"/>
    <col min="14084" max="14084" width="59.109375" bestFit="1" customWidth="1"/>
    <col min="14085" max="14085" width="21.6640625" bestFit="1" customWidth="1"/>
    <col min="14086" max="14086" width="16.5546875" bestFit="1" customWidth="1"/>
    <col min="14087" max="14087" width="17" bestFit="1" customWidth="1"/>
    <col min="14338" max="14338" width="45.109375" bestFit="1" customWidth="1"/>
    <col min="14339" max="14339" width="15.33203125" bestFit="1" customWidth="1"/>
    <col min="14340" max="14340" width="59.109375" bestFit="1" customWidth="1"/>
    <col min="14341" max="14341" width="21.6640625" bestFit="1" customWidth="1"/>
    <col min="14342" max="14342" width="16.5546875" bestFit="1" customWidth="1"/>
    <col min="14343" max="14343" width="17" bestFit="1" customWidth="1"/>
    <col min="14594" max="14594" width="45.109375" bestFit="1" customWidth="1"/>
    <col min="14595" max="14595" width="15.33203125" bestFit="1" customWidth="1"/>
    <col min="14596" max="14596" width="59.109375" bestFit="1" customWidth="1"/>
    <col min="14597" max="14597" width="21.6640625" bestFit="1" customWidth="1"/>
    <col min="14598" max="14598" width="16.5546875" bestFit="1" customWidth="1"/>
    <col min="14599" max="14599" width="17" bestFit="1" customWidth="1"/>
    <col min="14850" max="14850" width="45.109375" bestFit="1" customWidth="1"/>
    <col min="14851" max="14851" width="15.33203125" bestFit="1" customWidth="1"/>
    <col min="14852" max="14852" width="59.109375" bestFit="1" customWidth="1"/>
    <col min="14853" max="14853" width="21.6640625" bestFit="1" customWidth="1"/>
    <col min="14854" max="14854" width="16.5546875" bestFit="1" customWidth="1"/>
    <col min="14855" max="14855" width="17" bestFit="1" customWidth="1"/>
    <col min="15106" max="15106" width="45.109375" bestFit="1" customWidth="1"/>
    <col min="15107" max="15107" width="15.33203125" bestFit="1" customWidth="1"/>
    <col min="15108" max="15108" width="59.109375" bestFit="1" customWidth="1"/>
    <col min="15109" max="15109" width="21.6640625" bestFit="1" customWidth="1"/>
    <col min="15110" max="15110" width="16.5546875" bestFit="1" customWidth="1"/>
    <col min="15111" max="15111" width="17" bestFit="1" customWidth="1"/>
    <col min="15362" max="15362" width="45.109375" bestFit="1" customWidth="1"/>
    <col min="15363" max="15363" width="15.33203125" bestFit="1" customWidth="1"/>
    <col min="15364" max="15364" width="59.109375" bestFit="1" customWidth="1"/>
    <col min="15365" max="15365" width="21.6640625" bestFit="1" customWidth="1"/>
    <col min="15366" max="15366" width="16.5546875" bestFit="1" customWidth="1"/>
    <col min="15367" max="15367" width="17" bestFit="1" customWidth="1"/>
    <col min="15618" max="15618" width="45.109375" bestFit="1" customWidth="1"/>
    <col min="15619" max="15619" width="15.33203125" bestFit="1" customWidth="1"/>
    <col min="15620" max="15620" width="59.109375" bestFit="1" customWidth="1"/>
    <col min="15621" max="15621" width="21.6640625" bestFit="1" customWidth="1"/>
    <col min="15622" max="15622" width="16.5546875" bestFit="1" customWidth="1"/>
    <col min="15623" max="15623" width="17" bestFit="1" customWidth="1"/>
    <col min="15874" max="15874" width="45.109375" bestFit="1" customWidth="1"/>
    <col min="15875" max="15875" width="15.33203125" bestFit="1" customWidth="1"/>
    <col min="15876" max="15876" width="59.109375" bestFit="1" customWidth="1"/>
    <col min="15877" max="15877" width="21.6640625" bestFit="1" customWidth="1"/>
    <col min="15878" max="15878" width="16.5546875" bestFit="1" customWidth="1"/>
    <col min="15879" max="15879" width="17" bestFit="1" customWidth="1"/>
    <col min="16130" max="16130" width="45.109375" bestFit="1" customWidth="1"/>
    <col min="16131" max="16131" width="15.33203125" bestFit="1" customWidth="1"/>
    <col min="16132" max="16132" width="59.109375" bestFit="1" customWidth="1"/>
    <col min="16133" max="16133" width="21.6640625" bestFit="1" customWidth="1"/>
    <col min="16134" max="16134" width="16.5546875" bestFit="1" customWidth="1"/>
    <col min="16135" max="16135" width="17" bestFit="1" customWidth="1"/>
  </cols>
  <sheetData>
    <row r="2" spans="2:6" x14ac:dyDescent="0.3">
      <c r="B2" s="368" t="s">
        <v>103</v>
      </c>
      <c r="C2" s="652" t="s">
        <v>367</v>
      </c>
      <c r="D2" s="687"/>
      <c r="E2" s="73"/>
      <c r="F2" s="74"/>
    </row>
    <row r="3" spans="2:6" x14ac:dyDescent="0.3">
      <c r="B3" s="369" t="s">
        <v>2</v>
      </c>
      <c r="C3" s="369" t="s">
        <v>3</v>
      </c>
      <c r="D3" s="274" t="s">
        <v>4</v>
      </c>
      <c r="E3" s="347" t="s">
        <v>104</v>
      </c>
      <c r="F3" s="376" t="s">
        <v>6</v>
      </c>
    </row>
    <row r="4" spans="2:6" x14ac:dyDescent="0.3">
      <c r="B4" s="601" t="s">
        <v>7</v>
      </c>
      <c r="C4" s="603" t="s">
        <v>105</v>
      </c>
      <c r="D4" s="117" t="s">
        <v>368</v>
      </c>
      <c r="E4" s="191" t="s">
        <v>199</v>
      </c>
      <c r="F4" s="379">
        <v>1597222.22</v>
      </c>
    </row>
    <row r="5" spans="2:6" x14ac:dyDescent="0.3">
      <c r="B5" s="602"/>
      <c r="C5" s="604"/>
      <c r="D5" s="128" t="s">
        <v>369</v>
      </c>
      <c r="E5" s="192" t="s">
        <v>199</v>
      </c>
      <c r="F5" s="129">
        <v>30347222.219999999</v>
      </c>
    </row>
    <row r="6" spans="2:6" ht="18" x14ac:dyDescent="0.3">
      <c r="B6" s="700"/>
      <c r="C6" s="701"/>
      <c r="D6" s="130"/>
      <c r="E6" s="131"/>
      <c r="F6" s="380"/>
    </row>
    <row r="7" spans="2:6" ht="18" x14ac:dyDescent="0.3">
      <c r="B7" s="607" t="s">
        <v>108</v>
      </c>
      <c r="C7" s="608"/>
      <c r="D7" s="372" t="s">
        <v>287</v>
      </c>
      <c r="E7" s="132"/>
      <c r="F7" s="381">
        <v>0</v>
      </c>
    </row>
    <row r="8" spans="2:6" x14ac:dyDescent="0.3">
      <c r="B8" s="702" t="s">
        <v>110</v>
      </c>
      <c r="C8" s="703"/>
      <c r="D8" s="703"/>
      <c r="E8" s="704"/>
      <c r="F8" s="93">
        <f>SUM(F4:F6)</f>
        <v>31944444.439999998</v>
      </c>
    </row>
    <row r="9" spans="2:6" x14ac:dyDescent="0.3">
      <c r="B9" s="648" t="s">
        <v>15</v>
      </c>
      <c r="C9" s="705" t="s">
        <v>111</v>
      </c>
      <c r="D9" s="77" t="s">
        <v>355</v>
      </c>
      <c r="E9" s="94">
        <f>77305+6000+18000</f>
        <v>101305</v>
      </c>
      <c r="F9" s="95">
        <v>731520</v>
      </c>
    </row>
    <row r="10" spans="2:6" x14ac:dyDescent="0.3">
      <c r="B10" s="609"/>
      <c r="C10" s="706"/>
      <c r="D10" s="79" t="s">
        <v>370</v>
      </c>
      <c r="E10" s="352"/>
      <c r="F10" s="78">
        <v>3148027.8</v>
      </c>
    </row>
    <row r="11" spans="2:6" x14ac:dyDescent="0.3">
      <c r="B11" s="609"/>
      <c r="C11" s="706"/>
      <c r="D11" s="382" t="s">
        <v>371</v>
      </c>
      <c r="E11" s="353"/>
      <c r="F11" s="78">
        <v>120452.2</v>
      </c>
    </row>
    <row r="12" spans="2:6" x14ac:dyDescent="0.3">
      <c r="B12" s="609"/>
      <c r="C12" s="706"/>
      <c r="D12" s="79" t="s">
        <v>357</v>
      </c>
      <c r="E12" s="353">
        <v>5</v>
      </c>
      <c r="F12" s="78"/>
    </row>
    <row r="13" spans="2:6" x14ac:dyDescent="0.3">
      <c r="B13" s="609"/>
      <c r="C13" s="706"/>
      <c r="D13" s="377" t="s">
        <v>351</v>
      </c>
      <c r="E13" s="237">
        <v>1100</v>
      </c>
      <c r="F13" s="80"/>
    </row>
    <row r="14" spans="2:6" x14ac:dyDescent="0.3">
      <c r="B14" s="609"/>
      <c r="C14" s="707"/>
      <c r="D14" s="377"/>
      <c r="E14" s="353" t="s">
        <v>199</v>
      </c>
      <c r="F14" s="383"/>
    </row>
    <row r="15" spans="2:6" x14ac:dyDescent="0.3">
      <c r="B15" s="609"/>
      <c r="C15" s="708" t="s">
        <v>115</v>
      </c>
      <c r="D15" s="79" t="s">
        <v>358</v>
      </c>
      <c r="E15" s="353">
        <v>58</v>
      </c>
      <c r="F15" s="82">
        <v>390750</v>
      </c>
    </row>
    <row r="16" spans="2:6" x14ac:dyDescent="0.3">
      <c r="B16" s="609"/>
      <c r="C16" s="698"/>
      <c r="D16" s="79" t="s">
        <v>359</v>
      </c>
      <c r="E16" s="353">
        <v>250</v>
      </c>
      <c r="F16" s="83">
        <v>335000</v>
      </c>
    </row>
    <row r="17" spans="2:6" x14ac:dyDescent="0.3">
      <c r="B17" s="609"/>
      <c r="C17" s="698"/>
      <c r="D17" s="119" t="s">
        <v>372</v>
      </c>
      <c r="E17" s="353">
        <f>270+70</f>
        <v>340</v>
      </c>
      <c r="F17" s="84">
        <v>995335.8</v>
      </c>
    </row>
    <row r="18" spans="2:6" x14ac:dyDescent="0.3">
      <c r="B18" s="609"/>
      <c r="C18" s="698"/>
      <c r="D18" s="119" t="s">
        <v>373</v>
      </c>
      <c r="E18" s="353" t="s">
        <v>199</v>
      </c>
      <c r="F18" s="85">
        <v>3056657.2</v>
      </c>
    </row>
    <row r="19" spans="2:6" x14ac:dyDescent="0.3">
      <c r="B19" s="609"/>
      <c r="C19" s="698"/>
      <c r="D19" s="119" t="s">
        <v>374</v>
      </c>
      <c r="E19" s="353">
        <v>11</v>
      </c>
      <c r="F19" s="85">
        <v>1962257</v>
      </c>
    </row>
    <row r="20" spans="2:6" x14ac:dyDescent="0.3">
      <c r="B20" s="609"/>
      <c r="C20" s="698"/>
      <c r="D20" s="79" t="s">
        <v>357</v>
      </c>
      <c r="E20" s="353">
        <v>5</v>
      </c>
      <c r="F20" s="78">
        <v>2100000</v>
      </c>
    </row>
    <row r="21" spans="2:6" x14ac:dyDescent="0.3">
      <c r="B21" s="609"/>
      <c r="C21" s="698"/>
      <c r="D21" s="79"/>
      <c r="E21" s="353" t="s">
        <v>199</v>
      </c>
      <c r="F21" s="85"/>
    </row>
    <row r="22" spans="2:6" x14ac:dyDescent="0.3">
      <c r="B22" s="609"/>
      <c r="C22" s="698"/>
      <c r="D22" s="79"/>
      <c r="E22" s="238"/>
      <c r="F22" s="85"/>
    </row>
    <row r="23" spans="2:6" x14ac:dyDescent="0.3">
      <c r="B23" s="609"/>
      <c r="C23" s="698"/>
      <c r="D23" s="79"/>
      <c r="E23" s="238"/>
      <c r="F23" s="85"/>
    </row>
    <row r="24" spans="2:6" x14ac:dyDescent="0.3">
      <c r="B24" s="694"/>
      <c r="C24" s="709"/>
      <c r="D24" s="79"/>
      <c r="E24" s="361"/>
      <c r="F24" s="85"/>
    </row>
    <row r="25" spans="2:6" x14ac:dyDescent="0.3">
      <c r="B25" s="710" t="s">
        <v>108</v>
      </c>
      <c r="C25" s="643" t="s">
        <v>116</v>
      </c>
      <c r="D25" s="639"/>
      <c r="E25" s="96"/>
      <c r="F25" s="688">
        <v>0</v>
      </c>
    </row>
    <row r="26" spans="2:6" x14ac:dyDescent="0.3">
      <c r="B26" s="711"/>
      <c r="C26" s="644"/>
      <c r="D26" s="640"/>
      <c r="E26" s="124"/>
      <c r="F26" s="689"/>
    </row>
    <row r="27" spans="2:6" x14ac:dyDescent="0.3">
      <c r="B27" s="711"/>
      <c r="C27" s="643" t="s">
        <v>115</v>
      </c>
      <c r="D27" s="645"/>
      <c r="E27" s="122"/>
      <c r="F27" s="690">
        <v>0</v>
      </c>
    </row>
    <row r="28" spans="2:6" ht="15" thickBot="1" x14ac:dyDescent="0.35">
      <c r="B28" s="712"/>
      <c r="C28" s="644"/>
      <c r="D28" s="640"/>
      <c r="E28" s="122"/>
      <c r="F28" s="691"/>
    </row>
    <row r="29" spans="2:6" ht="15" thickBot="1" x14ac:dyDescent="0.35">
      <c r="B29" s="75"/>
      <c r="C29" s="86"/>
      <c r="D29" s="86"/>
      <c r="E29" s="127"/>
      <c r="F29" s="88">
        <f>SUM(F8:F23)</f>
        <v>44784444.439999998</v>
      </c>
    </row>
  </sheetData>
  <sheetProtection selectLockedCells="1" selectUnlockedCells="1"/>
  <customSheetViews>
    <customSheetView guid="{F305B0BF-EA96-4BFD-B000-F617D6482D45}" scale="80" topLeftCell="A28">
      <selection activeCell="L27" sqref="L27"/>
      <pageMargins left="0" right="0" top="0" bottom="0" header="0" footer="0"/>
      <pageSetup paperSize="9" firstPageNumber="0" orientation="portrait" horizontalDpi="300" verticalDpi="300"/>
      <headerFooter alignWithMargins="0"/>
    </customSheetView>
    <customSheetView guid="{89462457-6DC6-4183-8190-6643C6F2F09B}" scale="80" topLeftCell="A28">
      <selection activeCell="L27" sqref="L27"/>
      <pageMargins left="0" right="0" top="0" bottom="0" header="0" footer="0"/>
      <pageSetup paperSize="9" firstPageNumber="0" orientation="portrait" horizontalDpi="300" verticalDpi="300"/>
      <headerFooter alignWithMargins="0"/>
    </customSheetView>
  </customSheetViews>
  <mergeCells count="15">
    <mergeCell ref="F25:F26"/>
    <mergeCell ref="C27:C28"/>
    <mergeCell ref="D27:D28"/>
    <mergeCell ref="F27:F28"/>
    <mergeCell ref="B9:B24"/>
    <mergeCell ref="C9:C14"/>
    <mergeCell ref="C15:C24"/>
    <mergeCell ref="D25:D26"/>
    <mergeCell ref="C25:C26"/>
    <mergeCell ref="B25:B28"/>
    <mergeCell ref="C2:D2"/>
    <mergeCell ref="B4:B6"/>
    <mergeCell ref="C4:C6"/>
    <mergeCell ref="B7:C7"/>
    <mergeCell ref="B8:E8"/>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5">
    <tabColor theme="0"/>
  </sheetPr>
  <dimension ref="A1:H224"/>
  <sheetViews>
    <sheetView zoomScale="70" zoomScaleNormal="70" workbookViewId="0">
      <selection sqref="A1:G1"/>
    </sheetView>
  </sheetViews>
  <sheetFormatPr defaultColWidth="9.109375" defaultRowHeight="14.4" x14ac:dyDescent="0.3"/>
  <cols>
    <col min="1" max="1" width="30.88671875" style="35" customWidth="1"/>
    <col min="2" max="2" width="24.44140625" style="35" customWidth="1"/>
    <col min="3" max="3" width="80.5546875" style="35" bestFit="1" customWidth="1"/>
    <col min="4" max="4" width="17.109375" style="35" bestFit="1" customWidth="1"/>
    <col min="5" max="5" width="39.6640625" style="35" customWidth="1"/>
    <col min="6" max="6" width="22.5546875" style="35" bestFit="1" customWidth="1"/>
    <col min="7" max="7" width="68.6640625" style="35" customWidth="1"/>
    <col min="8" max="8" width="31.88671875" style="35" customWidth="1"/>
    <col min="9" max="16384" width="9.109375" style="35"/>
  </cols>
  <sheetData>
    <row r="1" spans="1:8" x14ac:dyDescent="0.3">
      <c r="A1" s="779"/>
      <c r="B1" s="779"/>
      <c r="C1" s="779"/>
      <c r="D1" s="779"/>
      <c r="E1" s="779"/>
      <c r="F1" s="779"/>
      <c r="G1" s="780"/>
    </row>
    <row r="2" spans="1:8" ht="28.8" x14ac:dyDescent="0.3">
      <c r="A2" s="345" t="s">
        <v>93</v>
      </c>
      <c r="B2" s="749" t="s">
        <v>375</v>
      </c>
      <c r="C2" s="750"/>
      <c r="D2" s="750"/>
      <c r="E2" s="750"/>
      <c r="F2" s="751"/>
      <c r="G2" s="291"/>
    </row>
    <row r="3" spans="1:8" x14ac:dyDescent="0.3">
      <c r="A3" s="291"/>
      <c r="B3" s="17" t="s">
        <v>2</v>
      </c>
      <c r="C3" s="17" t="s">
        <v>3</v>
      </c>
      <c r="D3" s="17" t="s">
        <v>4</v>
      </c>
      <c r="E3" s="18" t="s">
        <v>5</v>
      </c>
      <c r="F3" s="19" t="s">
        <v>6</v>
      </c>
      <c r="G3" s="291"/>
    </row>
    <row r="4" spans="1:8" x14ac:dyDescent="0.3">
      <c r="A4" s="291"/>
      <c r="B4" s="21"/>
      <c r="C4" s="752" t="s">
        <v>406</v>
      </c>
      <c r="D4" s="753"/>
      <c r="E4" s="22"/>
      <c r="F4" s="22"/>
      <c r="G4" s="291"/>
    </row>
    <row r="5" spans="1:8" x14ac:dyDescent="0.3">
      <c r="A5" s="291"/>
      <c r="B5" s="754" t="s">
        <v>407</v>
      </c>
      <c r="C5" s="755"/>
      <c r="D5" s="755"/>
      <c r="E5" s="756"/>
      <c r="F5" s="441">
        <v>31944444.440000001</v>
      </c>
      <c r="G5" s="291"/>
    </row>
    <row r="6" spans="1:8" x14ac:dyDescent="0.3">
      <c r="A6" s="291"/>
      <c r="B6" s="442" t="s">
        <v>408</v>
      </c>
      <c r="C6" s="443" t="s">
        <v>409</v>
      </c>
      <c r="D6" s="443" t="s">
        <v>410</v>
      </c>
      <c r="E6" s="443" t="s">
        <v>411</v>
      </c>
      <c r="F6" s="444" t="s">
        <v>412</v>
      </c>
      <c r="G6" s="366"/>
      <c r="H6" s="47"/>
    </row>
    <row r="7" spans="1:8" ht="115.2" x14ac:dyDescent="0.3">
      <c r="A7" s="291"/>
      <c r="B7" s="445">
        <v>1</v>
      </c>
      <c r="C7" s="446" t="s">
        <v>820</v>
      </c>
      <c r="D7" s="447">
        <v>1</v>
      </c>
      <c r="E7" s="448">
        <v>30000000</v>
      </c>
      <c r="F7" s="449">
        <f>D7*E7</f>
        <v>30000000</v>
      </c>
      <c r="G7" s="291"/>
    </row>
    <row r="8" spans="1:8" x14ac:dyDescent="0.3">
      <c r="A8" s="291"/>
      <c r="B8" s="757" t="s">
        <v>110</v>
      </c>
      <c r="C8" s="758"/>
      <c r="D8" s="759"/>
      <c r="E8" s="450">
        <f>SUM(E7)</f>
        <v>30000000</v>
      </c>
      <c r="F8" s="451">
        <f>SUM(F7)</f>
        <v>30000000</v>
      </c>
      <c r="G8" s="291"/>
    </row>
    <row r="9" spans="1:8" x14ac:dyDescent="0.3">
      <c r="A9" s="291"/>
      <c r="B9" s="760" t="s">
        <v>413</v>
      </c>
      <c r="C9" s="761"/>
      <c r="D9" s="761"/>
      <c r="E9" s="762"/>
      <c r="F9" s="452">
        <f>SUM(F5-F8)</f>
        <v>1944444.4400000013</v>
      </c>
      <c r="G9" s="291"/>
    </row>
    <row r="10" spans="1:8" x14ac:dyDescent="0.3">
      <c r="A10" s="291"/>
      <c r="B10" s="763" t="s">
        <v>414</v>
      </c>
      <c r="C10" s="764"/>
      <c r="D10" s="764"/>
      <c r="E10" s="765"/>
      <c r="F10" s="453">
        <v>8840000</v>
      </c>
      <c r="G10" s="291"/>
    </row>
    <row r="11" spans="1:8" x14ac:dyDescent="0.3">
      <c r="A11" s="291"/>
      <c r="B11" s="454"/>
      <c r="C11" s="455" t="s">
        <v>409</v>
      </c>
      <c r="D11" s="455" t="s">
        <v>410</v>
      </c>
      <c r="E11" s="455" t="s">
        <v>411</v>
      </c>
      <c r="F11" s="456" t="s">
        <v>412</v>
      </c>
      <c r="G11" s="291"/>
    </row>
    <row r="12" spans="1:8" x14ac:dyDescent="0.3">
      <c r="A12" s="291"/>
      <c r="B12" s="445">
        <v>2</v>
      </c>
      <c r="C12" s="457" t="s">
        <v>376</v>
      </c>
      <c r="D12" s="447">
        <v>29</v>
      </c>
      <c r="E12" s="458">
        <v>80200</v>
      </c>
      <c r="F12" s="449">
        <f>D12*E12</f>
        <v>2325800</v>
      </c>
      <c r="G12" s="366"/>
    </row>
    <row r="13" spans="1:8" x14ac:dyDescent="0.3">
      <c r="A13" s="291"/>
      <c r="B13" s="740">
        <v>3</v>
      </c>
      <c r="C13" s="767" t="s">
        <v>377</v>
      </c>
      <c r="D13" s="770">
        <v>213</v>
      </c>
      <c r="E13" s="773">
        <v>3260</v>
      </c>
      <c r="F13" s="776">
        <f>D13*E13</f>
        <v>694380</v>
      </c>
      <c r="G13" s="366"/>
    </row>
    <row r="14" spans="1:8" x14ac:dyDescent="0.3">
      <c r="A14" s="291"/>
      <c r="B14" s="766"/>
      <c r="C14" s="768"/>
      <c r="D14" s="771"/>
      <c r="E14" s="774"/>
      <c r="F14" s="777"/>
      <c r="G14" s="291"/>
    </row>
    <row r="15" spans="1:8" x14ac:dyDescent="0.3">
      <c r="A15" s="291"/>
      <c r="B15" s="766"/>
      <c r="C15" s="769"/>
      <c r="D15" s="772"/>
      <c r="E15" s="775"/>
      <c r="F15" s="778"/>
      <c r="G15" s="291"/>
    </row>
    <row r="16" spans="1:8" x14ac:dyDescent="0.3">
      <c r="A16" s="291"/>
      <c r="B16" s="741"/>
      <c r="C16" s="464" t="s">
        <v>415</v>
      </c>
      <c r="D16" s="465">
        <v>53</v>
      </c>
      <c r="E16" s="466">
        <v>3260</v>
      </c>
      <c r="F16" s="467">
        <f>D16*E16</f>
        <v>172780</v>
      </c>
      <c r="G16" s="291"/>
    </row>
    <row r="17" spans="1:7" x14ac:dyDescent="0.3">
      <c r="A17" s="291"/>
      <c r="B17" s="740">
        <v>4</v>
      </c>
      <c r="C17" s="468" t="s">
        <v>378</v>
      </c>
      <c r="D17" s="469">
        <v>213</v>
      </c>
      <c r="E17" s="470">
        <v>563</v>
      </c>
      <c r="F17" s="471">
        <f t="shared" ref="F17:F37" si="0">D17*E17</f>
        <v>119919</v>
      </c>
      <c r="G17" s="291"/>
    </row>
    <row r="18" spans="1:7" x14ac:dyDescent="0.3">
      <c r="A18" s="291"/>
      <c r="B18" s="741"/>
      <c r="C18" s="472" t="s">
        <v>416</v>
      </c>
      <c r="D18" s="473">
        <v>53</v>
      </c>
      <c r="E18" s="474">
        <v>563</v>
      </c>
      <c r="F18" s="475">
        <f>D18*E18</f>
        <v>29839</v>
      </c>
      <c r="G18" s="291"/>
    </row>
    <row r="19" spans="1:7" x14ac:dyDescent="0.3">
      <c r="A19" s="291"/>
      <c r="B19" s="740">
        <v>5</v>
      </c>
      <c r="C19" s="468" t="s">
        <v>379</v>
      </c>
      <c r="D19" s="469">
        <v>172</v>
      </c>
      <c r="E19" s="470">
        <v>607</v>
      </c>
      <c r="F19" s="471">
        <f t="shared" si="0"/>
        <v>104404</v>
      </c>
      <c r="G19" s="291"/>
    </row>
    <row r="20" spans="1:7" x14ac:dyDescent="0.3">
      <c r="A20" s="291"/>
      <c r="B20" s="741"/>
      <c r="C20" s="468" t="s">
        <v>417</v>
      </c>
      <c r="D20" s="469">
        <v>1</v>
      </c>
      <c r="E20" s="470">
        <v>11098</v>
      </c>
      <c r="F20" s="471">
        <f t="shared" si="0"/>
        <v>11098</v>
      </c>
      <c r="G20" s="291"/>
    </row>
    <row r="21" spans="1:7" x14ac:dyDescent="0.3">
      <c r="A21" s="291"/>
      <c r="B21" s="463">
        <v>6</v>
      </c>
      <c r="C21" s="459" t="s">
        <v>380</v>
      </c>
      <c r="D21" s="460">
        <v>206</v>
      </c>
      <c r="E21" s="461">
        <v>250</v>
      </c>
      <c r="F21" s="462">
        <f t="shared" si="0"/>
        <v>51500</v>
      </c>
      <c r="G21" s="291"/>
    </row>
    <row r="22" spans="1:7" x14ac:dyDescent="0.3">
      <c r="A22" s="291"/>
      <c r="B22" s="445">
        <v>7</v>
      </c>
      <c r="C22" s="468" t="s">
        <v>381</v>
      </c>
      <c r="D22" s="469">
        <v>266</v>
      </c>
      <c r="E22" s="470">
        <v>353</v>
      </c>
      <c r="F22" s="471">
        <f t="shared" si="0"/>
        <v>93898</v>
      </c>
      <c r="G22" s="291"/>
    </row>
    <row r="23" spans="1:7" x14ac:dyDescent="0.3">
      <c r="A23" s="291"/>
      <c r="B23" s="445">
        <v>8</v>
      </c>
      <c r="C23" s="468" t="s">
        <v>382</v>
      </c>
      <c r="D23" s="469">
        <v>61</v>
      </c>
      <c r="E23" s="470">
        <v>1375.18</v>
      </c>
      <c r="F23" s="471">
        <f t="shared" si="0"/>
        <v>83885.98000000001</v>
      </c>
      <c r="G23" s="291"/>
    </row>
    <row r="24" spans="1:7" x14ac:dyDescent="0.3">
      <c r="A24" s="291"/>
      <c r="B24" s="445">
        <v>9</v>
      </c>
      <c r="C24" s="468" t="s">
        <v>383</v>
      </c>
      <c r="D24" s="469">
        <v>16</v>
      </c>
      <c r="E24" s="470">
        <v>11590</v>
      </c>
      <c r="F24" s="471">
        <f t="shared" si="0"/>
        <v>185440</v>
      </c>
      <c r="G24" s="291"/>
    </row>
    <row r="25" spans="1:7" x14ac:dyDescent="0.3">
      <c r="A25" s="291"/>
      <c r="B25" s="445">
        <v>10</v>
      </c>
      <c r="C25" s="468" t="s">
        <v>384</v>
      </c>
      <c r="D25" s="469">
        <v>31</v>
      </c>
      <c r="E25" s="470">
        <v>1265</v>
      </c>
      <c r="F25" s="471">
        <f t="shared" si="0"/>
        <v>39215</v>
      </c>
      <c r="G25" s="291"/>
    </row>
    <row r="26" spans="1:7" x14ac:dyDescent="0.3">
      <c r="A26" s="291"/>
      <c r="B26" s="740">
        <v>11</v>
      </c>
      <c r="C26" s="468" t="s">
        <v>385</v>
      </c>
      <c r="D26" s="469">
        <v>12</v>
      </c>
      <c r="E26" s="470">
        <v>1275.8599999999999</v>
      </c>
      <c r="F26" s="471">
        <f t="shared" si="0"/>
        <v>15310.32</v>
      </c>
      <c r="G26" s="291"/>
    </row>
    <row r="27" spans="1:7" x14ac:dyDescent="0.3">
      <c r="A27" s="291"/>
      <c r="B27" s="741"/>
      <c r="C27" s="468" t="s">
        <v>418</v>
      </c>
      <c r="D27" s="469">
        <v>19</v>
      </c>
      <c r="E27" s="470">
        <v>670</v>
      </c>
      <c r="F27" s="471">
        <f t="shared" si="0"/>
        <v>12730</v>
      </c>
      <c r="G27" s="291"/>
    </row>
    <row r="28" spans="1:7" x14ac:dyDescent="0.3">
      <c r="A28" s="291"/>
      <c r="B28" s="476">
        <v>12</v>
      </c>
      <c r="C28" s="477" t="s">
        <v>419</v>
      </c>
      <c r="D28" s="478">
        <v>2</v>
      </c>
      <c r="E28" s="479">
        <v>14800</v>
      </c>
      <c r="F28" s="480">
        <f t="shared" si="0"/>
        <v>29600</v>
      </c>
      <c r="G28" s="291"/>
    </row>
    <row r="29" spans="1:7" x14ac:dyDescent="0.3">
      <c r="A29" s="291"/>
      <c r="B29" s="481">
        <v>13</v>
      </c>
      <c r="C29" s="482" t="s">
        <v>420</v>
      </c>
      <c r="D29" s="483">
        <v>1</v>
      </c>
      <c r="E29" s="484">
        <v>23195.46</v>
      </c>
      <c r="F29" s="485">
        <f t="shared" si="0"/>
        <v>23195.46</v>
      </c>
      <c r="G29" s="291"/>
    </row>
    <row r="30" spans="1:7" x14ac:dyDescent="0.3">
      <c r="A30" s="291"/>
      <c r="B30" s="740">
        <v>14</v>
      </c>
      <c r="C30" s="468" t="s">
        <v>386</v>
      </c>
      <c r="D30" s="469">
        <v>2</v>
      </c>
      <c r="E30" s="486">
        <v>16000</v>
      </c>
      <c r="F30" s="471">
        <f t="shared" si="0"/>
        <v>32000</v>
      </c>
      <c r="G30" s="291"/>
    </row>
    <row r="31" spans="1:7" x14ac:dyDescent="0.3">
      <c r="A31" s="291"/>
      <c r="B31" s="741"/>
      <c r="C31" s="468" t="s">
        <v>387</v>
      </c>
      <c r="D31" s="469">
        <v>2</v>
      </c>
      <c r="E31" s="486">
        <v>4700</v>
      </c>
      <c r="F31" s="471">
        <f t="shared" si="0"/>
        <v>9400</v>
      </c>
      <c r="G31" s="291"/>
    </row>
    <row r="32" spans="1:7" x14ac:dyDescent="0.3">
      <c r="A32" s="291"/>
      <c r="B32" s="445">
        <v>15</v>
      </c>
      <c r="C32" s="468" t="s">
        <v>388</v>
      </c>
      <c r="D32" s="469">
        <v>1</v>
      </c>
      <c r="E32" s="486">
        <v>450000</v>
      </c>
      <c r="F32" s="471">
        <f t="shared" si="0"/>
        <v>450000</v>
      </c>
      <c r="G32" s="291"/>
    </row>
    <row r="33" spans="1:8" x14ac:dyDescent="0.3">
      <c r="A33" s="291"/>
      <c r="B33" s="445">
        <v>16</v>
      </c>
      <c r="C33" s="468" t="s">
        <v>421</v>
      </c>
      <c r="D33" s="469">
        <v>3</v>
      </c>
      <c r="E33" s="486">
        <v>77490</v>
      </c>
      <c r="F33" s="471">
        <f t="shared" si="0"/>
        <v>232470</v>
      </c>
      <c r="G33" s="291"/>
    </row>
    <row r="34" spans="1:8" x14ac:dyDescent="0.3">
      <c r="A34" s="291"/>
      <c r="B34" s="740">
        <v>17</v>
      </c>
      <c r="C34" s="468" t="s">
        <v>389</v>
      </c>
      <c r="D34" s="469">
        <v>4</v>
      </c>
      <c r="E34" s="486">
        <v>1785</v>
      </c>
      <c r="F34" s="471">
        <f t="shared" si="0"/>
        <v>7140</v>
      </c>
      <c r="G34" s="291"/>
    </row>
    <row r="35" spans="1:8" x14ac:dyDescent="0.3">
      <c r="A35" s="291"/>
      <c r="B35" s="741"/>
      <c r="C35" s="472" t="s">
        <v>422</v>
      </c>
      <c r="D35" s="473">
        <v>1</v>
      </c>
      <c r="E35" s="487">
        <v>1785</v>
      </c>
      <c r="F35" s="475">
        <f t="shared" si="0"/>
        <v>1785</v>
      </c>
      <c r="G35" s="291"/>
    </row>
    <row r="36" spans="1:8" x14ac:dyDescent="0.3">
      <c r="A36" s="291"/>
      <c r="B36" s="445">
        <v>18</v>
      </c>
      <c r="C36" s="468" t="s">
        <v>390</v>
      </c>
      <c r="D36" s="469">
        <v>1</v>
      </c>
      <c r="E36" s="488">
        <v>13199</v>
      </c>
      <c r="F36" s="471">
        <f t="shared" si="0"/>
        <v>13199</v>
      </c>
      <c r="G36" s="367"/>
      <c r="H36" s="42"/>
    </row>
    <row r="37" spans="1:8" x14ac:dyDescent="0.3">
      <c r="A37" s="291"/>
      <c r="B37" s="445">
        <v>19</v>
      </c>
      <c r="C37" s="468" t="s">
        <v>391</v>
      </c>
      <c r="D37" s="469">
        <v>2</v>
      </c>
      <c r="E37" s="488">
        <v>3960</v>
      </c>
      <c r="F37" s="471">
        <f t="shared" si="0"/>
        <v>7920</v>
      </c>
      <c r="G37" s="291"/>
    </row>
    <row r="38" spans="1:8" x14ac:dyDescent="0.3">
      <c r="A38" s="291"/>
      <c r="B38" s="445">
        <v>20</v>
      </c>
      <c r="C38" s="446" t="s">
        <v>423</v>
      </c>
      <c r="D38" s="447">
        <v>1</v>
      </c>
      <c r="E38" s="489">
        <v>2500000</v>
      </c>
      <c r="F38" s="449">
        <f>D38*E38</f>
        <v>2500000</v>
      </c>
      <c r="G38" s="291"/>
    </row>
    <row r="39" spans="1:8" x14ac:dyDescent="0.3">
      <c r="A39" s="291"/>
      <c r="B39" s="445">
        <v>21</v>
      </c>
      <c r="C39" s="446" t="s">
        <v>392</v>
      </c>
      <c r="D39" s="447">
        <v>20</v>
      </c>
      <c r="E39" s="448">
        <v>8500</v>
      </c>
      <c r="F39" s="449">
        <f>(D39*E39)</f>
        <v>170000</v>
      </c>
      <c r="G39" s="291"/>
    </row>
    <row r="40" spans="1:8" x14ac:dyDescent="0.3">
      <c r="A40" s="291"/>
      <c r="B40" s="445">
        <v>22</v>
      </c>
      <c r="C40" s="446" t="s">
        <v>393</v>
      </c>
      <c r="D40" s="447">
        <v>40</v>
      </c>
      <c r="E40" s="448">
        <v>2922.5</v>
      </c>
      <c r="F40" s="449">
        <f>(D40*E40)</f>
        <v>116900</v>
      </c>
      <c r="G40" s="291"/>
    </row>
    <row r="41" spans="1:8" x14ac:dyDescent="0.3">
      <c r="A41" s="291"/>
      <c r="B41" s="740">
        <v>23</v>
      </c>
      <c r="C41" s="490" t="s">
        <v>394</v>
      </c>
      <c r="D41" s="491">
        <v>120</v>
      </c>
      <c r="E41" s="448">
        <v>3333.32</v>
      </c>
      <c r="F41" s="449">
        <f>(D41*E41)</f>
        <v>399998.4</v>
      </c>
      <c r="G41" s="291"/>
    </row>
    <row r="42" spans="1:8" x14ac:dyDescent="0.3">
      <c r="A42" s="291"/>
      <c r="B42" s="741"/>
      <c r="C42" s="490" t="s">
        <v>395</v>
      </c>
      <c r="D42" s="492">
        <v>30</v>
      </c>
      <c r="E42" s="493">
        <v>3333.32</v>
      </c>
      <c r="F42" s="494">
        <f>(D42*E42)</f>
        <v>99999.6</v>
      </c>
      <c r="G42" s="291"/>
    </row>
    <row r="43" spans="1:8" x14ac:dyDescent="0.3">
      <c r="A43" s="291"/>
      <c r="B43" s="495">
        <v>24</v>
      </c>
      <c r="C43" s="477" t="s">
        <v>396</v>
      </c>
      <c r="D43" s="478">
        <v>100</v>
      </c>
      <c r="E43" s="496">
        <v>4200</v>
      </c>
      <c r="F43" s="497">
        <f>D43*E43</f>
        <v>420000</v>
      </c>
      <c r="G43" s="291"/>
    </row>
    <row r="44" spans="1:8" ht="15" thickBot="1" x14ac:dyDescent="0.35">
      <c r="A44" s="291"/>
      <c r="B44" s="498">
        <v>25</v>
      </c>
      <c r="C44" s="482" t="s">
        <v>397</v>
      </c>
      <c r="D44" s="483">
        <v>5</v>
      </c>
      <c r="E44" s="499">
        <v>47950</v>
      </c>
      <c r="F44" s="500">
        <f>D44*E44</f>
        <v>239750</v>
      </c>
      <c r="G44" s="291"/>
    </row>
    <row r="45" spans="1:8" x14ac:dyDescent="0.3">
      <c r="A45" s="291"/>
      <c r="B45" s="501">
        <v>26</v>
      </c>
      <c r="C45" s="502" t="s">
        <v>398</v>
      </c>
      <c r="D45" s="503">
        <v>35</v>
      </c>
      <c r="E45" s="504">
        <v>3900</v>
      </c>
      <c r="F45" s="505">
        <f>D45*E45</f>
        <v>136500</v>
      </c>
      <c r="G45" s="291"/>
    </row>
    <row r="46" spans="1:8" x14ac:dyDescent="0.3">
      <c r="A46" s="291"/>
      <c r="B46" s="715" t="s">
        <v>424</v>
      </c>
      <c r="C46" s="716"/>
      <c r="D46" s="716"/>
      <c r="E46" s="717"/>
      <c r="F46" s="506">
        <f>SUM(F12:F45)</f>
        <v>8830056.7599999998</v>
      </c>
      <c r="G46" s="291"/>
    </row>
    <row r="47" spans="1:8" x14ac:dyDescent="0.3">
      <c r="A47" s="291"/>
      <c r="B47" s="715" t="s">
        <v>425</v>
      </c>
      <c r="C47" s="716"/>
      <c r="D47" s="716"/>
      <c r="E47" s="717"/>
      <c r="F47" s="507">
        <f>F10-F46</f>
        <v>9943.2400000002235</v>
      </c>
      <c r="G47" s="291"/>
    </row>
    <row r="48" spans="1:8" x14ac:dyDescent="0.3">
      <c r="A48" s="291"/>
      <c r="B48" s="742" t="s">
        <v>426</v>
      </c>
      <c r="C48" s="735"/>
      <c r="D48" s="735"/>
      <c r="E48" s="735"/>
      <c r="F48" s="736"/>
      <c r="G48" s="291"/>
    </row>
    <row r="49" spans="2:6" x14ac:dyDescent="0.3">
      <c r="B49" s="508">
        <v>27</v>
      </c>
      <c r="C49" s="509" t="s">
        <v>427</v>
      </c>
      <c r="D49" s="510">
        <v>48</v>
      </c>
      <c r="E49" s="511">
        <v>362.33</v>
      </c>
      <c r="F49" s="512">
        <f t="shared" ref="F49:F83" si="1">SUM(D49*E49)</f>
        <v>17391.84</v>
      </c>
    </row>
    <row r="50" spans="2:6" x14ac:dyDescent="0.3">
      <c r="B50" s="508">
        <v>28</v>
      </c>
      <c r="C50" s="509" t="s">
        <v>428</v>
      </c>
      <c r="D50" s="510">
        <v>38</v>
      </c>
      <c r="E50" s="511">
        <v>447.7</v>
      </c>
      <c r="F50" s="512">
        <f t="shared" si="1"/>
        <v>17012.599999999999</v>
      </c>
    </row>
    <row r="51" spans="2:6" x14ac:dyDescent="0.3">
      <c r="B51" s="508">
        <v>29</v>
      </c>
      <c r="C51" s="509" t="s">
        <v>429</v>
      </c>
      <c r="D51" s="510">
        <v>10</v>
      </c>
      <c r="E51" s="511">
        <v>659.31</v>
      </c>
      <c r="F51" s="512">
        <f t="shared" si="1"/>
        <v>6593.0999999999995</v>
      </c>
    </row>
    <row r="52" spans="2:6" x14ac:dyDescent="0.3">
      <c r="B52" s="508">
        <v>30</v>
      </c>
      <c r="C52" s="509" t="s">
        <v>430</v>
      </c>
      <c r="D52" s="510">
        <v>32</v>
      </c>
      <c r="E52" s="511">
        <v>688.2</v>
      </c>
      <c r="F52" s="512">
        <f t="shared" si="1"/>
        <v>22022.400000000001</v>
      </c>
    </row>
    <row r="53" spans="2:6" x14ac:dyDescent="0.3">
      <c r="B53" s="508">
        <v>31</v>
      </c>
      <c r="C53" s="509" t="s">
        <v>431</v>
      </c>
      <c r="D53" s="510">
        <v>4</v>
      </c>
      <c r="E53" s="511">
        <v>565.65</v>
      </c>
      <c r="F53" s="512">
        <f t="shared" si="1"/>
        <v>2262.6</v>
      </c>
    </row>
    <row r="54" spans="2:6" x14ac:dyDescent="0.3">
      <c r="B54" s="508">
        <v>32</v>
      </c>
      <c r="C54" s="509" t="s">
        <v>432</v>
      </c>
      <c r="D54" s="510">
        <v>8</v>
      </c>
      <c r="E54" s="511">
        <v>858.63</v>
      </c>
      <c r="F54" s="512">
        <f t="shared" si="1"/>
        <v>6869.04</v>
      </c>
    </row>
    <row r="55" spans="2:6" x14ac:dyDescent="0.3">
      <c r="B55" s="508">
        <v>33</v>
      </c>
      <c r="C55" s="509" t="s">
        <v>433</v>
      </c>
      <c r="D55" s="510">
        <v>30</v>
      </c>
      <c r="E55" s="511">
        <v>638.96</v>
      </c>
      <c r="F55" s="512">
        <f t="shared" si="1"/>
        <v>19168.800000000003</v>
      </c>
    </row>
    <row r="56" spans="2:6" x14ac:dyDescent="0.3">
      <c r="B56" s="508">
        <v>34</v>
      </c>
      <c r="C56" s="509" t="s">
        <v>434</v>
      </c>
      <c r="D56" s="510">
        <v>18</v>
      </c>
      <c r="E56" s="511">
        <v>211.39</v>
      </c>
      <c r="F56" s="512">
        <f t="shared" si="1"/>
        <v>3805.0199999999995</v>
      </c>
    </row>
    <row r="57" spans="2:6" x14ac:dyDescent="0.3">
      <c r="B57" s="508">
        <v>35</v>
      </c>
      <c r="C57" s="509" t="s">
        <v>435</v>
      </c>
      <c r="D57" s="510">
        <v>4</v>
      </c>
      <c r="E57" s="511">
        <v>1133.02</v>
      </c>
      <c r="F57" s="512">
        <f t="shared" si="1"/>
        <v>4532.08</v>
      </c>
    </row>
    <row r="58" spans="2:6" x14ac:dyDescent="0.3">
      <c r="B58" s="508">
        <v>36</v>
      </c>
      <c r="C58" s="509" t="s">
        <v>436</v>
      </c>
      <c r="D58" s="510">
        <v>8</v>
      </c>
      <c r="E58" s="511">
        <v>561.04</v>
      </c>
      <c r="F58" s="512">
        <f t="shared" si="1"/>
        <v>4488.32</v>
      </c>
    </row>
    <row r="59" spans="2:6" x14ac:dyDescent="0.3">
      <c r="B59" s="508">
        <v>37</v>
      </c>
      <c r="C59" s="509" t="s">
        <v>437</v>
      </c>
      <c r="D59" s="510">
        <v>10</v>
      </c>
      <c r="E59" s="511">
        <v>2807.33</v>
      </c>
      <c r="F59" s="512">
        <f t="shared" si="1"/>
        <v>28073.3</v>
      </c>
    </row>
    <row r="60" spans="2:6" x14ac:dyDescent="0.3">
      <c r="B60" s="508">
        <v>38</v>
      </c>
      <c r="C60" s="509" t="s">
        <v>438</v>
      </c>
      <c r="D60" s="510">
        <v>10</v>
      </c>
      <c r="E60" s="511">
        <v>509.84</v>
      </c>
      <c r="F60" s="512">
        <f t="shared" si="1"/>
        <v>5098.3999999999996</v>
      </c>
    </row>
    <row r="61" spans="2:6" ht="28.8" x14ac:dyDescent="0.3">
      <c r="B61" s="508">
        <v>39</v>
      </c>
      <c r="C61" s="509" t="s">
        <v>439</v>
      </c>
      <c r="D61" s="510">
        <v>4</v>
      </c>
      <c r="E61" s="511">
        <v>2717.07</v>
      </c>
      <c r="F61" s="512">
        <f t="shared" si="1"/>
        <v>10868.28</v>
      </c>
    </row>
    <row r="62" spans="2:6" ht="28.8" x14ac:dyDescent="0.3">
      <c r="B62" s="508">
        <v>40</v>
      </c>
      <c r="C62" s="509" t="s">
        <v>440</v>
      </c>
      <c r="D62" s="510">
        <v>2</v>
      </c>
      <c r="E62" s="511">
        <v>1513.57</v>
      </c>
      <c r="F62" s="512">
        <f t="shared" si="1"/>
        <v>3027.14</v>
      </c>
    </row>
    <row r="63" spans="2:6" x14ac:dyDescent="0.3">
      <c r="B63" s="508">
        <v>41</v>
      </c>
      <c r="C63" s="509" t="s">
        <v>441</v>
      </c>
      <c r="D63" s="510">
        <v>4</v>
      </c>
      <c r="E63" s="511">
        <v>654.09</v>
      </c>
      <c r="F63" s="512">
        <f t="shared" si="1"/>
        <v>2616.36</v>
      </c>
    </row>
    <row r="64" spans="2:6" x14ac:dyDescent="0.3">
      <c r="B64" s="508">
        <v>42</v>
      </c>
      <c r="C64" s="509" t="s">
        <v>442</v>
      </c>
      <c r="D64" s="510">
        <v>4</v>
      </c>
      <c r="E64" s="511">
        <v>630.33000000000004</v>
      </c>
      <c r="F64" s="512">
        <f t="shared" si="1"/>
        <v>2521.3200000000002</v>
      </c>
    </row>
    <row r="65" spans="2:6" x14ac:dyDescent="0.3">
      <c r="B65" s="508">
        <v>43</v>
      </c>
      <c r="C65" s="509" t="s">
        <v>443</v>
      </c>
      <c r="D65" s="510">
        <v>2</v>
      </c>
      <c r="E65" s="511">
        <v>1038.19</v>
      </c>
      <c r="F65" s="512">
        <f t="shared" si="1"/>
        <v>2076.38</v>
      </c>
    </row>
    <row r="66" spans="2:6" x14ac:dyDescent="0.3">
      <c r="B66" s="508">
        <v>44</v>
      </c>
      <c r="C66" s="509" t="s">
        <v>444</v>
      </c>
      <c r="D66" s="510">
        <v>14</v>
      </c>
      <c r="E66" s="511">
        <v>145.63999999999999</v>
      </c>
      <c r="F66" s="512">
        <f t="shared" si="1"/>
        <v>2038.9599999999998</v>
      </c>
    </row>
    <row r="67" spans="2:6" x14ac:dyDescent="0.3">
      <c r="B67" s="508">
        <v>45</v>
      </c>
      <c r="C67" s="509" t="s">
        <v>445</v>
      </c>
      <c r="D67" s="510">
        <v>58</v>
      </c>
      <c r="E67" s="511">
        <v>134.37</v>
      </c>
      <c r="F67" s="512">
        <f t="shared" si="1"/>
        <v>7793.46</v>
      </c>
    </row>
    <row r="68" spans="2:6" x14ac:dyDescent="0.3">
      <c r="B68" s="508">
        <v>46</v>
      </c>
      <c r="C68" s="509" t="s">
        <v>446</v>
      </c>
      <c r="D68" s="510">
        <v>16</v>
      </c>
      <c r="E68" s="511">
        <v>53.47</v>
      </c>
      <c r="F68" s="512">
        <f t="shared" si="1"/>
        <v>855.52</v>
      </c>
    </row>
    <row r="69" spans="2:6" x14ac:dyDescent="0.3">
      <c r="B69" s="508">
        <v>47</v>
      </c>
      <c r="C69" s="509" t="s">
        <v>447</v>
      </c>
      <c r="D69" s="510">
        <v>20</v>
      </c>
      <c r="E69" s="511">
        <v>63.17</v>
      </c>
      <c r="F69" s="512">
        <f t="shared" si="1"/>
        <v>1263.4000000000001</v>
      </c>
    </row>
    <row r="70" spans="2:6" x14ac:dyDescent="0.3">
      <c r="B70" s="508">
        <v>48</v>
      </c>
      <c r="C70" s="509" t="s">
        <v>448</v>
      </c>
      <c r="D70" s="510">
        <v>16</v>
      </c>
      <c r="E70" s="511">
        <v>39.99</v>
      </c>
      <c r="F70" s="512">
        <f t="shared" si="1"/>
        <v>639.84</v>
      </c>
    </row>
    <row r="71" spans="2:6" x14ac:dyDescent="0.3">
      <c r="B71" s="508">
        <v>49</v>
      </c>
      <c r="C71" s="509" t="s">
        <v>449</v>
      </c>
      <c r="D71" s="510">
        <v>18</v>
      </c>
      <c r="E71" s="511">
        <v>53.25</v>
      </c>
      <c r="F71" s="512">
        <f t="shared" si="1"/>
        <v>958.5</v>
      </c>
    </row>
    <row r="72" spans="2:6" x14ac:dyDescent="0.3">
      <c r="B72" s="508">
        <v>50</v>
      </c>
      <c r="C72" s="509" t="s">
        <v>450</v>
      </c>
      <c r="D72" s="510">
        <v>16</v>
      </c>
      <c r="E72" s="511">
        <v>102.83</v>
      </c>
      <c r="F72" s="512">
        <f t="shared" si="1"/>
        <v>1645.28</v>
      </c>
    </row>
    <row r="73" spans="2:6" x14ac:dyDescent="0.3">
      <c r="B73" s="508">
        <v>51</v>
      </c>
      <c r="C73" s="509" t="s">
        <v>451</v>
      </c>
      <c r="D73" s="510">
        <v>4</v>
      </c>
      <c r="E73" s="511">
        <v>1060.54</v>
      </c>
      <c r="F73" s="512">
        <f t="shared" si="1"/>
        <v>4242.16</v>
      </c>
    </row>
    <row r="74" spans="2:6" x14ac:dyDescent="0.3">
      <c r="B74" s="508">
        <v>52</v>
      </c>
      <c r="C74" s="509" t="s">
        <v>452</v>
      </c>
      <c r="D74" s="510">
        <v>6</v>
      </c>
      <c r="E74" s="511">
        <v>66.16</v>
      </c>
      <c r="F74" s="512">
        <f t="shared" si="1"/>
        <v>396.96</v>
      </c>
    </row>
    <row r="75" spans="2:6" x14ac:dyDescent="0.3">
      <c r="B75" s="508">
        <v>53</v>
      </c>
      <c r="C75" s="509" t="s">
        <v>453</v>
      </c>
      <c r="D75" s="510">
        <v>2</v>
      </c>
      <c r="E75" s="511">
        <v>857.69</v>
      </c>
      <c r="F75" s="512">
        <f t="shared" si="1"/>
        <v>1715.38</v>
      </c>
    </row>
    <row r="76" spans="2:6" x14ac:dyDescent="0.3">
      <c r="B76" s="508">
        <v>54</v>
      </c>
      <c r="C76" s="509" t="s">
        <v>454</v>
      </c>
      <c r="D76" s="510">
        <v>2</v>
      </c>
      <c r="E76" s="511">
        <v>1616.43</v>
      </c>
      <c r="F76" s="512">
        <f t="shared" si="1"/>
        <v>3232.86</v>
      </c>
    </row>
    <row r="77" spans="2:6" x14ac:dyDescent="0.3">
      <c r="B77" s="508">
        <v>55</v>
      </c>
      <c r="C77" s="509" t="s">
        <v>455</v>
      </c>
      <c r="D77" s="510">
        <v>22</v>
      </c>
      <c r="E77" s="511">
        <v>3718.87</v>
      </c>
      <c r="F77" s="512">
        <f t="shared" si="1"/>
        <v>81815.14</v>
      </c>
    </row>
    <row r="78" spans="2:6" x14ac:dyDescent="0.3">
      <c r="B78" s="508">
        <v>56</v>
      </c>
      <c r="C78" s="509" t="s">
        <v>456</v>
      </c>
      <c r="D78" s="510">
        <v>10</v>
      </c>
      <c r="E78" s="511">
        <v>557.51</v>
      </c>
      <c r="F78" s="512">
        <f t="shared" si="1"/>
        <v>5575.1</v>
      </c>
    </row>
    <row r="79" spans="2:6" x14ac:dyDescent="0.3">
      <c r="B79" s="508">
        <v>57</v>
      </c>
      <c r="C79" s="509" t="s">
        <v>457</v>
      </c>
      <c r="D79" s="510">
        <v>2</v>
      </c>
      <c r="E79" s="511">
        <v>348.19</v>
      </c>
      <c r="F79" s="512">
        <f t="shared" si="1"/>
        <v>696.38</v>
      </c>
    </row>
    <row r="80" spans="2:6" x14ac:dyDescent="0.3">
      <c r="B80" s="508">
        <v>58</v>
      </c>
      <c r="C80" s="509" t="s">
        <v>458</v>
      </c>
      <c r="D80" s="510">
        <v>10</v>
      </c>
      <c r="E80" s="511">
        <v>880</v>
      </c>
      <c r="F80" s="512">
        <f t="shared" si="1"/>
        <v>8800</v>
      </c>
    </row>
    <row r="81" spans="2:6" x14ac:dyDescent="0.3">
      <c r="B81" s="508">
        <v>59</v>
      </c>
      <c r="C81" s="509" t="s">
        <v>459</v>
      </c>
      <c r="D81" s="510">
        <v>12</v>
      </c>
      <c r="E81" s="511">
        <v>493.36</v>
      </c>
      <c r="F81" s="512">
        <f t="shared" si="1"/>
        <v>5920.32</v>
      </c>
    </row>
    <row r="82" spans="2:6" x14ac:dyDescent="0.3">
      <c r="B82" s="508">
        <v>60</v>
      </c>
      <c r="C82" s="509" t="s">
        <v>460</v>
      </c>
      <c r="D82" s="510">
        <v>6</v>
      </c>
      <c r="E82" s="511">
        <v>177.28</v>
      </c>
      <c r="F82" s="512">
        <f t="shared" si="1"/>
        <v>1063.68</v>
      </c>
    </row>
    <row r="83" spans="2:6" x14ac:dyDescent="0.3">
      <c r="B83" s="508">
        <v>61</v>
      </c>
      <c r="C83" s="509" t="s">
        <v>461</v>
      </c>
      <c r="D83" s="510">
        <v>26</v>
      </c>
      <c r="E83" s="511">
        <v>2222.33</v>
      </c>
      <c r="F83" s="512">
        <f t="shared" si="1"/>
        <v>57780.58</v>
      </c>
    </row>
    <row r="84" spans="2:6" x14ac:dyDescent="0.3">
      <c r="B84" s="743" t="s">
        <v>462</v>
      </c>
      <c r="C84" s="743"/>
      <c r="D84" s="743"/>
      <c r="E84" s="744"/>
      <c r="F84" s="513">
        <f>SUM(F49:F83)</f>
        <v>344860.49999999994</v>
      </c>
    </row>
    <row r="85" spans="2:6" x14ac:dyDescent="0.3">
      <c r="B85" s="745" t="s">
        <v>463</v>
      </c>
      <c r="C85" s="735"/>
      <c r="D85" s="735"/>
      <c r="E85" s="735"/>
      <c r="F85" s="736"/>
    </row>
    <row r="86" spans="2:6" x14ac:dyDescent="0.3">
      <c r="B86" s="514">
        <v>62</v>
      </c>
      <c r="C86" s="515" t="s">
        <v>464</v>
      </c>
      <c r="D86" s="516">
        <v>2</v>
      </c>
      <c r="E86" s="517">
        <v>17913.330000000002</v>
      </c>
      <c r="F86" s="518">
        <f>SUM(D86*E86)</f>
        <v>35826.660000000003</v>
      </c>
    </row>
    <row r="87" spans="2:6" x14ac:dyDescent="0.3">
      <c r="B87" s="514">
        <v>63</v>
      </c>
      <c r="C87" s="515" t="s">
        <v>465</v>
      </c>
      <c r="D87" s="516">
        <v>4</v>
      </c>
      <c r="E87" s="517">
        <v>582</v>
      </c>
      <c r="F87" s="518">
        <f>SUM(D87*E87)</f>
        <v>2328</v>
      </c>
    </row>
    <row r="88" spans="2:6" x14ac:dyDescent="0.3">
      <c r="B88" s="514">
        <v>64</v>
      </c>
      <c r="C88" s="515" t="s">
        <v>466</v>
      </c>
      <c r="D88" s="516">
        <v>2</v>
      </c>
      <c r="E88" s="517">
        <v>721.11</v>
      </c>
      <c r="F88" s="518">
        <f>SUM(D88*E88)</f>
        <v>1442.22</v>
      </c>
    </row>
    <row r="89" spans="2:6" x14ac:dyDescent="0.3">
      <c r="B89" s="514">
        <v>65</v>
      </c>
      <c r="C89" s="515" t="s">
        <v>467</v>
      </c>
      <c r="D89" s="516">
        <v>2</v>
      </c>
      <c r="E89" s="517">
        <v>5526.67</v>
      </c>
      <c r="F89" s="518">
        <f t="shared" ref="F89:F132" si="2">SUM(D89*E89)</f>
        <v>11053.34</v>
      </c>
    </row>
    <row r="90" spans="2:6" x14ac:dyDescent="0.3">
      <c r="B90" s="514">
        <v>66</v>
      </c>
      <c r="C90" s="515" t="s">
        <v>468</v>
      </c>
      <c r="D90" s="516">
        <v>2</v>
      </c>
      <c r="E90" s="517">
        <v>445.7</v>
      </c>
      <c r="F90" s="518">
        <f t="shared" si="2"/>
        <v>891.4</v>
      </c>
    </row>
    <row r="91" spans="2:6" x14ac:dyDescent="0.3">
      <c r="B91" s="514">
        <v>67</v>
      </c>
      <c r="C91" s="515" t="s">
        <v>469</v>
      </c>
      <c r="D91" s="516">
        <v>2</v>
      </c>
      <c r="E91" s="517">
        <v>2175</v>
      </c>
      <c r="F91" s="518">
        <f t="shared" si="2"/>
        <v>4350</v>
      </c>
    </row>
    <row r="92" spans="2:6" x14ac:dyDescent="0.3">
      <c r="B92" s="514">
        <v>68</v>
      </c>
      <c r="C92" s="515" t="s">
        <v>470</v>
      </c>
      <c r="D92" s="516">
        <v>2</v>
      </c>
      <c r="E92" s="517">
        <v>3939.67</v>
      </c>
      <c r="F92" s="518">
        <f>SUM(D92*E92)</f>
        <v>7879.34</v>
      </c>
    </row>
    <row r="93" spans="2:6" x14ac:dyDescent="0.3">
      <c r="B93" s="514">
        <v>69</v>
      </c>
      <c r="C93" s="515" t="s">
        <v>471</v>
      </c>
      <c r="D93" s="516">
        <v>2</v>
      </c>
      <c r="E93" s="517">
        <v>1132.73</v>
      </c>
      <c r="F93" s="518">
        <f t="shared" si="2"/>
        <v>2265.46</v>
      </c>
    </row>
    <row r="94" spans="2:6" x14ac:dyDescent="0.3">
      <c r="B94" s="514">
        <v>70</v>
      </c>
      <c r="C94" s="515" t="s">
        <v>472</v>
      </c>
      <c r="D94" s="516">
        <v>10</v>
      </c>
      <c r="E94" s="517">
        <v>22.34</v>
      </c>
      <c r="F94" s="518">
        <f t="shared" si="2"/>
        <v>223.4</v>
      </c>
    </row>
    <row r="95" spans="2:6" x14ac:dyDescent="0.3">
      <c r="B95" s="514">
        <v>71</v>
      </c>
      <c r="C95" s="515" t="s">
        <v>473</v>
      </c>
      <c r="D95" s="516">
        <v>4</v>
      </c>
      <c r="E95" s="517">
        <v>50.62</v>
      </c>
      <c r="F95" s="518">
        <f t="shared" si="2"/>
        <v>202.48</v>
      </c>
    </row>
    <row r="96" spans="2:6" x14ac:dyDescent="0.3">
      <c r="B96" s="514">
        <v>72</v>
      </c>
      <c r="C96" s="515" t="s">
        <v>474</v>
      </c>
      <c r="D96" s="516">
        <v>4</v>
      </c>
      <c r="E96" s="517">
        <v>22.25</v>
      </c>
      <c r="F96" s="518">
        <f t="shared" si="2"/>
        <v>89</v>
      </c>
    </row>
    <row r="97" spans="2:6" x14ac:dyDescent="0.3">
      <c r="B97" s="514">
        <v>73</v>
      </c>
      <c r="C97" s="515" t="s">
        <v>475</v>
      </c>
      <c r="D97" s="516">
        <v>84</v>
      </c>
      <c r="E97" s="517">
        <v>91.4</v>
      </c>
      <c r="F97" s="518">
        <f t="shared" si="2"/>
        <v>7677.6</v>
      </c>
    </row>
    <row r="98" spans="2:6" x14ac:dyDescent="0.3">
      <c r="B98" s="514">
        <v>74</v>
      </c>
      <c r="C98" s="515" t="s">
        <v>476</v>
      </c>
      <c r="D98" s="516">
        <v>6</v>
      </c>
      <c r="E98" s="517">
        <v>44.5</v>
      </c>
      <c r="F98" s="518">
        <f t="shared" si="2"/>
        <v>267</v>
      </c>
    </row>
    <row r="99" spans="2:6" x14ac:dyDescent="0.3">
      <c r="B99" s="514">
        <v>75</v>
      </c>
      <c r="C99" s="515" t="s">
        <v>477</v>
      </c>
      <c r="D99" s="516">
        <v>6</v>
      </c>
      <c r="E99" s="517">
        <v>35.28</v>
      </c>
      <c r="F99" s="518">
        <f t="shared" si="2"/>
        <v>211.68</v>
      </c>
    </row>
    <row r="100" spans="2:6" x14ac:dyDescent="0.3">
      <c r="B100" s="514">
        <v>76</v>
      </c>
      <c r="C100" s="515" t="s">
        <v>478</v>
      </c>
      <c r="D100" s="516">
        <v>6</v>
      </c>
      <c r="E100" s="517">
        <v>9.0500000000000007</v>
      </c>
      <c r="F100" s="518">
        <f t="shared" si="2"/>
        <v>54.300000000000004</v>
      </c>
    </row>
    <row r="101" spans="2:6" x14ac:dyDescent="0.3">
      <c r="B101" s="514">
        <v>77</v>
      </c>
      <c r="C101" s="515" t="s">
        <v>479</v>
      </c>
      <c r="D101" s="516">
        <v>6</v>
      </c>
      <c r="E101" s="517">
        <v>10.62</v>
      </c>
      <c r="F101" s="518">
        <f t="shared" si="2"/>
        <v>63.72</v>
      </c>
    </row>
    <row r="102" spans="2:6" x14ac:dyDescent="0.3">
      <c r="B102" s="514">
        <v>78</v>
      </c>
      <c r="C102" s="515" t="s">
        <v>480</v>
      </c>
      <c r="D102" s="516">
        <v>6</v>
      </c>
      <c r="E102" s="517">
        <v>12.51</v>
      </c>
      <c r="F102" s="518">
        <f t="shared" si="2"/>
        <v>75.06</v>
      </c>
    </row>
    <row r="103" spans="2:6" x14ac:dyDescent="0.3">
      <c r="B103" s="514">
        <v>79</v>
      </c>
      <c r="C103" s="515" t="s">
        <v>481</v>
      </c>
      <c r="D103" s="516">
        <v>10</v>
      </c>
      <c r="E103" s="517">
        <v>11.6</v>
      </c>
      <c r="F103" s="518">
        <f t="shared" si="2"/>
        <v>116</v>
      </c>
    </row>
    <row r="104" spans="2:6" x14ac:dyDescent="0.3">
      <c r="B104" s="514">
        <v>80</v>
      </c>
      <c r="C104" s="515" t="s">
        <v>482</v>
      </c>
      <c r="D104" s="516">
        <v>10</v>
      </c>
      <c r="E104" s="517">
        <v>11.6</v>
      </c>
      <c r="F104" s="518">
        <f t="shared" si="2"/>
        <v>116</v>
      </c>
    </row>
    <row r="105" spans="2:6" x14ac:dyDescent="0.3">
      <c r="B105" s="514">
        <v>81</v>
      </c>
      <c r="C105" s="515" t="s">
        <v>483</v>
      </c>
      <c r="D105" s="516">
        <v>4</v>
      </c>
      <c r="E105" s="517">
        <v>81.7</v>
      </c>
      <c r="F105" s="518">
        <f t="shared" si="2"/>
        <v>326.8</v>
      </c>
    </row>
    <row r="106" spans="2:6" x14ac:dyDescent="0.3">
      <c r="B106" s="514">
        <v>82</v>
      </c>
      <c r="C106" s="515" t="s">
        <v>484</v>
      </c>
      <c r="D106" s="516">
        <v>4</v>
      </c>
      <c r="E106" s="517">
        <v>79.08</v>
      </c>
      <c r="F106" s="518">
        <f t="shared" si="2"/>
        <v>316.32</v>
      </c>
    </row>
    <row r="107" spans="2:6" x14ac:dyDescent="0.3">
      <c r="B107" s="514">
        <v>83</v>
      </c>
      <c r="C107" s="515" t="s">
        <v>485</v>
      </c>
      <c r="D107" s="516">
        <v>4</v>
      </c>
      <c r="E107" s="517">
        <v>81.069999999999993</v>
      </c>
      <c r="F107" s="518">
        <f t="shared" si="2"/>
        <v>324.27999999999997</v>
      </c>
    </row>
    <row r="108" spans="2:6" x14ac:dyDescent="0.3">
      <c r="B108" s="514">
        <v>84</v>
      </c>
      <c r="C108" s="515" t="s">
        <v>486</v>
      </c>
      <c r="D108" s="516">
        <v>4</v>
      </c>
      <c r="E108" s="517">
        <v>54.95</v>
      </c>
      <c r="F108" s="518">
        <f t="shared" si="2"/>
        <v>219.8</v>
      </c>
    </row>
    <row r="109" spans="2:6" x14ac:dyDescent="0.3">
      <c r="B109" s="514">
        <v>85</v>
      </c>
      <c r="C109" s="515" t="s">
        <v>487</v>
      </c>
      <c r="D109" s="516">
        <v>4</v>
      </c>
      <c r="E109" s="517">
        <v>81.08</v>
      </c>
      <c r="F109" s="518">
        <f>SUM(D109*E109)</f>
        <v>324.32</v>
      </c>
    </row>
    <row r="110" spans="2:6" x14ac:dyDescent="0.3">
      <c r="B110" s="514">
        <v>86</v>
      </c>
      <c r="C110" s="515" t="s">
        <v>488</v>
      </c>
      <c r="D110" s="516">
        <v>4</v>
      </c>
      <c r="E110" s="517">
        <v>33.229999999999997</v>
      </c>
      <c r="F110" s="518">
        <f t="shared" si="2"/>
        <v>132.91999999999999</v>
      </c>
    </row>
    <row r="111" spans="2:6" x14ac:dyDescent="0.3">
      <c r="B111" s="514">
        <v>87</v>
      </c>
      <c r="C111" s="515" t="s">
        <v>489</v>
      </c>
      <c r="D111" s="516">
        <v>4</v>
      </c>
      <c r="E111" s="517">
        <v>43.05</v>
      </c>
      <c r="F111" s="518">
        <f t="shared" si="2"/>
        <v>172.2</v>
      </c>
    </row>
    <row r="112" spans="2:6" x14ac:dyDescent="0.3">
      <c r="B112" s="514">
        <v>88</v>
      </c>
      <c r="C112" s="515" t="s">
        <v>490</v>
      </c>
      <c r="D112" s="516">
        <v>12</v>
      </c>
      <c r="E112" s="517">
        <v>51.93</v>
      </c>
      <c r="F112" s="518">
        <f t="shared" si="2"/>
        <v>623.16</v>
      </c>
    </row>
    <row r="113" spans="2:6" x14ac:dyDescent="0.3">
      <c r="B113" s="514">
        <v>89</v>
      </c>
      <c r="C113" s="515" t="s">
        <v>491</v>
      </c>
      <c r="D113" s="516">
        <v>8</v>
      </c>
      <c r="E113" s="517">
        <v>21.54</v>
      </c>
      <c r="F113" s="518">
        <f t="shared" si="2"/>
        <v>172.32</v>
      </c>
    </row>
    <row r="114" spans="2:6" x14ac:dyDescent="0.3">
      <c r="B114" s="514">
        <v>90</v>
      </c>
      <c r="C114" s="515" t="s">
        <v>492</v>
      </c>
      <c r="D114" s="516">
        <v>4</v>
      </c>
      <c r="E114" s="517">
        <v>22.29</v>
      </c>
      <c r="F114" s="518">
        <f t="shared" si="2"/>
        <v>89.16</v>
      </c>
    </row>
    <row r="115" spans="2:6" x14ac:dyDescent="0.3">
      <c r="B115" s="514">
        <v>91</v>
      </c>
      <c r="C115" s="515" t="s">
        <v>493</v>
      </c>
      <c r="D115" s="516">
        <v>2</v>
      </c>
      <c r="E115" s="517">
        <v>1628.68</v>
      </c>
      <c r="F115" s="518">
        <f t="shared" si="2"/>
        <v>3257.36</v>
      </c>
    </row>
    <row r="116" spans="2:6" x14ac:dyDescent="0.3">
      <c r="B116" s="514">
        <v>92</v>
      </c>
      <c r="C116" s="515" t="s">
        <v>494</v>
      </c>
      <c r="D116" s="516">
        <v>22</v>
      </c>
      <c r="E116" s="517">
        <v>113.53</v>
      </c>
      <c r="F116" s="518">
        <f t="shared" si="2"/>
        <v>2497.66</v>
      </c>
    </row>
    <row r="117" spans="2:6" x14ac:dyDescent="0.3">
      <c r="B117" s="514">
        <v>93</v>
      </c>
      <c r="C117" s="515" t="s">
        <v>495</v>
      </c>
      <c r="D117" s="516">
        <v>2</v>
      </c>
      <c r="E117" s="517">
        <v>283.13</v>
      </c>
      <c r="F117" s="518">
        <f t="shared" si="2"/>
        <v>566.26</v>
      </c>
    </row>
    <row r="118" spans="2:6" x14ac:dyDescent="0.3">
      <c r="B118" s="514">
        <v>94</v>
      </c>
      <c r="C118" s="515" t="s">
        <v>496</v>
      </c>
      <c r="D118" s="516">
        <v>2</v>
      </c>
      <c r="E118" s="517">
        <v>1043.3</v>
      </c>
      <c r="F118" s="518">
        <f t="shared" si="2"/>
        <v>2086.6</v>
      </c>
    </row>
    <row r="119" spans="2:6" x14ac:dyDescent="0.3">
      <c r="B119" s="514">
        <v>95</v>
      </c>
      <c r="C119" s="515" t="s">
        <v>497</v>
      </c>
      <c r="D119" s="516">
        <v>2</v>
      </c>
      <c r="E119" s="517">
        <v>6366.33</v>
      </c>
      <c r="F119" s="518">
        <f t="shared" si="2"/>
        <v>12732.66</v>
      </c>
    </row>
    <row r="120" spans="2:6" x14ac:dyDescent="0.3">
      <c r="B120" s="514">
        <v>96</v>
      </c>
      <c r="C120" s="515" t="s">
        <v>498</v>
      </c>
      <c r="D120" s="516">
        <v>2</v>
      </c>
      <c r="E120" s="517">
        <v>237.99</v>
      </c>
      <c r="F120" s="518">
        <f t="shared" si="2"/>
        <v>475.98</v>
      </c>
    </row>
    <row r="121" spans="2:6" x14ac:dyDescent="0.3">
      <c r="B121" s="514">
        <v>97</v>
      </c>
      <c r="C121" s="515" t="s">
        <v>499</v>
      </c>
      <c r="D121" s="516">
        <v>4</v>
      </c>
      <c r="E121" s="517">
        <v>497.8</v>
      </c>
      <c r="F121" s="518">
        <f t="shared" si="2"/>
        <v>1991.2</v>
      </c>
    </row>
    <row r="122" spans="2:6" x14ac:dyDescent="0.3">
      <c r="B122" s="514">
        <v>98</v>
      </c>
      <c r="C122" s="515" t="s">
        <v>500</v>
      </c>
      <c r="D122" s="516">
        <v>2</v>
      </c>
      <c r="E122" s="517">
        <v>28.44</v>
      </c>
      <c r="F122" s="518">
        <f t="shared" si="2"/>
        <v>56.88</v>
      </c>
    </row>
    <row r="123" spans="2:6" x14ac:dyDescent="0.3">
      <c r="B123" s="514">
        <v>99</v>
      </c>
      <c r="C123" s="515" t="s">
        <v>501</v>
      </c>
      <c r="D123" s="516">
        <v>2</v>
      </c>
      <c r="E123" s="517">
        <v>424.73</v>
      </c>
      <c r="F123" s="518">
        <f t="shared" si="2"/>
        <v>849.46</v>
      </c>
    </row>
    <row r="124" spans="2:6" x14ac:dyDescent="0.3">
      <c r="B124" s="514">
        <v>100</v>
      </c>
      <c r="C124" s="515" t="s">
        <v>502</v>
      </c>
      <c r="D124" s="516">
        <v>20</v>
      </c>
      <c r="E124" s="517">
        <v>34.15</v>
      </c>
      <c r="F124" s="518">
        <f t="shared" si="2"/>
        <v>683</v>
      </c>
    </row>
    <row r="125" spans="2:6" x14ac:dyDescent="0.3">
      <c r="B125" s="514">
        <v>101</v>
      </c>
      <c r="C125" s="515" t="s">
        <v>503</v>
      </c>
      <c r="D125" s="516">
        <v>8</v>
      </c>
      <c r="E125" s="517">
        <v>25.93</v>
      </c>
      <c r="F125" s="518">
        <f t="shared" si="2"/>
        <v>207.44</v>
      </c>
    </row>
    <row r="126" spans="2:6" x14ac:dyDescent="0.3">
      <c r="B126" s="514">
        <v>102</v>
      </c>
      <c r="C126" s="515" t="s">
        <v>504</v>
      </c>
      <c r="D126" s="516">
        <v>2</v>
      </c>
      <c r="E126" s="517">
        <v>27.78</v>
      </c>
      <c r="F126" s="518">
        <f t="shared" si="2"/>
        <v>55.56</v>
      </c>
    </row>
    <row r="127" spans="2:6" x14ac:dyDescent="0.3">
      <c r="B127" s="514">
        <v>103</v>
      </c>
      <c r="C127" s="515" t="s">
        <v>505</v>
      </c>
      <c r="D127" s="516">
        <v>4</v>
      </c>
      <c r="E127" s="517">
        <v>15.78</v>
      </c>
      <c r="F127" s="518">
        <f t="shared" si="2"/>
        <v>63.12</v>
      </c>
    </row>
    <row r="128" spans="2:6" x14ac:dyDescent="0.3">
      <c r="B128" s="514">
        <v>104</v>
      </c>
      <c r="C128" s="515" t="s">
        <v>506</v>
      </c>
      <c r="D128" s="516">
        <v>2</v>
      </c>
      <c r="E128" s="517">
        <v>285.77</v>
      </c>
      <c r="F128" s="518">
        <f t="shared" si="2"/>
        <v>571.54</v>
      </c>
    </row>
    <row r="129" spans="2:6" x14ac:dyDescent="0.3">
      <c r="B129" s="514">
        <v>105</v>
      </c>
      <c r="C129" s="515" t="s">
        <v>507</v>
      </c>
      <c r="D129" s="516">
        <v>2</v>
      </c>
      <c r="E129" s="517">
        <v>1278.45</v>
      </c>
      <c r="F129" s="518">
        <f t="shared" si="2"/>
        <v>2556.9</v>
      </c>
    </row>
    <row r="130" spans="2:6" x14ac:dyDescent="0.3">
      <c r="B130" s="514">
        <v>106</v>
      </c>
      <c r="C130" s="515" t="s">
        <v>508</v>
      </c>
      <c r="D130" s="516">
        <v>20</v>
      </c>
      <c r="E130" s="517">
        <v>254.13</v>
      </c>
      <c r="F130" s="518">
        <f t="shared" si="2"/>
        <v>5082.6000000000004</v>
      </c>
    </row>
    <row r="131" spans="2:6" x14ac:dyDescent="0.3">
      <c r="B131" s="514">
        <v>107</v>
      </c>
      <c r="C131" s="515" t="s">
        <v>509</v>
      </c>
      <c r="D131" s="516">
        <v>16</v>
      </c>
      <c r="E131" s="517">
        <v>4296.63</v>
      </c>
      <c r="F131" s="518">
        <f t="shared" si="2"/>
        <v>68746.080000000002</v>
      </c>
    </row>
    <row r="132" spans="2:6" x14ac:dyDescent="0.3">
      <c r="B132" s="514">
        <v>108</v>
      </c>
      <c r="C132" s="515" t="s">
        <v>510</v>
      </c>
      <c r="D132" s="516">
        <v>16</v>
      </c>
      <c r="E132" s="517">
        <v>548.63</v>
      </c>
      <c r="F132" s="518">
        <f t="shared" si="2"/>
        <v>8778.08</v>
      </c>
    </row>
    <row r="133" spans="2:6" x14ac:dyDescent="0.3">
      <c r="B133" s="746" t="s">
        <v>511</v>
      </c>
      <c r="C133" s="747"/>
      <c r="D133" s="747"/>
      <c r="E133" s="748"/>
      <c r="F133" s="519">
        <f>SUM(F86:F132)</f>
        <v>189092.32000000004</v>
      </c>
    </row>
    <row r="134" spans="2:6" x14ac:dyDescent="0.3">
      <c r="B134" s="737" t="s">
        <v>512</v>
      </c>
      <c r="C134" s="738"/>
      <c r="D134" s="738"/>
      <c r="E134" s="739"/>
      <c r="F134" s="520">
        <f>F84+F133</f>
        <v>533952.81999999995</v>
      </c>
    </row>
    <row r="135" spans="2:6" x14ac:dyDescent="0.3">
      <c r="B135" s="721" t="s">
        <v>513</v>
      </c>
      <c r="C135" s="722"/>
      <c r="D135" s="722"/>
      <c r="E135" s="723"/>
      <c r="F135" s="521">
        <v>575436.16</v>
      </c>
    </row>
    <row r="136" spans="2:6" x14ac:dyDescent="0.3">
      <c r="B136" s="522"/>
      <c r="C136" s="724" t="s">
        <v>514</v>
      </c>
      <c r="D136" s="725"/>
      <c r="E136" s="726"/>
      <c r="F136" s="523">
        <v>4000000</v>
      </c>
    </row>
    <row r="137" spans="2:6" x14ac:dyDescent="0.3">
      <c r="B137" s="524"/>
      <c r="C137" s="525" t="s">
        <v>409</v>
      </c>
      <c r="D137" s="525" t="s">
        <v>410</v>
      </c>
      <c r="E137" s="525" t="s">
        <v>411</v>
      </c>
      <c r="F137" s="453" t="s">
        <v>412</v>
      </c>
    </row>
    <row r="138" spans="2:6" x14ac:dyDescent="0.3">
      <c r="B138" s="526">
        <v>1</v>
      </c>
      <c r="C138" s="90" t="s">
        <v>515</v>
      </c>
      <c r="D138" s="171">
        <v>150</v>
      </c>
      <c r="E138" s="527">
        <v>1234</v>
      </c>
      <c r="F138" s="528">
        <f>D138*E138</f>
        <v>185100</v>
      </c>
    </row>
    <row r="139" spans="2:6" x14ac:dyDescent="0.3">
      <c r="B139" s="526">
        <v>2</v>
      </c>
      <c r="C139" s="90" t="s">
        <v>516</v>
      </c>
      <c r="D139" s="171">
        <v>500</v>
      </c>
      <c r="E139" s="529">
        <v>1234</v>
      </c>
      <c r="F139" s="528">
        <f>D139*E139</f>
        <v>617000</v>
      </c>
    </row>
    <row r="140" spans="2:6" x14ac:dyDescent="0.3">
      <c r="B140" s="526">
        <v>3</v>
      </c>
      <c r="C140" s="90" t="s">
        <v>517</v>
      </c>
      <c r="D140" s="171">
        <v>314</v>
      </c>
      <c r="E140" s="529">
        <v>1234</v>
      </c>
      <c r="F140" s="528">
        <f>D140*E140</f>
        <v>387476</v>
      </c>
    </row>
    <row r="141" spans="2:6" x14ac:dyDescent="0.3">
      <c r="B141" s="526">
        <v>4</v>
      </c>
      <c r="C141" s="90" t="s">
        <v>518</v>
      </c>
      <c r="D141" s="530">
        <v>51500</v>
      </c>
      <c r="E141" s="171">
        <v>8.14</v>
      </c>
      <c r="F141" s="528">
        <f>D141*E141</f>
        <v>419210.00000000006</v>
      </c>
    </row>
    <row r="142" spans="2:6" x14ac:dyDescent="0.3">
      <c r="B142" s="526">
        <v>5</v>
      </c>
      <c r="C142" s="90" t="s">
        <v>399</v>
      </c>
      <c r="D142" s="530">
        <v>6000</v>
      </c>
      <c r="E142" s="531">
        <v>5.6</v>
      </c>
      <c r="F142" s="528">
        <f>D142*E142</f>
        <v>33600</v>
      </c>
    </row>
    <row r="143" spans="2:6" x14ac:dyDescent="0.3">
      <c r="B143" s="526">
        <v>6</v>
      </c>
      <c r="C143" s="90" t="s">
        <v>400</v>
      </c>
      <c r="D143" s="530">
        <v>10000</v>
      </c>
      <c r="E143" s="171">
        <v>5.14</v>
      </c>
      <c r="F143" s="528">
        <f>E143*D143</f>
        <v>51400</v>
      </c>
    </row>
    <row r="144" spans="2:6" x14ac:dyDescent="0.3">
      <c r="B144" s="526">
        <v>7</v>
      </c>
      <c r="C144" s="90" t="s">
        <v>401</v>
      </c>
      <c r="D144" s="530">
        <v>3500</v>
      </c>
      <c r="E144" s="531">
        <v>5.6</v>
      </c>
      <c r="F144" s="528">
        <f>E144*D144</f>
        <v>19600</v>
      </c>
    </row>
    <row r="145" spans="2:6" ht="28.8" x14ac:dyDescent="0.3">
      <c r="B145" s="526">
        <v>8</v>
      </c>
      <c r="C145" s="90" t="s">
        <v>519</v>
      </c>
      <c r="D145" s="530">
        <v>7500</v>
      </c>
      <c r="E145" s="171">
        <v>4.6399999999999997</v>
      </c>
      <c r="F145" s="528">
        <f>D145*E145</f>
        <v>34800</v>
      </c>
    </row>
    <row r="146" spans="2:6" x14ac:dyDescent="0.3">
      <c r="B146" s="526">
        <v>9</v>
      </c>
      <c r="C146" s="532" t="s">
        <v>520</v>
      </c>
      <c r="D146" s="530">
        <v>10000</v>
      </c>
      <c r="E146" s="171">
        <v>28.47</v>
      </c>
      <c r="F146" s="528">
        <f>E146*D146</f>
        <v>284700</v>
      </c>
    </row>
    <row r="147" spans="2:6" ht="28.8" x14ac:dyDescent="0.3">
      <c r="B147" s="526">
        <v>10</v>
      </c>
      <c r="C147" s="532" t="s">
        <v>521</v>
      </c>
      <c r="D147" s="530">
        <v>10000</v>
      </c>
      <c r="E147" s="171">
        <v>28.47</v>
      </c>
      <c r="F147" s="528">
        <f>E147*D147</f>
        <v>284700</v>
      </c>
    </row>
    <row r="148" spans="2:6" x14ac:dyDescent="0.3">
      <c r="B148" s="526">
        <v>11</v>
      </c>
      <c r="C148" s="90" t="s">
        <v>402</v>
      </c>
      <c r="D148" s="533">
        <v>450</v>
      </c>
      <c r="E148" s="534">
        <v>199.75</v>
      </c>
      <c r="F148" s="535">
        <f>E148*D148</f>
        <v>89887.5</v>
      </c>
    </row>
    <row r="149" spans="2:6" x14ac:dyDescent="0.3">
      <c r="B149" s="526">
        <v>12</v>
      </c>
      <c r="C149" s="536" t="s">
        <v>403</v>
      </c>
      <c r="D149" s="537">
        <v>300</v>
      </c>
      <c r="E149" s="538">
        <v>559.27</v>
      </c>
      <c r="F149" s="539">
        <f>E149*D149</f>
        <v>167781</v>
      </c>
    </row>
    <row r="150" spans="2:6" x14ac:dyDescent="0.3">
      <c r="B150" s="526">
        <v>13</v>
      </c>
      <c r="C150" s="536" t="s">
        <v>404</v>
      </c>
      <c r="D150" s="537">
        <v>150</v>
      </c>
      <c r="E150" s="538">
        <v>199.75</v>
      </c>
      <c r="F150" s="539">
        <f>E150*D150</f>
        <v>29962.5</v>
      </c>
    </row>
    <row r="151" spans="2:6" x14ac:dyDescent="0.3">
      <c r="B151" s="526">
        <v>14</v>
      </c>
      <c r="C151" s="536" t="s">
        <v>522</v>
      </c>
      <c r="D151" s="537">
        <v>150</v>
      </c>
      <c r="E151" s="538">
        <v>559.27</v>
      </c>
      <c r="F151" s="539">
        <f>D151*E151</f>
        <v>83890.5</v>
      </c>
    </row>
    <row r="152" spans="2:6" x14ac:dyDescent="0.3">
      <c r="B152" s="526">
        <v>15</v>
      </c>
      <c r="C152" s="536" t="s">
        <v>523</v>
      </c>
      <c r="D152" s="537">
        <v>270</v>
      </c>
      <c r="E152" s="538">
        <v>377.12</v>
      </c>
      <c r="F152" s="539">
        <f>E152*D152</f>
        <v>101822.39999999999</v>
      </c>
    </row>
    <row r="153" spans="2:6" x14ac:dyDescent="0.3">
      <c r="B153" s="526">
        <v>16</v>
      </c>
      <c r="C153" s="536" t="s">
        <v>405</v>
      </c>
      <c r="D153" s="537">
        <v>270</v>
      </c>
      <c r="E153" s="538">
        <v>195.01</v>
      </c>
      <c r="F153" s="539">
        <f>E153*D153</f>
        <v>52652.7</v>
      </c>
    </row>
    <row r="154" spans="2:6" x14ac:dyDescent="0.3">
      <c r="B154" s="526">
        <v>17</v>
      </c>
      <c r="C154" s="536" t="s">
        <v>524</v>
      </c>
      <c r="D154" s="537">
        <v>270</v>
      </c>
      <c r="E154" s="538">
        <v>258.8</v>
      </c>
      <c r="F154" s="539">
        <f>E154*D154</f>
        <v>69876</v>
      </c>
    </row>
    <row r="155" spans="2:6" ht="43.2" x14ac:dyDescent="0.3">
      <c r="B155" s="526">
        <v>18</v>
      </c>
      <c r="C155" s="90" t="s">
        <v>525</v>
      </c>
      <c r="D155" s="537">
        <v>10000</v>
      </c>
      <c r="E155" s="538">
        <v>14.51</v>
      </c>
      <c r="F155" s="539">
        <f>E155*D155</f>
        <v>145100</v>
      </c>
    </row>
    <row r="156" spans="2:6" ht="43.2" x14ac:dyDescent="0.3">
      <c r="B156" s="727">
        <v>19</v>
      </c>
      <c r="C156" s="92" t="s">
        <v>526</v>
      </c>
      <c r="D156" s="540">
        <v>5525</v>
      </c>
      <c r="E156" s="729">
        <v>13.04</v>
      </c>
      <c r="F156" s="541">
        <f>E156*D156</f>
        <v>72046</v>
      </c>
    </row>
    <row r="157" spans="2:6" ht="43.2" x14ac:dyDescent="0.3">
      <c r="B157" s="728"/>
      <c r="C157" s="542" t="s">
        <v>527</v>
      </c>
      <c r="D157" s="543">
        <v>1380</v>
      </c>
      <c r="E157" s="730"/>
      <c r="F157" s="544">
        <f>D157*E156</f>
        <v>17995.199999999997</v>
      </c>
    </row>
    <row r="158" spans="2:6" x14ac:dyDescent="0.3">
      <c r="B158" s="731" t="s">
        <v>528</v>
      </c>
      <c r="C158" s="732"/>
      <c r="D158" s="732"/>
      <c r="E158" s="733"/>
      <c r="F158" s="545">
        <f>SUM(F138:F157)</f>
        <v>3148599.8000000003</v>
      </c>
    </row>
    <row r="159" spans="2:6" x14ac:dyDescent="0.3">
      <c r="B159" s="498">
        <v>20</v>
      </c>
      <c r="C159" s="482" t="s">
        <v>529</v>
      </c>
      <c r="D159" s="483">
        <v>735</v>
      </c>
      <c r="E159" s="546">
        <v>786.56</v>
      </c>
      <c r="F159" s="547">
        <f>D159*E159</f>
        <v>578121.6</v>
      </c>
    </row>
    <row r="160" spans="2:6" x14ac:dyDescent="0.3">
      <c r="B160" s="734" t="s">
        <v>463</v>
      </c>
      <c r="C160" s="735"/>
      <c r="D160" s="735"/>
      <c r="E160" s="735"/>
      <c r="F160" s="736"/>
    </row>
    <row r="161" spans="2:6" x14ac:dyDescent="0.3">
      <c r="B161" s="548">
        <v>21</v>
      </c>
      <c r="C161" s="549" t="s">
        <v>530</v>
      </c>
      <c r="D161" s="550">
        <v>6</v>
      </c>
      <c r="E161" s="551">
        <v>43.7</v>
      </c>
      <c r="F161" s="519">
        <f t="shared" ref="F161:F176" si="3">SUM(D161*E161)</f>
        <v>262.20000000000005</v>
      </c>
    </row>
    <row r="162" spans="2:6" x14ac:dyDescent="0.3">
      <c r="B162" s="548">
        <v>22</v>
      </c>
      <c r="C162" s="549" t="s">
        <v>531</v>
      </c>
      <c r="D162" s="550">
        <v>20</v>
      </c>
      <c r="E162" s="551">
        <v>10.33</v>
      </c>
      <c r="F162" s="519">
        <f t="shared" si="3"/>
        <v>206.6</v>
      </c>
    </row>
    <row r="163" spans="2:6" x14ac:dyDescent="0.3">
      <c r="B163" s="548">
        <v>23</v>
      </c>
      <c r="C163" s="552" t="s">
        <v>532</v>
      </c>
      <c r="D163" s="553">
        <v>20</v>
      </c>
      <c r="E163" s="554">
        <v>10.44</v>
      </c>
      <c r="F163" s="555">
        <f t="shared" si="3"/>
        <v>208.79999999999998</v>
      </c>
    </row>
    <row r="164" spans="2:6" x14ac:dyDescent="0.3">
      <c r="B164" s="548">
        <v>24</v>
      </c>
      <c r="C164" s="556" t="s">
        <v>533</v>
      </c>
      <c r="D164" s="557">
        <v>20</v>
      </c>
      <c r="E164" s="558">
        <v>11.71</v>
      </c>
      <c r="F164" s="559">
        <f t="shared" si="3"/>
        <v>234.20000000000002</v>
      </c>
    </row>
    <row r="165" spans="2:6" x14ac:dyDescent="0.3">
      <c r="B165" s="548">
        <v>25</v>
      </c>
      <c r="C165" s="556" t="s">
        <v>534</v>
      </c>
      <c r="D165" s="557">
        <v>20</v>
      </c>
      <c r="E165" s="558">
        <v>5.13</v>
      </c>
      <c r="F165" s="559">
        <f t="shared" si="3"/>
        <v>102.6</v>
      </c>
    </row>
    <row r="166" spans="2:6" x14ac:dyDescent="0.3">
      <c r="B166" s="548">
        <v>26</v>
      </c>
      <c r="C166" s="556" t="s">
        <v>535</v>
      </c>
      <c r="D166" s="557">
        <v>4</v>
      </c>
      <c r="E166" s="558">
        <v>14.03</v>
      </c>
      <c r="F166" s="559">
        <f t="shared" si="3"/>
        <v>56.12</v>
      </c>
    </row>
    <row r="167" spans="2:6" x14ac:dyDescent="0.3">
      <c r="B167" s="548">
        <v>27</v>
      </c>
      <c r="C167" s="556" t="s">
        <v>536</v>
      </c>
      <c r="D167" s="557">
        <v>4</v>
      </c>
      <c r="E167" s="558">
        <v>18.32</v>
      </c>
      <c r="F167" s="559">
        <f t="shared" si="3"/>
        <v>73.28</v>
      </c>
    </row>
    <row r="168" spans="2:6" x14ac:dyDescent="0.3">
      <c r="B168" s="548">
        <v>28</v>
      </c>
      <c r="C168" s="556" t="s">
        <v>537</v>
      </c>
      <c r="D168" s="557">
        <v>10</v>
      </c>
      <c r="E168" s="558">
        <v>11.68</v>
      </c>
      <c r="F168" s="559">
        <f t="shared" si="3"/>
        <v>116.8</v>
      </c>
    </row>
    <row r="169" spans="2:6" x14ac:dyDescent="0.3">
      <c r="B169" s="548">
        <v>29</v>
      </c>
      <c r="C169" s="556" t="s">
        <v>538</v>
      </c>
      <c r="D169" s="557">
        <v>2</v>
      </c>
      <c r="E169" s="558">
        <v>13.58</v>
      </c>
      <c r="F169" s="559">
        <f t="shared" si="3"/>
        <v>27.16</v>
      </c>
    </row>
    <row r="170" spans="2:6" x14ac:dyDescent="0.3">
      <c r="B170" s="548">
        <v>30</v>
      </c>
      <c r="C170" s="556" t="s">
        <v>539</v>
      </c>
      <c r="D170" s="557">
        <v>10</v>
      </c>
      <c r="E170" s="558">
        <v>13.87</v>
      </c>
      <c r="F170" s="559">
        <f t="shared" si="3"/>
        <v>138.69999999999999</v>
      </c>
    </row>
    <row r="171" spans="2:6" x14ac:dyDescent="0.3">
      <c r="B171" s="548">
        <v>31</v>
      </c>
      <c r="C171" s="556" t="s">
        <v>540</v>
      </c>
      <c r="D171" s="557">
        <v>20</v>
      </c>
      <c r="E171" s="558">
        <v>10.87</v>
      </c>
      <c r="F171" s="559">
        <f t="shared" si="3"/>
        <v>217.39999999999998</v>
      </c>
    </row>
    <row r="172" spans="2:6" x14ac:dyDescent="0.3">
      <c r="B172" s="548">
        <v>32</v>
      </c>
      <c r="C172" s="556" t="s">
        <v>541</v>
      </c>
      <c r="D172" s="557">
        <v>4</v>
      </c>
      <c r="E172" s="558">
        <v>58.65</v>
      </c>
      <c r="F172" s="559">
        <f t="shared" si="3"/>
        <v>234.6</v>
      </c>
    </row>
    <row r="173" spans="2:6" x14ac:dyDescent="0.3">
      <c r="B173" s="548">
        <v>33</v>
      </c>
      <c r="C173" s="556" t="s">
        <v>542</v>
      </c>
      <c r="D173" s="557">
        <v>4</v>
      </c>
      <c r="E173" s="558">
        <v>77.5</v>
      </c>
      <c r="F173" s="559">
        <f t="shared" si="3"/>
        <v>310</v>
      </c>
    </row>
    <row r="174" spans="2:6" x14ac:dyDescent="0.3">
      <c r="B174" s="548">
        <v>34</v>
      </c>
      <c r="C174" s="556" t="s">
        <v>543</v>
      </c>
      <c r="D174" s="557">
        <v>4</v>
      </c>
      <c r="E174" s="558">
        <v>75.11</v>
      </c>
      <c r="F174" s="559">
        <f t="shared" si="3"/>
        <v>300.44</v>
      </c>
    </row>
    <row r="175" spans="2:6" x14ac:dyDescent="0.3">
      <c r="B175" s="548">
        <v>35</v>
      </c>
      <c r="C175" s="556" t="s">
        <v>544</v>
      </c>
      <c r="D175" s="557">
        <v>4</v>
      </c>
      <c r="E175" s="558">
        <v>81.23</v>
      </c>
      <c r="F175" s="559">
        <f t="shared" si="3"/>
        <v>324.92</v>
      </c>
    </row>
    <row r="176" spans="2:6" x14ac:dyDescent="0.3">
      <c r="B176" s="548">
        <v>36</v>
      </c>
      <c r="C176" s="556" t="s">
        <v>545</v>
      </c>
      <c r="D176" s="557">
        <v>4</v>
      </c>
      <c r="E176" s="558">
        <v>81.23</v>
      </c>
      <c r="F176" s="559">
        <f t="shared" si="3"/>
        <v>324.92</v>
      </c>
    </row>
    <row r="177" spans="2:6" x14ac:dyDescent="0.3">
      <c r="B177" s="548">
        <v>37</v>
      </c>
      <c r="C177" s="556" t="s">
        <v>546</v>
      </c>
      <c r="D177" s="557">
        <v>2</v>
      </c>
      <c r="E177" s="558">
        <v>43.41</v>
      </c>
      <c r="F177" s="559">
        <v>86.82</v>
      </c>
    </row>
    <row r="178" spans="2:6" x14ac:dyDescent="0.3">
      <c r="B178" s="548">
        <v>38</v>
      </c>
      <c r="C178" s="556" t="s">
        <v>547</v>
      </c>
      <c r="D178" s="557">
        <v>4</v>
      </c>
      <c r="E178" s="558">
        <v>49.2</v>
      </c>
      <c r="F178" s="559">
        <f t="shared" ref="F178:F220" si="4">SUM(D178*E178)</f>
        <v>196.8</v>
      </c>
    </row>
    <row r="179" spans="2:6" x14ac:dyDescent="0.3">
      <c r="B179" s="548">
        <v>39</v>
      </c>
      <c r="C179" s="556" t="s">
        <v>548</v>
      </c>
      <c r="D179" s="557">
        <v>6</v>
      </c>
      <c r="E179" s="558">
        <v>32.590000000000003</v>
      </c>
      <c r="F179" s="559">
        <f t="shared" si="4"/>
        <v>195.54000000000002</v>
      </c>
    </row>
    <row r="180" spans="2:6" x14ac:dyDescent="0.3">
      <c r="B180" s="548">
        <v>40</v>
      </c>
      <c r="C180" s="556" t="s">
        <v>549</v>
      </c>
      <c r="D180" s="557">
        <v>20</v>
      </c>
      <c r="E180" s="558">
        <v>44.02</v>
      </c>
      <c r="F180" s="559">
        <f t="shared" si="4"/>
        <v>880.40000000000009</v>
      </c>
    </row>
    <row r="181" spans="2:6" x14ac:dyDescent="0.3">
      <c r="B181" s="548">
        <v>41</v>
      </c>
      <c r="C181" s="556" t="s">
        <v>550</v>
      </c>
      <c r="D181" s="557">
        <v>10</v>
      </c>
      <c r="E181" s="558">
        <v>14.25</v>
      </c>
      <c r="F181" s="559">
        <f t="shared" si="4"/>
        <v>142.5</v>
      </c>
    </row>
    <row r="182" spans="2:6" x14ac:dyDescent="0.3">
      <c r="B182" s="548">
        <v>42</v>
      </c>
      <c r="C182" s="556" t="s">
        <v>551</v>
      </c>
      <c r="D182" s="557">
        <v>20</v>
      </c>
      <c r="E182" s="558">
        <v>8.0500000000000007</v>
      </c>
      <c r="F182" s="559">
        <f t="shared" si="4"/>
        <v>161</v>
      </c>
    </row>
    <row r="183" spans="2:6" x14ac:dyDescent="0.3">
      <c r="B183" s="548">
        <v>43</v>
      </c>
      <c r="C183" s="556" t="s">
        <v>552</v>
      </c>
      <c r="D183" s="557">
        <v>20</v>
      </c>
      <c r="E183" s="558">
        <v>42.99</v>
      </c>
      <c r="F183" s="559">
        <f t="shared" si="4"/>
        <v>859.80000000000007</v>
      </c>
    </row>
    <row r="184" spans="2:6" x14ac:dyDescent="0.3">
      <c r="B184" s="548">
        <v>44</v>
      </c>
      <c r="C184" s="556" t="s">
        <v>553</v>
      </c>
      <c r="D184" s="557">
        <v>10</v>
      </c>
      <c r="E184" s="558">
        <v>80.709999999999994</v>
      </c>
      <c r="F184" s="559">
        <f t="shared" si="4"/>
        <v>807.09999999999991</v>
      </c>
    </row>
    <row r="185" spans="2:6" x14ac:dyDescent="0.3">
      <c r="B185" s="548">
        <v>45</v>
      </c>
      <c r="C185" s="556" t="s">
        <v>554</v>
      </c>
      <c r="D185" s="557">
        <v>10</v>
      </c>
      <c r="E185" s="558">
        <v>8.5</v>
      </c>
      <c r="F185" s="559">
        <f t="shared" si="4"/>
        <v>85</v>
      </c>
    </row>
    <row r="186" spans="2:6" x14ac:dyDescent="0.3">
      <c r="B186" s="548">
        <v>46</v>
      </c>
      <c r="C186" s="556" t="s">
        <v>555</v>
      </c>
      <c r="D186" s="557">
        <v>20</v>
      </c>
      <c r="E186" s="558">
        <v>101.7</v>
      </c>
      <c r="F186" s="559">
        <f t="shared" si="4"/>
        <v>2034</v>
      </c>
    </row>
    <row r="187" spans="2:6" x14ac:dyDescent="0.3">
      <c r="B187" s="548">
        <v>47</v>
      </c>
      <c r="C187" s="556" t="s">
        <v>556</v>
      </c>
      <c r="D187" s="557">
        <v>2</v>
      </c>
      <c r="E187" s="558">
        <v>7556.3</v>
      </c>
      <c r="F187" s="555">
        <f t="shared" si="4"/>
        <v>15112.6</v>
      </c>
    </row>
    <row r="188" spans="2:6" x14ac:dyDescent="0.3">
      <c r="B188" s="548">
        <v>48</v>
      </c>
      <c r="C188" s="556" t="s">
        <v>557</v>
      </c>
      <c r="D188" s="557">
        <v>2</v>
      </c>
      <c r="E188" s="558">
        <v>922</v>
      </c>
      <c r="F188" s="559">
        <f t="shared" si="4"/>
        <v>1844</v>
      </c>
    </row>
    <row r="189" spans="2:6" x14ac:dyDescent="0.3">
      <c r="B189" s="548">
        <v>49</v>
      </c>
      <c r="C189" s="556" t="s">
        <v>558</v>
      </c>
      <c r="D189" s="557">
        <v>10</v>
      </c>
      <c r="E189" s="558">
        <v>3.1</v>
      </c>
      <c r="F189" s="559">
        <f t="shared" si="4"/>
        <v>31</v>
      </c>
    </row>
    <row r="190" spans="2:6" x14ac:dyDescent="0.3">
      <c r="B190" s="548">
        <v>50</v>
      </c>
      <c r="C190" s="556" t="s">
        <v>559</v>
      </c>
      <c r="D190" s="557">
        <v>4</v>
      </c>
      <c r="E190" s="558">
        <v>11.91</v>
      </c>
      <c r="F190" s="559">
        <f t="shared" si="4"/>
        <v>47.64</v>
      </c>
    </row>
    <row r="191" spans="2:6" x14ac:dyDescent="0.3">
      <c r="B191" s="548">
        <v>51</v>
      </c>
      <c r="C191" s="556" t="s">
        <v>560</v>
      </c>
      <c r="D191" s="557">
        <v>4</v>
      </c>
      <c r="E191" s="558">
        <v>10.09</v>
      </c>
      <c r="F191" s="559">
        <f t="shared" si="4"/>
        <v>40.36</v>
      </c>
    </row>
    <row r="192" spans="2:6" x14ac:dyDescent="0.3">
      <c r="B192" s="548">
        <v>52</v>
      </c>
      <c r="C192" s="556" t="s">
        <v>561</v>
      </c>
      <c r="D192" s="557">
        <v>4</v>
      </c>
      <c r="E192" s="558">
        <v>2.59</v>
      </c>
      <c r="F192" s="559">
        <f t="shared" si="4"/>
        <v>10.36</v>
      </c>
    </row>
    <row r="193" spans="2:6" x14ac:dyDescent="0.3">
      <c r="B193" s="548">
        <v>54</v>
      </c>
      <c r="C193" s="556" t="s">
        <v>562</v>
      </c>
      <c r="D193" s="557">
        <v>44</v>
      </c>
      <c r="E193" s="558">
        <v>46.01</v>
      </c>
      <c r="F193" s="559">
        <f t="shared" si="4"/>
        <v>2024.4399999999998</v>
      </c>
    </row>
    <row r="194" spans="2:6" x14ac:dyDescent="0.3">
      <c r="B194" s="548">
        <v>55</v>
      </c>
      <c r="C194" s="556" t="s">
        <v>563</v>
      </c>
      <c r="D194" s="557">
        <v>12</v>
      </c>
      <c r="E194" s="558">
        <v>18.36</v>
      </c>
      <c r="F194" s="559">
        <f t="shared" si="4"/>
        <v>220.32</v>
      </c>
    </row>
    <row r="195" spans="2:6" x14ac:dyDescent="0.3">
      <c r="B195" s="548">
        <v>56</v>
      </c>
      <c r="C195" s="556" t="s">
        <v>564</v>
      </c>
      <c r="D195" s="557">
        <v>12</v>
      </c>
      <c r="E195" s="558">
        <v>48.21</v>
      </c>
      <c r="F195" s="559">
        <f t="shared" si="4"/>
        <v>578.52</v>
      </c>
    </row>
    <row r="196" spans="2:6" x14ac:dyDescent="0.3">
      <c r="B196" s="548">
        <v>57</v>
      </c>
      <c r="C196" s="556" t="s">
        <v>565</v>
      </c>
      <c r="D196" s="557">
        <v>4</v>
      </c>
      <c r="E196" s="558">
        <v>417</v>
      </c>
      <c r="F196" s="559">
        <f t="shared" si="4"/>
        <v>1668</v>
      </c>
    </row>
    <row r="197" spans="2:6" x14ac:dyDescent="0.3">
      <c r="B197" s="548">
        <v>58</v>
      </c>
      <c r="C197" s="556" t="s">
        <v>566</v>
      </c>
      <c r="D197" s="557">
        <v>4</v>
      </c>
      <c r="E197" s="558">
        <v>11.63</v>
      </c>
      <c r="F197" s="559">
        <f t="shared" si="4"/>
        <v>46.52</v>
      </c>
    </row>
    <row r="198" spans="2:6" x14ac:dyDescent="0.3">
      <c r="B198" s="548">
        <v>59</v>
      </c>
      <c r="C198" s="556" t="s">
        <v>567</v>
      </c>
      <c r="D198" s="557">
        <v>6</v>
      </c>
      <c r="E198" s="558">
        <v>13.74</v>
      </c>
      <c r="F198" s="559">
        <f t="shared" si="4"/>
        <v>82.44</v>
      </c>
    </row>
    <row r="199" spans="2:6" x14ac:dyDescent="0.3">
      <c r="B199" s="548">
        <v>60</v>
      </c>
      <c r="C199" s="556" t="s">
        <v>568</v>
      </c>
      <c r="D199" s="557">
        <v>12</v>
      </c>
      <c r="E199" s="558">
        <v>27.13</v>
      </c>
      <c r="F199" s="559">
        <f t="shared" si="4"/>
        <v>325.56</v>
      </c>
    </row>
    <row r="200" spans="2:6" x14ac:dyDescent="0.3">
      <c r="B200" s="548">
        <v>61</v>
      </c>
      <c r="C200" s="556" t="s">
        <v>569</v>
      </c>
      <c r="D200" s="557">
        <v>12</v>
      </c>
      <c r="E200" s="558">
        <v>18.66</v>
      </c>
      <c r="F200" s="559">
        <f t="shared" si="4"/>
        <v>223.92000000000002</v>
      </c>
    </row>
    <row r="201" spans="2:6" x14ac:dyDescent="0.3">
      <c r="B201" s="548">
        <v>62</v>
      </c>
      <c r="C201" s="556" t="s">
        <v>570</v>
      </c>
      <c r="D201" s="557">
        <v>20</v>
      </c>
      <c r="E201" s="558">
        <v>8.5</v>
      </c>
      <c r="F201" s="559">
        <f t="shared" si="4"/>
        <v>170</v>
      </c>
    </row>
    <row r="202" spans="2:6" x14ac:dyDescent="0.3">
      <c r="B202" s="548">
        <v>63</v>
      </c>
      <c r="C202" s="556" t="s">
        <v>571</v>
      </c>
      <c r="D202" s="557">
        <v>10</v>
      </c>
      <c r="E202" s="558">
        <v>22.33</v>
      </c>
      <c r="F202" s="559">
        <f t="shared" si="4"/>
        <v>223.29999999999998</v>
      </c>
    </row>
    <row r="203" spans="2:6" x14ac:dyDescent="0.3">
      <c r="B203" s="548">
        <v>64</v>
      </c>
      <c r="C203" s="556" t="s">
        <v>572</v>
      </c>
      <c r="D203" s="557">
        <v>16</v>
      </c>
      <c r="E203" s="558">
        <v>31.83</v>
      </c>
      <c r="F203" s="559">
        <f t="shared" si="4"/>
        <v>509.28</v>
      </c>
    </row>
    <row r="204" spans="2:6" x14ac:dyDescent="0.3">
      <c r="B204" s="548">
        <v>65</v>
      </c>
      <c r="C204" s="556" t="s">
        <v>573</v>
      </c>
      <c r="D204" s="557">
        <v>16</v>
      </c>
      <c r="E204" s="558">
        <v>27.83</v>
      </c>
      <c r="F204" s="559">
        <f t="shared" si="4"/>
        <v>445.28</v>
      </c>
    </row>
    <row r="205" spans="2:6" x14ac:dyDescent="0.3">
      <c r="B205" s="548">
        <v>66</v>
      </c>
      <c r="C205" s="556" t="s">
        <v>574</v>
      </c>
      <c r="D205" s="557">
        <v>12</v>
      </c>
      <c r="E205" s="558">
        <v>56.52</v>
      </c>
      <c r="F205" s="559">
        <f t="shared" si="4"/>
        <v>678.24</v>
      </c>
    </row>
    <row r="206" spans="2:6" x14ac:dyDescent="0.3">
      <c r="B206" s="548">
        <v>67</v>
      </c>
      <c r="C206" s="556" t="s">
        <v>575</v>
      </c>
      <c r="D206" s="557">
        <v>12</v>
      </c>
      <c r="E206" s="558">
        <v>56.52</v>
      </c>
      <c r="F206" s="559">
        <f t="shared" si="4"/>
        <v>678.24</v>
      </c>
    </row>
    <row r="207" spans="2:6" x14ac:dyDescent="0.3">
      <c r="B207" s="548">
        <v>68</v>
      </c>
      <c r="C207" s="556" t="s">
        <v>576</v>
      </c>
      <c r="D207" s="557">
        <v>12</v>
      </c>
      <c r="E207" s="558">
        <v>19.82</v>
      </c>
      <c r="F207" s="559">
        <f t="shared" si="4"/>
        <v>237.84</v>
      </c>
    </row>
    <row r="208" spans="2:6" x14ac:dyDescent="0.3">
      <c r="B208" s="548">
        <v>69</v>
      </c>
      <c r="C208" s="556" t="s">
        <v>577</v>
      </c>
      <c r="D208" s="557">
        <v>12</v>
      </c>
      <c r="E208" s="558">
        <v>45.06</v>
      </c>
      <c r="F208" s="559">
        <f t="shared" si="4"/>
        <v>540.72</v>
      </c>
    </row>
    <row r="209" spans="2:6" x14ac:dyDescent="0.3">
      <c r="B209" s="548">
        <v>70</v>
      </c>
      <c r="C209" s="556" t="s">
        <v>578</v>
      </c>
      <c r="D209" s="557">
        <v>14</v>
      </c>
      <c r="E209" s="558">
        <v>30.93</v>
      </c>
      <c r="F209" s="559">
        <f t="shared" si="4"/>
        <v>433.02</v>
      </c>
    </row>
    <row r="210" spans="2:6" x14ac:dyDescent="0.3">
      <c r="B210" s="548">
        <v>71</v>
      </c>
      <c r="C210" s="556" t="s">
        <v>579</v>
      </c>
      <c r="D210" s="557">
        <v>10</v>
      </c>
      <c r="E210" s="558">
        <v>123.3</v>
      </c>
      <c r="F210" s="559">
        <f t="shared" si="4"/>
        <v>1233</v>
      </c>
    </row>
    <row r="211" spans="2:6" x14ac:dyDescent="0.3">
      <c r="B211" s="548">
        <v>72</v>
      </c>
      <c r="C211" s="556" t="s">
        <v>580</v>
      </c>
      <c r="D211" s="557">
        <v>4</v>
      </c>
      <c r="E211" s="558">
        <v>59.3</v>
      </c>
      <c r="F211" s="559">
        <f t="shared" si="4"/>
        <v>237.2</v>
      </c>
    </row>
    <row r="212" spans="2:6" x14ac:dyDescent="0.3">
      <c r="B212" s="548">
        <v>73</v>
      </c>
      <c r="C212" s="556" t="s">
        <v>581</v>
      </c>
      <c r="D212" s="557">
        <v>2</v>
      </c>
      <c r="E212" s="558">
        <v>27.32</v>
      </c>
      <c r="F212" s="559">
        <f t="shared" si="4"/>
        <v>54.64</v>
      </c>
    </row>
    <row r="213" spans="2:6" x14ac:dyDescent="0.3">
      <c r="B213" s="548">
        <v>74</v>
      </c>
      <c r="C213" s="556" t="s">
        <v>582</v>
      </c>
      <c r="D213" s="557">
        <v>10</v>
      </c>
      <c r="E213" s="558">
        <v>56.11</v>
      </c>
      <c r="F213" s="559">
        <f t="shared" si="4"/>
        <v>561.1</v>
      </c>
    </row>
    <row r="214" spans="2:6" x14ac:dyDescent="0.3">
      <c r="B214" s="548">
        <v>75</v>
      </c>
      <c r="C214" s="556" t="s">
        <v>583</v>
      </c>
      <c r="D214" s="557">
        <v>2</v>
      </c>
      <c r="E214" s="558">
        <v>264.25</v>
      </c>
      <c r="F214" s="559">
        <f t="shared" si="4"/>
        <v>528.5</v>
      </c>
    </row>
    <row r="215" spans="2:6" x14ac:dyDescent="0.3">
      <c r="B215" s="548">
        <v>76</v>
      </c>
      <c r="C215" s="556" t="s">
        <v>584</v>
      </c>
      <c r="D215" s="557">
        <v>2</v>
      </c>
      <c r="E215" s="558">
        <v>124.63</v>
      </c>
      <c r="F215" s="559">
        <f t="shared" si="4"/>
        <v>249.26</v>
      </c>
    </row>
    <row r="216" spans="2:6" x14ac:dyDescent="0.3">
      <c r="B216" s="548">
        <v>77</v>
      </c>
      <c r="C216" s="556" t="s">
        <v>585</v>
      </c>
      <c r="D216" s="557">
        <v>4</v>
      </c>
      <c r="E216" s="558">
        <v>476.03</v>
      </c>
      <c r="F216" s="559">
        <f t="shared" si="4"/>
        <v>1904.12</v>
      </c>
    </row>
    <row r="217" spans="2:6" x14ac:dyDescent="0.3">
      <c r="B217" s="548">
        <v>78</v>
      </c>
      <c r="C217" s="556" t="s">
        <v>586</v>
      </c>
      <c r="D217" s="557">
        <v>2</v>
      </c>
      <c r="E217" s="558">
        <v>1030</v>
      </c>
      <c r="F217" s="559">
        <f t="shared" si="4"/>
        <v>2060</v>
      </c>
    </row>
    <row r="218" spans="2:6" x14ac:dyDescent="0.3">
      <c r="B218" s="548">
        <v>79</v>
      </c>
      <c r="C218" s="556" t="s">
        <v>587</v>
      </c>
      <c r="D218" s="557">
        <v>12</v>
      </c>
      <c r="E218" s="558">
        <v>464.4</v>
      </c>
      <c r="F218" s="559">
        <f t="shared" si="4"/>
        <v>5572.7999999999993</v>
      </c>
    </row>
    <row r="219" spans="2:6" x14ac:dyDescent="0.3">
      <c r="B219" s="548">
        <v>80</v>
      </c>
      <c r="C219" s="556" t="s">
        <v>588</v>
      </c>
      <c r="D219" s="557">
        <v>2</v>
      </c>
      <c r="E219" s="558">
        <v>538.98</v>
      </c>
      <c r="F219" s="559">
        <f t="shared" si="4"/>
        <v>1077.96</v>
      </c>
    </row>
    <row r="220" spans="2:6" x14ac:dyDescent="0.3">
      <c r="B220" s="548">
        <v>81</v>
      </c>
      <c r="C220" s="556" t="s">
        <v>589</v>
      </c>
      <c r="D220" s="557">
        <v>6</v>
      </c>
      <c r="E220" s="558">
        <v>1567</v>
      </c>
      <c r="F220" s="559">
        <f t="shared" si="4"/>
        <v>9402</v>
      </c>
    </row>
    <row r="221" spans="2:6" x14ac:dyDescent="0.3">
      <c r="B221" s="713" t="s">
        <v>590</v>
      </c>
      <c r="C221" s="714"/>
      <c r="D221" s="714"/>
      <c r="E221" s="714"/>
      <c r="F221" s="560">
        <f>SUM(F161:F220)</f>
        <v>57639.879999999983</v>
      </c>
    </row>
    <row r="222" spans="2:6" x14ac:dyDescent="0.3">
      <c r="B222" s="715" t="s">
        <v>591</v>
      </c>
      <c r="C222" s="716"/>
      <c r="D222" s="716"/>
      <c r="E222" s="717"/>
      <c r="F222" s="561">
        <f>F158+F159</f>
        <v>3726721.4000000004</v>
      </c>
    </row>
    <row r="223" spans="2:6" ht="15" thickBot="1" x14ac:dyDescent="0.35">
      <c r="B223" s="718" t="s">
        <v>592</v>
      </c>
      <c r="C223" s="719"/>
      <c r="D223" s="719"/>
      <c r="E223" s="720"/>
      <c r="F223" s="562">
        <f>F136-F222</f>
        <v>273278.59999999963</v>
      </c>
    </row>
    <row r="224" spans="2:6" ht="15" thickTop="1" x14ac:dyDescent="0.3">
      <c r="E224" s="35" t="s">
        <v>593</v>
      </c>
      <c r="F224" s="563">
        <f>SUM(F222,F134,F84,F46,F8)</f>
        <v>43435591.480000004</v>
      </c>
    </row>
  </sheetData>
  <sheetProtection selectLockedCells="1" selectUnlockedCells="1"/>
  <customSheetViews>
    <customSheetView guid="{F305B0BF-EA96-4BFD-B000-F617D6482D45}" scale="55" topLeftCell="A49">
      <pageMargins left="0" right="0" top="0" bottom="0" header="0" footer="0"/>
      <pageSetup paperSize="9" firstPageNumber="0" orientation="portrait" horizontalDpi="300" verticalDpi="300" r:id="rId1"/>
      <headerFooter alignWithMargins="0"/>
    </customSheetView>
    <customSheetView guid="{89462457-6DC6-4183-8190-6643C6F2F09B}" scale="55" topLeftCell="A49">
      <pageMargins left="0" right="0" top="0" bottom="0" header="0" footer="0"/>
      <pageSetup paperSize="9" firstPageNumber="0" orientation="portrait" horizontalDpi="300" verticalDpi="300" r:id="rId2"/>
      <headerFooter alignWithMargins="0"/>
    </customSheetView>
  </customSheetViews>
  <mergeCells count="34">
    <mergeCell ref="A1:G1"/>
    <mergeCell ref="B17:B18"/>
    <mergeCell ref="B2:F2"/>
    <mergeCell ref="C4:D4"/>
    <mergeCell ref="B5:E5"/>
    <mergeCell ref="B8:D8"/>
    <mergeCell ref="B9:E9"/>
    <mergeCell ref="B10:E10"/>
    <mergeCell ref="B13:B16"/>
    <mergeCell ref="C13:C15"/>
    <mergeCell ref="D13:D15"/>
    <mergeCell ref="E13:E15"/>
    <mergeCell ref="F13:F15"/>
    <mergeCell ref="B134:E134"/>
    <mergeCell ref="B19:B20"/>
    <mergeCell ref="B26:B27"/>
    <mergeCell ref="B30:B31"/>
    <mergeCell ref="B34:B35"/>
    <mergeCell ref="B41:B42"/>
    <mergeCell ref="B46:E46"/>
    <mergeCell ref="B47:E47"/>
    <mergeCell ref="B48:F48"/>
    <mergeCell ref="B84:E84"/>
    <mergeCell ref="B85:F85"/>
    <mergeCell ref="B133:E133"/>
    <mergeCell ref="B221:E221"/>
    <mergeCell ref="B222:E222"/>
    <mergeCell ref="B223:E223"/>
    <mergeCell ref="B135:E135"/>
    <mergeCell ref="C136:E136"/>
    <mergeCell ref="B156:B157"/>
    <mergeCell ref="E156:E157"/>
    <mergeCell ref="B158:E158"/>
    <mergeCell ref="B160:F160"/>
  </mergeCells>
  <conditionalFormatting sqref="C7">
    <cfRule type="colorScale" priority="1">
      <colorScale>
        <cfvo type="min"/>
        <cfvo type="max"/>
        <color rgb="FF57BB8A"/>
        <color rgb="FFFFFFFF"/>
      </colorScale>
    </cfRule>
  </conditionalFormatting>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8">
    <tabColor theme="0"/>
  </sheetPr>
  <dimension ref="B2:G29"/>
  <sheetViews>
    <sheetView zoomScale="90" zoomScaleNormal="90" workbookViewId="0"/>
  </sheetViews>
  <sheetFormatPr defaultRowHeight="13.8" x14ac:dyDescent="0.3"/>
  <cols>
    <col min="1" max="1" width="9.109375" style="75"/>
    <col min="2" max="2" width="25.6640625" style="75" customWidth="1"/>
    <col min="3" max="3" width="13.88671875" style="75" customWidth="1"/>
    <col min="4" max="4" width="11.6640625" style="127" customWidth="1"/>
    <col min="5" max="5" width="41.5546875" style="75" customWidth="1"/>
    <col min="6" max="6" width="6.44140625" style="75" customWidth="1"/>
    <col min="7" max="7" width="20.109375" style="99" bestFit="1" customWidth="1"/>
    <col min="8" max="252" width="9.109375" style="75"/>
    <col min="253" max="253" width="41.6640625" style="75" bestFit="1" customWidth="1"/>
    <col min="254" max="254" width="15.6640625" style="75" bestFit="1" customWidth="1"/>
    <col min="255" max="255" width="41.5546875" style="75" customWidth="1"/>
    <col min="256" max="256" width="6.44140625" style="75" customWidth="1"/>
    <col min="257" max="257" width="18.33203125" style="75" bestFit="1" customWidth="1"/>
    <col min="258" max="258" width="9.109375" style="75"/>
    <col min="259" max="259" width="31.33203125" style="75" bestFit="1" customWidth="1"/>
    <col min="260" max="260" width="15.6640625" style="75" bestFit="1" customWidth="1"/>
    <col min="261" max="261" width="44.6640625" style="75" bestFit="1" customWidth="1"/>
    <col min="262" max="262" width="6.33203125" style="75" bestFit="1" customWidth="1"/>
    <col min="263" max="263" width="15.5546875" style="75" bestFit="1" customWidth="1"/>
    <col min="264" max="508" width="9.109375" style="75"/>
    <col min="509" max="509" width="41.6640625" style="75" bestFit="1" customWidth="1"/>
    <col min="510" max="510" width="15.6640625" style="75" bestFit="1" customWidth="1"/>
    <col min="511" max="511" width="41.5546875" style="75" customWidth="1"/>
    <col min="512" max="512" width="6.44140625" style="75" customWidth="1"/>
    <col min="513" max="513" width="18.33203125" style="75" bestFit="1" customWidth="1"/>
    <col min="514" max="514" width="9.109375" style="75"/>
    <col min="515" max="515" width="31.33203125" style="75" bestFit="1" customWidth="1"/>
    <col min="516" max="516" width="15.6640625" style="75" bestFit="1" customWidth="1"/>
    <col min="517" max="517" width="44.6640625" style="75" bestFit="1" customWidth="1"/>
    <col min="518" max="518" width="6.33203125" style="75" bestFit="1" customWidth="1"/>
    <col min="519" max="519" width="15.5546875" style="75" bestFit="1" customWidth="1"/>
    <col min="520" max="764" width="9.109375" style="75"/>
    <col min="765" max="765" width="41.6640625" style="75" bestFit="1" customWidth="1"/>
    <col min="766" max="766" width="15.6640625" style="75" bestFit="1" customWidth="1"/>
    <col min="767" max="767" width="41.5546875" style="75" customWidth="1"/>
    <col min="768" max="768" width="6.44140625" style="75" customWidth="1"/>
    <col min="769" max="769" width="18.33203125" style="75" bestFit="1" customWidth="1"/>
    <col min="770" max="770" width="9.109375" style="75"/>
    <col min="771" max="771" width="31.33203125" style="75" bestFit="1" customWidth="1"/>
    <col min="772" max="772" width="15.6640625" style="75" bestFit="1" customWidth="1"/>
    <col min="773" max="773" width="44.6640625" style="75" bestFit="1" customWidth="1"/>
    <col min="774" max="774" width="6.33203125" style="75" bestFit="1" customWidth="1"/>
    <col min="775" max="775" width="15.5546875" style="75" bestFit="1" customWidth="1"/>
    <col min="776" max="1020" width="9.109375" style="75"/>
    <col min="1021" max="1021" width="41.6640625" style="75" bestFit="1" customWidth="1"/>
    <col min="1022" max="1022" width="15.6640625" style="75" bestFit="1" customWidth="1"/>
    <col min="1023" max="1023" width="41.5546875" style="75" customWidth="1"/>
    <col min="1024" max="1024" width="6.44140625" style="75" customWidth="1"/>
    <col min="1025" max="1025" width="18.33203125" style="75" bestFit="1" customWidth="1"/>
    <col min="1026" max="1026" width="9.109375" style="75"/>
    <col min="1027" max="1027" width="31.33203125" style="75" bestFit="1" customWidth="1"/>
    <col min="1028" max="1028" width="15.6640625" style="75" bestFit="1" customWidth="1"/>
    <col min="1029" max="1029" width="44.6640625" style="75" bestFit="1" customWidth="1"/>
    <col min="1030" max="1030" width="6.33203125" style="75" bestFit="1" customWidth="1"/>
    <col min="1031" max="1031" width="15.5546875" style="75" bestFit="1" customWidth="1"/>
    <col min="1032" max="1276" width="9.109375" style="75"/>
    <col min="1277" max="1277" width="41.6640625" style="75" bestFit="1" customWidth="1"/>
    <col min="1278" max="1278" width="15.6640625" style="75" bestFit="1" customWidth="1"/>
    <col min="1279" max="1279" width="41.5546875" style="75" customWidth="1"/>
    <col min="1280" max="1280" width="6.44140625" style="75" customWidth="1"/>
    <col min="1281" max="1281" width="18.33203125" style="75" bestFit="1" customWidth="1"/>
    <col min="1282" max="1282" width="9.109375" style="75"/>
    <col min="1283" max="1283" width="31.33203125" style="75" bestFit="1" customWidth="1"/>
    <col min="1284" max="1284" width="15.6640625" style="75" bestFit="1" customWidth="1"/>
    <col min="1285" max="1285" width="44.6640625" style="75" bestFit="1" customWidth="1"/>
    <col min="1286" max="1286" width="6.33203125" style="75" bestFit="1" customWidth="1"/>
    <col min="1287" max="1287" width="15.5546875" style="75" bestFit="1" customWidth="1"/>
    <col min="1288" max="1532" width="9.109375" style="75"/>
    <col min="1533" max="1533" width="41.6640625" style="75" bestFit="1" customWidth="1"/>
    <col min="1534" max="1534" width="15.6640625" style="75" bestFit="1" customWidth="1"/>
    <col min="1535" max="1535" width="41.5546875" style="75" customWidth="1"/>
    <col min="1536" max="1536" width="6.44140625" style="75" customWidth="1"/>
    <col min="1537" max="1537" width="18.33203125" style="75" bestFit="1" customWidth="1"/>
    <col min="1538" max="1538" width="9.109375" style="75"/>
    <col min="1539" max="1539" width="31.33203125" style="75" bestFit="1" customWidth="1"/>
    <col min="1540" max="1540" width="15.6640625" style="75" bestFit="1" customWidth="1"/>
    <col min="1541" max="1541" width="44.6640625" style="75" bestFit="1" customWidth="1"/>
    <col min="1542" max="1542" width="6.33203125" style="75" bestFit="1" customWidth="1"/>
    <col min="1543" max="1543" width="15.5546875" style="75" bestFit="1" customWidth="1"/>
    <col min="1544" max="1788" width="9.109375" style="75"/>
    <col min="1789" max="1789" width="41.6640625" style="75" bestFit="1" customWidth="1"/>
    <col min="1790" max="1790" width="15.6640625" style="75" bestFit="1" customWidth="1"/>
    <col min="1791" max="1791" width="41.5546875" style="75" customWidth="1"/>
    <col min="1792" max="1792" width="6.44140625" style="75" customWidth="1"/>
    <col min="1793" max="1793" width="18.33203125" style="75" bestFit="1" customWidth="1"/>
    <col min="1794" max="1794" width="9.109375" style="75"/>
    <col min="1795" max="1795" width="31.33203125" style="75" bestFit="1" customWidth="1"/>
    <col min="1796" max="1796" width="15.6640625" style="75" bestFit="1" customWidth="1"/>
    <col min="1797" max="1797" width="44.6640625" style="75" bestFit="1" customWidth="1"/>
    <col min="1798" max="1798" width="6.33203125" style="75" bestFit="1" customWidth="1"/>
    <col min="1799" max="1799" width="15.5546875" style="75" bestFit="1" customWidth="1"/>
    <col min="1800" max="2044" width="9.109375" style="75"/>
    <col min="2045" max="2045" width="41.6640625" style="75" bestFit="1" customWidth="1"/>
    <col min="2046" max="2046" width="15.6640625" style="75" bestFit="1" customWidth="1"/>
    <col min="2047" max="2047" width="41.5546875" style="75" customWidth="1"/>
    <col min="2048" max="2048" width="6.44140625" style="75" customWidth="1"/>
    <col min="2049" max="2049" width="18.33203125" style="75" bestFit="1" customWidth="1"/>
    <col min="2050" max="2050" width="9.109375" style="75"/>
    <col min="2051" max="2051" width="31.33203125" style="75" bestFit="1" customWidth="1"/>
    <col min="2052" max="2052" width="15.6640625" style="75" bestFit="1" customWidth="1"/>
    <col min="2053" max="2053" width="44.6640625" style="75" bestFit="1" customWidth="1"/>
    <col min="2054" max="2054" width="6.33203125" style="75" bestFit="1" customWidth="1"/>
    <col min="2055" max="2055" width="15.5546875" style="75" bestFit="1" customWidth="1"/>
    <col min="2056" max="2300" width="9.109375" style="75"/>
    <col min="2301" max="2301" width="41.6640625" style="75" bestFit="1" customWidth="1"/>
    <col min="2302" max="2302" width="15.6640625" style="75" bestFit="1" customWidth="1"/>
    <col min="2303" max="2303" width="41.5546875" style="75" customWidth="1"/>
    <col min="2304" max="2304" width="6.44140625" style="75" customWidth="1"/>
    <col min="2305" max="2305" width="18.33203125" style="75" bestFit="1" customWidth="1"/>
    <col min="2306" max="2306" width="9.109375" style="75"/>
    <col min="2307" max="2307" width="31.33203125" style="75" bestFit="1" customWidth="1"/>
    <col min="2308" max="2308" width="15.6640625" style="75" bestFit="1" customWidth="1"/>
    <col min="2309" max="2309" width="44.6640625" style="75" bestFit="1" customWidth="1"/>
    <col min="2310" max="2310" width="6.33203125" style="75" bestFit="1" customWidth="1"/>
    <col min="2311" max="2311" width="15.5546875" style="75" bestFit="1" customWidth="1"/>
    <col min="2312" max="2556" width="9.109375" style="75"/>
    <col min="2557" max="2557" width="41.6640625" style="75" bestFit="1" customWidth="1"/>
    <col min="2558" max="2558" width="15.6640625" style="75" bestFit="1" customWidth="1"/>
    <col min="2559" max="2559" width="41.5546875" style="75" customWidth="1"/>
    <col min="2560" max="2560" width="6.44140625" style="75" customWidth="1"/>
    <col min="2561" max="2561" width="18.33203125" style="75" bestFit="1" customWidth="1"/>
    <col min="2562" max="2562" width="9.109375" style="75"/>
    <col min="2563" max="2563" width="31.33203125" style="75" bestFit="1" customWidth="1"/>
    <col min="2564" max="2564" width="15.6640625" style="75" bestFit="1" customWidth="1"/>
    <col min="2565" max="2565" width="44.6640625" style="75" bestFit="1" customWidth="1"/>
    <col min="2566" max="2566" width="6.33203125" style="75" bestFit="1" customWidth="1"/>
    <col min="2567" max="2567" width="15.5546875" style="75" bestFit="1" customWidth="1"/>
    <col min="2568" max="2812" width="9.109375" style="75"/>
    <col min="2813" max="2813" width="41.6640625" style="75" bestFit="1" customWidth="1"/>
    <col min="2814" max="2814" width="15.6640625" style="75" bestFit="1" customWidth="1"/>
    <col min="2815" max="2815" width="41.5546875" style="75" customWidth="1"/>
    <col min="2816" max="2816" width="6.44140625" style="75" customWidth="1"/>
    <col min="2817" max="2817" width="18.33203125" style="75" bestFit="1" customWidth="1"/>
    <col min="2818" max="2818" width="9.109375" style="75"/>
    <col min="2819" max="2819" width="31.33203125" style="75" bestFit="1" customWidth="1"/>
    <col min="2820" max="2820" width="15.6640625" style="75" bestFit="1" customWidth="1"/>
    <col min="2821" max="2821" width="44.6640625" style="75" bestFit="1" customWidth="1"/>
    <col min="2822" max="2822" width="6.33203125" style="75" bestFit="1" customWidth="1"/>
    <col min="2823" max="2823" width="15.5546875" style="75" bestFit="1" customWidth="1"/>
    <col min="2824" max="3068" width="9.109375" style="75"/>
    <col min="3069" max="3069" width="41.6640625" style="75" bestFit="1" customWidth="1"/>
    <col min="3070" max="3070" width="15.6640625" style="75" bestFit="1" customWidth="1"/>
    <col min="3071" max="3071" width="41.5546875" style="75" customWidth="1"/>
    <col min="3072" max="3072" width="6.44140625" style="75" customWidth="1"/>
    <col min="3073" max="3073" width="18.33203125" style="75" bestFit="1" customWidth="1"/>
    <col min="3074" max="3074" width="9.109375" style="75"/>
    <col min="3075" max="3075" width="31.33203125" style="75" bestFit="1" customWidth="1"/>
    <col min="3076" max="3076" width="15.6640625" style="75" bestFit="1" customWidth="1"/>
    <col min="3077" max="3077" width="44.6640625" style="75" bestFit="1" customWidth="1"/>
    <col min="3078" max="3078" width="6.33203125" style="75" bestFit="1" customWidth="1"/>
    <col min="3079" max="3079" width="15.5546875" style="75" bestFit="1" customWidth="1"/>
    <col min="3080" max="3324" width="9.109375" style="75"/>
    <col min="3325" max="3325" width="41.6640625" style="75" bestFit="1" customWidth="1"/>
    <col min="3326" max="3326" width="15.6640625" style="75" bestFit="1" customWidth="1"/>
    <col min="3327" max="3327" width="41.5546875" style="75" customWidth="1"/>
    <col min="3328" max="3328" width="6.44140625" style="75" customWidth="1"/>
    <col min="3329" max="3329" width="18.33203125" style="75" bestFit="1" customWidth="1"/>
    <col min="3330" max="3330" width="9.109375" style="75"/>
    <col min="3331" max="3331" width="31.33203125" style="75" bestFit="1" customWidth="1"/>
    <col min="3332" max="3332" width="15.6640625" style="75" bestFit="1" customWidth="1"/>
    <col min="3333" max="3333" width="44.6640625" style="75" bestFit="1" customWidth="1"/>
    <col min="3334" max="3334" width="6.33203125" style="75" bestFit="1" customWidth="1"/>
    <col min="3335" max="3335" width="15.5546875" style="75" bestFit="1" customWidth="1"/>
    <col min="3336" max="3580" width="9.109375" style="75"/>
    <col min="3581" max="3581" width="41.6640625" style="75" bestFit="1" customWidth="1"/>
    <col min="3582" max="3582" width="15.6640625" style="75" bestFit="1" customWidth="1"/>
    <col min="3583" max="3583" width="41.5546875" style="75" customWidth="1"/>
    <col min="3584" max="3584" width="6.44140625" style="75" customWidth="1"/>
    <col min="3585" max="3585" width="18.33203125" style="75" bestFit="1" customWidth="1"/>
    <col min="3586" max="3586" width="9.109375" style="75"/>
    <col min="3587" max="3587" width="31.33203125" style="75" bestFit="1" customWidth="1"/>
    <col min="3588" max="3588" width="15.6640625" style="75" bestFit="1" customWidth="1"/>
    <col min="3589" max="3589" width="44.6640625" style="75" bestFit="1" customWidth="1"/>
    <col min="3590" max="3590" width="6.33203125" style="75" bestFit="1" customWidth="1"/>
    <col min="3591" max="3591" width="15.5546875" style="75" bestFit="1" customWidth="1"/>
    <col min="3592" max="3836" width="9.109375" style="75"/>
    <col min="3837" max="3837" width="41.6640625" style="75" bestFit="1" customWidth="1"/>
    <col min="3838" max="3838" width="15.6640625" style="75" bestFit="1" customWidth="1"/>
    <col min="3839" max="3839" width="41.5546875" style="75" customWidth="1"/>
    <col min="3840" max="3840" width="6.44140625" style="75" customWidth="1"/>
    <col min="3841" max="3841" width="18.33203125" style="75" bestFit="1" customWidth="1"/>
    <col min="3842" max="3842" width="9.109375" style="75"/>
    <col min="3843" max="3843" width="31.33203125" style="75" bestFit="1" customWidth="1"/>
    <col min="3844" max="3844" width="15.6640625" style="75" bestFit="1" customWidth="1"/>
    <col min="3845" max="3845" width="44.6640625" style="75" bestFit="1" customWidth="1"/>
    <col min="3846" max="3846" width="6.33203125" style="75" bestFit="1" customWidth="1"/>
    <col min="3847" max="3847" width="15.5546875" style="75" bestFit="1" customWidth="1"/>
    <col min="3848" max="4092" width="9.109375" style="75"/>
    <col min="4093" max="4093" width="41.6640625" style="75" bestFit="1" customWidth="1"/>
    <col min="4094" max="4094" width="15.6640625" style="75" bestFit="1" customWidth="1"/>
    <col min="4095" max="4095" width="41.5546875" style="75" customWidth="1"/>
    <col min="4096" max="4096" width="6.44140625" style="75" customWidth="1"/>
    <col min="4097" max="4097" width="18.33203125" style="75" bestFit="1" customWidth="1"/>
    <col min="4098" max="4098" width="9.109375" style="75"/>
    <col min="4099" max="4099" width="31.33203125" style="75" bestFit="1" customWidth="1"/>
    <col min="4100" max="4100" width="15.6640625" style="75" bestFit="1" customWidth="1"/>
    <col min="4101" max="4101" width="44.6640625" style="75" bestFit="1" customWidth="1"/>
    <col min="4102" max="4102" width="6.33203125" style="75" bestFit="1" customWidth="1"/>
    <col min="4103" max="4103" width="15.5546875" style="75" bestFit="1" customWidth="1"/>
    <col min="4104" max="4348" width="9.109375" style="75"/>
    <col min="4349" max="4349" width="41.6640625" style="75" bestFit="1" customWidth="1"/>
    <col min="4350" max="4350" width="15.6640625" style="75" bestFit="1" customWidth="1"/>
    <col min="4351" max="4351" width="41.5546875" style="75" customWidth="1"/>
    <col min="4352" max="4352" width="6.44140625" style="75" customWidth="1"/>
    <col min="4353" max="4353" width="18.33203125" style="75" bestFit="1" customWidth="1"/>
    <col min="4354" max="4354" width="9.109375" style="75"/>
    <col min="4355" max="4355" width="31.33203125" style="75" bestFit="1" customWidth="1"/>
    <col min="4356" max="4356" width="15.6640625" style="75" bestFit="1" customWidth="1"/>
    <col min="4357" max="4357" width="44.6640625" style="75" bestFit="1" customWidth="1"/>
    <col min="4358" max="4358" width="6.33203125" style="75" bestFit="1" customWidth="1"/>
    <col min="4359" max="4359" width="15.5546875" style="75" bestFit="1" customWidth="1"/>
    <col min="4360" max="4604" width="9.109375" style="75"/>
    <col min="4605" max="4605" width="41.6640625" style="75" bestFit="1" customWidth="1"/>
    <col min="4606" max="4606" width="15.6640625" style="75" bestFit="1" customWidth="1"/>
    <col min="4607" max="4607" width="41.5546875" style="75" customWidth="1"/>
    <col min="4608" max="4608" width="6.44140625" style="75" customWidth="1"/>
    <col min="4609" max="4609" width="18.33203125" style="75" bestFit="1" customWidth="1"/>
    <col min="4610" max="4610" width="9.109375" style="75"/>
    <col min="4611" max="4611" width="31.33203125" style="75" bestFit="1" customWidth="1"/>
    <col min="4612" max="4612" width="15.6640625" style="75" bestFit="1" customWidth="1"/>
    <col min="4613" max="4613" width="44.6640625" style="75" bestFit="1" customWidth="1"/>
    <col min="4614" max="4614" width="6.33203125" style="75" bestFit="1" customWidth="1"/>
    <col min="4615" max="4615" width="15.5546875" style="75" bestFit="1" customWidth="1"/>
    <col min="4616" max="4860" width="9.109375" style="75"/>
    <col min="4861" max="4861" width="41.6640625" style="75" bestFit="1" customWidth="1"/>
    <col min="4862" max="4862" width="15.6640625" style="75" bestFit="1" customWidth="1"/>
    <col min="4863" max="4863" width="41.5546875" style="75" customWidth="1"/>
    <col min="4864" max="4864" width="6.44140625" style="75" customWidth="1"/>
    <col min="4865" max="4865" width="18.33203125" style="75" bestFit="1" customWidth="1"/>
    <col min="4866" max="4866" width="9.109375" style="75"/>
    <col min="4867" max="4867" width="31.33203125" style="75" bestFit="1" customWidth="1"/>
    <col min="4868" max="4868" width="15.6640625" style="75" bestFit="1" customWidth="1"/>
    <col min="4869" max="4869" width="44.6640625" style="75" bestFit="1" customWidth="1"/>
    <col min="4870" max="4870" width="6.33203125" style="75" bestFit="1" customWidth="1"/>
    <col min="4871" max="4871" width="15.5546875" style="75" bestFit="1" customWidth="1"/>
    <col min="4872" max="5116" width="9.109375" style="75"/>
    <col min="5117" max="5117" width="41.6640625" style="75" bestFit="1" customWidth="1"/>
    <col min="5118" max="5118" width="15.6640625" style="75" bestFit="1" customWidth="1"/>
    <col min="5119" max="5119" width="41.5546875" style="75" customWidth="1"/>
    <col min="5120" max="5120" width="6.44140625" style="75" customWidth="1"/>
    <col min="5121" max="5121" width="18.33203125" style="75" bestFit="1" customWidth="1"/>
    <col min="5122" max="5122" width="9.109375" style="75"/>
    <col min="5123" max="5123" width="31.33203125" style="75" bestFit="1" customWidth="1"/>
    <col min="5124" max="5124" width="15.6640625" style="75" bestFit="1" customWidth="1"/>
    <col min="5125" max="5125" width="44.6640625" style="75" bestFit="1" customWidth="1"/>
    <col min="5126" max="5126" width="6.33203125" style="75" bestFit="1" customWidth="1"/>
    <col min="5127" max="5127" width="15.5546875" style="75" bestFit="1" customWidth="1"/>
    <col min="5128" max="5372" width="9.109375" style="75"/>
    <col min="5373" max="5373" width="41.6640625" style="75" bestFit="1" customWidth="1"/>
    <col min="5374" max="5374" width="15.6640625" style="75" bestFit="1" customWidth="1"/>
    <col min="5375" max="5375" width="41.5546875" style="75" customWidth="1"/>
    <col min="5376" max="5376" width="6.44140625" style="75" customWidth="1"/>
    <col min="5377" max="5377" width="18.33203125" style="75" bestFit="1" customWidth="1"/>
    <col min="5378" max="5378" width="9.109375" style="75"/>
    <col min="5379" max="5379" width="31.33203125" style="75" bestFit="1" customWidth="1"/>
    <col min="5380" max="5380" width="15.6640625" style="75" bestFit="1" customWidth="1"/>
    <col min="5381" max="5381" width="44.6640625" style="75" bestFit="1" customWidth="1"/>
    <col min="5382" max="5382" width="6.33203125" style="75" bestFit="1" customWidth="1"/>
    <col min="5383" max="5383" width="15.5546875" style="75" bestFit="1" customWidth="1"/>
    <col min="5384" max="5628" width="9.109375" style="75"/>
    <col min="5629" max="5629" width="41.6640625" style="75" bestFit="1" customWidth="1"/>
    <col min="5630" max="5630" width="15.6640625" style="75" bestFit="1" customWidth="1"/>
    <col min="5631" max="5631" width="41.5546875" style="75" customWidth="1"/>
    <col min="5632" max="5632" width="6.44140625" style="75" customWidth="1"/>
    <col min="5633" max="5633" width="18.33203125" style="75" bestFit="1" customWidth="1"/>
    <col min="5634" max="5634" width="9.109375" style="75"/>
    <col min="5635" max="5635" width="31.33203125" style="75" bestFit="1" customWidth="1"/>
    <col min="5636" max="5636" width="15.6640625" style="75" bestFit="1" customWidth="1"/>
    <col min="5637" max="5637" width="44.6640625" style="75" bestFit="1" customWidth="1"/>
    <col min="5638" max="5638" width="6.33203125" style="75" bestFit="1" customWidth="1"/>
    <col min="5639" max="5639" width="15.5546875" style="75" bestFit="1" customWidth="1"/>
    <col min="5640" max="5884" width="9.109375" style="75"/>
    <col min="5885" max="5885" width="41.6640625" style="75" bestFit="1" customWidth="1"/>
    <col min="5886" max="5886" width="15.6640625" style="75" bestFit="1" customWidth="1"/>
    <col min="5887" max="5887" width="41.5546875" style="75" customWidth="1"/>
    <col min="5888" max="5888" width="6.44140625" style="75" customWidth="1"/>
    <col min="5889" max="5889" width="18.33203125" style="75" bestFit="1" customWidth="1"/>
    <col min="5890" max="5890" width="9.109375" style="75"/>
    <col min="5891" max="5891" width="31.33203125" style="75" bestFit="1" customWidth="1"/>
    <col min="5892" max="5892" width="15.6640625" style="75" bestFit="1" customWidth="1"/>
    <col min="5893" max="5893" width="44.6640625" style="75" bestFit="1" customWidth="1"/>
    <col min="5894" max="5894" width="6.33203125" style="75" bestFit="1" customWidth="1"/>
    <col min="5895" max="5895" width="15.5546875" style="75" bestFit="1" customWidth="1"/>
    <col min="5896" max="6140" width="9.109375" style="75"/>
    <col min="6141" max="6141" width="41.6640625" style="75" bestFit="1" customWidth="1"/>
    <col min="6142" max="6142" width="15.6640625" style="75" bestFit="1" customWidth="1"/>
    <col min="6143" max="6143" width="41.5546875" style="75" customWidth="1"/>
    <col min="6144" max="6144" width="6.44140625" style="75" customWidth="1"/>
    <col min="6145" max="6145" width="18.33203125" style="75" bestFit="1" customWidth="1"/>
    <col min="6146" max="6146" width="9.109375" style="75"/>
    <col min="6147" max="6147" width="31.33203125" style="75" bestFit="1" customWidth="1"/>
    <col min="6148" max="6148" width="15.6640625" style="75" bestFit="1" customWidth="1"/>
    <col min="6149" max="6149" width="44.6640625" style="75" bestFit="1" customWidth="1"/>
    <col min="6150" max="6150" width="6.33203125" style="75" bestFit="1" customWidth="1"/>
    <col min="6151" max="6151" width="15.5546875" style="75" bestFit="1" customWidth="1"/>
    <col min="6152" max="6396" width="9.109375" style="75"/>
    <col min="6397" max="6397" width="41.6640625" style="75" bestFit="1" customWidth="1"/>
    <col min="6398" max="6398" width="15.6640625" style="75" bestFit="1" customWidth="1"/>
    <col min="6399" max="6399" width="41.5546875" style="75" customWidth="1"/>
    <col min="6400" max="6400" width="6.44140625" style="75" customWidth="1"/>
    <col min="6401" max="6401" width="18.33203125" style="75" bestFit="1" customWidth="1"/>
    <col min="6402" max="6402" width="9.109375" style="75"/>
    <col min="6403" max="6403" width="31.33203125" style="75" bestFit="1" customWidth="1"/>
    <col min="6404" max="6404" width="15.6640625" style="75" bestFit="1" customWidth="1"/>
    <col min="6405" max="6405" width="44.6640625" style="75" bestFit="1" customWidth="1"/>
    <col min="6406" max="6406" width="6.33203125" style="75" bestFit="1" customWidth="1"/>
    <col min="6407" max="6407" width="15.5546875" style="75" bestFit="1" customWidth="1"/>
    <col min="6408" max="6652" width="9.109375" style="75"/>
    <col min="6653" max="6653" width="41.6640625" style="75" bestFit="1" customWidth="1"/>
    <col min="6654" max="6654" width="15.6640625" style="75" bestFit="1" customWidth="1"/>
    <col min="6655" max="6655" width="41.5546875" style="75" customWidth="1"/>
    <col min="6656" max="6656" width="6.44140625" style="75" customWidth="1"/>
    <col min="6657" max="6657" width="18.33203125" style="75" bestFit="1" customWidth="1"/>
    <col min="6658" max="6658" width="9.109375" style="75"/>
    <col min="6659" max="6659" width="31.33203125" style="75" bestFit="1" customWidth="1"/>
    <col min="6660" max="6660" width="15.6640625" style="75" bestFit="1" customWidth="1"/>
    <col min="6661" max="6661" width="44.6640625" style="75" bestFit="1" customWidth="1"/>
    <col min="6662" max="6662" width="6.33203125" style="75" bestFit="1" customWidth="1"/>
    <col min="6663" max="6663" width="15.5546875" style="75" bestFit="1" customWidth="1"/>
    <col min="6664" max="6908" width="9.109375" style="75"/>
    <col min="6909" max="6909" width="41.6640625" style="75" bestFit="1" customWidth="1"/>
    <col min="6910" max="6910" width="15.6640625" style="75" bestFit="1" customWidth="1"/>
    <col min="6911" max="6911" width="41.5546875" style="75" customWidth="1"/>
    <col min="6912" max="6912" width="6.44140625" style="75" customWidth="1"/>
    <col min="6913" max="6913" width="18.33203125" style="75" bestFit="1" customWidth="1"/>
    <col min="6914" max="6914" width="9.109375" style="75"/>
    <col min="6915" max="6915" width="31.33203125" style="75" bestFit="1" customWidth="1"/>
    <col min="6916" max="6916" width="15.6640625" style="75" bestFit="1" customWidth="1"/>
    <col min="6917" max="6917" width="44.6640625" style="75" bestFit="1" customWidth="1"/>
    <col min="6918" max="6918" width="6.33203125" style="75" bestFit="1" customWidth="1"/>
    <col min="6919" max="6919" width="15.5546875" style="75" bestFit="1" customWidth="1"/>
    <col min="6920" max="7164" width="9.109375" style="75"/>
    <col min="7165" max="7165" width="41.6640625" style="75" bestFit="1" customWidth="1"/>
    <col min="7166" max="7166" width="15.6640625" style="75" bestFit="1" customWidth="1"/>
    <col min="7167" max="7167" width="41.5546875" style="75" customWidth="1"/>
    <col min="7168" max="7168" width="6.44140625" style="75" customWidth="1"/>
    <col min="7169" max="7169" width="18.33203125" style="75" bestFit="1" customWidth="1"/>
    <col min="7170" max="7170" width="9.109375" style="75"/>
    <col min="7171" max="7171" width="31.33203125" style="75" bestFit="1" customWidth="1"/>
    <col min="7172" max="7172" width="15.6640625" style="75" bestFit="1" customWidth="1"/>
    <col min="7173" max="7173" width="44.6640625" style="75" bestFit="1" customWidth="1"/>
    <col min="7174" max="7174" width="6.33203125" style="75" bestFit="1" customWidth="1"/>
    <col min="7175" max="7175" width="15.5546875" style="75" bestFit="1" customWidth="1"/>
    <col min="7176" max="7420" width="9.109375" style="75"/>
    <col min="7421" max="7421" width="41.6640625" style="75" bestFit="1" customWidth="1"/>
    <col min="7422" max="7422" width="15.6640625" style="75" bestFit="1" customWidth="1"/>
    <col min="7423" max="7423" width="41.5546875" style="75" customWidth="1"/>
    <col min="7424" max="7424" width="6.44140625" style="75" customWidth="1"/>
    <col min="7425" max="7425" width="18.33203125" style="75" bestFit="1" customWidth="1"/>
    <col min="7426" max="7426" width="9.109375" style="75"/>
    <col min="7427" max="7427" width="31.33203125" style="75" bestFit="1" customWidth="1"/>
    <col min="7428" max="7428" width="15.6640625" style="75" bestFit="1" customWidth="1"/>
    <col min="7429" max="7429" width="44.6640625" style="75" bestFit="1" customWidth="1"/>
    <col min="7430" max="7430" width="6.33203125" style="75" bestFit="1" customWidth="1"/>
    <col min="7431" max="7431" width="15.5546875" style="75" bestFit="1" customWidth="1"/>
    <col min="7432" max="7676" width="9.109375" style="75"/>
    <col min="7677" max="7677" width="41.6640625" style="75" bestFit="1" customWidth="1"/>
    <col min="7678" max="7678" width="15.6640625" style="75" bestFit="1" customWidth="1"/>
    <col min="7679" max="7679" width="41.5546875" style="75" customWidth="1"/>
    <col min="7680" max="7680" width="6.44140625" style="75" customWidth="1"/>
    <col min="7681" max="7681" width="18.33203125" style="75" bestFit="1" customWidth="1"/>
    <col min="7682" max="7682" width="9.109375" style="75"/>
    <col min="7683" max="7683" width="31.33203125" style="75" bestFit="1" customWidth="1"/>
    <col min="7684" max="7684" width="15.6640625" style="75" bestFit="1" customWidth="1"/>
    <col min="7685" max="7685" width="44.6640625" style="75" bestFit="1" customWidth="1"/>
    <col min="7686" max="7686" width="6.33203125" style="75" bestFit="1" customWidth="1"/>
    <col min="7687" max="7687" width="15.5546875" style="75" bestFit="1" customWidth="1"/>
    <col min="7688" max="7932" width="9.109375" style="75"/>
    <col min="7933" max="7933" width="41.6640625" style="75" bestFit="1" customWidth="1"/>
    <col min="7934" max="7934" width="15.6640625" style="75" bestFit="1" customWidth="1"/>
    <col min="7935" max="7935" width="41.5546875" style="75" customWidth="1"/>
    <col min="7936" max="7936" width="6.44140625" style="75" customWidth="1"/>
    <col min="7937" max="7937" width="18.33203125" style="75" bestFit="1" customWidth="1"/>
    <col min="7938" max="7938" width="9.109375" style="75"/>
    <col min="7939" max="7939" width="31.33203125" style="75" bestFit="1" customWidth="1"/>
    <col min="7940" max="7940" width="15.6640625" style="75" bestFit="1" customWidth="1"/>
    <col min="7941" max="7941" width="44.6640625" style="75" bestFit="1" customWidth="1"/>
    <col min="7942" max="7942" width="6.33203125" style="75" bestFit="1" customWidth="1"/>
    <col min="7943" max="7943" width="15.5546875" style="75" bestFit="1" customWidth="1"/>
    <col min="7944" max="8188" width="9.109375" style="75"/>
    <col min="8189" max="8189" width="41.6640625" style="75" bestFit="1" customWidth="1"/>
    <col min="8190" max="8190" width="15.6640625" style="75" bestFit="1" customWidth="1"/>
    <col min="8191" max="8191" width="41.5546875" style="75" customWidth="1"/>
    <col min="8192" max="8192" width="6.44140625" style="75" customWidth="1"/>
    <col min="8193" max="8193" width="18.33203125" style="75" bestFit="1" customWidth="1"/>
    <col min="8194" max="8194" width="9.109375" style="75"/>
    <col min="8195" max="8195" width="31.33203125" style="75" bestFit="1" customWidth="1"/>
    <col min="8196" max="8196" width="15.6640625" style="75" bestFit="1" customWidth="1"/>
    <col min="8197" max="8197" width="44.6640625" style="75" bestFit="1" customWidth="1"/>
    <col min="8198" max="8198" width="6.33203125" style="75" bestFit="1" customWidth="1"/>
    <col min="8199" max="8199" width="15.5546875" style="75" bestFit="1" customWidth="1"/>
    <col min="8200" max="8444" width="9.109375" style="75"/>
    <col min="8445" max="8445" width="41.6640625" style="75" bestFit="1" customWidth="1"/>
    <col min="8446" max="8446" width="15.6640625" style="75" bestFit="1" customWidth="1"/>
    <col min="8447" max="8447" width="41.5546875" style="75" customWidth="1"/>
    <col min="8448" max="8448" width="6.44140625" style="75" customWidth="1"/>
    <col min="8449" max="8449" width="18.33203125" style="75" bestFit="1" customWidth="1"/>
    <col min="8450" max="8450" width="9.109375" style="75"/>
    <col min="8451" max="8451" width="31.33203125" style="75" bestFit="1" customWidth="1"/>
    <col min="8452" max="8452" width="15.6640625" style="75" bestFit="1" customWidth="1"/>
    <col min="8453" max="8453" width="44.6640625" style="75" bestFit="1" customWidth="1"/>
    <col min="8454" max="8454" width="6.33203125" style="75" bestFit="1" customWidth="1"/>
    <col min="8455" max="8455" width="15.5546875" style="75" bestFit="1" customWidth="1"/>
    <col min="8456" max="8700" width="9.109375" style="75"/>
    <col min="8701" max="8701" width="41.6640625" style="75" bestFit="1" customWidth="1"/>
    <col min="8702" max="8702" width="15.6640625" style="75" bestFit="1" customWidth="1"/>
    <col min="8703" max="8703" width="41.5546875" style="75" customWidth="1"/>
    <col min="8704" max="8704" width="6.44140625" style="75" customWidth="1"/>
    <col min="8705" max="8705" width="18.33203125" style="75" bestFit="1" customWidth="1"/>
    <col min="8706" max="8706" width="9.109375" style="75"/>
    <col min="8707" max="8707" width="31.33203125" style="75" bestFit="1" customWidth="1"/>
    <col min="8708" max="8708" width="15.6640625" style="75" bestFit="1" customWidth="1"/>
    <col min="8709" max="8709" width="44.6640625" style="75" bestFit="1" customWidth="1"/>
    <col min="8710" max="8710" width="6.33203125" style="75" bestFit="1" customWidth="1"/>
    <col min="8711" max="8711" width="15.5546875" style="75" bestFit="1" customWidth="1"/>
    <col min="8712" max="8956" width="9.109375" style="75"/>
    <col min="8957" max="8957" width="41.6640625" style="75" bestFit="1" customWidth="1"/>
    <col min="8958" max="8958" width="15.6640625" style="75" bestFit="1" customWidth="1"/>
    <col min="8959" max="8959" width="41.5546875" style="75" customWidth="1"/>
    <col min="8960" max="8960" width="6.44140625" style="75" customWidth="1"/>
    <col min="8961" max="8961" width="18.33203125" style="75" bestFit="1" customWidth="1"/>
    <col min="8962" max="8962" width="9.109375" style="75"/>
    <col min="8963" max="8963" width="31.33203125" style="75" bestFit="1" customWidth="1"/>
    <col min="8964" max="8964" width="15.6640625" style="75" bestFit="1" customWidth="1"/>
    <col min="8965" max="8965" width="44.6640625" style="75" bestFit="1" customWidth="1"/>
    <col min="8966" max="8966" width="6.33203125" style="75" bestFit="1" customWidth="1"/>
    <col min="8967" max="8967" width="15.5546875" style="75" bestFit="1" customWidth="1"/>
    <col min="8968" max="9212" width="9.109375" style="75"/>
    <col min="9213" max="9213" width="41.6640625" style="75" bestFit="1" customWidth="1"/>
    <col min="9214" max="9214" width="15.6640625" style="75" bestFit="1" customWidth="1"/>
    <col min="9215" max="9215" width="41.5546875" style="75" customWidth="1"/>
    <col min="9216" max="9216" width="6.44140625" style="75" customWidth="1"/>
    <col min="9217" max="9217" width="18.33203125" style="75" bestFit="1" customWidth="1"/>
    <col min="9218" max="9218" width="9.109375" style="75"/>
    <col min="9219" max="9219" width="31.33203125" style="75" bestFit="1" customWidth="1"/>
    <col min="9220" max="9220" width="15.6640625" style="75" bestFit="1" customWidth="1"/>
    <col min="9221" max="9221" width="44.6640625" style="75" bestFit="1" customWidth="1"/>
    <col min="9222" max="9222" width="6.33203125" style="75" bestFit="1" customWidth="1"/>
    <col min="9223" max="9223" width="15.5546875" style="75" bestFit="1" customWidth="1"/>
    <col min="9224" max="9468" width="9.109375" style="75"/>
    <col min="9469" max="9469" width="41.6640625" style="75" bestFit="1" customWidth="1"/>
    <col min="9470" max="9470" width="15.6640625" style="75" bestFit="1" customWidth="1"/>
    <col min="9471" max="9471" width="41.5546875" style="75" customWidth="1"/>
    <col min="9472" max="9472" width="6.44140625" style="75" customWidth="1"/>
    <col min="9473" max="9473" width="18.33203125" style="75" bestFit="1" customWidth="1"/>
    <col min="9474" max="9474" width="9.109375" style="75"/>
    <col min="9475" max="9475" width="31.33203125" style="75" bestFit="1" customWidth="1"/>
    <col min="9476" max="9476" width="15.6640625" style="75" bestFit="1" customWidth="1"/>
    <col min="9477" max="9477" width="44.6640625" style="75" bestFit="1" customWidth="1"/>
    <col min="9478" max="9478" width="6.33203125" style="75" bestFit="1" customWidth="1"/>
    <col min="9479" max="9479" width="15.5546875" style="75" bestFit="1" customWidth="1"/>
    <col min="9480" max="9724" width="9.109375" style="75"/>
    <col min="9725" max="9725" width="41.6640625" style="75" bestFit="1" customWidth="1"/>
    <col min="9726" max="9726" width="15.6640625" style="75" bestFit="1" customWidth="1"/>
    <col min="9727" max="9727" width="41.5546875" style="75" customWidth="1"/>
    <col min="9728" max="9728" width="6.44140625" style="75" customWidth="1"/>
    <col min="9729" max="9729" width="18.33203125" style="75" bestFit="1" customWidth="1"/>
    <col min="9730" max="9730" width="9.109375" style="75"/>
    <col min="9731" max="9731" width="31.33203125" style="75" bestFit="1" customWidth="1"/>
    <col min="9732" max="9732" width="15.6640625" style="75" bestFit="1" customWidth="1"/>
    <col min="9733" max="9733" width="44.6640625" style="75" bestFit="1" customWidth="1"/>
    <col min="9734" max="9734" width="6.33203125" style="75" bestFit="1" customWidth="1"/>
    <col min="9735" max="9735" width="15.5546875" style="75" bestFit="1" customWidth="1"/>
    <col min="9736" max="9980" width="9.109375" style="75"/>
    <col min="9981" max="9981" width="41.6640625" style="75" bestFit="1" customWidth="1"/>
    <col min="9982" max="9982" width="15.6640625" style="75" bestFit="1" customWidth="1"/>
    <col min="9983" max="9983" width="41.5546875" style="75" customWidth="1"/>
    <col min="9984" max="9984" width="6.44140625" style="75" customWidth="1"/>
    <col min="9985" max="9985" width="18.33203125" style="75" bestFit="1" customWidth="1"/>
    <col min="9986" max="9986" width="9.109375" style="75"/>
    <col min="9987" max="9987" width="31.33203125" style="75" bestFit="1" customWidth="1"/>
    <col min="9988" max="9988" width="15.6640625" style="75" bestFit="1" customWidth="1"/>
    <col min="9989" max="9989" width="44.6640625" style="75" bestFit="1" customWidth="1"/>
    <col min="9990" max="9990" width="6.33203125" style="75" bestFit="1" customWidth="1"/>
    <col min="9991" max="9991" width="15.5546875" style="75" bestFit="1" customWidth="1"/>
    <col min="9992" max="10236" width="9.109375" style="75"/>
    <col min="10237" max="10237" width="41.6640625" style="75" bestFit="1" customWidth="1"/>
    <col min="10238" max="10238" width="15.6640625" style="75" bestFit="1" customWidth="1"/>
    <col min="10239" max="10239" width="41.5546875" style="75" customWidth="1"/>
    <col min="10240" max="10240" width="6.44140625" style="75" customWidth="1"/>
    <col min="10241" max="10241" width="18.33203125" style="75" bestFit="1" customWidth="1"/>
    <col min="10242" max="10242" width="9.109375" style="75"/>
    <col min="10243" max="10243" width="31.33203125" style="75" bestFit="1" customWidth="1"/>
    <col min="10244" max="10244" width="15.6640625" style="75" bestFit="1" customWidth="1"/>
    <col min="10245" max="10245" width="44.6640625" style="75" bestFit="1" customWidth="1"/>
    <col min="10246" max="10246" width="6.33203125" style="75" bestFit="1" customWidth="1"/>
    <col min="10247" max="10247" width="15.5546875" style="75" bestFit="1" customWidth="1"/>
    <col min="10248" max="10492" width="9.109375" style="75"/>
    <col min="10493" max="10493" width="41.6640625" style="75" bestFit="1" customWidth="1"/>
    <col min="10494" max="10494" width="15.6640625" style="75" bestFit="1" customWidth="1"/>
    <col min="10495" max="10495" width="41.5546875" style="75" customWidth="1"/>
    <col min="10496" max="10496" width="6.44140625" style="75" customWidth="1"/>
    <col min="10497" max="10497" width="18.33203125" style="75" bestFit="1" customWidth="1"/>
    <col min="10498" max="10498" width="9.109375" style="75"/>
    <col min="10499" max="10499" width="31.33203125" style="75" bestFit="1" customWidth="1"/>
    <col min="10500" max="10500" width="15.6640625" style="75" bestFit="1" customWidth="1"/>
    <col min="10501" max="10501" width="44.6640625" style="75" bestFit="1" customWidth="1"/>
    <col min="10502" max="10502" width="6.33203125" style="75" bestFit="1" customWidth="1"/>
    <col min="10503" max="10503" width="15.5546875" style="75" bestFit="1" customWidth="1"/>
    <col min="10504" max="10748" width="9.109375" style="75"/>
    <col min="10749" max="10749" width="41.6640625" style="75" bestFit="1" customWidth="1"/>
    <col min="10750" max="10750" width="15.6640625" style="75" bestFit="1" customWidth="1"/>
    <col min="10751" max="10751" width="41.5546875" style="75" customWidth="1"/>
    <col min="10752" max="10752" width="6.44140625" style="75" customWidth="1"/>
    <col min="10753" max="10753" width="18.33203125" style="75" bestFit="1" customWidth="1"/>
    <col min="10754" max="10754" width="9.109375" style="75"/>
    <col min="10755" max="10755" width="31.33203125" style="75" bestFit="1" customWidth="1"/>
    <col min="10756" max="10756" width="15.6640625" style="75" bestFit="1" customWidth="1"/>
    <col min="10757" max="10757" width="44.6640625" style="75" bestFit="1" customWidth="1"/>
    <col min="10758" max="10758" width="6.33203125" style="75" bestFit="1" customWidth="1"/>
    <col min="10759" max="10759" width="15.5546875" style="75" bestFit="1" customWidth="1"/>
    <col min="10760" max="11004" width="9.109375" style="75"/>
    <col min="11005" max="11005" width="41.6640625" style="75" bestFit="1" customWidth="1"/>
    <col min="11006" max="11006" width="15.6640625" style="75" bestFit="1" customWidth="1"/>
    <col min="11007" max="11007" width="41.5546875" style="75" customWidth="1"/>
    <col min="11008" max="11008" width="6.44140625" style="75" customWidth="1"/>
    <col min="11009" max="11009" width="18.33203125" style="75" bestFit="1" customWidth="1"/>
    <col min="11010" max="11010" width="9.109375" style="75"/>
    <col min="11011" max="11011" width="31.33203125" style="75" bestFit="1" customWidth="1"/>
    <col min="11012" max="11012" width="15.6640625" style="75" bestFit="1" customWidth="1"/>
    <col min="11013" max="11013" width="44.6640625" style="75" bestFit="1" customWidth="1"/>
    <col min="11014" max="11014" width="6.33203125" style="75" bestFit="1" customWidth="1"/>
    <col min="11015" max="11015" width="15.5546875" style="75" bestFit="1" customWidth="1"/>
    <col min="11016" max="11260" width="9.109375" style="75"/>
    <col min="11261" max="11261" width="41.6640625" style="75" bestFit="1" customWidth="1"/>
    <col min="11262" max="11262" width="15.6640625" style="75" bestFit="1" customWidth="1"/>
    <col min="11263" max="11263" width="41.5546875" style="75" customWidth="1"/>
    <col min="11264" max="11264" width="6.44140625" style="75" customWidth="1"/>
    <col min="11265" max="11265" width="18.33203125" style="75" bestFit="1" customWidth="1"/>
    <col min="11266" max="11266" width="9.109375" style="75"/>
    <col min="11267" max="11267" width="31.33203125" style="75" bestFit="1" customWidth="1"/>
    <col min="11268" max="11268" width="15.6640625" style="75" bestFit="1" customWidth="1"/>
    <col min="11269" max="11269" width="44.6640625" style="75" bestFit="1" customWidth="1"/>
    <col min="11270" max="11270" width="6.33203125" style="75" bestFit="1" customWidth="1"/>
    <col min="11271" max="11271" width="15.5546875" style="75" bestFit="1" customWidth="1"/>
    <col min="11272" max="11516" width="9.109375" style="75"/>
    <col min="11517" max="11517" width="41.6640625" style="75" bestFit="1" customWidth="1"/>
    <col min="11518" max="11518" width="15.6640625" style="75" bestFit="1" customWidth="1"/>
    <col min="11519" max="11519" width="41.5546875" style="75" customWidth="1"/>
    <col min="11520" max="11520" width="6.44140625" style="75" customWidth="1"/>
    <col min="11521" max="11521" width="18.33203125" style="75" bestFit="1" customWidth="1"/>
    <col min="11522" max="11522" width="9.109375" style="75"/>
    <col min="11523" max="11523" width="31.33203125" style="75" bestFit="1" customWidth="1"/>
    <col min="11524" max="11524" width="15.6640625" style="75" bestFit="1" customWidth="1"/>
    <col min="11525" max="11525" width="44.6640625" style="75" bestFit="1" customWidth="1"/>
    <col min="11526" max="11526" width="6.33203125" style="75" bestFit="1" customWidth="1"/>
    <col min="11527" max="11527" width="15.5546875" style="75" bestFit="1" customWidth="1"/>
    <col min="11528" max="11772" width="9.109375" style="75"/>
    <col min="11773" max="11773" width="41.6640625" style="75" bestFit="1" customWidth="1"/>
    <col min="11774" max="11774" width="15.6640625" style="75" bestFit="1" customWidth="1"/>
    <col min="11775" max="11775" width="41.5546875" style="75" customWidth="1"/>
    <col min="11776" max="11776" width="6.44140625" style="75" customWidth="1"/>
    <col min="11777" max="11777" width="18.33203125" style="75" bestFit="1" customWidth="1"/>
    <col min="11778" max="11778" width="9.109375" style="75"/>
    <col min="11779" max="11779" width="31.33203125" style="75" bestFit="1" customWidth="1"/>
    <col min="11780" max="11780" width="15.6640625" style="75" bestFit="1" customWidth="1"/>
    <col min="11781" max="11781" width="44.6640625" style="75" bestFit="1" customWidth="1"/>
    <col min="11782" max="11782" width="6.33203125" style="75" bestFit="1" customWidth="1"/>
    <col min="11783" max="11783" width="15.5546875" style="75" bestFit="1" customWidth="1"/>
    <col min="11784" max="12028" width="9.109375" style="75"/>
    <col min="12029" max="12029" width="41.6640625" style="75" bestFit="1" customWidth="1"/>
    <col min="12030" max="12030" width="15.6640625" style="75" bestFit="1" customWidth="1"/>
    <col min="12031" max="12031" width="41.5546875" style="75" customWidth="1"/>
    <col min="12032" max="12032" width="6.44140625" style="75" customWidth="1"/>
    <col min="12033" max="12033" width="18.33203125" style="75" bestFit="1" customWidth="1"/>
    <col min="12034" max="12034" width="9.109375" style="75"/>
    <col min="12035" max="12035" width="31.33203125" style="75" bestFit="1" customWidth="1"/>
    <col min="12036" max="12036" width="15.6640625" style="75" bestFit="1" customWidth="1"/>
    <col min="12037" max="12037" width="44.6640625" style="75" bestFit="1" customWidth="1"/>
    <col min="12038" max="12038" width="6.33203125" style="75" bestFit="1" customWidth="1"/>
    <col min="12039" max="12039" width="15.5546875" style="75" bestFit="1" customWidth="1"/>
    <col min="12040" max="12284" width="9.109375" style="75"/>
    <col min="12285" max="12285" width="41.6640625" style="75" bestFit="1" customWidth="1"/>
    <col min="12286" max="12286" width="15.6640625" style="75" bestFit="1" customWidth="1"/>
    <col min="12287" max="12287" width="41.5546875" style="75" customWidth="1"/>
    <col min="12288" max="12288" width="6.44140625" style="75" customWidth="1"/>
    <col min="12289" max="12289" width="18.33203125" style="75" bestFit="1" customWidth="1"/>
    <col min="12290" max="12290" width="9.109375" style="75"/>
    <col min="12291" max="12291" width="31.33203125" style="75" bestFit="1" customWidth="1"/>
    <col min="12292" max="12292" width="15.6640625" style="75" bestFit="1" customWidth="1"/>
    <col min="12293" max="12293" width="44.6640625" style="75" bestFit="1" customWidth="1"/>
    <col min="12294" max="12294" width="6.33203125" style="75" bestFit="1" customWidth="1"/>
    <col min="12295" max="12295" width="15.5546875" style="75" bestFit="1" customWidth="1"/>
    <col min="12296" max="12540" width="9.109375" style="75"/>
    <col min="12541" max="12541" width="41.6640625" style="75" bestFit="1" customWidth="1"/>
    <col min="12542" max="12542" width="15.6640625" style="75" bestFit="1" customWidth="1"/>
    <col min="12543" max="12543" width="41.5546875" style="75" customWidth="1"/>
    <col min="12544" max="12544" width="6.44140625" style="75" customWidth="1"/>
    <col min="12545" max="12545" width="18.33203125" style="75" bestFit="1" customWidth="1"/>
    <col min="12546" max="12546" width="9.109375" style="75"/>
    <col min="12547" max="12547" width="31.33203125" style="75" bestFit="1" customWidth="1"/>
    <col min="12548" max="12548" width="15.6640625" style="75" bestFit="1" customWidth="1"/>
    <col min="12549" max="12549" width="44.6640625" style="75" bestFit="1" customWidth="1"/>
    <col min="12550" max="12550" width="6.33203125" style="75" bestFit="1" customWidth="1"/>
    <col min="12551" max="12551" width="15.5546875" style="75" bestFit="1" customWidth="1"/>
    <col min="12552" max="12796" width="9.109375" style="75"/>
    <col min="12797" max="12797" width="41.6640625" style="75" bestFit="1" customWidth="1"/>
    <col min="12798" max="12798" width="15.6640625" style="75" bestFit="1" customWidth="1"/>
    <col min="12799" max="12799" width="41.5546875" style="75" customWidth="1"/>
    <col min="12800" max="12800" width="6.44140625" style="75" customWidth="1"/>
    <col min="12801" max="12801" width="18.33203125" style="75" bestFit="1" customWidth="1"/>
    <col min="12802" max="12802" width="9.109375" style="75"/>
    <col min="12803" max="12803" width="31.33203125" style="75" bestFit="1" customWidth="1"/>
    <col min="12804" max="12804" width="15.6640625" style="75" bestFit="1" customWidth="1"/>
    <col min="12805" max="12805" width="44.6640625" style="75" bestFit="1" customWidth="1"/>
    <col min="12806" max="12806" width="6.33203125" style="75" bestFit="1" customWidth="1"/>
    <col min="12807" max="12807" width="15.5546875" style="75" bestFit="1" customWidth="1"/>
    <col min="12808" max="13052" width="9.109375" style="75"/>
    <col min="13053" max="13053" width="41.6640625" style="75" bestFit="1" customWidth="1"/>
    <col min="13054" max="13054" width="15.6640625" style="75" bestFit="1" customWidth="1"/>
    <col min="13055" max="13055" width="41.5546875" style="75" customWidth="1"/>
    <col min="13056" max="13056" width="6.44140625" style="75" customWidth="1"/>
    <col min="13057" max="13057" width="18.33203125" style="75" bestFit="1" customWidth="1"/>
    <col min="13058" max="13058" width="9.109375" style="75"/>
    <col min="13059" max="13059" width="31.33203125" style="75" bestFit="1" customWidth="1"/>
    <col min="13060" max="13060" width="15.6640625" style="75" bestFit="1" customWidth="1"/>
    <col min="13061" max="13061" width="44.6640625" style="75" bestFit="1" customWidth="1"/>
    <col min="13062" max="13062" width="6.33203125" style="75" bestFit="1" customWidth="1"/>
    <col min="13063" max="13063" width="15.5546875" style="75" bestFit="1" customWidth="1"/>
    <col min="13064" max="13308" width="9.109375" style="75"/>
    <col min="13309" max="13309" width="41.6640625" style="75" bestFit="1" customWidth="1"/>
    <col min="13310" max="13310" width="15.6640625" style="75" bestFit="1" customWidth="1"/>
    <col min="13311" max="13311" width="41.5546875" style="75" customWidth="1"/>
    <col min="13312" max="13312" width="6.44140625" style="75" customWidth="1"/>
    <col min="13313" max="13313" width="18.33203125" style="75" bestFit="1" customWidth="1"/>
    <col min="13314" max="13314" width="9.109375" style="75"/>
    <col min="13315" max="13315" width="31.33203125" style="75" bestFit="1" customWidth="1"/>
    <col min="13316" max="13316" width="15.6640625" style="75" bestFit="1" customWidth="1"/>
    <col min="13317" max="13317" width="44.6640625" style="75" bestFit="1" customWidth="1"/>
    <col min="13318" max="13318" width="6.33203125" style="75" bestFit="1" customWidth="1"/>
    <col min="13319" max="13319" width="15.5546875" style="75" bestFit="1" customWidth="1"/>
    <col min="13320" max="13564" width="9.109375" style="75"/>
    <col min="13565" max="13565" width="41.6640625" style="75" bestFit="1" customWidth="1"/>
    <col min="13566" max="13566" width="15.6640625" style="75" bestFit="1" customWidth="1"/>
    <col min="13567" max="13567" width="41.5546875" style="75" customWidth="1"/>
    <col min="13568" max="13568" width="6.44140625" style="75" customWidth="1"/>
    <col min="13569" max="13569" width="18.33203125" style="75" bestFit="1" customWidth="1"/>
    <col min="13570" max="13570" width="9.109375" style="75"/>
    <col min="13571" max="13571" width="31.33203125" style="75" bestFit="1" customWidth="1"/>
    <col min="13572" max="13572" width="15.6640625" style="75" bestFit="1" customWidth="1"/>
    <col min="13573" max="13573" width="44.6640625" style="75" bestFit="1" customWidth="1"/>
    <col min="13574" max="13574" width="6.33203125" style="75" bestFit="1" customWidth="1"/>
    <col min="13575" max="13575" width="15.5546875" style="75" bestFit="1" customWidth="1"/>
    <col min="13576" max="13820" width="9.109375" style="75"/>
    <col min="13821" max="13821" width="41.6640625" style="75" bestFit="1" customWidth="1"/>
    <col min="13822" max="13822" width="15.6640625" style="75" bestFit="1" customWidth="1"/>
    <col min="13823" max="13823" width="41.5546875" style="75" customWidth="1"/>
    <col min="13824" max="13824" width="6.44140625" style="75" customWidth="1"/>
    <col min="13825" max="13825" width="18.33203125" style="75" bestFit="1" customWidth="1"/>
    <col min="13826" max="13826" width="9.109375" style="75"/>
    <col min="13827" max="13827" width="31.33203125" style="75" bestFit="1" customWidth="1"/>
    <col min="13828" max="13828" width="15.6640625" style="75" bestFit="1" customWidth="1"/>
    <col min="13829" max="13829" width="44.6640625" style="75" bestFit="1" customWidth="1"/>
    <col min="13830" max="13830" width="6.33203125" style="75" bestFit="1" customWidth="1"/>
    <col min="13831" max="13831" width="15.5546875" style="75" bestFit="1" customWidth="1"/>
    <col min="13832" max="14076" width="9.109375" style="75"/>
    <col min="14077" max="14077" width="41.6640625" style="75" bestFit="1" customWidth="1"/>
    <col min="14078" max="14078" width="15.6640625" style="75" bestFit="1" customWidth="1"/>
    <col min="14079" max="14079" width="41.5546875" style="75" customWidth="1"/>
    <col min="14080" max="14080" width="6.44140625" style="75" customWidth="1"/>
    <col min="14081" max="14081" width="18.33203125" style="75" bestFit="1" customWidth="1"/>
    <col min="14082" max="14082" width="9.109375" style="75"/>
    <col min="14083" max="14083" width="31.33203125" style="75" bestFit="1" customWidth="1"/>
    <col min="14084" max="14084" width="15.6640625" style="75" bestFit="1" customWidth="1"/>
    <col min="14085" max="14085" width="44.6640625" style="75" bestFit="1" customWidth="1"/>
    <col min="14086" max="14086" width="6.33203125" style="75" bestFit="1" customWidth="1"/>
    <col min="14087" max="14087" width="15.5546875" style="75" bestFit="1" customWidth="1"/>
    <col min="14088" max="14332" width="9.109375" style="75"/>
    <col min="14333" max="14333" width="41.6640625" style="75" bestFit="1" customWidth="1"/>
    <col min="14334" max="14334" width="15.6640625" style="75" bestFit="1" customWidth="1"/>
    <col min="14335" max="14335" width="41.5546875" style="75" customWidth="1"/>
    <col min="14336" max="14336" width="6.44140625" style="75" customWidth="1"/>
    <col min="14337" max="14337" width="18.33203125" style="75" bestFit="1" customWidth="1"/>
    <col min="14338" max="14338" width="9.109375" style="75"/>
    <col min="14339" max="14339" width="31.33203125" style="75" bestFit="1" customWidth="1"/>
    <col min="14340" max="14340" width="15.6640625" style="75" bestFit="1" customWidth="1"/>
    <col min="14341" max="14341" width="44.6640625" style="75" bestFit="1" customWidth="1"/>
    <col min="14342" max="14342" width="6.33203125" style="75" bestFit="1" customWidth="1"/>
    <col min="14343" max="14343" width="15.5546875" style="75" bestFit="1" customWidth="1"/>
    <col min="14344" max="14588" width="9.109375" style="75"/>
    <col min="14589" max="14589" width="41.6640625" style="75" bestFit="1" customWidth="1"/>
    <col min="14590" max="14590" width="15.6640625" style="75" bestFit="1" customWidth="1"/>
    <col min="14591" max="14591" width="41.5546875" style="75" customWidth="1"/>
    <col min="14592" max="14592" width="6.44140625" style="75" customWidth="1"/>
    <col min="14593" max="14593" width="18.33203125" style="75" bestFit="1" customWidth="1"/>
    <col min="14594" max="14594" width="9.109375" style="75"/>
    <col min="14595" max="14595" width="31.33203125" style="75" bestFit="1" customWidth="1"/>
    <col min="14596" max="14596" width="15.6640625" style="75" bestFit="1" customWidth="1"/>
    <col min="14597" max="14597" width="44.6640625" style="75" bestFit="1" customWidth="1"/>
    <col min="14598" max="14598" width="6.33203125" style="75" bestFit="1" customWidth="1"/>
    <col min="14599" max="14599" width="15.5546875" style="75" bestFit="1" customWidth="1"/>
    <col min="14600" max="14844" width="9.109375" style="75"/>
    <col min="14845" max="14845" width="41.6640625" style="75" bestFit="1" customWidth="1"/>
    <col min="14846" max="14846" width="15.6640625" style="75" bestFit="1" customWidth="1"/>
    <col min="14847" max="14847" width="41.5546875" style="75" customWidth="1"/>
    <col min="14848" max="14848" width="6.44140625" style="75" customWidth="1"/>
    <col min="14849" max="14849" width="18.33203125" style="75" bestFit="1" customWidth="1"/>
    <col min="14850" max="14850" width="9.109375" style="75"/>
    <col min="14851" max="14851" width="31.33203125" style="75" bestFit="1" customWidth="1"/>
    <col min="14852" max="14852" width="15.6640625" style="75" bestFit="1" customWidth="1"/>
    <col min="14853" max="14853" width="44.6640625" style="75" bestFit="1" customWidth="1"/>
    <col min="14854" max="14854" width="6.33203125" style="75" bestFit="1" customWidth="1"/>
    <col min="14855" max="14855" width="15.5546875" style="75" bestFit="1" customWidth="1"/>
    <col min="14856" max="15100" width="9.109375" style="75"/>
    <col min="15101" max="15101" width="41.6640625" style="75" bestFit="1" customWidth="1"/>
    <col min="15102" max="15102" width="15.6640625" style="75" bestFit="1" customWidth="1"/>
    <col min="15103" max="15103" width="41.5546875" style="75" customWidth="1"/>
    <col min="15104" max="15104" width="6.44140625" style="75" customWidth="1"/>
    <col min="15105" max="15105" width="18.33203125" style="75" bestFit="1" customWidth="1"/>
    <col min="15106" max="15106" width="9.109375" style="75"/>
    <col min="15107" max="15107" width="31.33203125" style="75" bestFit="1" customWidth="1"/>
    <col min="15108" max="15108" width="15.6640625" style="75" bestFit="1" customWidth="1"/>
    <col min="15109" max="15109" width="44.6640625" style="75" bestFit="1" customWidth="1"/>
    <col min="15110" max="15110" width="6.33203125" style="75" bestFit="1" customWidth="1"/>
    <col min="15111" max="15111" width="15.5546875" style="75" bestFit="1" customWidth="1"/>
    <col min="15112" max="15356" width="9.109375" style="75"/>
    <col min="15357" max="15357" width="41.6640625" style="75" bestFit="1" customWidth="1"/>
    <col min="15358" max="15358" width="15.6640625" style="75" bestFit="1" customWidth="1"/>
    <col min="15359" max="15359" width="41.5546875" style="75" customWidth="1"/>
    <col min="15360" max="15360" width="6.44140625" style="75" customWidth="1"/>
    <col min="15361" max="15361" width="18.33203125" style="75" bestFit="1" customWidth="1"/>
    <col min="15362" max="15362" width="9.109375" style="75"/>
    <col min="15363" max="15363" width="31.33203125" style="75" bestFit="1" customWidth="1"/>
    <col min="15364" max="15364" width="15.6640625" style="75" bestFit="1" customWidth="1"/>
    <col min="15365" max="15365" width="44.6640625" style="75" bestFit="1" customWidth="1"/>
    <col min="15366" max="15366" width="6.33203125" style="75" bestFit="1" customWidth="1"/>
    <col min="15367" max="15367" width="15.5546875" style="75" bestFit="1" customWidth="1"/>
    <col min="15368" max="15612" width="9.109375" style="75"/>
    <col min="15613" max="15613" width="41.6640625" style="75" bestFit="1" customWidth="1"/>
    <col min="15614" max="15614" width="15.6640625" style="75" bestFit="1" customWidth="1"/>
    <col min="15615" max="15615" width="41.5546875" style="75" customWidth="1"/>
    <col min="15616" max="15616" width="6.44140625" style="75" customWidth="1"/>
    <col min="15617" max="15617" width="18.33203125" style="75" bestFit="1" customWidth="1"/>
    <col min="15618" max="15618" width="9.109375" style="75"/>
    <col min="15619" max="15619" width="31.33203125" style="75" bestFit="1" customWidth="1"/>
    <col min="15620" max="15620" width="15.6640625" style="75" bestFit="1" customWidth="1"/>
    <col min="15621" max="15621" width="44.6640625" style="75" bestFit="1" customWidth="1"/>
    <col min="15622" max="15622" width="6.33203125" style="75" bestFit="1" customWidth="1"/>
    <col min="15623" max="15623" width="15.5546875" style="75" bestFit="1" customWidth="1"/>
    <col min="15624" max="15868" width="9.109375" style="75"/>
    <col min="15869" max="15869" width="41.6640625" style="75" bestFit="1" customWidth="1"/>
    <col min="15870" max="15870" width="15.6640625" style="75" bestFit="1" customWidth="1"/>
    <col min="15871" max="15871" width="41.5546875" style="75" customWidth="1"/>
    <col min="15872" max="15872" width="6.44140625" style="75" customWidth="1"/>
    <col min="15873" max="15873" width="18.33203125" style="75" bestFit="1" customWidth="1"/>
    <col min="15874" max="15874" width="9.109375" style="75"/>
    <col min="15875" max="15875" width="31.33203125" style="75" bestFit="1" customWidth="1"/>
    <col min="15876" max="15876" width="15.6640625" style="75" bestFit="1" customWidth="1"/>
    <col min="15877" max="15877" width="44.6640625" style="75" bestFit="1" customWidth="1"/>
    <col min="15878" max="15878" width="6.33203125" style="75" bestFit="1" customWidth="1"/>
    <col min="15879" max="15879" width="15.5546875" style="75" bestFit="1" customWidth="1"/>
    <col min="15880" max="16124" width="9.109375" style="75"/>
    <col min="16125" max="16125" width="41.6640625" style="75" bestFit="1" customWidth="1"/>
    <col min="16126" max="16126" width="15.6640625" style="75" bestFit="1" customWidth="1"/>
    <col min="16127" max="16127" width="41.5546875" style="75" customWidth="1"/>
    <col min="16128" max="16128" width="6.44140625" style="75" customWidth="1"/>
    <col min="16129" max="16129" width="18.33203125" style="75" bestFit="1" customWidth="1"/>
    <col min="16130" max="16130" width="9.109375" style="75"/>
    <col min="16131" max="16131" width="31.33203125" style="75" bestFit="1" customWidth="1"/>
    <col min="16132" max="16132" width="15.6640625" style="75" bestFit="1" customWidth="1"/>
    <col min="16133" max="16133" width="44.6640625" style="75" bestFit="1" customWidth="1"/>
    <col min="16134" max="16134" width="6.33203125" style="75" bestFit="1" customWidth="1"/>
    <col min="16135" max="16135" width="15.5546875" style="75" bestFit="1" customWidth="1"/>
    <col min="16136" max="16384" width="9.109375" style="75"/>
  </cols>
  <sheetData>
    <row r="2" spans="2:7" x14ac:dyDescent="0.3">
      <c r="B2" s="274" t="s">
        <v>606</v>
      </c>
      <c r="C2" s="274" t="s">
        <v>607</v>
      </c>
      <c r="D2" s="274"/>
      <c r="E2" s="274" t="s">
        <v>4</v>
      </c>
      <c r="F2" s="274"/>
      <c r="G2" s="387" t="s">
        <v>6</v>
      </c>
    </row>
    <row r="3" spans="2:7" ht="27.6" x14ac:dyDescent="0.3">
      <c r="B3" s="666" t="s">
        <v>7</v>
      </c>
      <c r="C3" s="666" t="s">
        <v>608</v>
      </c>
      <c r="D3" s="327"/>
      <c r="E3" s="279" t="s">
        <v>594</v>
      </c>
      <c r="F3" s="186"/>
      <c r="G3" s="388">
        <v>11300000</v>
      </c>
    </row>
    <row r="4" spans="2:7" ht="27.6" x14ac:dyDescent="0.3">
      <c r="B4" s="667"/>
      <c r="C4" s="667"/>
      <c r="D4" s="275"/>
      <c r="E4" s="279" t="s">
        <v>595</v>
      </c>
      <c r="F4" s="186"/>
      <c r="G4" s="388">
        <v>8335314.8700000001</v>
      </c>
    </row>
    <row r="5" spans="2:7" ht="41.4" x14ac:dyDescent="0.3">
      <c r="B5" s="667"/>
      <c r="C5" s="667"/>
      <c r="D5" s="126"/>
      <c r="E5" s="1" t="s">
        <v>604</v>
      </c>
      <c r="F5" s="1"/>
      <c r="G5" s="388">
        <v>5809129.5700000003</v>
      </c>
    </row>
    <row r="6" spans="2:7" ht="27.6" x14ac:dyDescent="0.3">
      <c r="B6" s="667"/>
      <c r="C6" s="667"/>
      <c r="D6" s="275"/>
      <c r="E6" s="279" t="s">
        <v>596</v>
      </c>
      <c r="F6" s="186"/>
      <c r="G6" s="388">
        <v>6500000</v>
      </c>
    </row>
    <row r="7" spans="2:7" x14ac:dyDescent="0.3">
      <c r="B7" s="668"/>
      <c r="C7" s="668"/>
      <c r="D7" s="389"/>
      <c r="E7" s="280"/>
      <c r="F7" s="280"/>
      <c r="G7" s="390">
        <f>SUM(G3:G6)</f>
        <v>31944444.440000001</v>
      </c>
    </row>
    <row r="8" spans="2:7" x14ac:dyDescent="0.3">
      <c r="B8" s="781" t="s">
        <v>15</v>
      </c>
      <c r="C8" s="781" t="s">
        <v>609</v>
      </c>
      <c r="D8" s="276"/>
      <c r="E8" s="263" t="s">
        <v>605</v>
      </c>
      <c r="F8" s="263"/>
      <c r="G8" s="188">
        <v>460000</v>
      </c>
    </row>
    <row r="9" spans="2:7" x14ac:dyDescent="0.3">
      <c r="B9" s="781"/>
      <c r="C9" s="781"/>
      <c r="D9" s="276"/>
      <c r="E9" s="263" t="s">
        <v>610</v>
      </c>
      <c r="F9" s="263"/>
      <c r="G9" s="188">
        <v>176360</v>
      </c>
    </row>
    <row r="10" spans="2:7" ht="27.6" x14ac:dyDescent="0.3">
      <c r="B10" s="781"/>
      <c r="C10" s="781"/>
      <c r="D10" s="277"/>
      <c r="E10" s="236" t="s">
        <v>597</v>
      </c>
      <c r="F10" s="281"/>
      <c r="G10" s="199">
        <v>148020.20000000001</v>
      </c>
    </row>
    <row r="11" spans="2:7" x14ac:dyDescent="0.3">
      <c r="B11" s="781"/>
      <c r="C11" s="781"/>
      <c r="D11" s="276"/>
      <c r="E11" s="263" t="s">
        <v>598</v>
      </c>
      <c r="F11" s="263"/>
      <c r="G11" s="188">
        <v>3391975.8</v>
      </c>
    </row>
    <row r="12" spans="2:7" x14ac:dyDescent="0.3">
      <c r="B12" s="781"/>
      <c r="C12" s="781"/>
      <c r="D12" s="126"/>
      <c r="E12" s="260"/>
      <c r="F12" s="260"/>
      <c r="G12" s="262">
        <f>SUM(G8:G11)</f>
        <v>4176356</v>
      </c>
    </row>
    <row r="13" spans="2:7" x14ac:dyDescent="0.3">
      <c r="B13" s="781"/>
      <c r="C13" s="781" t="s">
        <v>608</v>
      </c>
      <c r="D13" s="276"/>
      <c r="E13" s="263" t="s">
        <v>599</v>
      </c>
      <c r="F13" s="187"/>
      <c r="G13" s="200">
        <v>3232870</v>
      </c>
    </row>
    <row r="14" spans="2:7" x14ac:dyDescent="0.3">
      <c r="B14" s="781"/>
      <c r="C14" s="781"/>
      <c r="D14" s="276"/>
      <c r="E14" s="263" t="s">
        <v>612</v>
      </c>
      <c r="F14" s="263"/>
      <c r="G14" s="782">
        <v>1936831.4</v>
      </c>
    </row>
    <row r="15" spans="2:7" x14ac:dyDescent="0.3">
      <c r="B15" s="781"/>
      <c r="C15" s="781"/>
      <c r="D15" s="276"/>
      <c r="E15" s="263" t="s">
        <v>613</v>
      </c>
      <c r="F15" s="263"/>
      <c r="G15" s="782"/>
    </row>
    <row r="16" spans="2:7" x14ac:dyDescent="0.3">
      <c r="B16" s="781"/>
      <c r="C16" s="781"/>
      <c r="D16" s="276"/>
      <c r="E16" s="264" t="s">
        <v>614</v>
      </c>
      <c r="F16" s="264"/>
      <c r="G16" s="782"/>
    </row>
    <row r="17" spans="2:7" x14ac:dyDescent="0.3">
      <c r="B17" s="781"/>
      <c r="C17" s="781"/>
      <c r="D17" s="276"/>
      <c r="E17" s="265" t="s">
        <v>600</v>
      </c>
      <c r="F17" s="282"/>
      <c r="G17" s="201">
        <v>699824</v>
      </c>
    </row>
    <row r="18" spans="2:7" x14ac:dyDescent="0.3">
      <c r="B18" s="781"/>
      <c r="C18" s="781"/>
      <c r="D18" s="276"/>
      <c r="E18" s="263" t="s">
        <v>601</v>
      </c>
      <c r="F18" s="187"/>
      <c r="G18" s="202">
        <v>864000</v>
      </c>
    </row>
    <row r="19" spans="2:7" x14ac:dyDescent="0.3">
      <c r="B19" s="781"/>
      <c r="C19" s="781"/>
      <c r="D19" s="276"/>
      <c r="E19" s="265" t="s">
        <v>602</v>
      </c>
      <c r="F19" s="282"/>
      <c r="G19" s="202">
        <v>121300</v>
      </c>
    </row>
    <row r="20" spans="2:7" x14ac:dyDescent="0.3">
      <c r="B20" s="781"/>
      <c r="C20" s="781"/>
      <c r="D20" s="276"/>
      <c r="E20" s="263" t="s">
        <v>615</v>
      </c>
      <c r="F20" s="187"/>
      <c r="G20" s="202">
        <v>99374.65</v>
      </c>
    </row>
    <row r="21" spans="2:7" x14ac:dyDescent="0.3">
      <c r="B21" s="781"/>
      <c r="C21" s="781"/>
      <c r="D21" s="276"/>
      <c r="E21" s="264" t="s">
        <v>611</v>
      </c>
      <c r="F21" s="283"/>
      <c r="G21" s="202">
        <v>322096</v>
      </c>
    </row>
    <row r="22" spans="2:7" x14ac:dyDescent="0.3">
      <c r="B22" s="781"/>
      <c r="C22" s="781"/>
      <c r="D22" s="276"/>
      <c r="E22" s="263" t="s">
        <v>603</v>
      </c>
      <c r="F22" s="187"/>
      <c r="G22" s="202">
        <v>593296.65</v>
      </c>
    </row>
    <row r="23" spans="2:7" ht="27.6" x14ac:dyDescent="0.3">
      <c r="B23" s="781"/>
      <c r="C23" s="781"/>
      <c r="D23" s="276"/>
      <c r="E23" s="264" t="s">
        <v>616</v>
      </c>
      <c r="F23" s="283"/>
      <c r="G23" s="202">
        <v>188990</v>
      </c>
    </row>
    <row r="24" spans="2:7" ht="27.6" x14ac:dyDescent="0.3">
      <c r="B24" s="781"/>
      <c r="C24" s="781"/>
      <c r="D24" s="276"/>
      <c r="E24" s="266" t="s">
        <v>597</v>
      </c>
      <c r="F24" s="1"/>
      <c r="G24" s="202">
        <v>547047.30000000005</v>
      </c>
    </row>
    <row r="25" spans="2:7" ht="41.4" x14ac:dyDescent="0.3">
      <c r="B25" s="781"/>
      <c r="C25" s="781"/>
      <c r="D25" s="278"/>
      <c r="E25" s="269" t="s">
        <v>617</v>
      </c>
      <c r="F25" s="283"/>
      <c r="G25" s="200">
        <v>58010</v>
      </c>
    </row>
    <row r="26" spans="2:7" x14ac:dyDescent="0.3">
      <c r="B26" s="781"/>
      <c r="C26" s="781"/>
      <c r="D26" s="124"/>
      <c r="E26" s="391"/>
      <c r="F26" s="284"/>
      <c r="G26" s="271">
        <f>SUM(G13:G25)</f>
        <v>8663640.0000000019</v>
      </c>
    </row>
    <row r="27" spans="2:7" x14ac:dyDescent="0.3">
      <c r="B27" s="267"/>
      <c r="C27" s="268"/>
      <c r="D27" s="268"/>
      <c r="E27" s="270"/>
      <c r="F27" s="270"/>
      <c r="G27" s="392">
        <f>SUM(G26,G12,G7)</f>
        <v>44784440.440000005</v>
      </c>
    </row>
    <row r="28" spans="2:7" ht="23.25" customHeight="1" thickBot="1" x14ac:dyDescent="0.35">
      <c r="B28" s="96" t="s">
        <v>108</v>
      </c>
      <c r="C28" s="96" t="s">
        <v>618</v>
      </c>
      <c r="D28" s="96"/>
      <c r="E28" s="393" t="s">
        <v>619</v>
      </c>
      <c r="F28" s="285"/>
      <c r="G28" s="272">
        <v>301010.78000000003</v>
      </c>
    </row>
    <row r="29" spans="2:7" ht="14.4" thickBot="1" x14ac:dyDescent="0.35">
      <c r="D29" s="75"/>
      <c r="G29" s="273">
        <f>SUM(G27:G28)</f>
        <v>45085451.220000006</v>
      </c>
    </row>
  </sheetData>
  <sheetProtection selectLockedCells="1" selectUnlockedCells="1"/>
  <customSheetViews>
    <customSheetView guid="{F305B0BF-EA96-4BFD-B000-F617D6482D45}" topLeftCell="A34">
      <selection activeCell="E35" sqref="E35"/>
      <pageMargins left="0" right="0" top="0" bottom="0" header="0" footer="0"/>
      <pageSetup paperSize="9" firstPageNumber="0" orientation="portrait" horizontalDpi="300" verticalDpi="300" r:id="rId1"/>
      <headerFooter alignWithMargins="0"/>
    </customSheetView>
    <customSheetView guid="{89462457-6DC6-4183-8190-6643C6F2F09B}" topLeftCell="A34">
      <selection activeCell="E35" sqref="E35"/>
      <pageMargins left="0" right="0" top="0" bottom="0" header="0" footer="0"/>
      <pageSetup paperSize="9" firstPageNumber="0" orientation="portrait" horizontalDpi="300" verticalDpi="300" r:id="rId2"/>
      <headerFooter alignWithMargins="0"/>
    </customSheetView>
  </customSheetViews>
  <mergeCells count="6">
    <mergeCell ref="B8:B26"/>
    <mergeCell ref="C8:C12"/>
    <mergeCell ref="C13:C26"/>
    <mergeCell ref="G14:G16"/>
    <mergeCell ref="B3:B7"/>
    <mergeCell ref="C3:C7"/>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9">
    <tabColor theme="0"/>
  </sheetPr>
  <dimension ref="B2:F19"/>
  <sheetViews>
    <sheetView zoomScaleNormal="100" workbookViewId="0"/>
  </sheetViews>
  <sheetFormatPr defaultColWidth="9.109375" defaultRowHeight="13.8" x14ac:dyDescent="0.3"/>
  <cols>
    <col min="1" max="1" width="9.109375" style="177"/>
    <col min="2" max="2" width="41.6640625" style="177" bestFit="1" customWidth="1"/>
    <col min="3" max="3" width="10.109375" style="177" bestFit="1" customWidth="1"/>
    <col min="4" max="4" width="50.6640625" style="177" bestFit="1" customWidth="1"/>
    <col min="5" max="5" width="11.33203125" style="177" customWidth="1"/>
    <col min="6" max="6" width="16.44140625" style="177" bestFit="1" customWidth="1"/>
    <col min="7" max="7" width="17" style="177" bestFit="1" customWidth="1"/>
    <col min="8" max="16384" width="9.109375" style="177"/>
  </cols>
  <sheetData>
    <row r="2" spans="2:6" x14ac:dyDescent="0.3">
      <c r="B2" s="368" t="s">
        <v>196</v>
      </c>
      <c r="C2" s="785" t="s">
        <v>626</v>
      </c>
      <c r="D2" s="786"/>
      <c r="E2" s="786"/>
      <c r="F2" s="786"/>
    </row>
    <row r="3" spans="2:6" ht="27.6" x14ac:dyDescent="0.3">
      <c r="B3" s="369" t="s">
        <v>2</v>
      </c>
      <c r="C3" s="369" t="s">
        <v>3</v>
      </c>
      <c r="D3" s="274" t="s">
        <v>4</v>
      </c>
      <c r="E3" s="348" t="s">
        <v>104</v>
      </c>
      <c r="F3" s="376" t="s">
        <v>6</v>
      </c>
    </row>
    <row r="4" spans="2:6" x14ac:dyDescent="0.3">
      <c r="B4" s="239" t="s">
        <v>7</v>
      </c>
      <c r="C4" s="168" t="s">
        <v>105</v>
      </c>
      <c r="D4" s="186" t="s">
        <v>620</v>
      </c>
      <c r="E4" s="136">
        <v>603</v>
      </c>
      <c r="F4" s="394">
        <v>33347474.16</v>
      </c>
    </row>
    <row r="5" spans="2:6" x14ac:dyDescent="0.3">
      <c r="B5" s="607" t="s">
        <v>108</v>
      </c>
      <c r="C5" s="608"/>
      <c r="D5" s="165" t="s">
        <v>287</v>
      </c>
      <c r="E5" s="185"/>
      <c r="F5" s="381">
        <f>F4-31944444.44</f>
        <v>1403029.7199999988</v>
      </c>
    </row>
    <row r="6" spans="2:6" x14ac:dyDescent="0.3">
      <c r="B6" s="654" t="s">
        <v>110</v>
      </c>
      <c r="C6" s="654"/>
      <c r="D6" s="654"/>
      <c r="E6" s="654"/>
      <c r="F6" s="93">
        <f>SUM(F4:F4)</f>
        <v>33347474.16</v>
      </c>
    </row>
    <row r="7" spans="2:6" ht="27.6" x14ac:dyDescent="0.3">
      <c r="B7" s="648" t="s">
        <v>15</v>
      </c>
      <c r="C7" s="649" t="s">
        <v>111</v>
      </c>
      <c r="D7" s="1" t="s">
        <v>621</v>
      </c>
      <c r="E7" s="94"/>
      <c r="F7" s="95">
        <v>4175683.72</v>
      </c>
    </row>
    <row r="8" spans="2:6" x14ac:dyDescent="0.3">
      <c r="B8" s="609"/>
      <c r="C8" s="650"/>
      <c r="D8" s="133"/>
      <c r="E8" s="395"/>
      <c r="F8" s="386"/>
    </row>
    <row r="9" spans="2:6" x14ac:dyDescent="0.3">
      <c r="B9" s="609"/>
      <c r="C9" s="618" t="s">
        <v>115</v>
      </c>
      <c r="D9" s="184" t="s">
        <v>622</v>
      </c>
      <c r="E9" s="124">
        <v>10</v>
      </c>
      <c r="F9" s="118">
        <v>2947380</v>
      </c>
    </row>
    <row r="10" spans="2:6" x14ac:dyDescent="0.3">
      <c r="B10" s="609"/>
      <c r="C10" s="619"/>
      <c r="D10" s="89" t="s">
        <v>623</v>
      </c>
      <c r="E10" s="124">
        <v>700</v>
      </c>
      <c r="F10" s="118">
        <v>1608229</v>
      </c>
    </row>
    <row r="11" spans="2:6" x14ac:dyDescent="0.3">
      <c r="B11" s="609"/>
      <c r="C11" s="619"/>
      <c r="D11" s="89" t="s">
        <v>624</v>
      </c>
      <c r="E11" s="124">
        <v>30</v>
      </c>
      <c r="F11" s="118">
        <v>266955</v>
      </c>
    </row>
    <row r="12" spans="2:6" x14ac:dyDescent="0.3">
      <c r="B12" s="609"/>
      <c r="C12" s="619"/>
      <c r="D12" s="183" t="s">
        <v>627</v>
      </c>
      <c r="E12" s="182">
        <v>70</v>
      </c>
      <c r="F12" s="181">
        <v>177971</v>
      </c>
    </row>
    <row r="13" spans="2:6" x14ac:dyDescent="0.3">
      <c r="B13" s="609"/>
      <c r="C13" s="619"/>
      <c r="D13" s="123" t="s">
        <v>625</v>
      </c>
      <c r="E13" s="124">
        <v>1493</v>
      </c>
      <c r="F13" s="78">
        <v>1564800</v>
      </c>
    </row>
    <row r="14" spans="2:6" x14ac:dyDescent="0.3">
      <c r="B14" s="609"/>
      <c r="C14" s="620"/>
      <c r="D14" s="180" t="s">
        <v>628</v>
      </c>
      <c r="E14" s="96">
        <v>1170</v>
      </c>
      <c r="F14" s="118">
        <v>307194</v>
      </c>
    </row>
    <row r="15" spans="2:6" x14ac:dyDescent="0.3">
      <c r="B15" s="651" t="s">
        <v>108</v>
      </c>
      <c r="C15" s="643" t="s">
        <v>116</v>
      </c>
      <c r="D15" s="783"/>
      <c r="E15" s="166"/>
      <c r="F15" s="784">
        <v>0</v>
      </c>
    </row>
    <row r="16" spans="2:6" x14ac:dyDescent="0.3">
      <c r="B16" s="651"/>
      <c r="C16" s="644"/>
      <c r="D16" s="640"/>
      <c r="E16" s="124"/>
      <c r="F16" s="689"/>
    </row>
    <row r="17" spans="2:6" x14ac:dyDescent="0.3">
      <c r="B17" s="651"/>
      <c r="C17" s="643" t="s">
        <v>115</v>
      </c>
      <c r="D17" s="645"/>
      <c r="E17" s="153"/>
      <c r="F17" s="690">
        <v>0</v>
      </c>
    </row>
    <row r="18" spans="2:6" ht="14.4" thickBot="1" x14ac:dyDescent="0.35">
      <c r="B18" s="651"/>
      <c r="C18" s="644"/>
      <c r="D18" s="640"/>
      <c r="E18" s="153"/>
      <c r="F18" s="691"/>
    </row>
    <row r="19" spans="2:6" ht="14.4" thickBot="1" x14ac:dyDescent="0.35">
      <c r="B19" s="99"/>
      <c r="C19" s="179"/>
      <c r="D19" s="179"/>
      <c r="E19" s="178"/>
      <c r="F19" s="88">
        <f>SUM(F6:F13)</f>
        <v>44088492.880000003</v>
      </c>
    </row>
  </sheetData>
  <sheetProtection selectLockedCells="1" selectUnlockedCells="1"/>
  <customSheetViews>
    <customSheetView guid="{F305B0BF-EA96-4BFD-B000-F617D6482D45}" topLeftCell="A13">
      <selection activeCell="A26" sqref="A26:A33"/>
      <pageMargins left="0" right="0" top="0" bottom="0" header="0" footer="0"/>
      <pageSetup paperSize="9" firstPageNumber="0" orientation="portrait" horizontalDpi="300" verticalDpi="300"/>
      <headerFooter alignWithMargins="0"/>
    </customSheetView>
    <customSheetView guid="{89462457-6DC6-4183-8190-6643C6F2F09B}" topLeftCell="A13">
      <selection activeCell="A26" sqref="A26:A33"/>
      <pageMargins left="0" right="0" top="0" bottom="0" header="0" footer="0"/>
      <pageSetup paperSize="9" firstPageNumber="0" orientation="portrait" horizontalDpi="300" verticalDpi="300"/>
      <headerFooter alignWithMargins="0"/>
    </customSheetView>
  </customSheetViews>
  <mergeCells count="13">
    <mergeCell ref="C2:F2"/>
    <mergeCell ref="B5:C5"/>
    <mergeCell ref="B6:E6"/>
    <mergeCell ref="B7:B14"/>
    <mergeCell ref="C7:C8"/>
    <mergeCell ref="C9:C14"/>
    <mergeCell ref="B15:B18"/>
    <mergeCell ref="C15:C16"/>
    <mergeCell ref="D15:D16"/>
    <mergeCell ref="F15:F16"/>
    <mergeCell ref="C17:C18"/>
    <mergeCell ref="D17:D18"/>
    <mergeCell ref="F17:F18"/>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20">
    <tabColor theme="0"/>
  </sheetPr>
  <dimension ref="B2:F28"/>
  <sheetViews>
    <sheetView zoomScaleNormal="100" workbookViewId="0"/>
  </sheetViews>
  <sheetFormatPr defaultRowHeight="13.8" x14ac:dyDescent="0.3"/>
  <cols>
    <col min="1" max="1" width="9.109375" style="75"/>
    <col min="2" max="2" width="34.88671875" style="75" customWidth="1"/>
    <col min="3" max="3" width="14.33203125" style="75" bestFit="1" customWidth="1"/>
    <col min="4" max="4" width="45.33203125" style="75" customWidth="1"/>
    <col min="5" max="5" width="6.44140625" style="75" customWidth="1"/>
    <col min="6" max="6" width="18.33203125" style="148" bestFit="1" customWidth="1"/>
    <col min="7" max="7" width="9.109375" style="75"/>
    <col min="8" max="8" width="31.33203125" style="75" bestFit="1" customWidth="1"/>
    <col min="9" max="9" width="15.6640625" style="75" bestFit="1" customWidth="1"/>
    <col min="10" max="10" width="44.6640625" style="75" bestFit="1" customWidth="1"/>
    <col min="11" max="11" width="6.33203125" style="75" bestFit="1" customWidth="1"/>
    <col min="12" max="12" width="15.5546875" style="75" bestFit="1" customWidth="1"/>
    <col min="13" max="257" width="9.109375" style="75"/>
    <col min="258" max="258" width="34.88671875" style="75" customWidth="1"/>
    <col min="259" max="259" width="14.33203125" style="75" bestFit="1" customWidth="1"/>
    <col min="260" max="260" width="45.33203125" style="75" customWidth="1"/>
    <col min="261" max="261" width="6.44140625" style="75" customWidth="1"/>
    <col min="262" max="262" width="18.33203125" style="75" bestFit="1" customWidth="1"/>
    <col min="263" max="263" width="9.109375" style="75"/>
    <col min="264" max="264" width="31.33203125" style="75" bestFit="1" customWidth="1"/>
    <col min="265" max="265" width="15.6640625" style="75" bestFit="1" customWidth="1"/>
    <col min="266" max="266" width="44.6640625" style="75" bestFit="1" customWidth="1"/>
    <col min="267" max="267" width="6.33203125" style="75" bestFit="1" customWidth="1"/>
    <col min="268" max="268" width="15.5546875" style="75" bestFit="1" customWidth="1"/>
    <col min="269" max="513" width="9.109375" style="75"/>
    <col min="514" max="514" width="34.88671875" style="75" customWidth="1"/>
    <col min="515" max="515" width="14.33203125" style="75" bestFit="1" customWidth="1"/>
    <col min="516" max="516" width="45.33203125" style="75" customWidth="1"/>
    <col min="517" max="517" width="6.44140625" style="75" customWidth="1"/>
    <col min="518" max="518" width="18.33203125" style="75" bestFit="1" customWidth="1"/>
    <col min="519" max="519" width="9.109375" style="75"/>
    <col min="520" max="520" width="31.33203125" style="75" bestFit="1" customWidth="1"/>
    <col min="521" max="521" width="15.6640625" style="75" bestFit="1" customWidth="1"/>
    <col min="522" max="522" width="44.6640625" style="75" bestFit="1" customWidth="1"/>
    <col min="523" max="523" width="6.33203125" style="75" bestFit="1" customWidth="1"/>
    <col min="524" max="524" width="15.5546875" style="75" bestFit="1" customWidth="1"/>
    <col min="525" max="769" width="9.109375" style="75"/>
    <col min="770" max="770" width="34.88671875" style="75" customWidth="1"/>
    <col min="771" max="771" width="14.33203125" style="75" bestFit="1" customWidth="1"/>
    <col min="772" max="772" width="45.33203125" style="75" customWidth="1"/>
    <col min="773" max="773" width="6.44140625" style="75" customWidth="1"/>
    <col min="774" max="774" width="18.33203125" style="75" bestFit="1" customWidth="1"/>
    <col min="775" max="775" width="9.109375" style="75"/>
    <col min="776" max="776" width="31.33203125" style="75" bestFit="1" customWidth="1"/>
    <col min="777" max="777" width="15.6640625" style="75" bestFit="1" customWidth="1"/>
    <col min="778" max="778" width="44.6640625" style="75" bestFit="1" customWidth="1"/>
    <col min="779" max="779" width="6.33203125" style="75" bestFit="1" customWidth="1"/>
    <col min="780" max="780" width="15.5546875" style="75" bestFit="1" customWidth="1"/>
    <col min="781" max="1025" width="9.109375" style="75"/>
    <col min="1026" max="1026" width="34.88671875" style="75" customWidth="1"/>
    <col min="1027" max="1027" width="14.33203125" style="75" bestFit="1" customWidth="1"/>
    <col min="1028" max="1028" width="45.33203125" style="75" customWidth="1"/>
    <col min="1029" max="1029" width="6.44140625" style="75" customWidth="1"/>
    <col min="1030" max="1030" width="18.33203125" style="75" bestFit="1" customWidth="1"/>
    <col min="1031" max="1031" width="9.109375" style="75"/>
    <col min="1032" max="1032" width="31.33203125" style="75" bestFit="1" customWidth="1"/>
    <col min="1033" max="1033" width="15.6640625" style="75" bestFit="1" customWidth="1"/>
    <col min="1034" max="1034" width="44.6640625" style="75" bestFit="1" customWidth="1"/>
    <col min="1035" max="1035" width="6.33203125" style="75" bestFit="1" customWidth="1"/>
    <col min="1036" max="1036" width="15.5546875" style="75" bestFit="1" customWidth="1"/>
    <col min="1037" max="1281" width="9.109375" style="75"/>
    <col min="1282" max="1282" width="34.88671875" style="75" customWidth="1"/>
    <col min="1283" max="1283" width="14.33203125" style="75" bestFit="1" customWidth="1"/>
    <col min="1284" max="1284" width="45.33203125" style="75" customWidth="1"/>
    <col min="1285" max="1285" width="6.44140625" style="75" customWidth="1"/>
    <col min="1286" max="1286" width="18.33203125" style="75" bestFit="1" customWidth="1"/>
    <col min="1287" max="1287" width="9.109375" style="75"/>
    <col min="1288" max="1288" width="31.33203125" style="75" bestFit="1" customWidth="1"/>
    <col min="1289" max="1289" width="15.6640625" style="75" bestFit="1" customWidth="1"/>
    <col min="1290" max="1290" width="44.6640625" style="75" bestFit="1" customWidth="1"/>
    <col min="1291" max="1291" width="6.33203125" style="75" bestFit="1" customWidth="1"/>
    <col min="1292" max="1292" width="15.5546875" style="75" bestFit="1" customWidth="1"/>
    <col min="1293" max="1537" width="9.109375" style="75"/>
    <col min="1538" max="1538" width="34.88671875" style="75" customWidth="1"/>
    <col min="1539" max="1539" width="14.33203125" style="75" bestFit="1" customWidth="1"/>
    <col min="1540" max="1540" width="45.33203125" style="75" customWidth="1"/>
    <col min="1541" max="1541" width="6.44140625" style="75" customWidth="1"/>
    <col min="1542" max="1542" width="18.33203125" style="75" bestFit="1" customWidth="1"/>
    <col min="1543" max="1543" width="9.109375" style="75"/>
    <col min="1544" max="1544" width="31.33203125" style="75" bestFit="1" customWidth="1"/>
    <col min="1545" max="1545" width="15.6640625" style="75" bestFit="1" customWidth="1"/>
    <col min="1546" max="1546" width="44.6640625" style="75" bestFit="1" customWidth="1"/>
    <col min="1547" max="1547" width="6.33203125" style="75" bestFit="1" customWidth="1"/>
    <col min="1548" max="1548" width="15.5546875" style="75" bestFit="1" customWidth="1"/>
    <col min="1549" max="1793" width="9.109375" style="75"/>
    <col min="1794" max="1794" width="34.88671875" style="75" customWidth="1"/>
    <col min="1795" max="1795" width="14.33203125" style="75" bestFit="1" customWidth="1"/>
    <col min="1796" max="1796" width="45.33203125" style="75" customWidth="1"/>
    <col min="1797" max="1797" width="6.44140625" style="75" customWidth="1"/>
    <col min="1798" max="1798" width="18.33203125" style="75" bestFit="1" customWidth="1"/>
    <col min="1799" max="1799" width="9.109375" style="75"/>
    <col min="1800" max="1800" width="31.33203125" style="75" bestFit="1" customWidth="1"/>
    <col min="1801" max="1801" width="15.6640625" style="75" bestFit="1" customWidth="1"/>
    <col min="1802" max="1802" width="44.6640625" style="75" bestFit="1" customWidth="1"/>
    <col min="1803" max="1803" width="6.33203125" style="75" bestFit="1" customWidth="1"/>
    <col min="1804" max="1804" width="15.5546875" style="75" bestFit="1" customWidth="1"/>
    <col min="1805" max="2049" width="9.109375" style="75"/>
    <col min="2050" max="2050" width="34.88671875" style="75" customWidth="1"/>
    <col min="2051" max="2051" width="14.33203125" style="75" bestFit="1" customWidth="1"/>
    <col min="2052" max="2052" width="45.33203125" style="75" customWidth="1"/>
    <col min="2053" max="2053" width="6.44140625" style="75" customWidth="1"/>
    <col min="2054" max="2054" width="18.33203125" style="75" bestFit="1" customWidth="1"/>
    <col min="2055" max="2055" width="9.109375" style="75"/>
    <col min="2056" max="2056" width="31.33203125" style="75" bestFit="1" customWidth="1"/>
    <col min="2057" max="2057" width="15.6640625" style="75" bestFit="1" customWidth="1"/>
    <col min="2058" max="2058" width="44.6640625" style="75" bestFit="1" customWidth="1"/>
    <col min="2059" max="2059" width="6.33203125" style="75" bestFit="1" customWidth="1"/>
    <col min="2060" max="2060" width="15.5546875" style="75" bestFit="1" customWidth="1"/>
    <col min="2061" max="2305" width="9.109375" style="75"/>
    <col min="2306" max="2306" width="34.88671875" style="75" customWidth="1"/>
    <col min="2307" max="2307" width="14.33203125" style="75" bestFit="1" customWidth="1"/>
    <col min="2308" max="2308" width="45.33203125" style="75" customWidth="1"/>
    <col min="2309" max="2309" width="6.44140625" style="75" customWidth="1"/>
    <col min="2310" max="2310" width="18.33203125" style="75" bestFit="1" customWidth="1"/>
    <col min="2311" max="2311" width="9.109375" style="75"/>
    <col min="2312" max="2312" width="31.33203125" style="75" bestFit="1" customWidth="1"/>
    <col min="2313" max="2313" width="15.6640625" style="75" bestFit="1" customWidth="1"/>
    <col min="2314" max="2314" width="44.6640625" style="75" bestFit="1" customWidth="1"/>
    <col min="2315" max="2315" width="6.33203125" style="75" bestFit="1" customWidth="1"/>
    <col min="2316" max="2316" width="15.5546875" style="75" bestFit="1" customWidth="1"/>
    <col min="2317" max="2561" width="9.109375" style="75"/>
    <col min="2562" max="2562" width="34.88671875" style="75" customWidth="1"/>
    <col min="2563" max="2563" width="14.33203125" style="75" bestFit="1" customWidth="1"/>
    <col min="2564" max="2564" width="45.33203125" style="75" customWidth="1"/>
    <col min="2565" max="2565" width="6.44140625" style="75" customWidth="1"/>
    <col min="2566" max="2566" width="18.33203125" style="75" bestFit="1" customWidth="1"/>
    <col min="2567" max="2567" width="9.109375" style="75"/>
    <col min="2568" max="2568" width="31.33203125" style="75" bestFit="1" customWidth="1"/>
    <col min="2569" max="2569" width="15.6640625" style="75" bestFit="1" customWidth="1"/>
    <col min="2570" max="2570" width="44.6640625" style="75" bestFit="1" customWidth="1"/>
    <col min="2571" max="2571" width="6.33203125" style="75" bestFit="1" customWidth="1"/>
    <col min="2572" max="2572" width="15.5546875" style="75" bestFit="1" customWidth="1"/>
    <col min="2573" max="2817" width="9.109375" style="75"/>
    <col min="2818" max="2818" width="34.88671875" style="75" customWidth="1"/>
    <col min="2819" max="2819" width="14.33203125" style="75" bestFit="1" customWidth="1"/>
    <col min="2820" max="2820" width="45.33203125" style="75" customWidth="1"/>
    <col min="2821" max="2821" width="6.44140625" style="75" customWidth="1"/>
    <col min="2822" max="2822" width="18.33203125" style="75" bestFit="1" customWidth="1"/>
    <col min="2823" max="2823" width="9.109375" style="75"/>
    <col min="2824" max="2824" width="31.33203125" style="75" bestFit="1" customWidth="1"/>
    <col min="2825" max="2825" width="15.6640625" style="75" bestFit="1" customWidth="1"/>
    <col min="2826" max="2826" width="44.6640625" style="75" bestFit="1" customWidth="1"/>
    <col min="2827" max="2827" width="6.33203125" style="75" bestFit="1" customWidth="1"/>
    <col min="2828" max="2828" width="15.5546875" style="75" bestFit="1" customWidth="1"/>
    <col min="2829" max="3073" width="9.109375" style="75"/>
    <col min="3074" max="3074" width="34.88671875" style="75" customWidth="1"/>
    <col min="3075" max="3075" width="14.33203125" style="75" bestFit="1" customWidth="1"/>
    <col min="3076" max="3076" width="45.33203125" style="75" customWidth="1"/>
    <col min="3077" max="3077" width="6.44140625" style="75" customWidth="1"/>
    <col min="3078" max="3078" width="18.33203125" style="75" bestFit="1" customWidth="1"/>
    <col min="3079" max="3079" width="9.109375" style="75"/>
    <col min="3080" max="3080" width="31.33203125" style="75" bestFit="1" customWidth="1"/>
    <col min="3081" max="3081" width="15.6640625" style="75" bestFit="1" customWidth="1"/>
    <col min="3082" max="3082" width="44.6640625" style="75" bestFit="1" customWidth="1"/>
    <col min="3083" max="3083" width="6.33203125" style="75" bestFit="1" customWidth="1"/>
    <col min="3084" max="3084" width="15.5546875" style="75" bestFit="1" customWidth="1"/>
    <col min="3085" max="3329" width="9.109375" style="75"/>
    <col min="3330" max="3330" width="34.88671875" style="75" customWidth="1"/>
    <col min="3331" max="3331" width="14.33203125" style="75" bestFit="1" customWidth="1"/>
    <col min="3332" max="3332" width="45.33203125" style="75" customWidth="1"/>
    <col min="3333" max="3333" width="6.44140625" style="75" customWidth="1"/>
    <col min="3334" max="3334" width="18.33203125" style="75" bestFit="1" customWidth="1"/>
    <col min="3335" max="3335" width="9.109375" style="75"/>
    <col min="3336" max="3336" width="31.33203125" style="75" bestFit="1" customWidth="1"/>
    <col min="3337" max="3337" width="15.6640625" style="75" bestFit="1" customWidth="1"/>
    <col min="3338" max="3338" width="44.6640625" style="75" bestFit="1" customWidth="1"/>
    <col min="3339" max="3339" width="6.33203125" style="75" bestFit="1" customWidth="1"/>
    <col min="3340" max="3340" width="15.5546875" style="75" bestFit="1" customWidth="1"/>
    <col min="3341" max="3585" width="9.109375" style="75"/>
    <col min="3586" max="3586" width="34.88671875" style="75" customWidth="1"/>
    <col min="3587" max="3587" width="14.33203125" style="75" bestFit="1" customWidth="1"/>
    <col min="3588" max="3588" width="45.33203125" style="75" customWidth="1"/>
    <col min="3589" max="3589" width="6.44140625" style="75" customWidth="1"/>
    <col min="3590" max="3590" width="18.33203125" style="75" bestFit="1" customWidth="1"/>
    <col min="3591" max="3591" width="9.109375" style="75"/>
    <col min="3592" max="3592" width="31.33203125" style="75" bestFit="1" customWidth="1"/>
    <col min="3593" max="3593" width="15.6640625" style="75" bestFit="1" customWidth="1"/>
    <col min="3594" max="3594" width="44.6640625" style="75" bestFit="1" customWidth="1"/>
    <col min="3595" max="3595" width="6.33203125" style="75" bestFit="1" customWidth="1"/>
    <col min="3596" max="3596" width="15.5546875" style="75" bestFit="1" customWidth="1"/>
    <col min="3597" max="3841" width="9.109375" style="75"/>
    <col min="3842" max="3842" width="34.88671875" style="75" customWidth="1"/>
    <col min="3843" max="3843" width="14.33203125" style="75" bestFit="1" customWidth="1"/>
    <col min="3844" max="3844" width="45.33203125" style="75" customWidth="1"/>
    <col min="3845" max="3845" width="6.44140625" style="75" customWidth="1"/>
    <col min="3846" max="3846" width="18.33203125" style="75" bestFit="1" customWidth="1"/>
    <col min="3847" max="3847" width="9.109375" style="75"/>
    <col min="3848" max="3848" width="31.33203125" style="75" bestFit="1" customWidth="1"/>
    <col min="3849" max="3849" width="15.6640625" style="75" bestFit="1" customWidth="1"/>
    <col min="3850" max="3850" width="44.6640625" style="75" bestFit="1" customWidth="1"/>
    <col min="3851" max="3851" width="6.33203125" style="75" bestFit="1" customWidth="1"/>
    <col min="3852" max="3852" width="15.5546875" style="75" bestFit="1" customWidth="1"/>
    <col min="3853" max="4097" width="9.109375" style="75"/>
    <col min="4098" max="4098" width="34.88671875" style="75" customWidth="1"/>
    <col min="4099" max="4099" width="14.33203125" style="75" bestFit="1" customWidth="1"/>
    <col min="4100" max="4100" width="45.33203125" style="75" customWidth="1"/>
    <col min="4101" max="4101" width="6.44140625" style="75" customWidth="1"/>
    <col min="4102" max="4102" width="18.33203125" style="75" bestFit="1" customWidth="1"/>
    <col min="4103" max="4103" width="9.109375" style="75"/>
    <col min="4104" max="4104" width="31.33203125" style="75" bestFit="1" customWidth="1"/>
    <col min="4105" max="4105" width="15.6640625" style="75" bestFit="1" customWidth="1"/>
    <col min="4106" max="4106" width="44.6640625" style="75" bestFit="1" customWidth="1"/>
    <col min="4107" max="4107" width="6.33203125" style="75" bestFit="1" customWidth="1"/>
    <col min="4108" max="4108" width="15.5546875" style="75" bestFit="1" customWidth="1"/>
    <col min="4109" max="4353" width="9.109375" style="75"/>
    <col min="4354" max="4354" width="34.88671875" style="75" customWidth="1"/>
    <col min="4355" max="4355" width="14.33203125" style="75" bestFit="1" customWidth="1"/>
    <col min="4356" max="4356" width="45.33203125" style="75" customWidth="1"/>
    <col min="4357" max="4357" width="6.44140625" style="75" customWidth="1"/>
    <col min="4358" max="4358" width="18.33203125" style="75" bestFit="1" customWidth="1"/>
    <col min="4359" max="4359" width="9.109375" style="75"/>
    <col min="4360" max="4360" width="31.33203125" style="75" bestFit="1" customWidth="1"/>
    <col min="4361" max="4361" width="15.6640625" style="75" bestFit="1" customWidth="1"/>
    <col min="4362" max="4362" width="44.6640625" style="75" bestFit="1" customWidth="1"/>
    <col min="4363" max="4363" width="6.33203125" style="75" bestFit="1" customWidth="1"/>
    <col min="4364" max="4364" width="15.5546875" style="75" bestFit="1" customWidth="1"/>
    <col min="4365" max="4609" width="9.109375" style="75"/>
    <col min="4610" max="4610" width="34.88671875" style="75" customWidth="1"/>
    <col min="4611" max="4611" width="14.33203125" style="75" bestFit="1" customWidth="1"/>
    <col min="4612" max="4612" width="45.33203125" style="75" customWidth="1"/>
    <col min="4613" max="4613" width="6.44140625" style="75" customWidth="1"/>
    <col min="4614" max="4614" width="18.33203125" style="75" bestFit="1" customWidth="1"/>
    <col min="4615" max="4615" width="9.109375" style="75"/>
    <col min="4616" max="4616" width="31.33203125" style="75" bestFit="1" customWidth="1"/>
    <col min="4617" max="4617" width="15.6640625" style="75" bestFit="1" customWidth="1"/>
    <col min="4618" max="4618" width="44.6640625" style="75" bestFit="1" customWidth="1"/>
    <col min="4619" max="4619" width="6.33203125" style="75" bestFit="1" customWidth="1"/>
    <col min="4620" max="4620" width="15.5546875" style="75" bestFit="1" customWidth="1"/>
    <col min="4621" max="4865" width="9.109375" style="75"/>
    <col min="4866" max="4866" width="34.88671875" style="75" customWidth="1"/>
    <col min="4867" max="4867" width="14.33203125" style="75" bestFit="1" customWidth="1"/>
    <col min="4868" max="4868" width="45.33203125" style="75" customWidth="1"/>
    <col min="4869" max="4869" width="6.44140625" style="75" customWidth="1"/>
    <col min="4870" max="4870" width="18.33203125" style="75" bestFit="1" customWidth="1"/>
    <col min="4871" max="4871" width="9.109375" style="75"/>
    <col min="4872" max="4872" width="31.33203125" style="75" bestFit="1" customWidth="1"/>
    <col min="4873" max="4873" width="15.6640625" style="75" bestFit="1" customWidth="1"/>
    <col min="4874" max="4874" width="44.6640625" style="75" bestFit="1" customWidth="1"/>
    <col min="4875" max="4875" width="6.33203125" style="75" bestFit="1" customWidth="1"/>
    <col min="4876" max="4876" width="15.5546875" style="75" bestFit="1" customWidth="1"/>
    <col min="4877" max="5121" width="9.109375" style="75"/>
    <col min="5122" max="5122" width="34.88671875" style="75" customWidth="1"/>
    <col min="5123" max="5123" width="14.33203125" style="75" bestFit="1" customWidth="1"/>
    <col min="5124" max="5124" width="45.33203125" style="75" customWidth="1"/>
    <col min="5125" max="5125" width="6.44140625" style="75" customWidth="1"/>
    <col min="5126" max="5126" width="18.33203125" style="75" bestFit="1" customWidth="1"/>
    <col min="5127" max="5127" width="9.109375" style="75"/>
    <col min="5128" max="5128" width="31.33203125" style="75" bestFit="1" customWidth="1"/>
    <col min="5129" max="5129" width="15.6640625" style="75" bestFit="1" customWidth="1"/>
    <col min="5130" max="5130" width="44.6640625" style="75" bestFit="1" customWidth="1"/>
    <col min="5131" max="5131" width="6.33203125" style="75" bestFit="1" customWidth="1"/>
    <col min="5132" max="5132" width="15.5546875" style="75" bestFit="1" customWidth="1"/>
    <col min="5133" max="5377" width="9.109375" style="75"/>
    <col min="5378" max="5378" width="34.88671875" style="75" customWidth="1"/>
    <col min="5379" max="5379" width="14.33203125" style="75" bestFit="1" customWidth="1"/>
    <col min="5380" max="5380" width="45.33203125" style="75" customWidth="1"/>
    <col min="5381" max="5381" width="6.44140625" style="75" customWidth="1"/>
    <col min="5382" max="5382" width="18.33203125" style="75" bestFit="1" customWidth="1"/>
    <col min="5383" max="5383" width="9.109375" style="75"/>
    <col min="5384" max="5384" width="31.33203125" style="75" bestFit="1" customWidth="1"/>
    <col min="5385" max="5385" width="15.6640625" style="75" bestFit="1" customWidth="1"/>
    <col min="5386" max="5386" width="44.6640625" style="75" bestFit="1" customWidth="1"/>
    <col min="5387" max="5387" width="6.33203125" style="75" bestFit="1" customWidth="1"/>
    <col min="5388" max="5388" width="15.5546875" style="75" bestFit="1" customWidth="1"/>
    <col min="5389" max="5633" width="9.109375" style="75"/>
    <col min="5634" max="5634" width="34.88671875" style="75" customWidth="1"/>
    <col min="5635" max="5635" width="14.33203125" style="75" bestFit="1" customWidth="1"/>
    <col min="5636" max="5636" width="45.33203125" style="75" customWidth="1"/>
    <col min="5637" max="5637" width="6.44140625" style="75" customWidth="1"/>
    <col min="5638" max="5638" width="18.33203125" style="75" bestFit="1" customWidth="1"/>
    <col min="5639" max="5639" width="9.109375" style="75"/>
    <col min="5640" max="5640" width="31.33203125" style="75" bestFit="1" customWidth="1"/>
    <col min="5641" max="5641" width="15.6640625" style="75" bestFit="1" customWidth="1"/>
    <col min="5642" max="5642" width="44.6640625" style="75" bestFit="1" customWidth="1"/>
    <col min="5643" max="5643" width="6.33203125" style="75" bestFit="1" customWidth="1"/>
    <col min="5644" max="5644" width="15.5546875" style="75" bestFit="1" customWidth="1"/>
    <col min="5645" max="5889" width="9.109375" style="75"/>
    <col min="5890" max="5890" width="34.88671875" style="75" customWidth="1"/>
    <col min="5891" max="5891" width="14.33203125" style="75" bestFit="1" customWidth="1"/>
    <col min="5892" max="5892" width="45.33203125" style="75" customWidth="1"/>
    <col min="5893" max="5893" width="6.44140625" style="75" customWidth="1"/>
    <col min="5894" max="5894" width="18.33203125" style="75" bestFit="1" customWidth="1"/>
    <col min="5895" max="5895" width="9.109375" style="75"/>
    <col min="5896" max="5896" width="31.33203125" style="75" bestFit="1" customWidth="1"/>
    <col min="5897" max="5897" width="15.6640625" style="75" bestFit="1" customWidth="1"/>
    <col min="5898" max="5898" width="44.6640625" style="75" bestFit="1" customWidth="1"/>
    <col min="5899" max="5899" width="6.33203125" style="75" bestFit="1" customWidth="1"/>
    <col min="5900" max="5900" width="15.5546875" style="75" bestFit="1" customWidth="1"/>
    <col min="5901" max="6145" width="9.109375" style="75"/>
    <col min="6146" max="6146" width="34.88671875" style="75" customWidth="1"/>
    <col min="6147" max="6147" width="14.33203125" style="75" bestFit="1" customWidth="1"/>
    <col min="6148" max="6148" width="45.33203125" style="75" customWidth="1"/>
    <col min="6149" max="6149" width="6.44140625" style="75" customWidth="1"/>
    <col min="6150" max="6150" width="18.33203125" style="75" bestFit="1" customWidth="1"/>
    <col min="6151" max="6151" width="9.109375" style="75"/>
    <col min="6152" max="6152" width="31.33203125" style="75" bestFit="1" customWidth="1"/>
    <col min="6153" max="6153" width="15.6640625" style="75" bestFit="1" customWidth="1"/>
    <col min="6154" max="6154" width="44.6640625" style="75" bestFit="1" customWidth="1"/>
    <col min="6155" max="6155" width="6.33203125" style="75" bestFit="1" customWidth="1"/>
    <col min="6156" max="6156" width="15.5546875" style="75" bestFit="1" customWidth="1"/>
    <col min="6157" max="6401" width="9.109375" style="75"/>
    <col min="6402" max="6402" width="34.88671875" style="75" customWidth="1"/>
    <col min="6403" max="6403" width="14.33203125" style="75" bestFit="1" customWidth="1"/>
    <col min="6404" max="6404" width="45.33203125" style="75" customWidth="1"/>
    <col min="6405" max="6405" width="6.44140625" style="75" customWidth="1"/>
    <col min="6406" max="6406" width="18.33203125" style="75" bestFit="1" customWidth="1"/>
    <col min="6407" max="6407" width="9.109375" style="75"/>
    <col min="6408" max="6408" width="31.33203125" style="75" bestFit="1" customWidth="1"/>
    <col min="6409" max="6409" width="15.6640625" style="75" bestFit="1" customWidth="1"/>
    <col min="6410" max="6410" width="44.6640625" style="75" bestFit="1" customWidth="1"/>
    <col min="6411" max="6411" width="6.33203125" style="75" bestFit="1" customWidth="1"/>
    <col min="6412" max="6412" width="15.5546875" style="75" bestFit="1" customWidth="1"/>
    <col min="6413" max="6657" width="9.109375" style="75"/>
    <col min="6658" max="6658" width="34.88671875" style="75" customWidth="1"/>
    <col min="6659" max="6659" width="14.33203125" style="75" bestFit="1" customWidth="1"/>
    <col min="6660" max="6660" width="45.33203125" style="75" customWidth="1"/>
    <col min="6661" max="6661" width="6.44140625" style="75" customWidth="1"/>
    <col min="6662" max="6662" width="18.33203125" style="75" bestFit="1" customWidth="1"/>
    <col min="6663" max="6663" width="9.109375" style="75"/>
    <col min="6664" max="6664" width="31.33203125" style="75" bestFit="1" customWidth="1"/>
    <col min="6665" max="6665" width="15.6640625" style="75" bestFit="1" customWidth="1"/>
    <col min="6666" max="6666" width="44.6640625" style="75" bestFit="1" customWidth="1"/>
    <col min="6667" max="6667" width="6.33203125" style="75" bestFit="1" customWidth="1"/>
    <col min="6668" max="6668" width="15.5546875" style="75" bestFit="1" customWidth="1"/>
    <col min="6669" max="6913" width="9.109375" style="75"/>
    <col min="6914" max="6914" width="34.88671875" style="75" customWidth="1"/>
    <col min="6915" max="6915" width="14.33203125" style="75" bestFit="1" customWidth="1"/>
    <col min="6916" max="6916" width="45.33203125" style="75" customWidth="1"/>
    <col min="6917" max="6917" width="6.44140625" style="75" customWidth="1"/>
    <col min="6918" max="6918" width="18.33203125" style="75" bestFit="1" customWidth="1"/>
    <col min="6919" max="6919" width="9.109375" style="75"/>
    <col min="6920" max="6920" width="31.33203125" style="75" bestFit="1" customWidth="1"/>
    <col min="6921" max="6921" width="15.6640625" style="75" bestFit="1" customWidth="1"/>
    <col min="6922" max="6922" width="44.6640625" style="75" bestFit="1" customWidth="1"/>
    <col min="6923" max="6923" width="6.33203125" style="75" bestFit="1" customWidth="1"/>
    <col min="6924" max="6924" width="15.5546875" style="75" bestFit="1" customWidth="1"/>
    <col min="6925" max="7169" width="9.109375" style="75"/>
    <col min="7170" max="7170" width="34.88671875" style="75" customWidth="1"/>
    <col min="7171" max="7171" width="14.33203125" style="75" bestFit="1" customWidth="1"/>
    <col min="7172" max="7172" width="45.33203125" style="75" customWidth="1"/>
    <col min="7173" max="7173" width="6.44140625" style="75" customWidth="1"/>
    <col min="7174" max="7174" width="18.33203125" style="75" bestFit="1" customWidth="1"/>
    <col min="7175" max="7175" width="9.109375" style="75"/>
    <col min="7176" max="7176" width="31.33203125" style="75" bestFit="1" customWidth="1"/>
    <col min="7177" max="7177" width="15.6640625" style="75" bestFit="1" customWidth="1"/>
    <col min="7178" max="7178" width="44.6640625" style="75" bestFit="1" customWidth="1"/>
    <col min="7179" max="7179" width="6.33203125" style="75" bestFit="1" customWidth="1"/>
    <col min="7180" max="7180" width="15.5546875" style="75" bestFit="1" customWidth="1"/>
    <col min="7181" max="7425" width="9.109375" style="75"/>
    <col min="7426" max="7426" width="34.88671875" style="75" customWidth="1"/>
    <col min="7427" max="7427" width="14.33203125" style="75" bestFit="1" customWidth="1"/>
    <col min="7428" max="7428" width="45.33203125" style="75" customWidth="1"/>
    <col min="7429" max="7429" width="6.44140625" style="75" customWidth="1"/>
    <col min="7430" max="7430" width="18.33203125" style="75" bestFit="1" customWidth="1"/>
    <col min="7431" max="7431" width="9.109375" style="75"/>
    <col min="7432" max="7432" width="31.33203125" style="75" bestFit="1" customWidth="1"/>
    <col min="7433" max="7433" width="15.6640625" style="75" bestFit="1" customWidth="1"/>
    <col min="7434" max="7434" width="44.6640625" style="75" bestFit="1" customWidth="1"/>
    <col min="7435" max="7435" width="6.33203125" style="75" bestFit="1" customWidth="1"/>
    <col min="7436" max="7436" width="15.5546875" style="75" bestFit="1" customWidth="1"/>
    <col min="7437" max="7681" width="9.109375" style="75"/>
    <col min="7682" max="7682" width="34.88671875" style="75" customWidth="1"/>
    <col min="7683" max="7683" width="14.33203125" style="75" bestFit="1" customWidth="1"/>
    <col min="7684" max="7684" width="45.33203125" style="75" customWidth="1"/>
    <col min="7685" max="7685" width="6.44140625" style="75" customWidth="1"/>
    <col min="7686" max="7686" width="18.33203125" style="75" bestFit="1" customWidth="1"/>
    <col min="7687" max="7687" width="9.109375" style="75"/>
    <col min="7688" max="7688" width="31.33203125" style="75" bestFit="1" customWidth="1"/>
    <col min="7689" max="7689" width="15.6640625" style="75" bestFit="1" customWidth="1"/>
    <col min="7690" max="7690" width="44.6640625" style="75" bestFit="1" customWidth="1"/>
    <col min="7691" max="7691" width="6.33203125" style="75" bestFit="1" customWidth="1"/>
    <col min="7692" max="7692" width="15.5546875" style="75" bestFit="1" customWidth="1"/>
    <col min="7693" max="7937" width="9.109375" style="75"/>
    <col min="7938" max="7938" width="34.88671875" style="75" customWidth="1"/>
    <col min="7939" max="7939" width="14.33203125" style="75" bestFit="1" customWidth="1"/>
    <col min="7940" max="7940" width="45.33203125" style="75" customWidth="1"/>
    <col min="7941" max="7941" width="6.44140625" style="75" customWidth="1"/>
    <col min="7942" max="7942" width="18.33203125" style="75" bestFit="1" customWidth="1"/>
    <col min="7943" max="7943" width="9.109375" style="75"/>
    <col min="7944" max="7944" width="31.33203125" style="75" bestFit="1" customWidth="1"/>
    <col min="7945" max="7945" width="15.6640625" style="75" bestFit="1" customWidth="1"/>
    <col min="7946" max="7946" width="44.6640625" style="75" bestFit="1" customWidth="1"/>
    <col min="7947" max="7947" width="6.33203125" style="75" bestFit="1" customWidth="1"/>
    <col min="7948" max="7948" width="15.5546875" style="75" bestFit="1" customWidth="1"/>
    <col min="7949" max="8193" width="9.109375" style="75"/>
    <col min="8194" max="8194" width="34.88671875" style="75" customWidth="1"/>
    <col min="8195" max="8195" width="14.33203125" style="75" bestFit="1" customWidth="1"/>
    <col min="8196" max="8196" width="45.33203125" style="75" customWidth="1"/>
    <col min="8197" max="8197" width="6.44140625" style="75" customWidth="1"/>
    <col min="8198" max="8198" width="18.33203125" style="75" bestFit="1" customWidth="1"/>
    <col min="8199" max="8199" width="9.109375" style="75"/>
    <col min="8200" max="8200" width="31.33203125" style="75" bestFit="1" customWidth="1"/>
    <col min="8201" max="8201" width="15.6640625" style="75" bestFit="1" customWidth="1"/>
    <col min="8202" max="8202" width="44.6640625" style="75" bestFit="1" customWidth="1"/>
    <col min="8203" max="8203" width="6.33203125" style="75" bestFit="1" customWidth="1"/>
    <col min="8204" max="8204" width="15.5546875" style="75" bestFit="1" customWidth="1"/>
    <col min="8205" max="8449" width="9.109375" style="75"/>
    <col min="8450" max="8450" width="34.88671875" style="75" customWidth="1"/>
    <col min="8451" max="8451" width="14.33203125" style="75" bestFit="1" customWidth="1"/>
    <col min="8452" max="8452" width="45.33203125" style="75" customWidth="1"/>
    <col min="8453" max="8453" width="6.44140625" style="75" customWidth="1"/>
    <col min="8454" max="8454" width="18.33203125" style="75" bestFit="1" customWidth="1"/>
    <col min="8455" max="8455" width="9.109375" style="75"/>
    <col min="8456" max="8456" width="31.33203125" style="75" bestFit="1" customWidth="1"/>
    <col min="8457" max="8457" width="15.6640625" style="75" bestFit="1" customWidth="1"/>
    <col min="8458" max="8458" width="44.6640625" style="75" bestFit="1" customWidth="1"/>
    <col min="8459" max="8459" width="6.33203125" style="75" bestFit="1" customWidth="1"/>
    <col min="8460" max="8460" width="15.5546875" style="75" bestFit="1" customWidth="1"/>
    <col min="8461" max="8705" width="9.109375" style="75"/>
    <col min="8706" max="8706" width="34.88671875" style="75" customWidth="1"/>
    <col min="8707" max="8707" width="14.33203125" style="75" bestFit="1" customWidth="1"/>
    <col min="8708" max="8708" width="45.33203125" style="75" customWidth="1"/>
    <col min="8709" max="8709" width="6.44140625" style="75" customWidth="1"/>
    <col min="8710" max="8710" width="18.33203125" style="75" bestFit="1" customWidth="1"/>
    <col min="8711" max="8711" width="9.109375" style="75"/>
    <col min="8712" max="8712" width="31.33203125" style="75" bestFit="1" customWidth="1"/>
    <col min="8713" max="8713" width="15.6640625" style="75" bestFit="1" customWidth="1"/>
    <col min="8714" max="8714" width="44.6640625" style="75" bestFit="1" customWidth="1"/>
    <col min="8715" max="8715" width="6.33203125" style="75" bestFit="1" customWidth="1"/>
    <col min="8716" max="8716" width="15.5546875" style="75" bestFit="1" customWidth="1"/>
    <col min="8717" max="8961" width="9.109375" style="75"/>
    <col min="8962" max="8962" width="34.88671875" style="75" customWidth="1"/>
    <col min="8963" max="8963" width="14.33203125" style="75" bestFit="1" customWidth="1"/>
    <col min="8964" max="8964" width="45.33203125" style="75" customWidth="1"/>
    <col min="8965" max="8965" width="6.44140625" style="75" customWidth="1"/>
    <col min="8966" max="8966" width="18.33203125" style="75" bestFit="1" customWidth="1"/>
    <col min="8967" max="8967" width="9.109375" style="75"/>
    <col min="8968" max="8968" width="31.33203125" style="75" bestFit="1" customWidth="1"/>
    <col min="8969" max="8969" width="15.6640625" style="75" bestFit="1" customWidth="1"/>
    <col min="8970" max="8970" width="44.6640625" style="75" bestFit="1" customWidth="1"/>
    <col min="8971" max="8971" width="6.33203125" style="75" bestFit="1" customWidth="1"/>
    <col min="8972" max="8972" width="15.5546875" style="75" bestFit="1" customWidth="1"/>
    <col min="8973" max="9217" width="9.109375" style="75"/>
    <col min="9218" max="9218" width="34.88671875" style="75" customWidth="1"/>
    <col min="9219" max="9219" width="14.33203125" style="75" bestFit="1" customWidth="1"/>
    <col min="9220" max="9220" width="45.33203125" style="75" customWidth="1"/>
    <col min="9221" max="9221" width="6.44140625" style="75" customWidth="1"/>
    <col min="9222" max="9222" width="18.33203125" style="75" bestFit="1" customWidth="1"/>
    <col min="9223" max="9223" width="9.109375" style="75"/>
    <col min="9224" max="9224" width="31.33203125" style="75" bestFit="1" customWidth="1"/>
    <col min="9225" max="9225" width="15.6640625" style="75" bestFit="1" customWidth="1"/>
    <col min="9226" max="9226" width="44.6640625" style="75" bestFit="1" customWidth="1"/>
    <col min="9227" max="9227" width="6.33203125" style="75" bestFit="1" customWidth="1"/>
    <col min="9228" max="9228" width="15.5546875" style="75" bestFit="1" customWidth="1"/>
    <col min="9229" max="9473" width="9.109375" style="75"/>
    <col min="9474" max="9474" width="34.88671875" style="75" customWidth="1"/>
    <col min="9475" max="9475" width="14.33203125" style="75" bestFit="1" customWidth="1"/>
    <col min="9476" max="9476" width="45.33203125" style="75" customWidth="1"/>
    <col min="9477" max="9477" width="6.44140625" style="75" customWidth="1"/>
    <col min="9478" max="9478" width="18.33203125" style="75" bestFit="1" customWidth="1"/>
    <col min="9479" max="9479" width="9.109375" style="75"/>
    <col min="9480" max="9480" width="31.33203125" style="75" bestFit="1" customWidth="1"/>
    <col min="9481" max="9481" width="15.6640625" style="75" bestFit="1" customWidth="1"/>
    <col min="9482" max="9482" width="44.6640625" style="75" bestFit="1" customWidth="1"/>
    <col min="9483" max="9483" width="6.33203125" style="75" bestFit="1" customWidth="1"/>
    <col min="9484" max="9484" width="15.5546875" style="75" bestFit="1" customWidth="1"/>
    <col min="9485" max="9729" width="9.109375" style="75"/>
    <col min="9730" max="9730" width="34.88671875" style="75" customWidth="1"/>
    <col min="9731" max="9731" width="14.33203125" style="75" bestFit="1" customWidth="1"/>
    <col min="9732" max="9732" width="45.33203125" style="75" customWidth="1"/>
    <col min="9733" max="9733" width="6.44140625" style="75" customWidth="1"/>
    <col min="9734" max="9734" width="18.33203125" style="75" bestFit="1" customWidth="1"/>
    <col min="9735" max="9735" width="9.109375" style="75"/>
    <col min="9736" max="9736" width="31.33203125" style="75" bestFit="1" customWidth="1"/>
    <col min="9737" max="9737" width="15.6640625" style="75" bestFit="1" customWidth="1"/>
    <col min="9738" max="9738" width="44.6640625" style="75" bestFit="1" customWidth="1"/>
    <col min="9739" max="9739" width="6.33203125" style="75" bestFit="1" customWidth="1"/>
    <col min="9740" max="9740" width="15.5546875" style="75" bestFit="1" customWidth="1"/>
    <col min="9741" max="9985" width="9.109375" style="75"/>
    <col min="9986" max="9986" width="34.88671875" style="75" customWidth="1"/>
    <col min="9987" max="9987" width="14.33203125" style="75" bestFit="1" customWidth="1"/>
    <col min="9988" max="9988" width="45.33203125" style="75" customWidth="1"/>
    <col min="9989" max="9989" width="6.44140625" style="75" customWidth="1"/>
    <col min="9990" max="9990" width="18.33203125" style="75" bestFit="1" customWidth="1"/>
    <col min="9991" max="9991" width="9.109375" style="75"/>
    <col min="9992" max="9992" width="31.33203125" style="75" bestFit="1" customWidth="1"/>
    <col min="9993" max="9993" width="15.6640625" style="75" bestFit="1" customWidth="1"/>
    <col min="9994" max="9994" width="44.6640625" style="75" bestFit="1" customWidth="1"/>
    <col min="9995" max="9995" width="6.33203125" style="75" bestFit="1" customWidth="1"/>
    <col min="9996" max="9996" width="15.5546875" style="75" bestFit="1" customWidth="1"/>
    <col min="9997" max="10241" width="9.109375" style="75"/>
    <col min="10242" max="10242" width="34.88671875" style="75" customWidth="1"/>
    <col min="10243" max="10243" width="14.33203125" style="75" bestFit="1" customWidth="1"/>
    <col min="10244" max="10244" width="45.33203125" style="75" customWidth="1"/>
    <col min="10245" max="10245" width="6.44140625" style="75" customWidth="1"/>
    <col min="10246" max="10246" width="18.33203125" style="75" bestFit="1" customWidth="1"/>
    <col min="10247" max="10247" width="9.109375" style="75"/>
    <col min="10248" max="10248" width="31.33203125" style="75" bestFit="1" customWidth="1"/>
    <col min="10249" max="10249" width="15.6640625" style="75" bestFit="1" customWidth="1"/>
    <col min="10250" max="10250" width="44.6640625" style="75" bestFit="1" customWidth="1"/>
    <col min="10251" max="10251" width="6.33203125" style="75" bestFit="1" customWidth="1"/>
    <col min="10252" max="10252" width="15.5546875" style="75" bestFit="1" customWidth="1"/>
    <col min="10253" max="10497" width="9.109375" style="75"/>
    <col min="10498" max="10498" width="34.88671875" style="75" customWidth="1"/>
    <col min="10499" max="10499" width="14.33203125" style="75" bestFit="1" customWidth="1"/>
    <col min="10500" max="10500" width="45.33203125" style="75" customWidth="1"/>
    <col min="10501" max="10501" width="6.44140625" style="75" customWidth="1"/>
    <col min="10502" max="10502" width="18.33203125" style="75" bestFit="1" customWidth="1"/>
    <col min="10503" max="10503" width="9.109375" style="75"/>
    <col min="10504" max="10504" width="31.33203125" style="75" bestFit="1" customWidth="1"/>
    <col min="10505" max="10505" width="15.6640625" style="75" bestFit="1" customWidth="1"/>
    <col min="10506" max="10506" width="44.6640625" style="75" bestFit="1" customWidth="1"/>
    <col min="10507" max="10507" width="6.33203125" style="75" bestFit="1" customWidth="1"/>
    <col min="10508" max="10508" width="15.5546875" style="75" bestFit="1" customWidth="1"/>
    <col min="10509" max="10753" width="9.109375" style="75"/>
    <col min="10754" max="10754" width="34.88671875" style="75" customWidth="1"/>
    <col min="10755" max="10755" width="14.33203125" style="75" bestFit="1" customWidth="1"/>
    <col min="10756" max="10756" width="45.33203125" style="75" customWidth="1"/>
    <col min="10757" max="10757" width="6.44140625" style="75" customWidth="1"/>
    <col min="10758" max="10758" width="18.33203125" style="75" bestFit="1" customWidth="1"/>
    <col min="10759" max="10759" width="9.109375" style="75"/>
    <col min="10760" max="10760" width="31.33203125" style="75" bestFit="1" customWidth="1"/>
    <col min="10761" max="10761" width="15.6640625" style="75" bestFit="1" customWidth="1"/>
    <col min="10762" max="10762" width="44.6640625" style="75" bestFit="1" customWidth="1"/>
    <col min="10763" max="10763" width="6.33203125" style="75" bestFit="1" customWidth="1"/>
    <col min="10764" max="10764" width="15.5546875" style="75" bestFit="1" customWidth="1"/>
    <col min="10765" max="11009" width="9.109375" style="75"/>
    <col min="11010" max="11010" width="34.88671875" style="75" customWidth="1"/>
    <col min="11011" max="11011" width="14.33203125" style="75" bestFit="1" customWidth="1"/>
    <col min="11012" max="11012" width="45.33203125" style="75" customWidth="1"/>
    <col min="11013" max="11013" width="6.44140625" style="75" customWidth="1"/>
    <col min="11014" max="11014" width="18.33203125" style="75" bestFit="1" customWidth="1"/>
    <col min="11015" max="11015" width="9.109375" style="75"/>
    <col min="11016" max="11016" width="31.33203125" style="75" bestFit="1" customWidth="1"/>
    <col min="11017" max="11017" width="15.6640625" style="75" bestFit="1" customWidth="1"/>
    <col min="11018" max="11018" width="44.6640625" style="75" bestFit="1" customWidth="1"/>
    <col min="11019" max="11019" width="6.33203125" style="75" bestFit="1" customWidth="1"/>
    <col min="11020" max="11020" width="15.5546875" style="75" bestFit="1" customWidth="1"/>
    <col min="11021" max="11265" width="9.109375" style="75"/>
    <col min="11266" max="11266" width="34.88671875" style="75" customWidth="1"/>
    <col min="11267" max="11267" width="14.33203125" style="75" bestFit="1" customWidth="1"/>
    <col min="11268" max="11268" width="45.33203125" style="75" customWidth="1"/>
    <col min="11269" max="11269" width="6.44140625" style="75" customWidth="1"/>
    <col min="11270" max="11270" width="18.33203125" style="75" bestFit="1" customWidth="1"/>
    <col min="11271" max="11271" width="9.109375" style="75"/>
    <col min="11272" max="11272" width="31.33203125" style="75" bestFit="1" customWidth="1"/>
    <col min="11273" max="11273" width="15.6640625" style="75" bestFit="1" customWidth="1"/>
    <col min="11274" max="11274" width="44.6640625" style="75" bestFit="1" customWidth="1"/>
    <col min="11275" max="11275" width="6.33203125" style="75" bestFit="1" customWidth="1"/>
    <col min="11276" max="11276" width="15.5546875" style="75" bestFit="1" customWidth="1"/>
    <col min="11277" max="11521" width="9.109375" style="75"/>
    <col min="11522" max="11522" width="34.88671875" style="75" customWidth="1"/>
    <col min="11523" max="11523" width="14.33203125" style="75" bestFit="1" customWidth="1"/>
    <col min="11524" max="11524" width="45.33203125" style="75" customWidth="1"/>
    <col min="11525" max="11525" width="6.44140625" style="75" customWidth="1"/>
    <col min="11526" max="11526" width="18.33203125" style="75" bestFit="1" customWidth="1"/>
    <col min="11527" max="11527" width="9.109375" style="75"/>
    <col min="11528" max="11528" width="31.33203125" style="75" bestFit="1" customWidth="1"/>
    <col min="11529" max="11529" width="15.6640625" style="75" bestFit="1" customWidth="1"/>
    <col min="11530" max="11530" width="44.6640625" style="75" bestFit="1" customWidth="1"/>
    <col min="11531" max="11531" width="6.33203125" style="75" bestFit="1" customWidth="1"/>
    <col min="11532" max="11532" width="15.5546875" style="75" bestFit="1" customWidth="1"/>
    <col min="11533" max="11777" width="9.109375" style="75"/>
    <col min="11778" max="11778" width="34.88671875" style="75" customWidth="1"/>
    <col min="11779" max="11779" width="14.33203125" style="75" bestFit="1" customWidth="1"/>
    <col min="11780" max="11780" width="45.33203125" style="75" customWidth="1"/>
    <col min="11781" max="11781" width="6.44140625" style="75" customWidth="1"/>
    <col min="11782" max="11782" width="18.33203125" style="75" bestFit="1" customWidth="1"/>
    <col min="11783" max="11783" width="9.109375" style="75"/>
    <col min="11784" max="11784" width="31.33203125" style="75" bestFit="1" customWidth="1"/>
    <col min="11785" max="11785" width="15.6640625" style="75" bestFit="1" customWidth="1"/>
    <col min="11786" max="11786" width="44.6640625" style="75" bestFit="1" customWidth="1"/>
    <col min="11787" max="11787" width="6.33203125" style="75" bestFit="1" customWidth="1"/>
    <col min="11788" max="11788" width="15.5546875" style="75" bestFit="1" customWidth="1"/>
    <col min="11789" max="12033" width="9.109375" style="75"/>
    <col min="12034" max="12034" width="34.88671875" style="75" customWidth="1"/>
    <col min="12035" max="12035" width="14.33203125" style="75" bestFit="1" customWidth="1"/>
    <col min="12036" max="12036" width="45.33203125" style="75" customWidth="1"/>
    <col min="12037" max="12037" width="6.44140625" style="75" customWidth="1"/>
    <col min="12038" max="12038" width="18.33203125" style="75" bestFit="1" customWidth="1"/>
    <col min="12039" max="12039" width="9.109375" style="75"/>
    <col min="12040" max="12040" width="31.33203125" style="75" bestFit="1" customWidth="1"/>
    <col min="12041" max="12041" width="15.6640625" style="75" bestFit="1" customWidth="1"/>
    <col min="12042" max="12042" width="44.6640625" style="75" bestFit="1" customWidth="1"/>
    <col min="12043" max="12043" width="6.33203125" style="75" bestFit="1" customWidth="1"/>
    <col min="12044" max="12044" width="15.5546875" style="75" bestFit="1" customWidth="1"/>
    <col min="12045" max="12289" width="9.109375" style="75"/>
    <col min="12290" max="12290" width="34.88671875" style="75" customWidth="1"/>
    <col min="12291" max="12291" width="14.33203125" style="75" bestFit="1" customWidth="1"/>
    <col min="12292" max="12292" width="45.33203125" style="75" customWidth="1"/>
    <col min="12293" max="12293" width="6.44140625" style="75" customWidth="1"/>
    <col min="12294" max="12294" width="18.33203125" style="75" bestFit="1" customWidth="1"/>
    <col min="12295" max="12295" width="9.109375" style="75"/>
    <col min="12296" max="12296" width="31.33203125" style="75" bestFit="1" customWidth="1"/>
    <col min="12297" max="12297" width="15.6640625" style="75" bestFit="1" customWidth="1"/>
    <col min="12298" max="12298" width="44.6640625" style="75" bestFit="1" customWidth="1"/>
    <col min="12299" max="12299" width="6.33203125" style="75" bestFit="1" customWidth="1"/>
    <col min="12300" max="12300" width="15.5546875" style="75" bestFit="1" customWidth="1"/>
    <col min="12301" max="12545" width="9.109375" style="75"/>
    <col min="12546" max="12546" width="34.88671875" style="75" customWidth="1"/>
    <col min="12547" max="12547" width="14.33203125" style="75" bestFit="1" customWidth="1"/>
    <col min="12548" max="12548" width="45.33203125" style="75" customWidth="1"/>
    <col min="12549" max="12549" width="6.44140625" style="75" customWidth="1"/>
    <col min="12550" max="12550" width="18.33203125" style="75" bestFit="1" customWidth="1"/>
    <col min="12551" max="12551" width="9.109375" style="75"/>
    <col min="12552" max="12552" width="31.33203125" style="75" bestFit="1" customWidth="1"/>
    <col min="12553" max="12553" width="15.6640625" style="75" bestFit="1" customWidth="1"/>
    <col min="12554" max="12554" width="44.6640625" style="75" bestFit="1" customWidth="1"/>
    <col min="12555" max="12555" width="6.33203125" style="75" bestFit="1" customWidth="1"/>
    <col min="12556" max="12556" width="15.5546875" style="75" bestFit="1" customWidth="1"/>
    <col min="12557" max="12801" width="9.109375" style="75"/>
    <col min="12802" max="12802" width="34.88671875" style="75" customWidth="1"/>
    <col min="12803" max="12803" width="14.33203125" style="75" bestFit="1" customWidth="1"/>
    <col min="12804" max="12804" width="45.33203125" style="75" customWidth="1"/>
    <col min="12805" max="12805" width="6.44140625" style="75" customWidth="1"/>
    <col min="12806" max="12806" width="18.33203125" style="75" bestFit="1" customWidth="1"/>
    <col min="12807" max="12807" width="9.109375" style="75"/>
    <col min="12808" max="12808" width="31.33203125" style="75" bestFit="1" customWidth="1"/>
    <col min="12809" max="12809" width="15.6640625" style="75" bestFit="1" customWidth="1"/>
    <col min="12810" max="12810" width="44.6640625" style="75" bestFit="1" customWidth="1"/>
    <col min="12811" max="12811" width="6.33203125" style="75" bestFit="1" customWidth="1"/>
    <col min="12812" max="12812" width="15.5546875" style="75" bestFit="1" customWidth="1"/>
    <col min="12813" max="13057" width="9.109375" style="75"/>
    <col min="13058" max="13058" width="34.88671875" style="75" customWidth="1"/>
    <col min="13059" max="13059" width="14.33203125" style="75" bestFit="1" customWidth="1"/>
    <col min="13060" max="13060" width="45.33203125" style="75" customWidth="1"/>
    <col min="13061" max="13061" width="6.44140625" style="75" customWidth="1"/>
    <col min="13062" max="13062" width="18.33203125" style="75" bestFit="1" customWidth="1"/>
    <col min="13063" max="13063" width="9.109375" style="75"/>
    <col min="13064" max="13064" width="31.33203125" style="75" bestFit="1" customWidth="1"/>
    <col min="13065" max="13065" width="15.6640625" style="75" bestFit="1" customWidth="1"/>
    <col min="13066" max="13066" width="44.6640625" style="75" bestFit="1" customWidth="1"/>
    <col min="13067" max="13067" width="6.33203125" style="75" bestFit="1" customWidth="1"/>
    <col min="13068" max="13068" width="15.5546875" style="75" bestFit="1" customWidth="1"/>
    <col min="13069" max="13313" width="9.109375" style="75"/>
    <col min="13314" max="13314" width="34.88671875" style="75" customWidth="1"/>
    <col min="13315" max="13315" width="14.33203125" style="75" bestFit="1" customWidth="1"/>
    <col min="13316" max="13316" width="45.33203125" style="75" customWidth="1"/>
    <col min="13317" max="13317" width="6.44140625" style="75" customWidth="1"/>
    <col min="13318" max="13318" width="18.33203125" style="75" bestFit="1" customWidth="1"/>
    <col min="13319" max="13319" width="9.109375" style="75"/>
    <col min="13320" max="13320" width="31.33203125" style="75" bestFit="1" customWidth="1"/>
    <col min="13321" max="13321" width="15.6640625" style="75" bestFit="1" customWidth="1"/>
    <col min="13322" max="13322" width="44.6640625" style="75" bestFit="1" customWidth="1"/>
    <col min="13323" max="13323" width="6.33203125" style="75" bestFit="1" customWidth="1"/>
    <col min="13324" max="13324" width="15.5546875" style="75" bestFit="1" customWidth="1"/>
    <col min="13325" max="13569" width="9.109375" style="75"/>
    <col min="13570" max="13570" width="34.88671875" style="75" customWidth="1"/>
    <col min="13571" max="13571" width="14.33203125" style="75" bestFit="1" customWidth="1"/>
    <col min="13572" max="13572" width="45.33203125" style="75" customWidth="1"/>
    <col min="13573" max="13573" width="6.44140625" style="75" customWidth="1"/>
    <col min="13574" max="13574" width="18.33203125" style="75" bestFit="1" customWidth="1"/>
    <col min="13575" max="13575" width="9.109375" style="75"/>
    <col min="13576" max="13576" width="31.33203125" style="75" bestFit="1" customWidth="1"/>
    <col min="13577" max="13577" width="15.6640625" style="75" bestFit="1" customWidth="1"/>
    <col min="13578" max="13578" width="44.6640625" style="75" bestFit="1" customWidth="1"/>
    <col min="13579" max="13579" width="6.33203125" style="75" bestFit="1" customWidth="1"/>
    <col min="13580" max="13580" width="15.5546875" style="75" bestFit="1" customWidth="1"/>
    <col min="13581" max="13825" width="9.109375" style="75"/>
    <col min="13826" max="13826" width="34.88671875" style="75" customWidth="1"/>
    <col min="13827" max="13827" width="14.33203125" style="75" bestFit="1" customWidth="1"/>
    <col min="13828" max="13828" width="45.33203125" style="75" customWidth="1"/>
    <col min="13829" max="13829" width="6.44140625" style="75" customWidth="1"/>
    <col min="13830" max="13830" width="18.33203125" style="75" bestFit="1" customWidth="1"/>
    <col min="13831" max="13831" width="9.109375" style="75"/>
    <col min="13832" max="13832" width="31.33203125" style="75" bestFit="1" customWidth="1"/>
    <col min="13833" max="13833" width="15.6640625" style="75" bestFit="1" customWidth="1"/>
    <col min="13834" max="13834" width="44.6640625" style="75" bestFit="1" customWidth="1"/>
    <col min="13835" max="13835" width="6.33203125" style="75" bestFit="1" customWidth="1"/>
    <col min="13836" max="13836" width="15.5546875" style="75" bestFit="1" customWidth="1"/>
    <col min="13837" max="14081" width="9.109375" style="75"/>
    <col min="14082" max="14082" width="34.88671875" style="75" customWidth="1"/>
    <col min="14083" max="14083" width="14.33203125" style="75" bestFit="1" customWidth="1"/>
    <col min="14084" max="14084" width="45.33203125" style="75" customWidth="1"/>
    <col min="14085" max="14085" width="6.44140625" style="75" customWidth="1"/>
    <col min="14086" max="14086" width="18.33203125" style="75" bestFit="1" customWidth="1"/>
    <col min="14087" max="14087" width="9.109375" style="75"/>
    <col min="14088" max="14088" width="31.33203125" style="75" bestFit="1" customWidth="1"/>
    <col min="14089" max="14089" width="15.6640625" style="75" bestFit="1" customWidth="1"/>
    <col min="14090" max="14090" width="44.6640625" style="75" bestFit="1" customWidth="1"/>
    <col min="14091" max="14091" width="6.33203125" style="75" bestFit="1" customWidth="1"/>
    <col min="14092" max="14092" width="15.5546875" style="75" bestFit="1" customWidth="1"/>
    <col min="14093" max="14337" width="9.109375" style="75"/>
    <col min="14338" max="14338" width="34.88671875" style="75" customWidth="1"/>
    <col min="14339" max="14339" width="14.33203125" style="75" bestFit="1" customWidth="1"/>
    <col min="14340" max="14340" width="45.33203125" style="75" customWidth="1"/>
    <col min="14341" max="14341" width="6.44140625" style="75" customWidth="1"/>
    <col min="14342" max="14342" width="18.33203125" style="75" bestFit="1" customWidth="1"/>
    <col min="14343" max="14343" width="9.109375" style="75"/>
    <col min="14344" max="14344" width="31.33203125" style="75" bestFit="1" customWidth="1"/>
    <col min="14345" max="14345" width="15.6640625" style="75" bestFit="1" customWidth="1"/>
    <col min="14346" max="14346" width="44.6640625" style="75" bestFit="1" customWidth="1"/>
    <col min="14347" max="14347" width="6.33203125" style="75" bestFit="1" customWidth="1"/>
    <col min="14348" max="14348" width="15.5546875" style="75" bestFit="1" customWidth="1"/>
    <col min="14349" max="14593" width="9.109375" style="75"/>
    <col min="14594" max="14594" width="34.88671875" style="75" customWidth="1"/>
    <col min="14595" max="14595" width="14.33203125" style="75" bestFit="1" customWidth="1"/>
    <col min="14596" max="14596" width="45.33203125" style="75" customWidth="1"/>
    <col min="14597" max="14597" width="6.44140625" style="75" customWidth="1"/>
    <col min="14598" max="14598" width="18.33203125" style="75" bestFit="1" customWidth="1"/>
    <col min="14599" max="14599" width="9.109375" style="75"/>
    <col min="14600" max="14600" width="31.33203125" style="75" bestFit="1" customWidth="1"/>
    <col min="14601" max="14601" width="15.6640625" style="75" bestFit="1" customWidth="1"/>
    <col min="14602" max="14602" width="44.6640625" style="75" bestFit="1" customWidth="1"/>
    <col min="14603" max="14603" width="6.33203125" style="75" bestFit="1" customWidth="1"/>
    <col min="14604" max="14604" width="15.5546875" style="75" bestFit="1" customWidth="1"/>
    <col min="14605" max="14849" width="9.109375" style="75"/>
    <col min="14850" max="14850" width="34.88671875" style="75" customWidth="1"/>
    <col min="14851" max="14851" width="14.33203125" style="75" bestFit="1" customWidth="1"/>
    <col min="14852" max="14852" width="45.33203125" style="75" customWidth="1"/>
    <col min="14853" max="14853" width="6.44140625" style="75" customWidth="1"/>
    <col min="14854" max="14854" width="18.33203125" style="75" bestFit="1" customWidth="1"/>
    <col min="14855" max="14855" width="9.109375" style="75"/>
    <col min="14856" max="14856" width="31.33203125" style="75" bestFit="1" customWidth="1"/>
    <col min="14857" max="14857" width="15.6640625" style="75" bestFit="1" customWidth="1"/>
    <col min="14858" max="14858" width="44.6640625" style="75" bestFit="1" customWidth="1"/>
    <col min="14859" max="14859" width="6.33203125" style="75" bestFit="1" customWidth="1"/>
    <col min="14860" max="14860" width="15.5546875" style="75" bestFit="1" customWidth="1"/>
    <col min="14861" max="15105" width="9.109375" style="75"/>
    <col min="15106" max="15106" width="34.88671875" style="75" customWidth="1"/>
    <col min="15107" max="15107" width="14.33203125" style="75" bestFit="1" customWidth="1"/>
    <col min="15108" max="15108" width="45.33203125" style="75" customWidth="1"/>
    <col min="15109" max="15109" width="6.44140625" style="75" customWidth="1"/>
    <col min="15110" max="15110" width="18.33203125" style="75" bestFit="1" customWidth="1"/>
    <col min="15111" max="15111" width="9.109375" style="75"/>
    <col min="15112" max="15112" width="31.33203125" style="75" bestFit="1" customWidth="1"/>
    <col min="15113" max="15113" width="15.6640625" style="75" bestFit="1" customWidth="1"/>
    <col min="15114" max="15114" width="44.6640625" style="75" bestFit="1" customWidth="1"/>
    <col min="15115" max="15115" width="6.33203125" style="75" bestFit="1" customWidth="1"/>
    <col min="15116" max="15116" width="15.5546875" style="75" bestFit="1" customWidth="1"/>
    <col min="15117" max="15361" width="9.109375" style="75"/>
    <col min="15362" max="15362" width="34.88671875" style="75" customWidth="1"/>
    <col min="15363" max="15363" width="14.33203125" style="75" bestFit="1" customWidth="1"/>
    <col min="15364" max="15364" width="45.33203125" style="75" customWidth="1"/>
    <col min="15365" max="15365" width="6.44140625" style="75" customWidth="1"/>
    <col min="15366" max="15366" width="18.33203125" style="75" bestFit="1" customWidth="1"/>
    <col min="15367" max="15367" width="9.109375" style="75"/>
    <col min="15368" max="15368" width="31.33203125" style="75" bestFit="1" customWidth="1"/>
    <col min="15369" max="15369" width="15.6640625" style="75" bestFit="1" customWidth="1"/>
    <col min="15370" max="15370" width="44.6640625" style="75" bestFit="1" customWidth="1"/>
    <col min="15371" max="15371" width="6.33203125" style="75" bestFit="1" customWidth="1"/>
    <col min="15372" max="15372" width="15.5546875" style="75" bestFit="1" customWidth="1"/>
    <col min="15373" max="15617" width="9.109375" style="75"/>
    <col min="15618" max="15618" width="34.88671875" style="75" customWidth="1"/>
    <col min="15619" max="15619" width="14.33203125" style="75" bestFit="1" customWidth="1"/>
    <col min="15620" max="15620" width="45.33203125" style="75" customWidth="1"/>
    <col min="15621" max="15621" width="6.44140625" style="75" customWidth="1"/>
    <col min="15622" max="15622" width="18.33203125" style="75" bestFit="1" customWidth="1"/>
    <col min="15623" max="15623" width="9.109375" style="75"/>
    <col min="15624" max="15624" width="31.33203125" style="75" bestFit="1" customWidth="1"/>
    <col min="15625" max="15625" width="15.6640625" style="75" bestFit="1" customWidth="1"/>
    <col min="15626" max="15626" width="44.6640625" style="75" bestFit="1" customWidth="1"/>
    <col min="15627" max="15627" width="6.33203125" style="75" bestFit="1" customWidth="1"/>
    <col min="15628" max="15628" width="15.5546875" style="75" bestFit="1" customWidth="1"/>
    <col min="15629" max="15873" width="9.109375" style="75"/>
    <col min="15874" max="15874" width="34.88671875" style="75" customWidth="1"/>
    <col min="15875" max="15875" width="14.33203125" style="75" bestFit="1" customWidth="1"/>
    <col min="15876" max="15876" width="45.33203125" style="75" customWidth="1"/>
    <col min="15877" max="15877" width="6.44140625" style="75" customWidth="1"/>
    <col min="15878" max="15878" width="18.33203125" style="75" bestFit="1" customWidth="1"/>
    <col min="15879" max="15879" width="9.109375" style="75"/>
    <col min="15880" max="15880" width="31.33203125" style="75" bestFit="1" customWidth="1"/>
    <col min="15881" max="15881" width="15.6640625" style="75" bestFit="1" customWidth="1"/>
    <col min="15882" max="15882" width="44.6640625" style="75" bestFit="1" customWidth="1"/>
    <col min="15883" max="15883" width="6.33203125" style="75" bestFit="1" customWidth="1"/>
    <col min="15884" max="15884" width="15.5546875" style="75" bestFit="1" customWidth="1"/>
    <col min="15885" max="16129" width="9.109375" style="75"/>
    <col min="16130" max="16130" width="34.88671875" style="75" customWidth="1"/>
    <col min="16131" max="16131" width="14.33203125" style="75" bestFit="1" customWidth="1"/>
    <col min="16132" max="16132" width="45.33203125" style="75" customWidth="1"/>
    <col min="16133" max="16133" width="6.44140625" style="75" customWidth="1"/>
    <col min="16134" max="16134" width="18.33203125" style="75" bestFit="1" customWidth="1"/>
    <col min="16135" max="16135" width="9.109375" style="75"/>
    <col min="16136" max="16136" width="31.33203125" style="75" bestFit="1" customWidth="1"/>
    <col min="16137" max="16137" width="15.6640625" style="75" bestFit="1" customWidth="1"/>
    <col min="16138" max="16138" width="44.6640625" style="75" bestFit="1" customWidth="1"/>
    <col min="16139" max="16139" width="6.33203125" style="75" bestFit="1" customWidth="1"/>
    <col min="16140" max="16140" width="15.5546875" style="75" bestFit="1" customWidth="1"/>
    <col min="16141" max="16384" width="9.109375" style="75"/>
  </cols>
  <sheetData>
    <row r="2" spans="2:6" x14ac:dyDescent="0.3">
      <c r="B2" s="368" t="s">
        <v>638</v>
      </c>
      <c r="C2" s="652" t="s">
        <v>639</v>
      </c>
      <c r="D2" s="653"/>
      <c r="E2" s="653"/>
      <c r="F2" s="653"/>
    </row>
    <row r="3" spans="2:6" ht="41.4" x14ac:dyDescent="0.3">
      <c r="B3" s="369" t="s">
        <v>2</v>
      </c>
      <c r="C3" s="369" t="s">
        <v>3</v>
      </c>
      <c r="D3" s="274" t="s">
        <v>4</v>
      </c>
      <c r="E3" s="347" t="s">
        <v>104</v>
      </c>
      <c r="F3" s="399" t="s">
        <v>6</v>
      </c>
    </row>
    <row r="4" spans="2:6" ht="27.6" x14ac:dyDescent="0.3">
      <c r="B4" s="601" t="s">
        <v>7</v>
      </c>
      <c r="C4" s="603" t="s">
        <v>105</v>
      </c>
      <c r="D4" s="135" t="s">
        <v>630</v>
      </c>
      <c r="E4" s="191"/>
      <c r="F4" s="383">
        <v>2291143.62</v>
      </c>
    </row>
    <row r="5" spans="2:6" ht="28.8" x14ac:dyDescent="0.3">
      <c r="B5" s="602"/>
      <c r="C5" s="604"/>
      <c r="D5" s="137" t="s">
        <v>631</v>
      </c>
      <c r="E5" s="192"/>
      <c r="F5" s="380">
        <v>14946733.800000001</v>
      </c>
    </row>
    <row r="6" spans="2:6" ht="43.2" x14ac:dyDescent="0.3">
      <c r="B6" s="602"/>
      <c r="C6" s="604"/>
      <c r="D6" s="137" t="s">
        <v>640</v>
      </c>
      <c r="E6" s="144"/>
      <c r="F6" s="380">
        <v>348153.8</v>
      </c>
    </row>
    <row r="7" spans="2:6" ht="18" x14ac:dyDescent="0.3">
      <c r="B7" s="602"/>
      <c r="C7" s="604"/>
      <c r="D7" s="65" t="s">
        <v>641</v>
      </c>
      <c r="E7" s="144"/>
      <c r="F7" s="91">
        <v>88601.52</v>
      </c>
    </row>
    <row r="8" spans="2:6" ht="28.8" x14ac:dyDescent="0.3">
      <c r="B8" s="602"/>
      <c r="C8" s="604"/>
      <c r="D8" s="400" t="s">
        <v>642</v>
      </c>
      <c r="E8" s="145"/>
      <c r="F8" s="401">
        <v>10509188.970000001</v>
      </c>
    </row>
    <row r="9" spans="2:6" ht="18" x14ac:dyDescent="0.3">
      <c r="B9" s="602"/>
      <c r="C9" s="604"/>
      <c r="D9" s="65" t="s">
        <v>643</v>
      </c>
      <c r="E9" s="146"/>
      <c r="F9" s="401">
        <v>253000</v>
      </c>
    </row>
    <row r="10" spans="2:6" ht="18" x14ac:dyDescent="0.3">
      <c r="B10" s="602"/>
      <c r="C10" s="604"/>
      <c r="D10" s="65" t="s">
        <v>644</v>
      </c>
      <c r="E10" s="146"/>
      <c r="F10" s="401">
        <v>210238.67</v>
      </c>
    </row>
    <row r="11" spans="2:6" ht="43.2" x14ac:dyDescent="0.3">
      <c r="B11" s="602"/>
      <c r="C11" s="604"/>
      <c r="D11" s="59" t="s">
        <v>645</v>
      </c>
      <c r="E11" s="146"/>
      <c r="F11" s="401">
        <v>1260267.19</v>
      </c>
    </row>
    <row r="12" spans="2:6" ht="18" x14ac:dyDescent="0.3">
      <c r="B12" s="602"/>
      <c r="C12" s="604"/>
      <c r="D12" s="65" t="s">
        <v>646</v>
      </c>
      <c r="E12" s="146"/>
      <c r="F12" s="401">
        <v>2037116.87</v>
      </c>
    </row>
    <row r="13" spans="2:6" x14ac:dyDescent="0.3">
      <c r="B13" s="654" t="s">
        <v>110</v>
      </c>
      <c r="C13" s="654"/>
      <c r="D13" s="654"/>
      <c r="E13" s="654"/>
      <c r="F13" s="93">
        <f>SUM(F4:F12)</f>
        <v>31944444.440000005</v>
      </c>
    </row>
    <row r="14" spans="2:6" ht="14.4" x14ac:dyDescent="0.3">
      <c r="B14" s="648" t="s">
        <v>15</v>
      </c>
      <c r="C14" s="693" t="s">
        <v>208</v>
      </c>
      <c r="D14" t="s">
        <v>632</v>
      </c>
      <c r="E14" s="138"/>
      <c r="F14" s="139">
        <v>4000000</v>
      </c>
    </row>
    <row r="15" spans="2:6" x14ac:dyDescent="0.3">
      <c r="B15" s="609"/>
      <c r="C15" s="693"/>
      <c r="D15" s="140" t="s">
        <v>633</v>
      </c>
      <c r="E15" s="358" t="s">
        <v>199</v>
      </c>
      <c r="F15" s="141">
        <v>4760000</v>
      </c>
    </row>
    <row r="16" spans="2:6" x14ac:dyDescent="0.3">
      <c r="B16" s="609"/>
      <c r="C16" s="693"/>
      <c r="D16" s="396" t="s">
        <v>634</v>
      </c>
      <c r="E16" s="358"/>
      <c r="F16" s="141">
        <v>1618426.08</v>
      </c>
    </row>
    <row r="17" spans="2:6" x14ac:dyDescent="0.3">
      <c r="B17" s="609"/>
      <c r="C17" s="693"/>
      <c r="D17" s="140" t="s">
        <v>635</v>
      </c>
      <c r="E17" s="358"/>
      <c r="F17" s="141">
        <v>43725.91</v>
      </c>
    </row>
    <row r="18" spans="2:6" x14ac:dyDescent="0.3">
      <c r="B18" s="609"/>
      <c r="C18" s="693"/>
      <c r="D18" s="396" t="s">
        <v>636</v>
      </c>
      <c r="E18" s="237">
        <v>30</v>
      </c>
      <c r="F18" s="91">
        <v>300000</v>
      </c>
    </row>
    <row r="19" spans="2:6" x14ac:dyDescent="0.3">
      <c r="B19" s="609"/>
      <c r="C19" s="693"/>
      <c r="D19" s="397" t="s">
        <v>358</v>
      </c>
      <c r="E19" s="353"/>
      <c r="F19" s="80">
        <f>1080000+240000</f>
        <v>1320000</v>
      </c>
    </row>
    <row r="20" spans="2:6" x14ac:dyDescent="0.3">
      <c r="B20" s="609"/>
      <c r="C20" s="693"/>
      <c r="D20" s="142" t="s">
        <v>637</v>
      </c>
      <c r="E20" s="353"/>
      <c r="F20" s="82">
        <v>797848.01</v>
      </c>
    </row>
    <row r="21" spans="2:6" x14ac:dyDescent="0.3">
      <c r="B21" s="609"/>
      <c r="C21" s="693"/>
      <c r="D21" s="140"/>
      <c r="E21" s="353"/>
      <c r="F21" s="78"/>
    </row>
    <row r="22" spans="2:6" x14ac:dyDescent="0.3">
      <c r="B22" s="609"/>
      <c r="C22" s="693"/>
      <c r="D22" s="140"/>
      <c r="E22" s="353"/>
      <c r="F22" s="84"/>
    </row>
    <row r="23" spans="2:6" x14ac:dyDescent="0.3">
      <c r="B23" s="651" t="s">
        <v>108</v>
      </c>
      <c r="C23" s="787" t="s">
        <v>208</v>
      </c>
      <c r="D23" s="372"/>
      <c r="E23" s="96"/>
      <c r="F23" s="402">
        <v>0</v>
      </c>
    </row>
    <row r="24" spans="2:6" x14ac:dyDescent="0.3">
      <c r="B24" s="651"/>
      <c r="C24" s="788"/>
      <c r="D24" s="372"/>
      <c r="E24" s="97"/>
      <c r="F24" s="402">
        <v>0</v>
      </c>
    </row>
    <row r="25" spans="2:6" x14ac:dyDescent="0.3">
      <c r="B25" s="651"/>
      <c r="C25" s="788"/>
      <c r="D25" s="372"/>
      <c r="E25" s="98"/>
      <c r="F25" s="402">
        <v>0</v>
      </c>
    </row>
    <row r="26" spans="2:6" ht="14.4" thickBot="1" x14ac:dyDescent="0.35">
      <c r="B26" s="651"/>
      <c r="C26" s="788"/>
      <c r="D26" s="372"/>
      <c r="E26" s="98"/>
      <c r="F26" s="402">
        <v>0</v>
      </c>
    </row>
    <row r="27" spans="2:6" ht="14.4" thickBot="1" x14ac:dyDescent="0.35">
      <c r="C27" s="86"/>
      <c r="D27" s="86"/>
      <c r="F27" s="143">
        <f>SUM(F13:F26)</f>
        <v>44784444.439999998</v>
      </c>
    </row>
    <row r="28" spans="2:6" x14ac:dyDescent="0.3">
      <c r="F28" s="147"/>
    </row>
  </sheetData>
  <sheetProtection selectLockedCells="1" selectUnlockedCells="1"/>
  <customSheetViews>
    <customSheetView guid="{F305B0BF-EA96-4BFD-B000-F617D6482D45}">
      <selection activeCell="B25" sqref="B25"/>
      <pageMargins left="0" right="0" top="0" bottom="0" header="0" footer="0"/>
      <pageSetup paperSize="9" firstPageNumber="0" orientation="portrait" horizontalDpi="300" verticalDpi="300" r:id="rId1"/>
      <headerFooter alignWithMargins="0"/>
    </customSheetView>
    <customSheetView guid="{89462457-6DC6-4183-8190-6643C6F2F09B}">
      <selection activeCell="B25" sqref="B25"/>
      <pageMargins left="0" right="0" top="0" bottom="0" header="0" footer="0"/>
      <pageSetup paperSize="9" firstPageNumber="0" orientation="portrait" horizontalDpi="300" verticalDpi="300" r:id="rId2"/>
      <headerFooter alignWithMargins="0"/>
    </customSheetView>
  </customSheetViews>
  <mergeCells count="8">
    <mergeCell ref="B23:B26"/>
    <mergeCell ref="C23:C26"/>
    <mergeCell ref="B4:B12"/>
    <mergeCell ref="C4:C12"/>
    <mergeCell ref="C2:F2"/>
    <mergeCell ref="B13:E13"/>
    <mergeCell ref="B14:B22"/>
    <mergeCell ref="C14:C22"/>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6">
    <tabColor theme="0"/>
  </sheetPr>
  <dimension ref="A1:H50"/>
  <sheetViews>
    <sheetView workbookViewId="0">
      <selection sqref="A1:G1"/>
    </sheetView>
  </sheetViews>
  <sheetFormatPr defaultColWidth="9.109375" defaultRowHeight="14.4" x14ac:dyDescent="0.3"/>
  <cols>
    <col min="1" max="1" width="30.88671875" style="35" customWidth="1"/>
    <col min="2" max="2" width="24.44140625" style="35" customWidth="1"/>
    <col min="3" max="3" width="29.33203125" style="35" customWidth="1"/>
    <col min="4" max="4" width="41" style="35" customWidth="1"/>
    <col min="5" max="5" width="17.6640625" style="35" customWidth="1"/>
    <col min="6" max="6" width="26.5546875" style="35" customWidth="1"/>
    <col min="7" max="7" width="68.6640625" style="35" customWidth="1"/>
    <col min="8" max="16384" width="9.109375" style="35"/>
  </cols>
  <sheetData>
    <row r="1" spans="1:7" ht="30" customHeight="1" x14ac:dyDescent="0.3">
      <c r="A1" s="779"/>
      <c r="B1" s="779"/>
      <c r="C1" s="779"/>
      <c r="D1" s="779"/>
      <c r="E1" s="779"/>
      <c r="F1" s="779"/>
      <c r="G1" s="780"/>
    </row>
    <row r="2" spans="1:7" x14ac:dyDescent="0.3">
      <c r="A2" s="31" t="s">
        <v>661</v>
      </c>
      <c r="B2" s="632" t="s">
        <v>662</v>
      </c>
      <c r="C2" s="632"/>
      <c r="D2" s="632"/>
      <c r="E2" s="632"/>
      <c r="F2" s="632"/>
      <c r="G2" s="20"/>
    </row>
    <row r="3" spans="1:7" ht="43.2" x14ac:dyDescent="0.3">
      <c r="A3" s="20"/>
      <c r="B3" s="17" t="s">
        <v>2</v>
      </c>
      <c r="C3" s="17" t="s">
        <v>3</v>
      </c>
      <c r="D3" s="17" t="s">
        <v>4</v>
      </c>
      <c r="E3" s="18" t="s">
        <v>5</v>
      </c>
      <c r="F3" s="19" t="s">
        <v>6</v>
      </c>
      <c r="G3" s="20"/>
    </row>
    <row r="4" spans="1:7" x14ac:dyDescent="0.3">
      <c r="A4" s="20"/>
      <c r="B4" s="21"/>
      <c r="C4" s="631" t="s">
        <v>663</v>
      </c>
      <c r="D4" s="631"/>
      <c r="E4" s="22"/>
      <c r="F4" s="22"/>
      <c r="G4" s="20"/>
    </row>
    <row r="5" spans="1:7" ht="43.2" x14ac:dyDescent="0.3">
      <c r="A5" s="20"/>
      <c r="B5" s="585" t="s">
        <v>7</v>
      </c>
      <c r="C5" s="636" t="s">
        <v>58</v>
      </c>
      <c r="D5" s="24" t="s">
        <v>664</v>
      </c>
      <c r="E5" s="24">
        <v>334</v>
      </c>
      <c r="F5" s="50">
        <v>17485672.239999998</v>
      </c>
      <c r="G5" s="20"/>
    </row>
    <row r="6" spans="1:7" ht="43.2" x14ac:dyDescent="0.3">
      <c r="A6" s="20"/>
      <c r="B6" s="585"/>
      <c r="C6" s="791"/>
      <c r="D6" s="51" t="s">
        <v>665</v>
      </c>
      <c r="E6" s="45">
        <v>120</v>
      </c>
      <c r="F6" s="50">
        <v>11104689.33</v>
      </c>
      <c r="G6" s="20"/>
    </row>
    <row r="7" spans="1:7" ht="28.8" x14ac:dyDescent="0.3">
      <c r="A7" s="20"/>
      <c r="B7" s="585"/>
      <c r="C7" s="638"/>
      <c r="D7" s="51" t="s">
        <v>666</v>
      </c>
      <c r="E7" s="45">
        <v>140</v>
      </c>
      <c r="F7" s="50">
        <v>4619752.7300000004</v>
      </c>
      <c r="G7" s="20"/>
    </row>
    <row r="8" spans="1:7" ht="50.25" customHeight="1" x14ac:dyDescent="0.3">
      <c r="A8" s="20"/>
      <c r="B8" s="23"/>
      <c r="C8" s="25"/>
      <c r="D8" s="23"/>
      <c r="E8" s="23"/>
      <c r="F8" s="48">
        <f>SUM(F5:F7)</f>
        <v>33210114.300000001</v>
      </c>
      <c r="G8" s="20"/>
    </row>
    <row r="9" spans="1:7" x14ac:dyDescent="0.3">
      <c r="A9" s="20"/>
      <c r="B9" s="587" t="s">
        <v>15</v>
      </c>
      <c r="C9" s="790" t="s">
        <v>16</v>
      </c>
      <c r="D9" s="23" t="s">
        <v>647</v>
      </c>
      <c r="E9" s="27">
        <v>10</v>
      </c>
      <c r="F9" s="28">
        <v>1750000</v>
      </c>
      <c r="G9" s="40"/>
    </row>
    <row r="10" spans="1:7" x14ac:dyDescent="0.3">
      <c r="A10" s="20"/>
      <c r="B10" s="789"/>
      <c r="C10" s="790"/>
      <c r="D10" s="23" t="s">
        <v>648</v>
      </c>
      <c r="E10" s="27"/>
      <c r="F10" s="28">
        <v>1300000</v>
      </c>
      <c r="G10" s="20"/>
    </row>
    <row r="11" spans="1:7" x14ac:dyDescent="0.3">
      <c r="A11" s="20"/>
      <c r="B11" s="789"/>
      <c r="C11" s="790"/>
      <c r="D11" s="23" t="s">
        <v>649</v>
      </c>
      <c r="E11" s="27"/>
      <c r="F11" s="28">
        <v>2500000</v>
      </c>
      <c r="G11" s="20"/>
    </row>
    <row r="12" spans="1:7" ht="28.8" x14ac:dyDescent="0.3">
      <c r="A12" s="20"/>
      <c r="B12" s="789"/>
      <c r="C12" s="790"/>
      <c r="D12" s="23" t="s">
        <v>650</v>
      </c>
      <c r="E12" s="27"/>
      <c r="F12" s="28">
        <v>4800000</v>
      </c>
      <c r="G12" s="20"/>
    </row>
    <row r="13" spans="1:7" ht="28.8" x14ac:dyDescent="0.3">
      <c r="A13" s="20"/>
      <c r="B13" s="789"/>
      <c r="C13" s="790"/>
      <c r="D13" s="23" t="s">
        <v>651</v>
      </c>
      <c r="E13" s="27"/>
      <c r="F13" s="28">
        <v>1000000</v>
      </c>
      <c r="G13" s="20"/>
    </row>
    <row r="14" spans="1:7" ht="28.8" x14ac:dyDescent="0.3">
      <c r="A14" s="20"/>
      <c r="B14" s="789"/>
      <c r="C14" s="790"/>
      <c r="D14" s="23" t="s">
        <v>652</v>
      </c>
      <c r="E14" s="27"/>
      <c r="F14" s="28">
        <v>1200000</v>
      </c>
      <c r="G14" s="20"/>
    </row>
    <row r="15" spans="1:7" ht="28.8" x14ac:dyDescent="0.3">
      <c r="A15" s="20"/>
      <c r="B15" s="789"/>
      <c r="C15" s="790"/>
      <c r="D15" s="5" t="s">
        <v>653</v>
      </c>
      <c r="E15" s="27"/>
      <c r="F15" s="28">
        <v>600000</v>
      </c>
      <c r="G15" s="20"/>
    </row>
    <row r="16" spans="1:7" x14ac:dyDescent="0.3">
      <c r="A16" s="20"/>
      <c r="B16" s="789"/>
      <c r="C16" s="790"/>
      <c r="D16" s="23" t="s">
        <v>654</v>
      </c>
      <c r="E16" s="27"/>
      <c r="F16" s="28">
        <v>600000</v>
      </c>
      <c r="G16" s="20"/>
    </row>
    <row r="17" spans="1:8" x14ac:dyDescent="0.3">
      <c r="A17" s="20"/>
      <c r="B17" s="789"/>
      <c r="C17" s="790"/>
      <c r="D17" s="23" t="s">
        <v>655</v>
      </c>
      <c r="E17" s="27"/>
      <c r="F17" s="28">
        <v>600000</v>
      </c>
      <c r="G17" s="20"/>
    </row>
    <row r="18" spans="1:8" x14ac:dyDescent="0.3">
      <c r="A18" s="20"/>
      <c r="B18" s="589"/>
      <c r="C18" s="790"/>
      <c r="D18" s="23" t="s">
        <v>656</v>
      </c>
      <c r="E18" s="27"/>
      <c r="F18" s="28">
        <v>250000</v>
      </c>
      <c r="G18" s="20"/>
    </row>
    <row r="19" spans="1:8" ht="28.8" x14ac:dyDescent="0.3">
      <c r="A19" s="20"/>
      <c r="B19" s="23" t="s">
        <v>657</v>
      </c>
      <c r="C19" s="585" t="s">
        <v>618</v>
      </c>
      <c r="D19" s="23" t="s">
        <v>658</v>
      </c>
      <c r="E19" s="23"/>
      <c r="F19" s="28">
        <v>1200000</v>
      </c>
      <c r="G19" s="20"/>
    </row>
    <row r="20" spans="1:8" ht="43.2" x14ac:dyDescent="0.3">
      <c r="A20" s="20"/>
      <c r="B20" s="23" t="s">
        <v>659</v>
      </c>
      <c r="C20" s="585"/>
      <c r="D20" s="23" t="s">
        <v>660</v>
      </c>
      <c r="E20" s="23"/>
      <c r="F20" s="28">
        <v>400000</v>
      </c>
      <c r="G20" s="20"/>
    </row>
    <row r="21" spans="1:8" x14ac:dyDescent="0.3">
      <c r="A21" s="20"/>
      <c r="B21" s="23"/>
      <c r="C21" s="23"/>
      <c r="D21" s="21"/>
      <c r="E21" s="27"/>
      <c r="F21" s="48">
        <f>SUM(F9:F20)</f>
        <v>16200000</v>
      </c>
      <c r="G21" s="20"/>
    </row>
    <row r="22" spans="1:8" x14ac:dyDescent="0.3">
      <c r="A22" s="20"/>
      <c r="B22" s="23"/>
      <c r="C22" s="23"/>
      <c r="D22" s="23"/>
      <c r="E22" s="27"/>
      <c r="F22" s="49">
        <f>SUM(F21,F8)</f>
        <v>49410114.299999997</v>
      </c>
      <c r="G22" s="20"/>
    </row>
    <row r="23" spans="1:8" x14ac:dyDescent="0.3">
      <c r="A23" s="20"/>
      <c r="B23" s="52"/>
      <c r="C23" s="53"/>
      <c r="D23" s="53"/>
      <c r="E23" s="53"/>
      <c r="F23" s="54"/>
      <c r="G23" s="20"/>
    </row>
    <row r="24" spans="1:8" x14ac:dyDescent="0.3">
      <c r="A24" s="20"/>
      <c r="B24" s="52"/>
      <c r="C24" s="53"/>
      <c r="D24" s="53"/>
      <c r="E24" s="53"/>
      <c r="F24" s="54"/>
      <c r="G24" s="20"/>
    </row>
    <row r="25" spans="1:8" x14ac:dyDescent="0.3">
      <c r="A25" s="20"/>
      <c r="B25" s="52"/>
      <c r="C25" s="53"/>
      <c r="D25" s="53"/>
      <c r="E25" s="53"/>
      <c r="F25" s="54"/>
      <c r="G25" s="20"/>
    </row>
    <row r="26" spans="1:8" x14ac:dyDescent="0.3">
      <c r="A26" s="20"/>
      <c r="B26" s="52"/>
      <c r="C26" s="53"/>
      <c r="D26" s="53"/>
      <c r="E26" s="53"/>
      <c r="F26" s="54"/>
      <c r="G26" s="20"/>
    </row>
    <row r="27" spans="1:8" x14ac:dyDescent="0.3">
      <c r="A27" s="20"/>
      <c r="B27" s="52"/>
      <c r="C27" s="53"/>
      <c r="D27" s="53"/>
      <c r="E27" s="53"/>
      <c r="F27" s="54"/>
      <c r="G27" s="20"/>
    </row>
    <row r="28" spans="1:8" x14ac:dyDescent="0.3">
      <c r="A28" s="20"/>
      <c r="B28" s="52"/>
      <c r="C28" s="53"/>
      <c r="D28" s="53"/>
      <c r="E28" s="53"/>
      <c r="F28" s="54"/>
      <c r="G28" s="20"/>
    </row>
    <row r="29" spans="1:8" x14ac:dyDescent="0.3">
      <c r="A29" s="20"/>
      <c r="B29" s="52"/>
      <c r="C29" s="53"/>
      <c r="D29" s="53"/>
      <c r="E29" s="53"/>
      <c r="F29" s="54"/>
      <c r="G29" s="20"/>
    </row>
    <row r="30" spans="1:8" x14ac:dyDescent="0.3">
      <c r="A30" s="20"/>
      <c r="B30" s="52"/>
      <c r="C30" s="53"/>
      <c r="D30" s="53"/>
      <c r="E30" s="53"/>
      <c r="F30" s="54"/>
      <c r="G30" s="20"/>
    </row>
    <row r="31" spans="1:8" x14ac:dyDescent="0.3">
      <c r="A31" s="20"/>
      <c r="B31" s="52"/>
      <c r="C31" s="53"/>
      <c r="D31" s="53"/>
      <c r="E31" s="53"/>
      <c r="F31" s="54"/>
      <c r="G31" s="41"/>
      <c r="H31" s="42"/>
    </row>
    <row r="32" spans="1:8" x14ac:dyDescent="0.3">
      <c r="A32" s="20"/>
      <c r="B32" s="52"/>
      <c r="C32" s="53"/>
      <c r="D32" s="53"/>
      <c r="E32" s="53"/>
      <c r="F32" s="54"/>
      <c r="G32" s="20"/>
    </row>
    <row r="33" spans="1:7" x14ac:dyDescent="0.3">
      <c r="A33" s="20"/>
      <c r="B33" s="52"/>
      <c r="C33" s="53"/>
      <c r="D33" s="53"/>
      <c r="E33" s="53"/>
      <c r="F33" s="54"/>
      <c r="G33" s="20"/>
    </row>
    <row r="34" spans="1:7" x14ac:dyDescent="0.3">
      <c r="A34" s="20"/>
      <c r="B34" s="52"/>
      <c r="C34" s="53"/>
      <c r="D34" s="53"/>
      <c r="E34" s="53"/>
      <c r="F34" s="54"/>
      <c r="G34" s="20"/>
    </row>
    <row r="35" spans="1:7" x14ac:dyDescent="0.3">
      <c r="A35" s="20"/>
      <c r="B35" s="52"/>
      <c r="C35" s="53"/>
      <c r="D35" s="53"/>
      <c r="E35" s="53"/>
      <c r="F35" s="54"/>
      <c r="G35" s="20"/>
    </row>
    <row r="36" spans="1:7" x14ac:dyDescent="0.3">
      <c r="A36" s="20"/>
      <c r="B36" s="52"/>
      <c r="C36" s="53"/>
      <c r="D36" s="53"/>
      <c r="E36" s="53"/>
      <c r="F36" s="54"/>
      <c r="G36" s="20"/>
    </row>
    <row r="37" spans="1:7" x14ac:dyDescent="0.3">
      <c r="A37" s="20"/>
      <c r="B37" s="52"/>
      <c r="C37" s="53"/>
      <c r="D37" s="53"/>
      <c r="E37" s="53"/>
      <c r="F37" s="54"/>
      <c r="G37" s="20"/>
    </row>
    <row r="38" spans="1:7" x14ac:dyDescent="0.3">
      <c r="A38" s="20"/>
      <c r="B38" s="52"/>
      <c r="C38" s="53"/>
      <c r="D38" s="53"/>
      <c r="E38" s="53"/>
      <c r="F38" s="54"/>
      <c r="G38" s="20"/>
    </row>
    <row r="39" spans="1:7" x14ac:dyDescent="0.3">
      <c r="A39" s="20"/>
      <c r="B39" s="52"/>
      <c r="C39" s="53"/>
      <c r="D39" s="53"/>
      <c r="E39" s="53"/>
      <c r="F39" s="54"/>
      <c r="G39" s="20"/>
    </row>
    <row r="40" spans="1:7" x14ac:dyDescent="0.3">
      <c r="A40" s="20"/>
      <c r="B40" s="52"/>
      <c r="C40" s="53"/>
      <c r="D40" s="53"/>
      <c r="E40" s="53"/>
      <c r="F40" s="54"/>
      <c r="G40" s="20"/>
    </row>
    <row r="41" spans="1:7" x14ac:dyDescent="0.3">
      <c r="A41" s="20"/>
      <c r="B41" s="52"/>
      <c r="C41" s="53"/>
      <c r="D41" s="53"/>
      <c r="E41" s="53"/>
      <c r="F41" s="54"/>
      <c r="G41" s="20"/>
    </row>
    <row r="42" spans="1:7" x14ac:dyDescent="0.3">
      <c r="A42" s="20"/>
      <c r="B42" s="52"/>
      <c r="C42" s="53"/>
      <c r="D42" s="53"/>
      <c r="E42" s="53"/>
      <c r="F42" s="54"/>
      <c r="G42" s="20"/>
    </row>
    <row r="43" spans="1:7" x14ac:dyDescent="0.3">
      <c r="A43" s="20"/>
      <c r="B43" s="55"/>
      <c r="C43" s="56"/>
      <c r="D43" s="56"/>
      <c r="E43" s="56"/>
      <c r="F43" s="57"/>
      <c r="G43" s="20"/>
    </row>
    <row r="44" spans="1:7" x14ac:dyDescent="0.3">
      <c r="A44" s="779"/>
      <c r="B44" s="779"/>
      <c r="C44" s="779"/>
      <c r="D44" s="779"/>
      <c r="E44" s="779"/>
      <c r="F44" s="779"/>
      <c r="G44" s="779"/>
    </row>
    <row r="45" spans="1:7" x14ac:dyDescent="0.3">
      <c r="A45" s="779"/>
      <c r="B45" s="779"/>
      <c r="C45" s="779"/>
      <c r="D45" s="779"/>
      <c r="E45" s="779"/>
      <c r="F45" s="779"/>
      <c r="G45" s="779"/>
    </row>
    <row r="46" spans="1:7" x14ac:dyDescent="0.3">
      <c r="A46" s="779"/>
      <c r="B46" s="779"/>
      <c r="C46" s="779"/>
      <c r="D46" s="779"/>
      <c r="E46" s="779"/>
      <c r="F46" s="779"/>
      <c r="G46" s="779"/>
    </row>
    <row r="47" spans="1:7" x14ac:dyDescent="0.3">
      <c r="A47" s="779"/>
      <c r="B47" s="779"/>
      <c r="C47" s="779"/>
      <c r="D47" s="779"/>
      <c r="E47" s="779"/>
      <c r="F47" s="779"/>
      <c r="G47" s="779"/>
    </row>
    <row r="48" spans="1:7" x14ac:dyDescent="0.3">
      <c r="A48" s="779"/>
      <c r="B48" s="779"/>
      <c r="C48" s="779"/>
      <c r="D48" s="779"/>
      <c r="E48" s="779"/>
      <c r="F48" s="779"/>
      <c r="G48" s="779"/>
    </row>
    <row r="49" spans="1:7" x14ac:dyDescent="0.3">
      <c r="A49" s="779"/>
      <c r="B49" s="779"/>
      <c r="C49" s="779"/>
      <c r="D49" s="779"/>
      <c r="E49" s="779"/>
      <c r="F49" s="779"/>
      <c r="G49" s="779"/>
    </row>
    <row r="50" spans="1:7" x14ac:dyDescent="0.3">
      <c r="A50" s="779"/>
      <c r="B50" s="779"/>
      <c r="C50" s="779"/>
      <c r="D50" s="779"/>
      <c r="E50" s="779"/>
      <c r="F50" s="779"/>
      <c r="G50" s="779"/>
    </row>
  </sheetData>
  <sheetProtection selectLockedCells="1" selectUnlockedCells="1"/>
  <customSheetViews>
    <customSheetView guid="{F305B0BF-EA96-4BFD-B000-F617D6482D45}" topLeftCell="A31">
      <pageMargins left="0" right="0" top="0" bottom="0" header="0" footer="0"/>
      <pageSetup paperSize="9" firstPageNumber="0" orientation="portrait" horizontalDpi="300" verticalDpi="300" r:id="rId1"/>
      <headerFooter alignWithMargins="0"/>
    </customSheetView>
    <customSheetView guid="{89462457-6DC6-4183-8190-6643C6F2F09B}" topLeftCell="A31">
      <pageMargins left="0" right="0" top="0" bottom="0" header="0" footer="0"/>
      <pageSetup paperSize="9" firstPageNumber="0" orientation="portrait" horizontalDpi="300" verticalDpi="300" r:id="rId2"/>
      <headerFooter alignWithMargins="0"/>
    </customSheetView>
  </customSheetViews>
  <mergeCells count="9">
    <mergeCell ref="B9:B18"/>
    <mergeCell ref="C9:C18"/>
    <mergeCell ref="C19:C20"/>
    <mergeCell ref="A44:G50"/>
    <mergeCell ref="A1:G1"/>
    <mergeCell ref="B2:F2"/>
    <mergeCell ref="C4:D4"/>
    <mergeCell ref="B5:B7"/>
    <mergeCell ref="C5:C7"/>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1">
    <tabColor theme="0"/>
  </sheetPr>
  <dimension ref="B1:F30"/>
  <sheetViews>
    <sheetView workbookViewId="0"/>
  </sheetViews>
  <sheetFormatPr defaultRowHeight="13.8" x14ac:dyDescent="0.3"/>
  <cols>
    <col min="1" max="1" width="9.109375" style="75"/>
    <col min="2" max="2" width="41.6640625" style="75" bestFit="1" customWidth="1"/>
    <col min="3" max="3" width="15.6640625" style="75" bestFit="1" customWidth="1"/>
    <col min="4" max="4" width="41.5546875" style="75" customWidth="1"/>
    <col min="5" max="5" width="6.44140625" style="75" customWidth="1"/>
    <col min="6" max="6" width="18.33203125" style="99" bestFit="1" customWidth="1"/>
    <col min="7" max="7" width="9.109375" style="75"/>
    <col min="8" max="8" width="31.33203125" style="75" bestFit="1" customWidth="1"/>
    <col min="9" max="9" width="15.6640625" style="75" bestFit="1" customWidth="1"/>
    <col min="10" max="10" width="44.6640625" style="75" bestFit="1" customWidth="1"/>
    <col min="11" max="11" width="6.33203125" style="75" bestFit="1" customWidth="1"/>
    <col min="12" max="12" width="15.5546875" style="75" bestFit="1" customWidth="1"/>
    <col min="13" max="257" width="9.109375" style="75"/>
    <col min="258" max="258" width="41.6640625" style="75" bestFit="1" customWidth="1"/>
    <col min="259" max="259" width="15.6640625" style="75" bestFit="1" customWidth="1"/>
    <col min="260" max="260" width="41.5546875" style="75" customWidth="1"/>
    <col min="261" max="261" width="6.44140625" style="75" customWidth="1"/>
    <col min="262" max="262" width="18.33203125" style="75" bestFit="1" customWidth="1"/>
    <col min="263" max="263" width="9.109375" style="75"/>
    <col min="264" max="264" width="31.33203125" style="75" bestFit="1" customWidth="1"/>
    <col min="265" max="265" width="15.6640625" style="75" bestFit="1" customWidth="1"/>
    <col min="266" max="266" width="44.6640625" style="75" bestFit="1" customWidth="1"/>
    <col min="267" max="267" width="6.33203125" style="75" bestFit="1" customWidth="1"/>
    <col min="268" max="268" width="15.5546875" style="75" bestFit="1" customWidth="1"/>
    <col min="269" max="513" width="9.109375" style="75"/>
    <col min="514" max="514" width="41.6640625" style="75" bestFit="1" customWidth="1"/>
    <col min="515" max="515" width="15.6640625" style="75" bestFit="1" customWidth="1"/>
    <col min="516" max="516" width="41.5546875" style="75" customWidth="1"/>
    <col min="517" max="517" width="6.44140625" style="75" customWidth="1"/>
    <col min="518" max="518" width="18.33203125" style="75" bestFit="1" customWidth="1"/>
    <col min="519" max="519" width="9.109375" style="75"/>
    <col min="520" max="520" width="31.33203125" style="75" bestFit="1" customWidth="1"/>
    <col min="521" max="521" width="15.6640625" style="75" bestFit="1" customWidth="1"/>
    <col min="522" max="522" width="44.6640625" style="75" bestFit="1" customWidth="1"/>
    <col min="523" max="523" width="6.33203125" style="75" bestFit="1" customWidth="1"/>
    <col min="524" max="524" width="15.5546875" style="75" bestFit="1" customWidth="1"/>
    <col min="525" max="769" width="9.109375" style="75"/>
    <col min="770" max="770" width="41.6640625" style="75" bestFit="1" customWidth="1"/>
    <col min="771" max="771" width="15.6640625" style="75" bestFit="1" customWidth="1"/>
    <col min="772" max="772" width="41.5546875" style="75" customWidth="1"/>
    <col min="773" max="773" width="6.44140625" style="75" customWidth="1"/>
    <col min="774" max="774" width="18.33203125" style="75" bestFit="1" customWidth="1"/>
    <col min="775" max="775" width="9.109375" style="75"/>
    <col min="776" max="776" width="31.33203125" style="75" bestFit="1" customWidth="1"/>
    <col min="777" max="777" width="15.6640625" style="75" bestFit="1" customWidth="1"/>
    <col min="778" max="778" width="44.6640625" style="75" bestFit="1" customWidth="1"/>
    <col min="779" max="779" width="6.33203125" style="75" bestFit="1" customWidth="1"/>
    <col min="780" max="780" width="15.5546875" style="75" bestFit="1" customWidth="1"/>
    <col min="781" max="1025" width="9.109375" style="75"/>
    <col min="1026" max="1026" width="41.6640625" style="75" bestFit="1" customWidth="1"/>
    <col min="1027" max="1027" width="15.6640625" style="75" bestFit="1" customWidth="1"/>
    <col min="1028" max="1028" width="41.5546875" style="75" customWidth="1"/>
    <col min="1029" max="1029" width="6.44140625" style="75" customWidth="1"/>
    <col min="1030" max="1030" width="18.33203125" style="75" bestFit="1" customWidth="1"/>
    <col min="1031" max="1031" width="9.109375" style="75"/>
    <col min="1032" max="1032" width="31.33203125" style="75" bestFit="1" customWidth="1"/>
    <col min="1033" max="1033" width="15.6640625" style="75" bestFit="1" customWidth="1"/>
    <col min="1034" max="1034" width="44.6640625" style="75" bestFit="1" customWidth="1"/>
    <col min="1035" max="1035" width="6.33203125" style="75" bestFit="1" customWidth="1"/>
    <col min="1036" max="1036" width="15.5546875" style="75" bestFit="1" customWidth="1"/>
    <col min="1037" max="1281" width="9.109375" style="75"/>
    <col min="1282" max="1282" width="41.6640625" style="75" bestFit="1" customWidth="1"/>
    <col min="1283" max="1283" width="15.6640625" style="75" bestFit="1" customWidth="1"/>
    <col min="1284" max="1284" width="41.5546875" style="75" customWidth="1"/>
    <col min="1285" max="1285" width="6.44140625" style="75" customWidth="1"/>
    <col min="1286" max="1286" width="18.33203125" style="75" bestFit="1" customWidth="1"/>
    <col min="1287" max="1287" width="9.109375" style="75"/>
    <col min="1288" max="1288" width="31.33203125" style="75" bestFit="1" customWidth="1"/>
    <col min="1289" max="1289" width="15.6640625" style="75" bestFit="1" customWidth="1"/>
    <col min="1290" max="1290" width="44.6640625" style="75" bestFit="1" customWidth="1"/>
    <col min="1291" max="1291" width="6.33203125" style="75" bestFit="1" customWidth="1"/>
    <col min="1292" max="1292" width="15.5546875" style="75" bestFit="1" customWidth="1"/>
    <col min="1293" max="1537" width="9.109375" style="75"/>
    <col min="1538" max="1538" width="41.6640625" style="75" bestFit="1" customWidth="1"/>
    <col min="1539" max="1539" width="15.6640625" style="75" bestFit="1" customWidth="1"/>
    <col min="1540" max="1540" width="41.5546875" style="75" customWidth="1"/>
    <col min="1541" max="1541" width="6.44140625" style="75" customWidth="1"/>
    <col min="1542" max="1542" width="18.33203125" style="75" bestFit="1" customWidth="1"/>
    <col min="1543" max="1543" width="9.109375" style="75"/>
    <col min="1544" max="1544" width="31.33203125" style="75" bestFit="1" customWidth="1"/>
    <col min="1545" max="1545" width="15.6640625" style="75" bestFit="1" customWidth="1"/>
    <col min="1546" max="1546" width="44.6640625" style="75" bestFit="1" customWidth="1"/>
    <col min="1547" max="1547" width="6.33203125" style="75" bestFit="1" customWidth="1"/>
    <col min="1548" max="1548" width="15.5546875" style="75" bestFit="1" customWidth="1"/>
    <col min="1549" max="1793" width="9.109375" style="75"/>
    <col min="1794" max="1794" width="41.6640625" style="75" bestFit="1" customWidth="1"/>
    <col min="1795" max="1795" width="15.6640625" style="75" bestFit="1" customWidth="1"/>
    <col min="1796" max="1796" width="41.5546875" style="75" customWidth="1"/>
    <col min="1797" max="1797" width="6.44140625" style="75" customWidth="1"/>
    <col min="1798" max="1798" width="18.33203125" style="75" bestFit="1" customWidth="1"/>
    <col min="1799" max="1799" width="9.109375" style="75"/>
    <col min="1800" max="1800" width="31.33203125" style="75" bestFit="1" customWidth="1"/>
    <col min="1801" max="1801" width="15.6640625" style="75" bestFit="1" customWidth="1"/>
    <col min="1802" max="1802" width="44.6640625" style="75" bestFit="1" customWidth="1"/>
    <col min="1803" max="1803" width="6.33203125" style="75" bestFit="1" customWidth="1"/>
    <col min="1804" max="1804" width="15.5546875" style="75" bestFit="1" customWidth="1"/>
    <col min="1805" max="2049" width="9.109375" style="75"/>
    <col min="2050" max="2050" width="41.6640625" style="75" bestFit="1" customWidth="1"/>
    <col min="2051" max="2051" width="15.6640625" style="75" bestFit="1" customWidth="1"/>
    <col min="2052" max="2052" width="41.5546875" style="75" customWidth="1"/>
    <col min="2053" max="2053" width="6.44140625" style="75" customWidth="1"/>
    <col min="2054" max="2054" width="18.33203125" style="75" bestFit="1" customWidth="1"/>
    <col min="2055" max="2055" width="9.109375" style="75"/>
    <col min="2056" max="2056" width="31.33203125" style="75" bestFit="1" customWidth="1"/>
    <col min="2057" max="2057" width="15.6640625" style="75" bestFit="1" customWidth="1"/>
    <col min="2058" max="2058" width="44.6640625" style="75" bestFit="1" customWidth="1"/>
    <col min="2059" max="2059" width="6.33203125" style="75" bestFit="1" customWidth="1"/>
    <col min="2060" max="2060" width="15.5546875" style="75" bestFit="1" customWidth="1"/>
    <col min="2061" max="2305" width="9.109375" style="75"/>
    <col min="2306" max="2306" width="41.6640625" style="75" bestFit="1" customWidth="1"/>
    <col min="2307" max="2307" width="15.6640625" style="75" bestFit="1" customWidth="1"/>
    <col min="2308" max="2308" width="41.5546875" style="75" customWidth="1"/>
    <col min="2309" max="2309" width="6.44140625" style="75" customWidth="1"/>
    <col min="2310" max="2310" width="18.33203125" style="75" bestFit="1" customWidth="1"/>
    <col min="2311" max="2311" width="9.109375" style="75"/>
    <col min="2312" max="2312" width="31.33203125" style="75" bestFit="1" customWidth="1"/>
    <col min="2313" max="2313" width="15.6640625" style="75" bestFit="1" customWidth="1"/>
    <col min="2314" max="2314" width="44.6640625" style="75" bestFit="1" customWidth="1"/>
    <col min="2315" max="2315" width="6.33203125" style="75" bestFit="1" customWidth="1"/>
    <col min="2316" max="2316" width="15.5546875" style="75" bestFit="1" customWidth="1"/>
    <col min="2317" max="2561" width="9.109375" style="75"/>
    <col min="2562" max="2562" width="41.6640625" style="75" bestFit="1" customWidth="1"/>
    <col min="2563" max="2563" width="15.6640625" style="75" bestFit="1" customWidth="1"/>
    <col min="2564" max="2564" width="41.5546875" style="75" customWidth="1"/>
    <col min="2565" max="2565" width="6.44140625" style="75" customWidth="1"/>
    <col min="2566" max="2566" width="18.33203125" style="75" bestFit="1" customWidth="1"/>
    <col min="2567" max="2567" width="9.109375" style="75"/>
    <col min="2568" max="2568" width="31.33203125" style="75" bestFit="1" customWidth="1"/>
    <col min="2569" max="2569" width="15.6640625" style="75" bestFit="1" customWidth="1"/>
    <col min="2570" max="2570" width="44.6640625" style="75" bestFit="1" customWidth="1"/>
    <col min="2571" max="2571" width="6.33203125" style="75" bestFit="1" customWidth="1"/>
    <col min="2572" max="2572" width="15.5546875" style="75" bestFit="1" customWidth="1"/>
    <col min="2573" max="2817" width="9.109375" style="75"/>
    <col min="2818" max="2818" width="41.6640625" style="75" bestFit="1" customWidth="1"/>
    <col min="2819" max="2819" width="15.6640625" style="75" bestFit="1" customWidth="1"/>
    <col min="2820" max="2820" width="41.5546875" style="75" customWidth="1"/>
    <col min="2821" max="2821" width="6.44140625" style="75" customWidth="1"/>
    <col min="2822" max="2822" width="18.33203125" style="75" bestFit="1" customWidth="1"/>
    <col min="2823" max="2823" width="9.109375" style="75"/>
    <col min="2824" max="2824" width="31.33203125" style="75" bestFit="1" customWidth="1"/>
    <col min="2825" max="2825" width="15.6640625" style="75" bestFit="1" customWidth="1"/>
    <col min="2826" max="2826" width="44.6640625" style="75" bestFit="1" customWidth="1"/>
    <col min="2827" max="2827" width="6.33203125" style="75" bestFit="1" customWidth="1"/>
    <col min="2828" max="2828" width="15.5546875" style="75" bestFit="1" customWidth="1"/>
    <col min="2829" max="3073" width="9.109375" style="75"/>
    <col min="3074" max="3074" width="41.6640625" style="75" bestFit="1" customWidth="1"/>
    <col min="3075" max="3075" width="15.6640625" style="75" bestFit="1" customWidth="1"/>
    <col min="3076" max="3076" width="41.5546875" style="75" customWidth="1"/>
    <col min="3077" max="3077" width="6.44140625" style="75" customWidth="1"/>
    <col min="3078" max="3078" width="18.33203125" style="75" bestFit="1" customWidth="1"/>
    <col min="3079" max="3079" width="9.109375" style="75"/>
    <col min="3080" max="3080" width="31.33203125" style="75" bestFit="1" customWidth="1"/>
    <col min="3081" max="3081" width="15.6640625" style="75" bestFit="1" customWidth="1"/>
    <col min="3082" max="3082" width="44.6640625" style="75" bestFit="1" customWidth="1"/>
    <col min="3083" max="3083" width="6.33203125" style="75" bestFit="1" customWidth="1"/>
    <col min="3084" max="3084" width="15.5546875" style="75" bestFit="1" customWidth="1"/>
    <col min="3085" max="3329" width="9.109375" style="75"/>
    <col min="3330" max="3330" width="41.6640625" style="75" bestFit="1" customWidth="1"/>
    <col min="3331" max="3331" width="15.6640625" style="75" bestFit="1" customWidth="1"/>
    <col min="3332" max="3332" width="41.5546875" style="75" customWidth="1"/>
    <col min="3333" max="3333" width="6.44140625" style="75" customWidth="1"/>
    <col min="3334" max="3334" width="18.33203125" style="75" bestFit="1" customWidth="1"/>
    <col min="3335" max="3335" width="9.109375" style="75"/>
    <col min="3336" max="3336" width="31.33203125" style="75" bestFit="1" customWidth="1"/>
    <col min="3337" max="3337" width="15.6640625" style="75" bestFit="1" customWidth="1"/>
    <col min="3338" max="3338" width="44.6640625" style="75" bestFit="1" customWidth="1"/>
    <col min="3339" max="3339" width="6.33203125" style="75" bestFit="1" customWidth="1"/>
    <col min="3340" max="3340" width="15.5546875" style="75" bestFit="1" customWidth="1"/>
    <col min="3341" max="3585" width="9.109375" style="75"/>
    <col min="3586" max="3586" width="41.6640625" style="75" bestFit="1" customWidth="1"/>
    <col min="3587" max="3587" width="15.6640625" style="75" bestFit="1" customWidth="1"/>
    <col min="3588" max="3588" width="41.5546875" style="75" customWidth="1"/>
    <col min="3589" max="3589" width="6.44140625" style="75" customWidth="1"/>
    <col min="3590" max="3590" width="18.33203125" style="75" bestFit="1" customWidth="1"/>
    <col min="3591" max="3591" width="9.109375" style="75"/>
    <col min="3592" max="3592" width="31.33203125" style="75" bestFit="1" customWidth="1"/>
    <col min="3593" max="3593" width="15.6640625" style="75" bestFit="1" customWidth="1"/>
    <col min="3594" max="3594" width="44.6640625" style="75" bestFit="1" customWidth="1"/>
    <col min="3595" max="3595" width="6.33203125" style="75" bestFit="1" customWidth="1"/>
    <col min="3596" max="3596" width="15.5546875" style="75" bestFit="1" customWidth="1"/>
    <col min="3597" max="3841" width="9.109375" style="75"/>
    <col min="3842" max="3842" width="41.6640625" style="75" bestFit="1" customWidth="1"/>
    <col min="3843" max="3843" width="15.6640625" style="75" bestFit="1" customWidth="1"/>
    <col min="3844" max="3844" width="41.5546875" style="75" customWidth="1"/>
    <col min="3845" max="3845" width="6.44140625" style="75" customWidth="1"/>
    <col min="3846" max="3846" width="18.33203125" style="75" bestFit="1" customWidth="1"/>
    <col min="3847" max="3847" width="9.109375" style="75"/>
    <col min="3848" max="3848" width="31.33203125" style="75" bestFit="1" customWidth="1"/>
    <col min="3849" max="3849" width="15.6640625" style="75" bestFit="1" customWidth="1"/>
    <col min="3850" max="3850" width="44.6640625" style="75" bestFit="1" customWidth="1"/>
    <col min="3851" max="3851" width="6.33203125" style="75" bestFit="1" customWidth="1"/>
    <col min="3852" max="3852" width="15.5546875" style="75" bestFit="1" customWidth="1"/>
    <col min="3853" max="4097" width="9.109375" style="75"/>
    <col min="4098" max="4098" width="41.6640625" style="75" bestFit="1" customWidth="1"/>
    <col min="4099" max="4099" width="15.6640625" style="75" bestFit="1" customWidth="1"/>
    <col min="4100" max="4100" width="41.5546875" style="75" customWidth="1"/>
    <col min="4101" max="4101" width="6.44140625" style="75" customWidth="1"/>
    <col min="4102" max="4102" width="18.33203125" style="75" bestFit="1" customWidth="1"/>
    <col min="4103" max="4103" width="9.109375" style="75"/>
    <col min="4104" max="4104" width="31.33203125" style="75" bestFit="1" customWidth="1"/>
    <col min="4105" max="4105" width="15.6640625" style="75" bestFit="1" customWidth="1"/>
    <col min="4106" max="4106" width="44.6640625" style="75" bestFit="1" customWidth="1"/>
    <col min="4107" max="4107" width="6.33203125" style="75" bestFit="1" customWidth="1"/>
    <col min="4108" max="4108" width="15.5546875" style="75" bestFit="1" customWidth="1"/>
    <col min="4109" max="4353" width="9.109375" style="75"/>
    <col min="4354" max="4354" width="41.6640625" style="75" bestFit="1" customWidth="1"/>
    <col min="4355" max="4355" width="15.6640625" style="75" bestFit="1" customWidth="1"/>
    <col min="4356" max="4356" width="41.5546875" style="75" customWidth="1"/>
    <col min="4357" max="4357" width="6.44140625" style="75" customWidth="1"/>
    <col min="4358" max="4358" width="18.33203125" style="75" bestFit="1" customWidth="1"/>
    <col min="4359" max="4359" width="9.109375" style="75"/>
    <col min="4360" max="4360" width="31.33203125" style="75" bestFit="1" customWidth="1"/>
    <col min="4361" max="4361" width="15.6640625" style="75" bestFit="1" customWidth="1"/>
    <col min="4362" max="4362" width="44.6640625" style="75" bestFit="1" customWidth="1"/>
    <col min="4363" max="4363" width="6.33203125" style="75" bestFit="1" customWidth="1"/>
    <col min="4364" max="4364" width="15.5546875" style="75" bestFit="1" customWidth="1"/>
    <col min="4365" max="4609" width="9.109375" style="75"/>
    <col min="4610" max="4610" width="41.6640625" style="75" bestFit="1" customWidth="1"/>
    <col min="4611" max="4611" width="15.6640625" style="75" bestFit="1" customWidth="1"/>
    <col min="4612" max="4612" width="41.5546875" style="75" customWidth="1"/>
    <col min="4613" max="4613" width="6.44140625" style="75" customWidth="1"/>
    <col min="4614" max="4614" width="18.33203125" style="75" bestFit="1" customWidth="1"/>
    <col min="4615" max="4615" width="9.109375" style="75"/>
    <col min="4616" max="4616" width="31.33203125" style="75" bestFit="1" customWidth="1"/>
    <col min="4617" max="4617" width="15.6640625" style="75" bestFit="1" customWidth="1"/>
    <col min="4618" max="4618" width="44.6640625" style="75" bestFit="1" customWidth="1"/>
    <col min="4619" max="4619" width="6.33203125" style="75" bestFit="1" customWidth="1"/>
    <col min="4620" max="4620" width="15.5546875" style="75" bestFit="1" customWidth="1"/>
    <col min="4621" max="4865" width="9.109375" style="75"/>
    <col min="4866" max="4866" width="41.6640625" style="75" bestFit="1" customWidth="1"/>
    <col min="4867" max="4867" width="15.6640625" style="75" bestFit="1" customWidth="1"/>
    <col min="4868" max="4868" width="41.5546875" style="75" customWidth="1"/>
    <col min="4869" max="4869" width="6.44140625" style="75" customWidth="1"/>
    <col min="4870" max="4870" width="18.33203125" style="75" bestFit="1" customWidth="1"/>
    <col min="4871" max="4871" width="9.109375" style="75"/>
    <col min="4872" max="4872" width="31.33203125" style="75" bestFit="1" customWidth="1"/>
    <col min="4873" max="4873" width="15.6640625" style="75" bestFit="1" customWidth="1"/>
    <col min="4874" max="4874" width="44.6640625" style="75" bestFit="1" customWidth="1"/>
    <col min="4875" max="4875" width="6.33203125" style="75" bestFit="1" customWidth="1"/>
    <col min="4876" max="4876" width="15.5546875" style="75" bestFit="1" customWidth="1"/>
    <col min="4877" max="5121" width="9.109375" style="75"/>
    <col min="5122" max="5122" width="41.6640625" style="75" bestFit="1" customWidth="1"/>
    <col min="5123" max="5123" width="15.6640625" style="75" bestFit="1" customWidth="1"/>
    <col min="5124" max="5124" width="41.5546875" style="75" customWidth="1"/>
    <col min="5125" max="5125" width="6.44140625" style="75" customWidth="1"/>
    <col min="5126" max="5126" width="18.33203125" style="75" bestFit="1" customWidth="1"/>
    <col min="5127" max="5127" width="9.109375" style="75"/>
    <col min="5128" max="5128" width="31.33203125" style="75" bestFit="1" customWidth="1"/>
    <col min="5129" max="5129" width="15.6640625" style="75" bestFit="1" customWidth="1"/>
    <col min="5130" max="5130" width="44.6640625" style="75" bestFit="1" customWidth="1"/>
    <col min="5131" max="5131" width="6.33203125" style="75" bestFit="1" customWidth="1"/>
    <col min="5132" max="5132" width="15.5546875" style="75" bestFit="1" customWidth="1"/>
    <col min="5133" max="5377" width="9.109375" style="75"/>
    <col min="5378" max="5378" width="41.6640625" style="75" bestFit="1" customWidth="1"/>
    <col min="5379" max="5379" width="15.6640625" style="75" bestFit="1" customWidth="1"/>
    <col min="5380" max="5380" width="41.5546875" style="75" customWidth="1"/>
    <col min="5381" max="5381" width="6.44140625" style="75" customWidth="1"/>
    <col min="5382" max="5382" width="18.33203125" style="75" bestFit="1" customWidth="1"/>
    <col min="5383" max="5383" width="9.109375" style="75"/>
    <col min="5384" max="5384" width="31.33203125" style="75" bestFit="1" customWidth="1"/>
    <col min="5385" max="5385" width="15.6640625" style="75" bestFit="1" customWidth="1"/>
    <col min="5386" max="5386" width="44.6640625" style="75" bestFit="1" customWidth="1"/>
    <col min="5387" max="5387" width="6.33203125" style="75" bestFit="1" customWidth="1"/>
    <col min="5388" max="5388" width="15.5546875" style="75" bestFit="1" customWidth="1"/>
    <col min="5389" max="5633" width="9.109375" style="75"/>
    <col min="5634" max="5634" width="41.6640625" style="75" bestFit="1" customWidth="1"/>
    <col min="5635" max="5635" width="15.6640625" style="75" bestFit="1" customWidth="1"/>
    <col min="5636" max="5636" width="41.5546875" style="75" customWidth="1"/>
    <col min="5637" max="5637" width="6.44140625" style="75" customWidth="1"/>
    <col min="5638" max="5638" width="18.33203125" style="75" bestFit="1" customWidth="1"/>
    <col min="5639" max="5639" width="9.109375" style="75"/>
    <col min="5640" max="5640" width="31.33203125" style="75" bestFit="1" customWidth="1"/>
    <col min="5641" max="5641" width="15.6640625" style="75" bestFit="1" customWidth="1"/>
    <col min="5642" max="5642" width="44.6640625" style="75" bestFit="1" customWidth="1"/>
    <col min="5643" max="5643" width="6.33203125" style="75" bestFit="1" customWidth="1"/>
    <col min="5644" max="5644" width="15.5546875" style="75" bestFit="1" customWidth="1"/>
    <col min="5645" max="5889" width="9.109375" style="75"/>
    <col min="5890" max="5890" width="41.6640625" style="75" bestFit="1" customWidth="1"/>
    <col min="5891" max="5891" width="15.6640625" style="75" bestFit="1" customWidth="1"/>
    <col min="5892" max="5892" width="41.5546875" style="75" customWidth="1"/>
    <col min="5893" max="5893" width="6.44140625" style="75" customWidth="1"/>
    <col min="5894" max="5894" width="18.33203125" style="75" bestFit="1" customWidth="1"/>
    <col min="5895" max="5895" width="9.109375" style="75"/>
    <col min="5896" max="5896" width="31.33203125" style="75" bestFit="1" customWidth="1"/>
    <col min="5897" max="5897" width="15.6640625" style="75" bestFit="1" customWidth="1"/>
    <col min="5898" max="5898" width="44.6640625" style="75" bestFit="1" customWidth="1"/>
    <col min="5899" max="5899" width="6.33203125" style="75" bestFit="1" customWidth="1"/>
    <col min="5900" max="5900" width="15.5546875" style="75" bestFit="1" customWidth="1"/>
    <col min="5901" max="6145" width="9.109375" style="75"/>
    <col min="6146" max="6146" width="41.6640625" style="75" bestFit="1" customWidth="1"/>
    <col min="6147" max="6147" width="15.6640625" style="75" bestFit="1" customWidth="1"/>
    <col min="6148" max="6148" width="41.5546875" style="75" customWidth="1"/>
    <col min="6149" max="6149" width="6.44140625" style="75" customWidth="1"/>
    <col min="6150" max="6150" width="18.33203125" style="75" bestFit="1" customWidth="1"/>
    <col min="6151" max="6151" width="9.109375" style="75"/>
    <col min="6152" max="6152" width="31.33203125" style="75" bestFit="1" customWidth="1"/>
    <col min="6153" max="6153" width="15.6640625" style="75" bestFit="1" customWidth="1"/>
    <col min="6154" max="6154" width="44.6640625" style="75" bestFit="1" customWidth="1"/>
    <col min="6155" max="6155" width="6.33203125" style="75" bestFit="1" customWidth="1"/>
    <col min="6156" max="6156" width="15.5546875" style="75" bestFit="1" customWidth="1"/>
    <col min="6157" max="6401" width="9.109375" style="75"/>
    <col min="6402" max="6402" width="41.6640625" style="75" bestFit="1" customWidth="1"/>
    <col min="6403" max="6403" width="15.6640625" style="75" bestFit="1" customWidth="1"/>
    <col min="6404" max="6404" width="41.5546875" style="75" customWidth="1"/>
    <col min="6405" max="6405" width="6.44140625" style="75" customWidth="1"/>
    <col min="6406" max="6406" width="18.33203125" style="75" bestFit="1" customWidth="1"/>
    <col min="6407" max="6407" width="9.109375" style="75"/>
    <col min="6408" max="6408" width="31.33203125" style="75" bestFit="1" customWidth="1"/>
    <col min="6409" max="6409" width="15.6640625" style="75" bestFit="1" customWidth="1"/>
    <col min="6410" max="6410" width="44.6640625" style="75" bestFit="1" customWidth="1"/>
    <col min="6411" max="6411" width="6.33203125" style="75" bestFit="1" customWidth="1"/>
    <col min="6412" max="6412" width="15.5546875" style="75" bestFit="1" customWidth="1"/>
    <col min="6413" max="6657" width="9.109375" style="75"/>
    <col min="6658" max="6658" width="41.6640625" style="75" bestFit="1" customWidth="1"/>
    <col min="6659" max="6659" width="15.6640625" style="75" bestFit="1" customWidth="1"/>
    <col min="6660" max="6660" width="41.5546875" style="75" customWidth="1"/>
    <col min="6661" max="6661" width="6.44140625" style="75" customWidth="1"/>
    <col min="6662" max="6662" width="18.33203125" style="75" bestFit="1" customWidth="1"/>
    <col min="6663" max="6663" width="9.109375" style="75"/>
    <col min="6664" max="6664" width="31.33203125" style="75" bestFit="1" customWidth="1"/>
    <col min="6665" max="6665" width="15.6640625" style="75" bestFit="1" customWidth="1"/>
    <col min="6666" max="6666" width="44.6640625" style="75" bestFit="1" customWidth="1"/>
    <col min="6667" max="6667" width="6.33203125" style="75" bestFit="1" customWidth="1"/>
    <col min="6668" max="6668" width="15.5546875" style="75" bestFit="1" customWidth="1"/>
    <col min="6669" max="6913" width="9.109375" style="75"/>
    <col min="6914" max="6914" width="41.6640625" style="75" bestFit="1" customWidth="1"/>
    <col min="6915" max="6915" width="15.6640625" style="75" bestFit="1" customWidth="1"/>
    <col min="6916" max="6916" width="41.5546875" style="75" customWidth="1"/>
    <col min="6917" max="6917" width="6.44140625" style="75" customWidth="1"/>
    <col min="6918" max="6918" width="18.33203125" style="75" bestFit="1" customWidth="1"/>
    <col min="6919" max="6919" width="9.109375" style="75"/>
    <col min="6920" max="6920" width="31.33203125" style="75" bestFit="1" customWidth="1"/>
    <col min="6921" max="6921" width="15.6640625" style="75" bestFit="1" customWidth="1"/>
    <col min="6922" max="6922" width="44.6640625" style="75" bestFit="1" customWidth="1"/>
    <col min="6923" max="6923" width="6.33203125" style="75" bestFit="1" customWidth="1"/>
    <col min="6924" max="6924" width="15.5546875" style="75" bestFit="1" customWidth="1"/>
    <col min="6925" max="7169" width="9.109375" style="75"/>
    <col min="7170" max="7170" width="41.6640625" style="75" bestFit="1" customWidth="1"/>
    <col min="7171" max="7171" width="15.6640625" style="75" bestFit="1" customWidth="1"/>
    <col min="7172" max="7172" width="41.5546875" style="75" customWidth="1"/>
    <col min="7173" max="7173" width="6.44140625" style="75" customWidth="1"/>
    <col min="7174" max="7174" width="18.33203125" style="75" bestFit="1" customWidth="1"/>
    <col min="7175" max="7175" width="9.109375" style="75"/>
    <col min="7176" max="7176" width="31.33203125" style="75" bestFit="1" customWidth="1"/>
    <col min="7177" max="7177" width="15.6640625" style="75" bestFit="1" customWidth="1"/>
    <col min="7178" max="7178" width="44.6640625" style="75" bestFit="1" customWidth="1"/>
    <col min="7179" max="7179" width="6.33203125" style="75" bestFit="1" customWidth="1"/>
    <col min="7180" max="7180" width="15.5546875" style="75" bestFit="1" customWidth="1"/>
    <col min="7181" max="7425" width="9.109375" style="75"/>
    <col min="7426" max="7426" width="41.6640625" style="75" bestFit="1" customWidth="1"/>
    <col min="7427" max="7427" width="15.6640625" style="75" bestFit="1" customWidth="1"/>
    <col min="7428" max="7428" width="41.5546875" style="75" customWidth="1"/>
    <col min="7429" max="7429" width="6.44140625" style="75" customWidth="1"/>
    <col min="7430" max="7430" width="18.33203125" style="75" bestFit="1" customWidth="1"/>
    <col min="7431" max="7431" width="9.109375" style="75"/>
    <col min="7432" max="7432" width="31.33203125" style="75" bestFit="1" customWidth="1"/>
    <col min="7433" max="7433" width="15.6640625" style="75" bestFit="1" customWidth="1"/>
    <col min="7434" max="7434" width="44.6640625" style="75" bestFit="1" customWidth="1"/>
    <col min="7435" max="7435" width="6.33203125" style="75" bestFit="1" customWidth="1"/>
    <col min="7436" max="7436" width="15.5546875" style="75" bestFit="1" customWidth="1"/>
    <col min="7437" max="7681" width="9.109375" style="75"/>
    <col min="7682" max="7682" width="41.6640625" style="75" bestFit="1" customWidth="1"/>
    <col min="7683" max="7683" width="15.6640625" style="75" bestFit="1" customWidth="1"/>
    <col min="7684" max="7684" width="41.5546875" style="75" customWidth="1"/>
    <col min="7685" max="7685" width="6.44140625" style="75" customWidth="1"/>
    <col min="7686" max="7686" width="18.33203125" style="75" bestFit="1" customWidth="1"/>
    <col min="7687" max="7687" width="9.109375" style="75"/>
    <col min="7688" max="7688" width="31.33203125" style="75" bestFit="1" customWidth="1"/>
    <col min="7689" max="7689" width="15.6640625" style="75" bestFit="1" customWidth="1"/>
    <col min="7690" max="7690" width="44.6640625" style="75" bestFit="1" customWidth="1"/>
    <col min="7691" max="7691" width="6.33203125" style="75" bestFit="1" customWidth="1"/>
    <col min="7692" max="7692" width="15.5546875" style="75" bestFit="1" customWidth="1"/>
    <col min="7693" max="7937" width="9.109375" style="75"/>
    <col min="7938" max="7938" width="41.6640625" style="75" bestFit="1" customWidth="1"/>
    <col min="7939" max="7939" width="15.6640625" style="75" bestFit="1" customWidth="1"/>
    <col min="7940" max="7940" width="41.5546875" style="75" customWidth="1"/>
    <col min="7941" max="7941" width="6.44140625" style="75" customWidth="1"/>
    <col min="7942" max="7942" width="18.33203125" style="75" bestFit="1" customWidth="1"/>
    <col min="7943" max="7943" width="9.109375" style="75"/>
    <col min="7944" max="7944" width="31.33203125" style="75" bestFit="1" customWidth="1"/>
    <col min="7945" max="7945" width="15.6640625" style="75" bestFit="1" customWidth="1"/>
    <col min="7946" max="7946" width="44.6640625" style="75" bestFit="1" customWidth="1"/>
    <col min="7947" max="7947" width="6.33203125" style="75" bestFit="1" customWidth="1"/>
    <col min="7948" max="7948" width="15.5546875" style="75" bestFit="1" customWidth="1"/>
    <col min="7949" max="8193" width="9.109375" style="75"/>
    <col min="8194" max="8194" width="41.6640625" style="75" bestFit="1" customWidth="1"/>
    <col min="8195" max="8195" width="15.6640625" style="75" bestFit="1" customWidth="1"/>
    <col min="8196" max="8196" width="41.5546875" style="75" customWidth="1"/>
    <col min="8197" max="8197" width="6.44140625" style="75" customWidth="1"/>
    <col min="8198" max="8198" width="18.33203125" style="75" bestFit="1" customWidth="1"/>
    <col min="8199" max="8199" width="9.109375" style="75"/>
    <col min="8200" max="8200" width="31.33203125" style="75" bestFit="1" customWidth="1"/>
    <col min="8201" max="8201" width="15.6640625" style="75" bestFit="1" customWidth="1"/>
    <col min="8202" max="8202" width="44.6640625" style="75" bestFit="1" customWidth="1"/>
    <col min="8203" max="8203" width="6.33203125" style="75" bestFit="1" customWidth="1"/>
    <col min="8204" max="8204" width="15.5546875" style="75" bestFit="1" customWidth="1"/>
    <col min="8205" max="8449" width="9.109375" style="75"/>
    <col min="8450" max="8450" width="41.6640625" style="75" bestFit="1" customWidth="1"/>
    <col min="8451" max="8451" width="15.6640625" style="75" bestFit="1" customWidth="1"/>
    <col min="8452" max="8452" width="41.5546875" style="75" customWidth="1"/>
    <col min="8453" max="8453" width="6.44140625" style="75" customWidth="1"/>
    <col min="8454" max="8454" width="18.33203125" style="75" bestFit="1" customWidth="1"/>
    <col min="8455" max="8455" width="9.109375" style="75"/>
    <col min="8456" max="8456" width="31.33203125" style="75" bestFit="1" customWidth="1"/>
    <col min="8457" max="8457" width="15.6640625" style="75" bestFit="1" customWidth="1"/>
    <col min="8458" max="8458" width="44.6640625" style="75" bestFit="1" customWidth="1"/>
    <col min="8459" max="8459" width="6.33203125" style="75" bestFit="1" customWidth="1"/>
    <col min="8460" max="8460" width="15.5546875" style="75" bestFit="1" customWidth="1"/>
    <col min="8461" max="8705" width="9.109375" style="75"/>
    <col min="8706" max="8706" width="41.6640625" style="75" bestFit="1" customWidth="1"/>
    <col min="8707" max="8707" width="15.6640625" style="75" bestFit="1" customWidth="1"/>
    <col min="8708" max="8708" width="41.5546875" style="75" customWidth="1"/>
    <col min="8709" max="8709" width="6.44140625" style="75" customWidth="1"/>
    <col min="8710" max="8710" width="18.33203125" style="75" bestFit="1" customWidth="1"/>
    <col min="8711" max="8711" width="9.109375" style="75"/>
    <col min="8712" max="8712" width="31.33203125" style="75" bestFit="1" customWidth="1"/>
    <col min="8713" max="8713" width="15.6640625" style="75" bestFit="1" customWidth="1"/>
    <col min="8714" max="8714" width="44.6640625" style="75" bestFit="1" customWidth="1"/>
    <col min="8715" max="8715" width="6.33203125" style="75" bestFit="1" customWidth="1"/>
    <col min="8716" max="8716" width="15.5546875" style="75" bestFit="1" customWidth="1"/>
    <col min="8717" max="8961" width="9.109375" style="75"/>
    <col min="8962" max="8962" width="41.6640625" style="75" bestFit="1" customWidth="1"/>
    <col min="8963" max="8963" width="15.6640625" style="75" bestFit="1" customWidth="1"/>
    <col min="8964" max="8964" width="41.5546875" style="75" customWidth="1"/>
    <col min="8965" max="8965" width="6.44140625" style="75" customWidth="1"/>
    <col min="8966" max="8966" width="18.33203125" style="75" bestFit="1" customWidth="1"/>
    <col min="8967" max="8967" width="9.109375" style="75"/>
    <col min="8968" max="8968" width="31.33203125" style="75" bestFit="1" customWidth="1"/>
    <col min="8969" max="8969" width="15.6640625" style="75" bestFit="1" customWidth="1"/>
    <col min="8970" max="8970" width="44.6640625" style="75" bestFit="1" customWidth="1"/>
    <col min="8971" max="8971" width="6.33203125" style="75" bestFit="1" customWidth="1"/>
    <col min="8972" max="8972" width="15.5546875" style="75" bestFit="1" customWidth="1"/>
    <col min="8973" max="9217" width="9.109375" style="75"/>
    <col min="9218" max="9218" width="41.6640625" style="75" bestFit="1" customWidth="1"/>
    <col min="9219" max="9219" width="15.6640625" style="75" bestFit="1" customWidth="1"/>
    <col min="9220" max="9220" width="41.5546875" style="75" customWidth="1"/>
    <col min="9221" max="9221" width="6.44140625" style="75" customWidth="1"/>
    <col min="9222" max="9222" width="18.33203125" style="75" bestFit="1" customWidth="1"/>
    <col min="9223" max="9223" width="9.109375" style="75"/>
    <col min="9224" max="9224" width="31.33203125" style="75" bestFit="1" customWidth="1"/>
    <col min="9225" max="9225" width="15.6640625" style="75" bestFit="1" customWidth="1"/>
    <col min="9226" max="9226" width="44.6640625" style="75" bestFit="1" customWidth="1"/>
    <col min="9227" max="9227" width="6.33203125" style="75" bestFit="1" customWidth="1"/>
    <col min="9228" max="9228" width="15.5546875" style="75" bestFit="1" customWidth="1"/>
    <col min="9229" max="9473" width="9.109375" style="75"/>
    <col min="9474" max="9474" width="41.6640625" style="75" bestFit="1" customWidth="1"/>
    <col min="9475" max="9475" width="15.6640625" style="75" bestFit="1" customWidth="1"/>
    <col min="9476" max="9476" width="41.5546875" style="75" customWidth="1"/>
    <col min="9477" max="9477" width="6.44140625" style="75" customWidth="1"/>
    <col min="9478" max="9478" width="18.33203125" style="75" bestFit="1" customWidth="1"/>
    <col min="9479" max="9479" width="9.109375" style="75"/>
    <col min="9480" max="9480" width="31.33203125" style="75" bestFit="1" customWidth="1"/>
    <col min="9481" max="9481" width="15.6640625" style="75" bestFit="1" customWidth="1"/>
    <col min="9482" max="9482" width="44.6640625" style="75" bestFit="1" customWidth="1"/>
    <col min="9483" max="9483" width="6.33203125" style="75" bestFit="1" customWidth="1"/>
    <col min="9484" max="9484" width="15.5546875" style="75" bestFit="1" customWidth="1"/>
    <col min="9485" max="9729" width="9.109375" style="75"/>
    <col min="9730" max="9730" width="41.6640625" style="75" bestFit="1" customWidth="1"/>
    <col min="9731" max="9731" width="15.6640625" style="75" bestFit="1" customWidth="1"/>
    <col min="9732" max="9732" width="41.5546875" style="75" customWidth="1"/>
    <col min="9733" max="9733" width="6.44140625" style="75" customWidth="1"/>
    <col min="9734" max="9734" width="18.33203125" style="75" bestFit="1" customWidth="1"/>
    <col min="9735" max="9735" width="9.109375" style="75"/>
    <col min="9736" max="9736" width="31.33203125" style="75" bestFit="1" customWidth="1"/>
    <col min="9737" max="9737" width="15.6640625" style="75" bestFit="1" customWidth="1"/>
    <col min="9738" max="9738" width="44.6640625" style="75" bestFit="1" customWidth="1"/>
    <col min="9739" max="9739" width="6.33203125" style="75" bestFit="1" customWidth="1"/>
    <col min="9740" max="9740" width="15.5546875" style="75" bestFit="1" customWidth="1"/>
    <col min="9741" max="9985" width="9.109375" style="75"/>
    <col min="9986" max="9986" width="41.6640625" style="75" bestFit="1" customWidth="1"/>
    <col min="9987" max="9987" width="15.6640625" style="75" bestFit="1" customWidth="1"/>
    <col min="9988" max="9988" width="41.5546875" style="75" customWidth="1"/>
    <col min="9989" max="9989" width="6.44140625" style="75" customWidth="1"/>
    <col min="9990" max="9990" width="18.33203125" style="75" bestFit="1" customWidth="1"/>
    <col min="9991" max="9991" width="9.109375" style="75"/>
    <col min="9992" max="9992" width="31.33203125" style="75" bestFit="1" customWidth="1"/>
    <col min="9993" max="9993" width="15.6640625" style="75" bestFit="1" customWidth="1"/>
    <col min="9994" max="9994" width="44.6640625" style="75" bestFit="1" customWidth="1"/>
    <col min="9995" max="9995" width="6.33203125" style="75" bestFit="1" customWidth="1"/>
    <col min="9996" max="9996" width="15.5546875" style="75" bestFit="1" customWidth="1"/>
    <col min="9997" max="10241" width="9.109375" style="75"/>
    <col min="10242" max="10242" width="41.6640625" style="75" bestFit="1" customWidth="1"/>
    <col min="10243" max="10243" width="15.6640625" style="75" bestFit="1" customWidth="1"/>
    <col min="10244" max="10244" width="41.5546875" style="75" customWidth="1"/>
    <col min="10245" max="10245" width="6.44140625" style="75" customWidth="1"/>
    <col min="10246" max="10246" width="18.33203125" style="75" bestFit="1" customWidth="1"/>
    <col min="10247" max="10247" width="9.109375" style="75"/>
    <col min="10248" max="10248" width="31.33203125" style="75" bestFit="1" customWidth="1"/>
    <col min="10249" max="10249" width="15.6640625" style="75" bestFit="1" customWidth="1"/>
    <col min="10250" max="10250" width="44.6640625" style="75" bestFit="1" customWidth="1"/>
    <col min="10251" max="10251" width="6.33203125" style="75" bestFit="1" customWidth="1"/>
    <col min="10252" max="10252" width="15.5546875" style="75" bestFit="1" customWidth="1"/>
    <col min="10253" max="10497" width="9.109375" style="75"/>
    <col min="10498" max="10498" width="41.6640625" style="75" bestFit="1" customWidth="1"/>
    <col min="10499" max="10499" width="15.6640625" style="75" bestFit="1" customWidth="1"/>
    <col min="10500" max="10500" width="41.5546875" style="75" customWidth="1"/>
    <col min="10501" max="10501" width="6.44140625" style="75" customWidth="1"/>
    <col min="10502" max="10502" width="18.33203125" style="75" bestFit="1" customWidth="1"/>
    <col min="10503" max="10503" width="9.109375" style="75"/>
    <col min="10504" max="10504" width="31.33203125" style="75" bestFit="1" customWidth="1"/>
    <col min="10505" max="10505" width="15.6640625" style="75" bestFit="1" customWidth="1"/>
    <col min="10506" max="10506" width="44.6640625" style="75" bestFit="1" customWidth="1"/>
    <col min="10507" max="10507" width="6.33203125" style="75" bestFit="1" customWidth="1"/>
    <col min="10508" max="10508" width="15.5546875" style="75" bestFit="1" customWidth="1"/>
    <col min="10509" max="10753" width="9.109375" style="75"/>
    <col min="10754" max="10754" width="41.6640625" style="75" bestFit="1" customWidth="1"/>
    <col min="10755" max="10755" width="15.6640625" style="75" bestFit="1" customWidth="1"/>
    <col min="10756" max="10756" width="41.5546875" style="75" customWidth="1"/>
    <col min="10757" max="10757" width="6.44140625" style="75" customWidth="1"/>
    <col min="10758" max="10758" width="18.33203125" style="75" bestFit="1" customWidth="1"/>
    <col min="10759" max="10759" width="9.109375" style="75"/>
    <col min="10760" max="10760" width="31.33203125" style="75" bestFit="1" customWidth="1"/>
    <col min="10761" max="10761" width="15.6640625" style="75" bestFit="1" customWidth="1"/>
    <col min="10762" max="10762" width="44.6640625" style="75" bestFit="1" customWidth="1"/>
    <col min="10763" max="10763" width="6.33203125" style="75" bestFit="1" customWidth="1"/>
    <col min="10764" max="10764" width="15.5546875" style="75" bestFit="1" customWidth="1"/>
    <col min="10765" max="11009" width="9.109375" style="75"/>
    <col min="11010" max="11010" width="41.6640625" style="75" bestFit="1" customWidth="1"/>
    <col min="11011" max="11011" width="15.6640625" style="75" bestFit="1" customWidth="1"/>
    <col min="11012" max="11012" width="41.5546875" style="75" customWidth="1"/>
    <col min="11013" max="11013" width="6.44140625" style="75" customWidth="1"/>
    <col min="11014" max="11014" width="18.33203125" style="75" bestFit="1" customWidth="1"/>
    <col min="11015" max="11015" width="9.109375" style="75"/>
    <col min="11016" max="11016" width="31.33203125" style="75" bestFit="1" customWidth="1"/>
    <col min="11017" max="11017" width="15.6640625" style="75" bestFit="1" customWidth="1"/>
    <col min="11018" max="11018" width="44.6640625" style="75" bestFit="1" customWidth="1"/>
    <col min="11019" max="11019" width="6.33203125" style="75" bestFit="1" customWidth="1"/>
    <col min="11020" max="11020" width="15.5546875" style="75" bestFit="1" customWidth="1"/>
    <col min="11021" max="11265" width="9.109375" style="75"/>
    <col min="11266" max="11266" width="41.6640625" style="75" bestFit="1" customWidth="1"/>
    <col min="11267" max="11267" width="15.6640625" style="75" bestFit="1" customWidth="1"/>
    <col min="11268" max="11268" width="41.5546875" style="75" customWidth="1"/>
    <col min="11269" max="11269" width="6.44140625" style="75" customWidth="1"/>
    <col min="11270" max="11270" width="18.33203125" style="75" bestFit="1" customWidth="1"/>
    <col min="11271" max="11271" width="9.109375" style="75"/>
    <col min="11272" max="11272" width="31.33203125" style="75" bestFit="1" customWidth="1"/>
    <col min="11273" max="11273" width="15.6640625" style="75" bestFit="1" customWidth="1"/>
    <col min="11274" max="11274" width="44.6640625" style="75" bestFit="1" customWidth="1"/>
    <col min="11275" max="11275" width="6.33203125" style="75" bestFit="1" customWidth="1"/>
    <col min="11276" max="11276" width="15.5546875" style="75" bestFit="1" customWidth="1"/>
    <col min="11277" max="11521" width="9.109375" style="75"/>
    <col min="11522" max="11522" width="41.6640625" style="75" bestFit="1" customWidth="1"/>
    <col min="11523" max="11523" width="15.6640625" style="75" bestFit="1" customWidth="1"/>
    <col min="11524" max="11524" width="41.5546875" style="75" customWidth="1"/>
    <col min="11525" max="11525" width="6.44140625" style="75" customWidth="1"/>
    <col min="11526" max="11526" width="18.33203125" style="75" bestFit="1" customWidth="1"/>
    <col min="11527" max="11527" width="9.109375" style="75"/>
    <col min="11528" max="11528" width="31.33203125" style="75" bestFit="1" customWidth="1"/>
    <col min="11529" max="11529" width="15.6640625" style="75" bestFit="1" customWidth="1"/>
    <col min="11530" max="11530" width="44.6640625" style="75" bestFit="1" customWidth="1"/>
    <col min="11531" max="11531" width="6.33203125" style="75" bestFit="1" customWidth="1"/>
    <col min="11532" max="11532" width="15.5546875" style="75" bestFit="1" customWidth="1"/>
    <col min="11533" max="11777" width="9.109375" style="75"/>
    <col min="11778" max="11778" width="41.6640625" style="75" bestFit="1" customWidth="1"/>
    <col min="11779" max="11779" width="15.6640625" style="75" bestFit="1" customWidth="1"/>
    <col min="11780" max="11780" width="41.5546875" style="75" customWidth="1"/>
    <col min="11781" max="11781" width="6.44140625" style="75" customWidth="1"/>
    <col min="11782" max="11782" width="18.33203125" style="75" bestFit="1" customWidth="1"/>
    <col min="11783" max="11783" width="9.109375" style="75"/>
    <col min="11784" max="11784" width="31.33203125" style="75" bestFit="1" customWidth="1"/>
    <col min="11785" max="11785" width="15.6640625" style="75" bestFit="1" customWidth="1"/>
    <col min="11786" max="11786" width="44.6640625" style="75" bestFit="1" customWidth="1"/>
    <col min="11787" max="11787" width="6.33203125" style="75" bestFit="1" customWidth="1"/>
    <col min="11788" max="11788" width="15.5546875" style="75" bestFit="1" customWidth="1"/>
    <col min="11789" max="12033" width="9.109375" style="75"/>
    <col min="12034" max="12034" width="41.6640625" style="75" bestFit="1" customWidth="1"/>
    <col min="12035" max="12035" width="15.6640625" style="75" bestFit="1" customWidth="1"/>
    <col min="12036" max="12036" width="41.5546875" style="75" customWidth="1"/>
    <col min="12037" max="12037" width="6.44140625" style="75" customWidth="1"/>
    <col min="12038" max="12038" width="18.33203125" style="75" bestFit="1" customWidth="1"/>
    <col min="12039" max="12039" width="9.109375" style="75"/>
    <col min="12040" max="12040" width="31.33203125" style="75" bestFit="1" customWidth="1"/>
    <col min="12041" max="12041" width="15.6640625" style="75" bestFit="1" customWidth="1"/>
    <col min="12042" max="12042" width="44.6640625" style="75" bestFit="1" customWidth="1"/>
    <col min="12043" max="12043" width="6.33203125" style="75" bestFit="1" customWidth="1"/>
    <col min="12044" max="12044" width="15.5546875" style="75" bestFit="1" customWidth="1"/>
    <col min="12045" max="12289" width="9.109375" style="75"/>
    <col min="12290" max="12290" width="41.6640625" style="75" bestFit="1" customWidth="1"/>
    <col min="12291" max="12291" width="15.6640625" style="75" bestFit="1" customWidth="1"/>
    <col min="12292" max="12292" width="41.5546875" style="75" customWidth="1"/>
    <col min="12293" max="12293" width="6.44140625" style="75" customWidth="1"/>
    <col min="12294" max="12294" width="18.33203125" style="75" bestFit="1" customWidth="1"/>
    <col min="12295" max="12295" width="9.109375" style="75"/>
    <col min="12296" max="12296" width="31.33203125" style="75" bestFit="1" customWidth="1"/>
    <col min="12297" max="12297" width="15.6640625" style="75" bestFit="1" customWidth="1"/>
    <col min="12298" max="12298" width="44.6640625" style="75" bestFit="1" customWidth="1"/>
    <col min="12299" max="12299" width="6.33203125" style="75" bestFit="1" customWidth="1"/>
    <col min="12300" max="12300" width="15.5546875" style="75" bestFit="1" customWidth="1"/>
    <col min="12301" max="12545" width="9.109375" style="75"/>
    <col min="12546" max="12546" width="41.6640625" style="75" bestFit="1" customWidth="1"/>
    <col min="12547" max="12547" width="15.6640625" style="75" bestFit="1" customWidth="1"/>
    <col min="12548" max="12548" width="41.5546875" style="75" customWidth="1"/>
    <col min="12549" max="12549" width="6.44140625" style="75" customWidth="1"/>
    <col min="12550" max="12550" width="18.33203125" style="75" bestFit="1" customWidth="1"/>
    <col min="12551" max="12551" width="9.109375" style="75"/>
    <col min="12552" max="12552" width="31.33203125" style="75" bestFit="1" customWidth="1"/>
    <col min="12553" max="12553" width="15.6640625" style="75" bestFit="1" customWidth="1"/>
    <col min="12554" max="12554" width="44.6640625" style="75" bestFit="1" customWidth="1"/>
    <col min="12555" max="12555" width="6.33203125" style="75" bestFit="1" customWidth="1"/>
    <col min="12556" max="12556" width="15.5546875" style="75" bestFit="1" customWidth="1"/>
    <col min="12557" max="12801" width="9.109375" style="75"/>
    <col min="12802" max="12802" width="41.6640625" style="75" bestFit="1" customWidth="1"/>
    <col min="12803" max="12803" width="15.6640625" style="75" bestFit="1" customWidth="1"/>
    <col min="12804" max="12804" width="41.5546875" style="75" customWidth="1"/>
    <col min="12805" max="12805" width="6.44140625" style="75" customWidth="1"/>
    <col min="12806" max="12806" width="18.33203125" style="75" bestFit="1" customWidth="1"/>
    <col min="12807" max="12807" width="9.109375" style="75"/>
    <col min="12808" max="12808" width="31.33203125" style="75" bestFit="1" customWidth="1"/>
    <col min="12809" max="12809" width="15.6640625" style="75" bestFit="1" customWidth="1"/>
    <col min="12810" max="12810" width="44.6640625" style="75" bestFit="1" customWidth="1"/>
    <col min="12811" max="12811" width="6.33203125" style="75" bestFit="1" customWidth="1"/>
    <col min="12812" max="12812" width="15.5546875" style="75" bestFit="1" customWidth="1"/>
    <col min="12813" max="13057" width="9.109375" style="75"/>
    <col min="13058" max="13058" width="41.6640625" style="75" bestFit="1" customWidth="1"/>
    <col min="13059" max="13059" width="15.6640625" style="75" bestFit="1" customWidth="1"/>
    <col min="13060" max="13060" width="41.5546875" style="75" customWidth="1"/>
    <col min="13061" max="13061" width="6.44140625" style="75" customWidth="1"/>
    <col min="13062" max="13062" width="18.33203125" style="75" bestFit="1" customWidth="1"/>
    <col min="13063" max="13063" width="9.109375" style="75"/>
    <col min="13064" max="13064" width="31.33203125" style="75" bestFit="1" customWidth="1"/>
    <col min="13065" max="13065" width="15.6640625" style="75" bestFit="1" customWidth="1"/>
    <col min="13066" max="13066" width="44.6640625" style="75" bestFit="1" customWidth="1"/>
    <col min="13067" max="13067" width="6.33203125" style="75" bestFit="1" customWidth="1"/>
    <col min="13068" max="13068" width="15.5546875" style="75" bestFit="1" customWidth="1"/>
    <col min="13069" max="13313" width="9.109375" style="75"/>
    <col min="13314" max="13314" width="41.6640625" style="75" bestFit="1" customWidth="1"/>
    <col min="13315" max="13315" width="15.6640625" style="75" bestFit="1" customWidth="1"/>
    <col min="13316" max="13316" width="41.5546875" style="75" customWidth="1"/>
    <col min="13317" max="13317" width="6.44140625" style="75" customWidth="1"/>
    <col min="13318" max="13318" width="18.33203125" style="75" bestFit="1" customWidth="1"/>
    <col min="13319" max="13319" width="9.109375" style="75"/>
    <col min="13320" max="13320" width="31.33203125" style="75" bestFit="1" customWidth="1"/>
    <col min="13321" max="13321" width="15.6640625" style="75" bestFit="1" customWidth="1"/>
    <col min="13322" max="13322" width="44.6640625" style="75" bestFit="1" customWidth="1"/>
    <col min="13323" max="13323" width="6.33203125" style="75" bestFit="1" customWidth="1"/>
    <col min="13324" max="13324" width="15.5546875" style="75" bestFit="1" customWidth="1"/>
    <col min="13325" max="13569" width="9.109375" style="75"/>
    <col min="13570" max="13570" width="41.6640625" style="75" bestFit="1" customWidth="1"/>
    <col min="13571" max="13571" width="15.6640625" style="75" bestFit="1" customWidth="1"/>
    <col min="13572" max="13572" width="41.5546875" style="75" customWidth="1"/>
    <col min="13573" max="13573" width="6.44140625" style="75" customWidth="1"/>
    <col min="13574" max="13574" width="18.33203125" style="75" bestFit="1" customWidth="1"/>
    <col min="13575" max="13575" width="9.109375" style="75"/>
    <col min="13576" max="13576" width="31.33203125" style="75" bestFit="1" customWidth="1"/>
    <col min="13577" max="13577" width="15.6640625" style="75" bestFit="1" customWidth="1"/>
    <col min="13578" max="13578" width="44.6640625" style="75" bestFit="1" customWidth="1"/>
    <col min="13579" max="13579" width="6.33203125" style="75" bestFit="1" customWidth="1"/>
    <col min="13580" max="13580" width="15.5546875" style="75" bestFit="1" customWidth="1"/>
    <col min="13581" max="13825" width="9.109375" style="75"/>
    <col min="13826" max="13826" width="41.6640625" style="75" bestFit="1" customWidth="1"/>
    <col min="13827" max="13827" width="15.6640625" style="75" bestFit="1" customWidth="1"/>
    <col min="13828" max="13828" width="41.5546875" style="75" customWidth="1"/>
    <col min="13829" max="13829" width="6.44140625" style="75" customWidth="1"/>
    <col min="13830" max="13830" width="18.33203125" style="75" bestFit="1" customWidth="1"/>
    <col min="13831" max="13831" width="9.109375" style="75"/>
    <col min="13832" max="13832" width="31.33203125" style="75" bestFit="1" customWidth="1"/>
    <col min="13833" max="13833" width="15.6640625" style="75" bestFit="1" customWidth="1"/>
    <col min="13834" max="13834" width="44.6640625" style="75" bestFit="1" customWidth="1"/>
    <col min="13835" max="13835" width="6.33203125" style="75" bestFit="1" customWidth="1"/>
    <col min="13836" max="13836" width="15.5546875" style="75" bestFit="1" customWidth="1"/>
    <col min="13837" max="14081" width="9.109375" style="75"/>
    <col min="14082" max="14082" width="41.6640625" style="75" bestFit="1" customWidth="1"/>
    <col min="14083" max="14083" width="15.6640625" style="75" bestFit="1" customWidth="1"/>
    <col min="14084" max="14084" width="41.5546875" style="75" customWidth="1"/>
    <col min="14085" max="14085" width="6.44140625" style="75" customWidth="1"/>
    <col min="14086" max="14086" width="18.33203125" style="75" bestFit="1" customWidth="1"/>
    <col min="14087" max="14087" width="9.109375" style="75"/>
    <col min="14088" max="14088" width="31.33203125" style="75" bestFit="1" customWidth="1"/>
    <col min="14089" max="14089" width="15.6640625" style="75" bestFit="1" customWidth="1"/>
    <col min="14090" max="14090" width="44.6640625" style="75" bestFit="1" customWidth="1"/>
    <col min="14091" max="14091" width="6.33203125" style="75" bestFit="1" customWidth="1"/>
    <col min="14092" max="14092" width="15.5546875" style="75" bestFit="1" customWidth="1"/>
    <col min="14093" max="14337" width="9.109375" style="75"/>
    <col min="14338" max="14338" width="41.6640625" style="75" bestFit="1" customWidth="1"/>
    <col min="14339" max="14339" width="15.6640625" style="75" bestFit="1" customWidth="1"/>
    <col min="14340" max="14340" width="41.5546875" style="75" customWidth="1"/>
    <col min="14341" max="14341" width="6.44140625" style="75" customWidth="1"/>
    <col min="14342" max="14342" width="18.33203125" style="75" bestFit="1" customWidth="1"/>
    <col min="14343" max="14343" width="9.109375" style="75"/>
    <col min="14344" max="14344" width="31.33203125" style="75" bestFit="1" customWidth="1"/>
    <col min="14345" max="14345" width="15.6640625" style="75" bestFit="1" customWidth="1"/>
    <col min="14346" max="14346" width="44.6640625" style="75" bestFit="1" customWidth="1"/>
    <col min="14347" max="14347" width="6.33203125" style="75" bestFit="1" customWidth="1"/>
    <col min="14348" max="14348" width="15.5546875" style="75" bestFit="1" customWidth="1"/>
    <col min="14349" max="14593" width="9.109375" style="75"/>
    <col min="14594" max="14594" width="41.6640625" style="75" bestFit="1" customWidth="1"/>
    <col min="14595" max="14595" width="15.6640625" style="75" bestFit="1" customWidth="1"/>
    <col min="14596" max="14596" width="41.5546875" style="75" customWidth="1"/>
    <col min="14597" max="14597" width="6.44140625" style="75" customWidth="1"/>
    <col min="14598" max="14598" width="18.33203125" style="75" bestFit="1" customWidth="1"/>
    <col min="14599" max="14599" width="9.109375" style="75"/>
    <col min="14600" max="14600" width="31.33203125" style="75" bestFit="1" customWidth="1"/>
    <col min="14601" max="14601" width="15.6640625" style="75" bestFit="1" customWidth="1"/>
    <col min="14602" max="14602" width="44.6640625" style="75" bestFit="1" customWidth="1"/>
    <col min="14603" max="14603" width="6.33203125" style="75" bestFit="1" customWidth="1"/>
    <col min="14604" max="14604" width="15.5546875" style="75" bestFit="1" customWidth="1"/>
    <col min="14605" max="14849" width="9.109375" style="75"/>
    <col min="14850" max="14850" width="41.6640625" style="75" bestFit="1" customWidth="1"/>
    <col min="14851" max="14851" width="15.6640625" style="75" bestFit="1" customWidth="1"/>
    <col min="14852" max="14852" width="41.5546875" style="75" customWidth="1"/>
    <col min="14853" max="14853" width="6.44140625" style="75" customWidth="1"/>
    <col min="14854" max="14854" width="18.33203125" style="75" bestFit="1" customWidth="1"/>
    <col min="14855" max="14855" width="9.109375" style="75"/>
    <col min="14856" max="14856" width="31.33203125" style="75" bestFit="1" customWidth="1"/>
    <col min="14857" max="14857" width="15.6640625" style="75" bestFit="1" customWidth="1"/>
    <col min="14858" max="14858" width="44.6640625" style="75" bestFit="1" customWidth="1"/>
    <col min="14859" max="14859" width="6.33203125" style="75" bestFit="1" customWidth="1"/>
    <col min="14860" max="14860" width="15.5546875" style="75" bestFit="1" customWidth="1"/>
    <col min="14861" max="15105" width="9.109375" style="75"/>
    <col min="15106" max="15106" width="41.6640625" style="75" bestFit="1" customWidth="1"/>
    <col min="15107" max="15107" width="15.6640625" style="75" bestFit="1" customWidth="1"/>
    <col min="15108" max="15108" width="41.5546875" style="75" customWidth="1"/>
    <col min="15109" max="15109" width="6.44140625" style="75" customWidth="1"/>
    <col min="15110" max="15110" width="18.33203125" style="75" bestFit="1" customWidth="1"/>
    <col min="15111" max="15111" width="9.109375" style="75"/>
    <col min="15112" max="15112" width="31.33203125" style="75" bestFit="1" customWidth="1"/>
    <col min="15113" max="15113" width="15.6640625" style="75" bestFit="1" customWidth="1"/>
    <col min="15114" max="15114" width="44.6640625" style="75" bestFit="1" customWidth="1"/>
    <col min="15115" max="15115" width="6.33203125" style="75" bestFit="1" customWidth="1"/>
    <col min="15116" max="15116" width="15.5546875" style="75" bestFit="1" customWidth="1"/>
    <col min="15117" max="15361" width="9.109375" style="75"/>
    <col min="15362" max="15362" width="41.6640625" style="75" bestFit="1" customWidth="1"/>
    <col min="15363" max="15363" width="15.6640625" style="75" bestFit="1" customWidth="1"/>
    <col min="15364" max="15364" width="41.5546875" style="75" customWidth="1"/>
    <col min="15365" max="15365" width="6.44140625" style="75" customWidth="1"/>
    <col min="15366" max="15366" width="18.33203125" style="75" bestFit="1" customWidth="1"/>
    <col min="15367" max="15367" width="9.109375" style="75"/>
    <col min="15368" max="15368" width="31.33203125" style="75" bestFit="1" customWidth="1"/>
    <col min="15369" max="15369" width="15.6640625" style="75" bestFit="1" customWidth="1"/>
    <col min="15370" max="15370" width="44.6640625" style="75" bestFit="1" customWidth="1"/>
    <col min="15371" max="15371" width="6.33203125" style="75" bestFit="1" customWidth="1"/>
    <col min="15372" max="15372" width="15.5546875" style="75" bestFit="1" customWidth="1"/>
    <col min="15373" max="15617" width="9.109375" style="75"/>
    <col min="15618" max="15618" width="41.6640625" style="75" bestFit="1" customWidth="1"/>
    <col min="15619" max="15619" width="15.6640625" style="75" bestFit="1" customWidth="1"/>
    <col min="15620" max="15620" width="41.5546875" style="75" customWidth="1"/>
    <col min="15621" max="15621" width="6.44140625" style="75" customWidth="1"/>
    <col min="15622" max="15622" width="18.33203125" style="75" bestFit="1" customWidth="1"/>
    <col min="15623" max="15623" width="9.109375" style="75"/>
    <col min="15624" max="15624" width="31.33203125" style="75" bestFit="1" customWidth="1"/>
    <col min="15625" max="15625" width="15.6640625" style="75" bestFit="1" customWidth="1"/>
    <col min="15626" max="15626" width="44.6640625" style="75" bestFit="1" customWidth="1"/>
    <col min="15627" max="15627" width="6.33203125" style="75" bestFit="1" customWidth="1"/>
    <col min="15628" max="15628" width="15.5546875" style="75" bestFit="1" customWidth="1"/>
    <col min="15629" max="15873" width="9.109375" style="75"/>
    <col min="15874" max="15874" width="41.6640625" style="75" bestFit="1" customWidth="1"/>
    <col min="15875" max="15875" width="15.6640625" style="75" bestFit="1" customWidth="1"/>
    <col min="15876" max="15876" width="41.5546875" style="75" customWidth="1"/>
    <col min="15877" max="15877" width="6.44140625" style="75" customWidth="1"/>
    <col min="15878" max="15878" width="18.33203125" style="75" bestFit="1" customWidth="1"/>
    <col min="15879" max="15879" width="9.109375" style="75"/>
    <col min="15880" max="15880" width="31.33203125" style="75" bestFit="1" customWidth="1"/>
    <col min="15881" max="15881" width="15.6640625" style="75" bestFit="1" customWidth="1"/>
    <col min="15882" max="15882" width="44.6640625" style="75" bestFit="1" customWidth="1"/>
    <col min="15883" max="15883" width="6.33203125" style="75" bestFit="1" customWidth="1"/>
    <col min="15884" max="15884" width="15.5546875" style="75" bestFit="1" customWidth="1"/>
    <col min="15885" max="16129" width="9.109375" style="75"/>
    <col min="16130" max="16130" width="41.6640625" style="75" bestFit="1" customWidth="1"/>
    <col min="16131" max="16131" width="15.6640625" style="75" bestFit="1" customWidth="1"/>
    <col min="16132" max="16132" width="41.5546875" style="75" customWidth="1"/>
    <col min="16133" max="16133" width="6.44140625" style="75" customWidth="1"/>
    <col min="16134" max="16134" width="18.33203125" style="75" bestFit="1" customWidth="1"/>
    <col min="16135" max="16135" width="9.109375" style="75"/>
    <col min="16136" max="16136" width="31.33203125" style="75" bestFit="1" customWidth="1"/>
    <col min="16137" max="16137" width="15.6640625" style="75" bestFit="1" customWidth="1"/>
    <col min="16138" max="16138" width="44.6640625" style="75" bestFit="1" customWidth="1"/>
    <col min="16139" max="16139" width="6.33203125" style="75" bestFit="1" customWidth="1"/>
    <col min="16140" max="16140" width="15.5546875" style="75" bestFit="1" customWidth="1"/>
    <col min="16141" max="16384" width="9.109375" style="75"/>
  </cols>
  <sheetData>
    <row r="1" spans="2:6" x14ac:dyDescent="0.3">
      <c r="F1" s="75"/>
    </row>
    <row r="2" spans="2:6" x14ac:dyDescent="0.3">
      <c r="B2" s="368" t="s">
        <v>629</v>
      </c>
      <c r="C2" s="652" t="s">
        <v>672</v>
      </c>
      <c r="D2" s="687"/>
      <c r="E2" s="73"/>
      <c r="F2" s="74"/>
    </row>
    <row r="3" spans="2:6" ht="41.4" x14ac:dyDescent="0.3">
      <c r="B3" s="369" t="s">
        <v>2</v>
      </c>
      <c r="C3" s="369" t="s">
        <v>3</v>
      </c>
      <c r="D3" s="369" t="s">
        <v>4</v>
      </c>
      <c r="E3" s="347" t="s">
        <v>104</v>
      </c>
      <c r="F3" s="376" t="s">
        <v>6</v>
      </c>
    </row>
    <row r="4" spans="2:6" x14ac:dyDescent="0.3">
      <c r="B4" s="617" t="s">
        <v>7</v>
      </c>
      <c r="C4" s="616" t="s">
        <v>105</v>
      </c>
      <c r="D4" s="76" t="s">
        <v>673</v>
      </c>
      <c r="E4" s="352"/>
      <c r="F4" s="383">
        <v>31944444.440000001</v>
      </c>
    </row>
    <row r="5" spans="2:6" x14ac:dyDescent="0.3">
      <c r="B5" s="617"/>
      <c r="C5" s="616"/>
      <c r="D5" s="403"/>
      <c r="E5" s="353"/>
      <c r="F5" s="380"/>
    </row>
    <row r="6" spans="2:6" x14ac:dyDescent="0.3">
      <c r="B6" s="616" t="s">
        <v>15</v>
      </c>
      <c r="C6" s="650" t="s">
        <v>111</v>
      </c>
      <c r="D6" s="77" t="s">
        <v>667</v>
      </c>
      <c r="E6" s="237"/>
      <c r="F6" s="78">
        <v>4000000</v>
      </c>
    </row>
    <row r="7" spans="2:6" x14ac:dyDescent="0.3">
      <c r="B7" s="616"/>
      <c r="C7" s="650"/>
      <c r="D7" s="79"/>
      <c r="E7" s="358" t="s">
        <v>199</v>
      </c>
      <c r="F7" s="78"/>
    </row>
    <row r="8" spans="2:6" ht="18.75" customHeight="1" x14ac:dyDescent="0.3">
      <c r="B8" s="616"/>
      <c r="C8" s="692"/>
      <c r="D8" s="382"/>
      <c r="E8" s="358"/>
      <c r="F8" s="78"/>
    </row>
    <row r="9" spans="2:6" x14ac:dyDescent="0.3">
      <c r="B9" s="616"/>
      <c r="C9" s="692"/>
      <c r="D9" s="79"/>
      <c r="E9" s="358"/>
      <c r="F9" s="78"/>
    </row>
    <row r="10" spans="2:6" x14ac:dyDescent="0.3">
      <c r="B10" s="616"/>
      <c r="C10" s="692"/>
      <c r="D10" s="377"/>
      <c r="E10" s="352"/>
      <c r="F10" s="80"/>
    </row>
    <row r="11" spans="2:6" x14ac:dyDescent="0.3">
      <c r="B11" s="616"/>
      <c r="C11" s="692"/>
      <c r="D11" s="377"/>
      <c r="E11" s="353"/>
      <c r="F11" s="383"/>
    </row>
    <row r="12" spans="2:6" x14ac:dyDescent="0.3">
      <c r="B12" s="792"/>
      <c r="C12" s="618" t="s">
        <v>115</v>
      </c>
      <c r="D12" s="81" t="s">
        <v>668</v>
      </c>
      <c r="E12" s="353"/>
      <c r="F12" s="82">
        <v>393590.16</v>
      </c>
    </row>
    <row r="13" spans="2:6" x14ac:dyDescent="0.3">
      <c r="B13" s="792"/>
      <c r="C13" s="619"/>
      <c r="D13" s="79" t="s">
        <v>669</v>
      </c>
      <c r="E13" s="237"/>
      <c r="F13" s="83">
        <v>1482147.98</v>
      </c>
    </row>
    <row r="14" spans="2:6" x14ac:dyDescent="0.3">
      <c r="B14" s="792"/>
      <c r="C14" s="619"/>
      <c r="D14" s="79" t="s">
        <v>670</v>
      </c>
      <c r="E14" s="353" t="s">
        <v>199</v>
      </c>
      <c r="F14" s="84">
        <v>6612500</v>
      </c>
    </row>
    <row r="15" spans="2:6" x14ac:dyDescent="0.3">
      <c r="B15" s="792"/>
      <c r="C15" s="619"/>
      <c r="D15" s="79" t="s">
        <v>671</v>
      </c>
      <c r="E15" s="353"/>
      <c r="F15" s="85">
        <v>351761.86</v>
      </c>
    </row>
    <row r="16" spans="2:6" x14ac:dyDescent="0.3">
      <c r="B16" s="792"/>
      <c r="C16" s="619"/>
      <c r="D16" s="79"/>
      <c r="E16" s="353"/>
      <c r="F16" s="85"/>
    </row>
    <row r="17" spans="2:6" x14ac:dyDescent="0.3">
      <c r="B17" s="792"/>
      <c r="C17" s="619"/>
      <c r="D17" s="79"/>
      <c r="E17" s="353"/>
      <c r="F17" s="85"/>
    </row>
    <row r="18" spans="2:6" x14ac:dyDescent="0.3">
      <c r="B18" s="792"/>
      <c r="C18" s="619"/>
      <c r="D18" s="79"/>
      <c r="E18" s="353" t="s">
        <v>199</v>
      </c>
      <c r="F18" s="85"/>
    </row>
    <row r="19" spans="2:6" x14ac:dyDescent="0.3">
      <c r="B19" s="792"/>
      <c r="C19" s="619"/>
      <c r="D19" s="79"/>
      <c r="E19" s="353" t="s">
        <v>199</v>
      </c>
      <c r="F19" s="85"/>
    </row>
    <row r="20" spans="2:6" x14ac:dyDescent="0.3">
      <c r="B20" s="792"/>
      <c r="C20" s="619"/>
      <c r="D20" s="79"/>
      <c r="E20" s="353"/>
      <c r="F20" s="85"/>
    </row>
    <row r="21" spans="2:6" x14ac:dyDescent="0.3">
      <c r="B21" s="792"/>
      <c r="C21" s="620"/>
      <c r="D21" s="79"/>
      <c r="E21" s="353" t="s">
        <v>199</v>
      </c>
      <c r="F21" s="85"/>
    </row>
    <row r="22" spans="2:6" x14ac:dyDescent="0.3">
      <c r="B22" s="621" t="s">
        <v>108</v>
      </c>
      <c r="C22" s="621" t="s">
        <v>208</v>
      </c>
      <c r="D22" s="378"/>
      <c r="E22" s="238"/>
      <c r="F22" s="398">
        <v>0</v>
      </c>
    </row>
    <row r="23" spans="2:6" x14ac:dyDescent="0.3">
      <c r="B23" s="621"/>
      <c r="C23" s="621"/>
      <c r="D23" s="378"/>
      <c r="E23" s="238"/>
      <c r="F23" s="398">
        <v>0</v>
      </c>
    </row>
    <row r="24" spans="2:6" x14ac:dyDescent="0.3">
      <c r="B24" s="621"/>
      <c r="C24" s="621"/>
      <c r="D24" s="378"/>
      <c r="E24" s="238"/>
      <c r="F24" s="398">
        <v>0</v>
      </c>
    </row>
    <row r="25" spans="2:6" ht="14.4" thickBot="1" x14ac:dyDescent="0.35">
      <c r="B25" s="621"/>
      <c r="C25" s="621"/>
      <c r="D25" s="378"/>
      <c r="E25" s="238"/>
      <c r="F25" s="398">
        <v>0</v>
      </c>
    </row>
    <row r="26" spans="2:6" ht="14.4" thickBot="1" x14ac:dyDescent="0.35">
      <c r="B26" s="86"/>
      <c r="C26" s="86"/>
      <c r="D26" s="86"/>
      <c r="E26" s="87"/>
      <c r="F26" s="88">
        <f>SUM(F4:F25)</f>
        <v>44784444.43999999</v>
      </c>
    </row>
    <row r="27" spans="2:6" x14ac:dyDescent="0.3">
      <c r="F27" s="75"/>
    </row>
    <row r="28" spans="2:6" x14ac:dyDescent="0.3">
      <c r="F28" s="75"/>
    </row>
    <row r="29" spans="2:6" x14ac:dyDescent="0.3">
      <c r="F29" s="75"/>
    </row>
    <row r="30" spans="2:6" x14ac:dyDescent="0.3">
      <c r="F30" s="75"/>
    </row>
  </sheetData>
  <sheetProtection selectLockedCells="1" selectUnlockedCells="1"/>
  <customSheetViews>
    <customSheetView guid="{F305B0BF-EA96-4BFD-B000-F617D6482D45}" topLeftCell="A31">
      <selection activeCell="L27" sqref="L27"/>
      <pageMargins left="0" right="0" top="0" bottom="0" header="0" footer="0"/>
      <pageSetup paperSize="9" firstPageNumber="0" orientation="portrait" horizontalDpi="300" verticalDpi="300"/>
      <headerFooter alignWithMargins="0"/>
    </customSheetView>
    <customSheetView guid="{89462457-6DC6-4183-8190-6643C6F2F09B}" topLeftCell="A31">
      <selection activeCell="L27" sqref="L27"/>
      <pageMargins left="0" right="0" top="0" bottom="0" header="0" footer="0"/>
      <pageSetup paperSize="9" firstPageNumber="0" orientation="portrait" horizontalDpi="300" verticalDpi="300"/>
      <headerFooter alignWithMargins="0"/>
    </customSheetView>
  </customSheetViews>
  <mergeCells count="8">
    <mergeCell ref="B22:B25"/>
    <mergeCell ref="C22:C25"/>
    <mergeCell ref="B4:B5"/>
    <mergeCell ref="C4:C5"/>
    <mergeCell ref="C2:D2"/>
    <mergeCell ref="B6:B21"/>
    <mergeCell ref="C6:C11"/>
    <mergeCell ref="C12:C21"/>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2">
    <tabColor theme="0"/>
  </sheetPr>
  <dimension ref="A1:H27"/>
  <sheetViews>
    <sheetView workbookViewId="0"/>
  </sheetViews>
  <sheetFormatPr defaultRowHeight="14.4" x14ac:dyDescent="0.3"/>
  <cols>
    <col min="1" max="1" width="22.33203125" style="43" customWidth="1"/>
    <col min="2" max="2" width="24.44140625" style="43" customWidth="1"/>
    <col min="3" max="3" width="18.109375" style="43" customWidth="1"/>
    <col min="4" max="4" width="41" style="43" customWidth="1"/>
    <col min="5" max="5" width="17.6640625" style="43" customWidth="1"/>
    <col min="6" max="6" width="18.5546875" style="43" customWidth="1"/>
    <col min="7" max="7" width="68.6640625" style="43" customWidth="1"/>
    <col min="8" max="8" width="9.109375" style="43" customWidth="1"/>
    <col min="9" max="256" width="9.109375" style="43"/>
    <col min="257" max="257" width="22.33203125" style="43" customWidth="1"/>
    <col min="258" max="258" width="24.44140625" style="43" customWidth="1"/>
    <col min="259" max="259" width="18.109375" style="43" customWidth="1"/>
    <col min="260" max="260" width="41" style="43" customWidth="1"/>
    <col min="261" max="261" width="17.6640625" style="43" customWidth="1"/>
    <col min="262" max="262" width="18.5546875" style="43" customWidth="1"/>
    <col min="263" max="263" width="68.6640625" style="43" customWidth="1"/>
    <col min="264" max="512" width="9.109375" style="43"/>
    <col min="513" max="513" width="22.33203125" style="43" customWidth="1"/>
    <col min="514" max="514" width="24.44140625" style="43" customWidth="1"/>
    <col min="515" max="515" width="18.109375" style="43" customWidth="1"/>
    <col min="516" max="516" width="41" style="43" customWidth="1"/>
    <col min="517" max="517" width="17.6640625" style="43" customWidth="1"/>
    <col min="518" max="518" width="18.5546875" style="43" customWidth="1"/>
    <col min="519" max="519" width="68.6640625" style="43" customWidth="1"/>
    <col min="520" max="768" width="9.109375" style="43"/>
    <col min="769" max="769" width="22.33203125" style="43" customWidth="1"/>
    <col min="770" max="770" width="24.44140625" style="43" customWidth="1"/>
    <col min="771" max="771" width="18.109375" style="43" customWidth="1"/>
    <col min="772" max="772" width="41" style="43" customWidth="1"/>
    <col min="773" max="773" width="17.6640625" style="43" customWidth="1"/>
    <col min="774" max="774" width="18.5546875" style="43" customWidth="1"/>
    <col min="775" max="775" width="68.6640625" style="43" customWidth="1"/>
    <col min="776" max="1024" width="9.109375" style="43"/>
    <col min="1025" max="1025" width="22.33203125" style="43" customWidth="1"/>
    <col min="1026" max="1026" width="24.44140625" style="43" customWidth="1"/>
    <col min="1027" max="1027" width="18.109375" style="43" customWidth="1"/>
    <col min="1028" max="1028" width="41" style="43" customWidth="1"/>
    <col min="1029" max="1029" width="17.6640625" style="43" customWidth="1"/>
    <col min="1030" max="1030" width="18.5546875" style="43" customWidth="1"/>
    <col min="1031" max="1031" width="68.6640625" style="43" customWidth="1"/>
    <col min="1032" max="1280" width="9.109375" style="43"/>
    <col min="1281" max="1281" width="22.33203125" style="43" customWidth="1"/>
    <col min="1282" max="1282" width="24.44140625" style="43" customWidth="1"/>
    <col min="1283" max="1283" width="18.109375" style="43" customWidth="1"/>
    <col min="1284" max="1284" width="41" style="43" customWidth="1"/>
    <col min="1285" max="1285" width="17.6640625" style="43" customWidth="1"/>
    <col min="1286" max="1286" width="18.5546875" style="43" customWidth="1"/>
    <col min="1287" max="1287" width="68.6640625" style="43" customWidth="1"/>
    <col min="1288" max="1536" width="9.109375" style="43"/>
    <col min="1537" max="1537" width="22.33203125" style="43" customWidth="1"/>
    <col min="1538" max="1538" width="24.44140625" style="43" customWidth="1"/>
    <col min="1539" max="1539" width="18.109375" style="43" customWidth="1"/>
    <col min="1540" max="1540" width="41" style="43" customWidth="1"/>
    <col min="1541" max="1541" width="17.6640625" style="43" customWidth="1"/>
    <col min="1542" max="1542" width="18.5546875" style="43" customWidth="1"/>
    <col min="1543" max="1543" width="68.6640625" style="43" customWidth="1"/>
    <col min="1544" max="1792" width="9.109375" style="43"/>
    <col min="1793" max="1793" width="22.33203125" style="43" customWidth="1"/>
    <col min="1794" max="1794" width="24.44140625" style="43" customWidth="1"/>
    <col min="1795" max="1795" width="18.109375" style="43" customWidth="1"/>
    <col min="1796" max="1796" width="41" style="43" customWidth="1"/>
    <col min="1797" max="1797" width="17.6640625" style="43" customWidth="1"/>
    <col min="1798" max="1798" width="18.5546875" style="43" customWidth="1"/>
    <col min="1799" max="1799" width="68.6640625" style="43" customWidth="1"/>
    <col min="1800" max="2048" width="9.109375" style="43"/>
    <col min="2049" max="2049" width="22.33203125" style="43" customWidth="1"/>
    <col min="2050" max="2050" width="24.44140625" style="43" customWidth="1"/>
    <col min="2051" max="2051" width="18.109375" style="43" customWidth="1"/>
    <col min="2052" max="2052" width="41" style="43" customWidth="1"/>
    <col min="2053" max="2053" width="17.6640625" style="43" customWidth="1"/>
    <col min="2054" max="2054" width="18.5546875" style="43" customWidth="1"/>
    <col min="2055" max="2055" width="68.6640625" style="43" customWidth="1"/>
    <col min="2056" max="2304" width="9.109375" style="43"/>
    <col min="2305" max="2305" width="22.33203125" style="43" customWidth="1"/>
    <col min="2306" max="2306" width="24.44140625" style="43" customWidth="1"/>
    <col min="2307" max="2307" width="18.109375" style="43" customWidth="1"/>
    <col min="2308" max="2308" width="41" style="43" customWidth="1"/>
    <col min="2309" max="2309" width="17.6640625" style="43" customWidth="1"/>
    <col min="2310" max="2310" width="18.5546875" style="43" customWidth="1"/>
    <col min="2311" max="2311" width="68.6640625" style="43" customWidth="1"/>
    <col min="2312" max="2560" width="9.109375" style="43"/>
    <col min="2561" max="2561" width="22.33203125" style="43" customWidth="1"/>
    <col min="2562" max="2562" width="24.44140625" style="43" customWidth="1"/>
    <col min="2563" max="2563" width="18.109375" style="43" customWidth="1"/>
    <col min="2564" max="2564" width="41" style="43" customWidth="1"/>
    <col min="2565" max="2565" width="17.6640625" style="43" customWidth="1"/>
    <col min="2566" max="2566" width="18.5546875" style="43" customWidth="1"/>
    <col min="2567" max="2567" width="68.6640625" style="43" customWidth="1"/>
    <col min="2568" max="2816" width="9.109375" style="43"/>
    <col min="2817" max="2817" width="22.33203125" style="43" customWidth="1"/>
    <col min="2818" max="2818" width="24.44140625" style="43" customWidth="1"/>
    <col min="2819" max="2819" width="18.109375" style="43" customWidth="1"/>
    <col min="2820" max="2820" width="41" style="43" customWidth="1"/>
    <col min="2821" max="2821" width="17.6640625" style="43" customWidth="1"/>
    <col min="2822" max="2822" width="18.5546875" style="43" customWidth="1"/>
    <col min="2823" max="2823" width="68.6640625" style="43" customWidth="1"/>
    <col min="2824" max="3072" width="9.109375" style="43"/>
    <col min="3073" max="3073" width="22.33203125" style="43" customWidth="1"/>
    <col min="3074" max="3074" width="24.44140625" style="43" customWidth="1"/>
    <col min="3075" max="3075" width="18.109375" style="43" customWidth="1"/>
    <col min="3076" max="3076" width="41" style="43" customWidth="1"/>
    <col min="3077" max="3077" width="17.6640625" style="43" customWidth="1"/>
    <col min="3078" max="3078" width="18.5546875" style="43" customWidth="1"/>
    <col min="3079" max="3079" width="68.6640625" style="43" customWidth="1"/>
    <col min="3080" max="3328" width="9.109375" style="43"/>
    <col min="3329" max="3329" width="22.33203125" style="43" customWidth="1"/>
    <col min="3330" max="3330" width="24.44140625" style="43" customWidth="1"/>
    <col min="3331" max="3331" width="18.109375" style="43" customWidth="1"/>
    <col min="3332" max="3332" width="41" style="43" customWidth="1"/>
    <col min="3333" max="3333" width="17.6640625" style="43" customWidth="1"/>
    <col min="3334" max="3334" width="18.5546875" style="43" customWidth="1"/>
    <col min="3335" max="3335" width="68.6640625" style="43" customWidth="1"/>
    <col min="3336" max="3584" width="9.109375" style="43"/>
    <col min="3585" max="3585" width="22.33203125" style="43" customWidth="1"/>
    <col min="3586" max="3586" width="24.44140625" style="43" customWidth="1"/>
    <col min="3587" max="3587" width="18.109375" style="43" customWidth="1"/>
    <col min="3588" max="3588" width="41" style="43" customWidth="1"/>
    <col min="3589" max="3589" width="17.6640625" style="43" customWidth="1"/>
    <col min="3590" max="3590" width="18.5546875" style="43" customWidth="1"/>
    <col min="3591" max="3591" width="68.6640625" style="43" customWidth="1"/>
    <col min="3592" max="3840" width="9.109375" style="43"/>
    <col min="3841" max="3841" width="22.33203125" style="43" customWidth="1"/>
    <col min="3842" max="3842" width="24.44140625" style="43" customWidth="1"/>
    <col min="3843" max="3843" width="18.109375" style="43" customWidth="1"/>
    <col min="3844" max="3844" width="41" style="43" customWidth="1"/>
    <col min="3845" max="3845" width="17.6640625" style="43" customWidth="1"/>
    <col min="3846" max="3846" width="18.5546875" style="43" customWidth="1"/>
    <col min="3847" max="3847" width="68.6640625" style="43" customWidth="1"/>
    <col min="3848" max="4096" width="9.109375" style="43"/>
    <col min="4097" max="4097" width="22.33203125" style="43" customWidth="1"/>
    <col min="4098" max="4098" width="24.44140625" style="43" customWidth="1"/>
    <col min="4099" max="4099" width="18.109375" style="43" customWidth="1"/>
    <col min="4100" max="4100" width="41" style="43" customWidth="1"/>
    <col min="4101" max="4101" width="17.6640625" style="43" customWidth="1"/>
    <col min="4102" max="4102" width="18.5546875" style="43" customWidth="1"/>
    <col min="4103" max="4103" width="68.6640625" style="43" customWidth="1"/>
    <col min="4104" max="4352" width="9.109375" style="43"/>
    <col min="4353" max="4353" width="22.33203125" style="43" customWidth="1"/>
    <col min="4354" max="4354" width="24.44140625" style="43" customWidth="1"/>
    <col min="4355" max="4355" width="18.109375" style="43" customWidth="1"/>
    <col min="4356" max="4356" width="41" style="43" customWidth="1"/>
    <col min="4357" max="4357" width="17.6640625" style="43" customWidth="1"/>
    <col min="4358" max="4358" width="18.5546875" style="43" customWidth="1"/>
    <col min="4359" max="4359" width="68.6640625" style="43" customWidth="1"/>
    <col min="4360" max="4608" width="9.109375" style="43"/>
    <col min="4609" max="4609" width="22.33203125" style="43" customWidth="1"/>
    <col min="4610" max="4610" width="24.44140625" style="43" customWidth="1"/>
    <col min="4611" max="4611" width="18.109375" style="43" customWidth="1"/>
    <col min="4612" max="4612" width="41" style="43" customWidth="1"/>
    <col min="4613" max="4613" width="17.6640625" style="43" customWidth="1"/>
    <col min="4614" max="4614" width="18.5546875" style="43" customWidth="1"/>
    <col min="4615" max="4615" width="68.6640625" style="43" customWidth="1"/>
    <col min="4616" max="4864" width="9.109375" style="43"/>
    <col min="4865" max="4865" width="22.33203125" style="43" customWidth="1"/>
    <col min="4866" max="4866" width="24.44140625" style="43" customWidth="1"/>
    <col min="4867" max="4867" width="18.109375" style="43" customWidth="1"/>
    <col min="4868" max="4868" width="41" style="43" customWidth="1"/>
    <col min="4869" max="4869" width="17.6640625" style="43" customWidth="1"/>
    <col min="4870" max="4870" width="18.5546875" style="43" customWidth="1"/>
    <col min="4871" max="4871" width="68.6640625" style="43" customWidth="1"/>
    <col min="4872" max="5120" width="9.109375" style="43"/>
    <col min="5121" max="5121" width="22.33203125" style="43" customWidth="1"/>
    <col min="5122" max="5122" width="24.44140625" style="43" customWidth="1"/>
    <col min="5123" max="5123" width="18.109375" style="43" customWidth="1"/>
    <col min="5124" max="5124" width="41" style="43" customWidth="1"/>
    <col min="5125" max="5125" width="17.6640625" style="43" customWidth="1"/>
    <col min="5126" max="5126" width="18.5546875" style="43" customWidth="1"/>
    <col min="5127" max="5127" width="68.6640625" style="43" customWidth="1"/>
    <col min="5128" max="5376" width="9.109375" style="43"/>
    <col min="5377" max="5377" width="22.33203125" style="43" customWidth="1"/>
    <col min="5378" max="5378" width="24.44140625" style="43" customWidth="1"/>
    <col min="5379" max="5379" width="18.109375" style="43" customWidth="1"/>
    <col min="5380" max="5380" width="41" style="43" customWidth="1"/>
    <col min="5381" max="5381" width="17.6640625" style="43" customWidth="1"/>
    <col min="5382" max="5382" width="18.5546875" style="43" customWidth="1"/>
    <col min="5383" max="5383" width="68.6640625" style="43" customWidth="1"/>
    <col min="5384" max="5632" width="9.109375" style="43"/>
    <col min="5633" max="5633" width="22.33203125" style="43" customWidth="1"/>
    <col min="5634" max="5634" width="24.44140625" style="43" customWidth="1"/>
    <col min="5635" max="5635" width="18.109375" style="43" customWidth="1"/>
    <col min="5636" max="5636" width="41" style="43" customWidth="1"/>
    <col min="5637" max="5637" width="17.6640625" style="43" customWidth="1"/>
    <col min="5638" max="5638" width="18.5546875" style="43" customWidth="1"/>
    <col min="5639" max="5639" width="68.6640625" style="43" customWidth="1"/>
    <col min="5640" max="5888" width="9.109375" style="43"/>
    <col min="5889" max="5889" width="22.33203125" style="43" customWidth="1"/>
    <col min="5890" max="5890" width="24.44140625" style="43" customWidth="1"/>
    <col min="5891" max="5891" width="18.109375" style="43" customWidth="1"/>
    <col min="5892" max="5892" width="41" style="43" customWidth="1"/>
    <col min="5893" max="5893" width="17.6640625" style="43" customWidth="1"/>
    <col min="5894" max="5894" width="18.5546875" style="43" customWidth="1"/>
    <col min="5895" max="5895" width="68.6640625" style="43" customWidth="1"/>
    <col min="5896" max="6144" width="9.109375" style="43"/>
    <col min="6145" max="6145" width="22.33203125" style="43" customWidth="1"/>
    <col min="6146" max="6146" width="24.44140625" style="43" customWidth="1"/>
    <col min="6147" max="6147" width="18.109375" style="43" customWidth="1"/>
    <col min="6148" max="6148" width="41" style="43" customWidth="1"/>
    <col min="6149" max="6149" width="17.6640625" style="43" customWidth="1"/>
    <col min="6150" max="6150" width="18.5546875" style="43" customWidth="1"/>
    <col min="6151" max="6151" width="68.6640625" style="43" customWidth="1"/>
    <col min="6152" max="6400" width="9.109375" style="43"/>
    <col min="6401" max="6401" width="22.33203125" style="43" customWidth="1"/>
    <col min="6402" max="6402" width="24.44140625" style="43" customWidth="1"/>
    <col min="6403" max="6403" width="18.109375" style="43" customWidth="1"/>
    <col min="6404" max="6404" width="41" style="43" customWidth="1"/>
    <col min="6405" max="6405" width="17.6640625" style="43" customWidth="1"/>
    <col min="6406" max="6406" width="18.5546875" style="43" customWidth="1"/>
    <col min="6407" max="6407" width="68.6640625" style="43" customWidth="1"/>
    <col min="6408" max="6656" width="9.109375" style="43"/>
    <col min="6657" max="6657" width="22.33203125" style="43" customWidth="1"/>
    <col min="6658" max="6658" width="24.44140625" style="43" customWidth="1"/>
    <col min="6659" max="6659" width="18.109375" style="43" customWidth="1"/>
    <col min="6660" max="6660" width="41" style="43" customWidth="1"/>
    <col min="6661" max="6661" width="17.6640625" style="43" customWidth="1"/>
    <col min="6662" max="6662" width="18.5546875" style="43" customWidth="1"/>
    <col min="6663" max="6663" width="68.6640625" style="43" customWidth="1"/>
    <col min="6664" max="6912" width="9.109375" style="43"/>
    <col min="6913" max="6913" width="22.33203125" style="43" customWidth="1"/>
    <col min="6914" max="6914" width="24.44140625" style="43" customWidth="1"/>
    <col min="6915" max="6915" width="18.109375" style="43" customWidth="1"/>
    <col min="6916" max="6916" width="41" style="43" customWidth="1"/>
    <col min="6917" max="6917" width="17.6640625" style="43" customWidth="1"/>
    <col min="6918" max="6918" width="18.5546875" style="43" customWidth="1"/>
    <col min="6919" max="6919" width="68.6640625" style="43" customWidth="1"/>
    <col min="6920" max="7168" width="9.109375" style="43"/>
    <col min="7169" max="7169" width="22.33203125" style="43" customWidth="1"/>
    <col min="7170" max="7170" width="24.44140625" style="43" customWidth="1"/>
    <col min="7171" max="7171" width="18.109375" style="43" customWidth="1"/>
    <col min="7172" max="7172" width="41" style="43" customWidth="1"/>
    <col min="7173" max="7173" width="17.6640625" style="43" customWidth="1"/>
    <col min="7174" max="7174" width="18.5546875" style="43" customWidth="1"/>
    <col min="7175" max="7175" width="68.6640625" style="43" customWidth="1"/>
    <col min="7176" max="7424" width="9.109375" style="43"/>
    <col min="7425" max="7425" width="22.33203125" style="43" customWidth="1"/>
    <col min="7426" max="7426" width="24.44140625" style="43" customWidth="1"/>
    <col min="7427" max="7427" width="18.109375" style="43" customWidth="1"/>
    <col min="7428" max="7428" width="41" style="43" customWidth="1"/>
    <col min="7429" max="7429" width="17.6640625" style="43" customWidth="1"/>
    <col min="7430" max="7430" width="18.5546875" style="43" customWidth="1"/>
    <col min="7431" max="7431" width="68.6640625" style="43" customWidth="1"/>
    <col min="7432" max="7680" width="9.109375" style="43"/>
    <col min="7681" max="7681" width="22.33203125" style="43" customWidth="1"/>
    <col min="7682" max="7682" width="24.44140625" style="43" customWidth="1"/>
    <col min="7683" max="7683" width="18.109375" style="43" customWidth="1"/>
    <col min="7684" max="7684" width="41" style="43" customWidth="1"/>
    <col min="7685" max="7685" width="17.6640625" style="43" customWidth="1"/>
    <col min="7686" max="7686" width="18.5546875" style="43" customWidth="1"/>
    <col min="7687" max="7687" width="68.6640625" style="43" customWidth="1"/>
    <col min="7688" max="7936" width="9.109375" style="43"/>
    <col min="7937" max="7937" width="22.33203125" style="43" customWidth="1"/>
    <col min="7938" max="7938" width="24.44140625" style="43" customWidth="1"/>
    <col min="7939" max="7939" width="18.109375" style="43" customWidth="1"/>
    <col min="7940" max="7940" width="41" style="43" customWidth="1"/>
    <col min="7941" max="7941" width="17.6640625" style="43" customWidth="1"/>
    <col min="7942" max="7942" width="18.5546875" style="43" customWidth="1"/>
    <col min="7943" max="7943" width="68.6640625" style="43" customWidth="1"/>
    <col min="7944" max="8192" width="9.109375" style="43"/>
    <col min="8193" max="8193" width="22.33203125" style="43" customWidth="1"/>
    <col min="8194" max="8194" width="24.44140625" style="43" customWidth="1"/>
    <col min="8195" max="8195" width="18.109375" style="43" customWidth="1"/>
    <col min="8196" max="8196" width="41" style="43" customWidth="1"/>
    <col min="8197" max="8197" width="17.6640625" style="43" customWidth="1"/>
    <col min="8198" max="8198" width="18.5546875" style="43" customWidth="1"/>
    <col min="8199" max="8199" width="68.6640625" style="43" customWidth="1"/>
    <col min="8200" max="8448" width="9.109375" style="43"/>
    <col min="8449" max="8449" width="22.33203125" style="43" customWidth="1"/>
    <col min="8450" max="8450" width="24.44140625" style="43" customWidth="1"/>
    <col min="8451" max="8451" width="18.109375" style="43" customWidth="1"/>
    <col min="8452" max="8452" width="41" style="43" customWidth="1"/>
    <col min="8453" max="8453" width="17.6640625" style="43" customWidth="1"/>
    <col min="8454" max="8454" width="18.5546875" style="43" customWidth="1"/>
    <col min="8455" max="8455" width="68.6640625" style="43" customWidth="1"/>
    <col min="8456" max="8704" width="9.109375" style="43"/>
    <col min="8705" max="8705" width="22.33203125" style="43" customWidth="1"/>
    <col min="8706" max="8706" width="24.44140625" style="43" customWidth="1"/>
    <col min="8707" max="8707" width="18.109375" style="43" customWidth="1"/>
    <col min="8708" max="8708" width="41" style="43" customWidth="1"/>
    <col min="8709" max="8709" width="17.6640625" style="43" customWidth="1"/>
    <col min="8710" max="8710" width="18.5546875" style="43" customWidth="1"/>
    <col min="8711" max="8711" width="68.6640625" style="43" customWidth="1"/>
    <col min="8712" max="8960" width="9.109375" style="43"/>
    <col min="8961" max="8961" width="22.33203125" style="43" customWidth="1"/>
    <col min="8962" max="8962" width="24.44140625" style="43" customWidth="1"/>
    <col min="8963" max="8963" width="18.109375" style="43" customWidth="1"/>
    <col min="8964" max="8964" width="41" style="43" customWidth="1"/>
    <col min="8965" max="8965" width="17.6640625" style="43" customWidth="1"/>
    <col min="8966" max="8966" width="18.5546875" style="43" customWidth="1"/>
    <col min="8967" max="8967" width="68.6640625" style="43" customWidth="1"/>
    <col min="8968" max="9216" width="9.109375" style="43"/>
    <col min="9217" max="9217" width="22.33203125" style="43" customWidth="1"/>
    <col min="9218" max="9218" width="24.44140625" style="43" customWidth="1"/>
    <col min="9219" max="9219" width="18.109375" style="43" customWidth="1"/>
    <col min="9220" max="9220" width="41" style="43" customWidth="1"/>
    <col min="9221" max="9221" width="17.6640625" style="43" customWidth="1"/>
    <col min="9222" max="9222" width="18.5546875" style="43" customWidth="1"/>
    <col min="9223" max="9223" width="68.6640625" style="43" customWidth="1"/>
    <col min="9224" max="9472" width="9.109375" style="43"/>
    <col min="9473" max="9473" width="22.33203125" style="43" customWidth="1"/>
    <col min="9474" max="9474" width="24.44140625" style="43" customWidth="1"/>
    <col min="9475" max="9475" width="18.109375" style="43" customWidth="1"/>
    <col min="9476" max="9476" width="41" style="43" customWidth="1"/>
    <col min="9477" max="9477" width="17.6640625" style="43" customWidth="1"/>
    <col min="9478" max="9478" width="18.5546875" style="43" customWidth="1"/>
    <col min="9479" max="9479" width="68.6640625" style="43" customWidth="1"/>
    <col min="9480" max="9728" width="9.109375" style="43"/>
    <col min="9729" max="9729" width="22.33203125" style="43" customWidth="1"/>
    <col min="9730" max="9730" width="24.44140625" style="43" customWidth="1"/>
    <col min="9731" max="9731" width="18.109375" style="43" customWidth="1"/>
    <col min="9732" max="9732" width="41" style="43" customWidth="1"/>
    <col min="9733" max="9733" width="17.6640625" style="43" customWidth="1"/>
    <col min="9734" max="9734" width="18.5546875" style="43" customWidth="1"/>
    <col min="9735" max="9735" width="68.6640625" style="43" customWidth="1"/>
    <col min="9736" max="9984" width="9.109375" style="43"/>
    <col min="9985" max="9985" width="22.33203125" style="43" customWidth="1"/>
    <col min="9986" max="9986" width="24.44140625" style="43" customWidth="1"/>
    <col min="9987" max="9987" width="18.109375" style="43" customWidth="1"/>
    <col min="9988" max="9988" width="41" style="43" customWidth="1"/>
    <col min="9989" max="9989" width="17.6640625" style="43" customWidth="1"/>
    <col min="9990" max="9990" width="18.5546875" style="43" customWidth="1"/>
    <col min="9991" max="9991" width="68.6640625" style="43" customWidth="1"/>
    <col min="9992" max="10240" width="9.109375" style="43"/>
    <col min="10241" max="10241" width="22.33203125" style="43" customWidth="1"/>
    <col min="10242" max="10242" width="24.44140625" style="43" customWidth="1"/>
    <col min="10243" max="10243" width="18.109375" style="43" customWidth="1"/>
    <col min="10244" max="10244" width="41" style="43" customWidth="1"/>
    <col min="10245" max="10245" width="17.6640625" style="43" customWidth="1"/>
    <col min="10246" max="10246" width="18.5546875" style="43" customWidth="1"/>
    <col min="10247" max="10247" width="68.6640625" style="43" customWidth="1"/>
    <col min="10248" max="10496" width="9.109375" style="43"/>
    <col min="10497" max="10497" width="22.33203125" style="43" customWidth="1"/>
    <col min="10498" max="10498" width="24.44140625" style="43" customWidth="1"/>
    <col min="10499" max="10499" width="18.109375" style="43" customWidth="1"/>
    <col min="10500" max="10500" width="41" style="43" customWidth="1"/>
    <col min="10501" max="10501" width="17.6640625" style="43" customWidth="1"/>
    <col min="10502" max="10502" width="18.5546875" style="43" customWidth="1"/>
    <col min="10503" max="10503" width="68.6640625" style="43" customWidth="1"/>
    <col min="10504" max="10752" width="9.109375" style="43"/>
    <col min="10753" max="10753" width="22.33203125" style="43" customWidth="1"/>
    <col min="10754" max="10754" width="24.44140625" style="43" customWidth="1"/>
    <col min="10755" max="10755" width="18.109375" style="43" customWidth="1"/>
    <col min="10756" max="10756" width="41" style="43" customWidth="1"/>
    <col min="10757" max="10757" width="17.6640625" style="43" customWidth="1"/>
    <col min="10758" max="10758" width="18.5546875" style="43" customWidth="1"/>
    <col min="10759" max="10759" width="68.6640625" style="43" customWidth="1"/>
    <col min="10760" max="11008" width="9.109375" style="43"/>
    <col min="11009" max="11009" width="22.33203125" style="43" customWidth="1"/>
    <col min="11010" max="11010" width="24.44140625" style="43" customWidth="1"/>
    <col min="11011" max="11011" width="18.109375" style="43" customWidth="1"/>
    <col min="11012" max="11012" width="41" style="43" customWidth="1"/>
    <col min="11013" max="11013" width="17.6640625" style="43" customWidth="1"/>
    <col min="11014" max="11014" width="18.5546875" style="43" customWidth="1"/>
    <col min="11015" max="11015" width="68.6640625" style="43" customWidth="1"/>
    <col min="11016" max="11264" width="9.109375" style="43"/>
    <col min="11265" max="11265" width="22.33203125" style="43" customWidth="1"/>
    <col min="11266" max="11266" width="24.44140625" style="43" customWidth="1"/>
    <col min="11267" max="11267" width="18.109375" style="43" customWidth="1"/>
    <col min="11268" max="11268" width="41" style="43" customWidth="1"/>
    <col min="11269" max="11269" width="17.6640625" style="43" customWidth="1"/>
    <col min="11270" max="11270" width="18.5546875" style="43" customWidth="1"/>
    <col min="11271" max="11271" width="68.6640625" style="43" customWidth="1"/>
    <col min="11272" max="11520" width="9.109375" style="43"/>
    <col min="11521" max="11521" width="22.33203125" style="43" customWidth="1"/>
    <col min="11522" max="11522" width="24.44140625" style="43" customWidth="1"/>
    <col min="11523" max="11523" width="18.109375" style="43" customWidth="1"/>
    <col min="11524" max="11524" width="41" style="43" customWidth="1"/>
    <col min="11525" max="11525" width="17.6640625" style="43" customWidth="1"/>
    <col min="11526" max="11526" width="18.5546875" style="43" customWidth="1"/>
    <col min="11527" max="11527" width="68.6640625" style="43" customWidth="1"/>
    <col min="11528" max="11776" width="9.109375" style="43"/>
    <col min="11777" max="11777" width="22.33203125" style="43" customWidth="1"/>
    <col min="11778" max="11778" width="24.44140625" style="43" customWidth="1"/>
    <col min="11779" max="11779" width="18.109375" style="43" customWidth="1"/>
    <col min="11780" max="11780" width="41" style="43" customWidth="1"/>
    <col min="11781" max="11781" width="17.6640625" style="43" customWidth="1"/>
    <col min="11782" max="11782" width="18.5546875" style="43" customWidth="1"/>
    <col min="11783" max="11783" width="68.6640625" style="43" customWidth="1"/>
    <col min="11784" max="12032" width="9.109375" style="43"/>
    <col min="12033" max="12033" width="22.33203125" style="43" customWidth="1"/>
    <col min="12034" max="12034" width="24.44140625" style="43" customWidth="1"/>
    <col min="12035" max="12035" width="18.109375" style="43" customWidth="1"/>
    <col min="12036" max="12036" width="41" style="43" customWidth="1"/>
    <col min="12037" max="12037" width="17.6640625" style="43" customWidth="1"/>
    <col min="12038" max="12038" width="18.5546875" style="43" customWidth="1"/>
    <col min="12039" max="12039" width="68.6640625" style="43" customWidth="1"/>
    <col min="12040" max="12288" width="9.109375" style="43"/>
    <col min="12289" max="12289" width="22.33203125" style="43" customWidth="1"/>
    <col min="12290" max="12290" width="24.44140625" style="43" customWidth="1"/>
    <col min="12291" max="12291" width="18.109375" style="43" customWidth="1"/>
    <col min="12292" max="12292" width="41" style="43" customWidth="1"/>
    <col min="12293" max="12293" width="17.6640625" style="43" customWidth="1"/>
    <col min="12294" max="12294" width="18.5546875" style="43" customWidth="1"/>
    <col min="12295" max="12295" width="68.6640625" style="43" customWidth="1"/>
    <col min="12296" max="12544" width="9.109375" style="43"/>
    <col min="12545" max="12545" width="22.33203125" style="43" customWidth="1"/>
    <col min="12546" max="12546" width="24.44140625" style="43" customWidth="1"/>
    <col min="12547" max="12547" width="18.109375" style="43" customWidth="1"/>
    <col min="12548" max="12548" width="41" style="43" customWidth="1"/>
    <col min="12549" max="12549" width="17.6640625" style="43" customWidth="1"/>
    <col min="12550" max="12550" width="18.5546875" style="43" customWidth="1"/>
    <col min="12551" max="12551" width="68.6640625" style="43" customWidth="1"/>
    <col min="12552" max="12800" width="9.109375" style="43"/>
    <col min="12801" max="12801" width="22.33203125" style="43" customWidth="1"/>
    <col min="12802" max="12802" width="24.44140625" style="43" customWidth="1"/>
    <col min="12803" max="12803" width="18.109375" style="43" customWidth="1"/>
    <col min="12804" max="12804" width="41" style="43" customWidth="1"/>
    <col min="12805" max="12805" width="17.6640625" style="43" customWidth="1"/>
    <col min="12806" max="12806" width="18.5546875" style="43" customWidth="1"/>
    <col min="12807" max="12807" width="68.6640625" style="43" customWidth="1"/>
    <col min="12808" max="13056" width="9.109375" style="43"/>
    <col min="13057" max="13057" width="22.33203125" style="43" customWidth="1"/>
    <col min="13058" max="13058" width="24.44140625" style="43" customWidth="1"/>
    <col min="13059" max="13059" width="18.109375" style="43" customWidth="1"/>
    <col min="13060" max="13060" width="41" style="43" customWidth="1"/>
    <col min="13061" max="13061" width="17.6640625" style="43" customWidth="1"/>
    <col min="13062" max="13062" width="18.5546875" style="43" customWidth="1"/>
    <col min="13063" max="13063" width="68.6640625" style="43" customWidth="1"/>
    <col min="13064" max="13312" width="9.109375" style="43"/>
    <col min="13313" max="13313" width="22.33203125" style="43" customWidth="1"/>
    <col min="13314" max="13314" width="24.44140625" style="43" customWidth="1"/>
    <col min="13315" max="13315" width="18.109375" style="43" customWidth="1"/>
    <col min="13316" max="13316" width="41" style="43" customWidth="1"/>
    <col min="13317" max="13317" width="17.6640625" style="43" customWidth="1"/>
    <col min="13318" max="13318" width="18.5546875" style="43" customWidth="1"/>
    <col min="13319" max="13319" width="68.6640625" style="43" customWidth="1"/>
    <col min="13320" max="13568" width="9.109375" style="43"/>
    <col min="13569" max="13569" width="22.33203125" style="43" customWidth="1"/>
    <col min="13570" max="13570" width="24.44140625" style="43" customWidth="1"/>
    <col min="13571" max="13571" width="18.109375" style="43" customWidth="1"/>
    <col min="13572" max="13572" width="41" style="43" customWidth="1"/>
    <col min="13573" max="13573" width="17.6640625" style="43" customWidth="1"/>
    <col min="13574" max="13574" width="18.5546875" style="43" customWidth="1"/>
    <col min="13575" max="13575" width="68.6640625" style="43" customWidth="1"/>
    <col min="13576" max="13824" width="9.109375" style="43"/>
    <col min="13825" max="13825" width="22.33203125" style="43" customWidth="1"/>
    <col min="13826" max="13826" width="24.44140625" style="43" customWidth="1"/>
    <col min="13827" max="13827" width="18.109375" style="43" customWidth="1"/>
    <col min="13828" max="13828" width="41" style="43" customWidth="1"/>
    <col min="13829" max="13829" width="17.6640625" style="43" customWidth="1"/>
    <col min="13830" max="13830" width="18.5546875" style="43" customWidth="1"/>
    <col min="13831" max="13831" width="68.6640625" style="43" customWidth="1"/>
    <col min="13832" max="14080" width="9.109375" style="43"/>
    <col min="14081" max="14081" width="22.33203125" style="43" customWidth="1"/>
    <col min="14082" max="14082" width="24.44140625" style="43" customWidth="1"/>
    <col min="14083" max="14083" width="18.109375" style="43" customWidth="1"/>
    <col min="14084" max="14084" width="41" style="43" customWidth="1"/>
    <col min="14085" max="14085" width="17.6640625" style="43" customWidth="1"/>
    <col min="14086" max="14086" width="18.5546875" style="43" customWidth="1"/>
    <col min="14087" max="14087" width="68.6640625" style="43" customWidth="1"/>
    <col min="14088" max="14336" width="9.109375" style="43"/>
    <col min="14337" max="14337" width="22.33203125" style="43" customWidth="1"/>
    <col min="14338" max="14338" width="24.44140625" style="43" customWidth="1"/>
    <col min="14339" max="14339" width="18.109375" style="43" customWidth="1"/>
    <col min="14340" max="14340" width="41" style="43" customWidth="1"/>
    <col min="14341" max="14341" width="17.6640625" style="43" customWidth="1"/>
    <col min="14342" max="14342" width="18.5546875" style="43" customWidth="1"/>
    <col min="14343" max="14343" width="68.6640625" style="43" customWidth="1"/>
    <col min="14344" max="14592" width="9.109375" style="43"/>
    <col min="14593" max="14593" width="22.33203125" style="43" customWidth="1"/>
    <col min="14594" max="14594" width="24.44140625" style="43" customWidth="1"/>
    <col min="14595" max="14595" width="18.109375" style="43" customWidth="1"/>
    <col min="14596" max="14596" width="41" style="43" customWidth="1"/>
    <col min="14597" max="14597" width="17.6640625" style="43" customWidth="1"/>
    <col min="14598" max="14598" width="18.5546875" style="43" customWidth="1"/>
    <col min="14599" max="14599" width="68.6640625" style="43" customWidth="1"/>
    <col min="14600" max="14848" width="9.109375" style="43"/>
    <col min="14849" max="14849" width="22.33203125" style="43" customWidth="1"/>
    <col min="14850" max="14850" width="24.44140625" style="43" customWidth="1"/>
    <col min="14851" max="14851" width="18.109375" style="43" customWidth="1"/>
    <col min="14852" max="14852" width="41" style="43" customWidth="1"/>
    <col min="14853" max="14853" width="17.6640625" style="43" customWidth="1"/>
    <col min="14854" max="14854" width="18.5546875" style="43" customWidth="1"/>
    <col min="14855" max="14855" width="68.6640625" style="43" customWidth="1"/>
    <col min="14856" max="15104" width="9.109375" style="43"/>
    <col min="15105" max="15105" width="22.33203125" style="43" customWidth="1"/>
    <col min="15106" max="15106" width="24.44140625" style="43" customWidth="1"/>
    <col min="15107" max="15107" width="18.109375" style="43" customWidth="1"/>
    <col min="15108" max="15108" width="41" style="43" customWidth="1"/>
    <col min="15109" max="15109" width="17.6640625" style="43" customWidth="1"/>
    <col min="15110" max="15110" width="18.5546875" style="43" customWidth="1"/>
    <col min="15111" max="15111" width="68.6640625" style="43" customWidth="1"/>
    <col min="15112" max="15360" width="9.109375" style="43"/>
    <col min="15361" max="15361" width="22.33203125" style="43" customWidth="1"/>
    <col min="15362" max="15362" width="24.44140625" style="43" customWidth="1"/>
    <col min="15363" max="15363" width="18.109375" style="43" customWidth="1"/>
    <col min="15364" max="15364" width="41" style="43" customWidth="1"/>
    <col min="15365" max="15365" width="17.6640625" style="43" customWidth="1"/>
    <col min="15366" max="15366" width="18.5546875" style="43" customWidth="1"/>
    <col min="15367" max="15367" width="68.6640625" style="43" customWidth="1"/>
    <col min="15368" max="15616" width="9.109375" style="43"/>
    <col min="15617" max="15617" width="22.33203125" style="43" customWidth="1"/>
    <col min="15618" max="15618" width="24.44140625" style="43" customWidth="1"/>
    <col min="15619" max="15619" width="18.109375" style="43" customWidth="1"/>
    <col min="15620" max="15620" width="41" style="43" customWidth="1"/>
    <col min="15621" max="15621" width="17.6640625" style="43" customWidth="1"/>
    <col min="15622" max="15622" width="18.5546875" style="43" customWidth="1"/>
    <col min="15623" max="15623" width="68.6640625" style="43" customWidth="1"/>
    <col min="15624" max="15872" width="9.109375" style="43"/>
    <col min="15873" max="15873" width="22.33203125" style="43" customWidth="1"/>
    <col min="15874" max="15874" width="24.44140625" style="43" customWidth="1"/>
    <col min="15875" max="15875" width="18.109375" style="43" customWidth="1"/>
    <col min="15876" max="15876" width="41" style="43" customWidth="1"/>
    <col min="15877" max="15877" width="17.6640625" style="43" customWidth="1"/>
    <col min="15878" max="15878" width="18.5546875" style="43" customWidth="1"/>
    <col min="15879" max="15879" width="68.6640625" style="43" customWidth="1"/>
    <col min="15880" max="16128" width="9.109375" style="43"/>
    <col min="16129" max="16129" width="22.33203125" style="43" customWidth="1"/>
    <col min="16130" max="16130" width="24.44140625" style="43" customWidth="1"/>
    <col min="16131" max="16131" width="18.109375" style="43" customWidth="1"/>
    <col min="16132" max="16132" width="41" style="43" customWidth="1"/>
    <col min="16133" max="16133" width="17.6640625" style="43" customWidth="1"/>
    <col min="16134" max="16134" width="18.5546875" style="43" customWidth="1"/>
    <col min="16135" max="16135" width="68.6640625" style="43" customWidth="1"/>
    <col min="16136" max="16384" width="9.109375" style="43"/>
  </cols>
  <sheetData>
    <row r="1" spans="1:8" x14ac:dyDescent="0.3">
      <c r="B1" s="170"/>
      <c r="C1" s="170"/>
      <c r="D1" s="170"/>
      <c r="E1" s="170"/>
      <c r="F1" s="170"/>
    </row>
    <row r="2" spans="1:8" x14ac:dyDescent="0.3">
      <c r="A2" s="328" t="s">
        <v>696</v>
      </c>
      <c r="B2" s="583" t="s">
        <v>674</v>
      </c>
      <c r="C2" s="583"/>
      <c r="D2" s="583"/>
      <c r="E2" s="583"/>
      <c r="F2" s="583"/>
    </row>
    <row r="3" spans="1:8" ht="28.8" x14ac:dyDescent="0.3">
      <c r="B3" s="329" t="s">
        <v>2</v>
      </c>
      <c r="C3" s="329" t="s">
        <v>3</v>
      </c>
      <c r="D3" s="329" t="s">
        <v>4</v>
      </c>
      <c r="E3" s="330" t="s">
        <v>5</v>
      </c>
      <c r="F3" s="331" t="s">
        <v>6</v>
      </c>
    </row>
    <row r="4" spans="1:8" x14ac:dyDescent="0.3">
      <c r="B4" s="796" t="s">
        <v>697</v>
      </c>
      <c r="C4" s="796"/>
      <c r="D4" s="796"/>
      <c r="E4" s="796"/>
      <c r="F4" s="796"/>
    </row>
    <row r="5" spans="1:8" ht="72" x14ac:dyDescent="0.3">
      <c r="B5" s="793" t="s">
        <v>7</v>
      </c>
      <c r="C5" s="797" t="s">
        <v>8</v>
      </c>
      <c r="D5" s="404" t="s">
        <v>675</v>
      </c>
      <c r="E5" s="405"/>
      <c r="F5" s="406">
        <v>31944444.440000001</v>
      </c>
    </row>
    <row r="6" spans="1:8" x14ac:dyDescent="0.3">
      <c r="B6" s="793"/>
      <c r="C6" s="797"/>
      <c r="D6" s="793"/>
      <c r="E6" s="793"/>
      <c r="F6" s="407">
        <f>SUM(F5)</f>
        <v>31944444.440000001</v>
      </c>
    </row>
    <row r="7" spans="1:8" x14ac:dyDescent="0.3">
      <c r="B7" s="793" t="s">
        <v>15</v>
      </c>
      <c r="C7" s="794" t="s">
        <v>16</v>
      </c>
      <c r="D7" s="404" t="s">
        <v>676</v>
      </c>
      <c r="E7" s="404">
        <v>20</v>
      </c>
      <c r="F7" s="406">
        <v>3642580</v>
      </c>
      <c r="H7" s="171"/>
    </row>
    <row r="8" spans="1:8" x14ac:dyDescent="0.3">
      <c r="B8" s="793"/>
      <c r="C8" s="794"/>
      <c r="D8" s="404" t="s">
        <v>677</v>
      </c>
      <c r="E8" s="404">
        <v>1000</v>
      </c>
      <c r="F8" s="406">
        <v>2896820</v>
      </c>
    </row>
    <row r="9" spans="1:8" x14ac:dyDescent="0.3">
      <c r="B9" s="793"/>
      <c r="C9" s="794"/>
      <c r="D9" s="404" t="s">
        <v>678</v>
      </c>
      <c r="E9" s="404">
        <v>200</v>
      </c>
      <c r="F9" s="406">
        <v>678958</v>
      </c>
    </row>
    <row r="10" spans="1:8" x14ac:dyDescent="0.3">
      <c r="B10" s="793"/>
      <c r="C10" s="794"/>
      <c r="D10" s="408" t="s">
        <v>679</v>
      </c>
      <c r="E10" s="404">
        <v>1190</v>
      </c>
      <c r="F10" s="406">
        <v>1468460</v>
      </c>
    </row>
    <row r="11" spans="1:8" ht="129.6" x14ac:dyDescent="0.3">
      <c r="B11" s="793"/>
      <c r="C11" s="794"/>
      <c r="D11" s="408" t="s">
        <v>680</v>
      </c>
      <c r="E11" s="404"/>
      <c r="F11" s="413">
        <v>399135.56</v>
      </c>
      <c r="G11" s="172" t="s">
        <v>698</v>
      </c>
    </row>
    <row r="12" spans="1:8" x14ac:dyDescent="0.3">
      <c r="B12" s="793"/>
      <c r="C12" s="793" t="s">
        <v>41</v>
      </c>
      <c r="D12" s="795"/>
      <c r="E12" s="795"/>
      <c r="F12" s="409">
        <f>SUM(F7:F11)</f>
        <v>9085953.5600000005</v>
      </c>
      <c r="G12" s="169"/>
    </row>
    <row r="13" spans="1:8" x14ac:dyDescent="0.3">
      <c r="B13" s="793"/>
      <c r="C13" s="793"/>
      <c r="D13" s="404" t="s">
        <v>681</v>
      </c>
      <c r="E13" s="405" t="s">
        <v>682</v>
      </c>
      <c r="F13" s="406">
        <v>324369</v>
      </c>
    </row>
    <row r="14" spans="1:8" x14ac:dyDescent="0.3">
      <c r="B14" s="793"/>
      <c r="C14" s="793"/>
      <c r="D14" s="410" t="s">
        <v>683</v>
      </c>
      <c r="E14" s="405">
        <v>20000</v>
      </c>
      <c r="F14" s="406">
        <v>422200</v>
      </c>
    </row>
    <row r="15" spans="1:8" x14ac:dyDescent="0.3">
      <c r="B15" s="793"/>
      <c r="C15" s="793"/>
      <c r="D15" s="410" t="s">
        <v>684</v>
      </c>
      <c r="E15" s="405">
        <v>100000</v>
      </c>
      <c r="F15" s="406">
        <v>1100000</v>
      </c>
    </row>
    <row r="16" spans="1:8" x14ac:dyDescent="0.3">
      <c r="B16" s="793"/>
      <c r="C16" s="793"/>
      <c r="D16" s="410" t="s">
        <v>685</v>
      </c>
      <c r="E16" s="405">
        <v>300</v>
      </c>
      <c r="F16" s="406">
        <v>174900</v>
      </c>
    </row>
    <row r="17" spans="2:6" x14ac:dyDescent="0.3">
      <c r="B17" s="793"/>
      <c r="C17" s="793"/>
      <c r="D17" s="410" t="s">
        <v>686</v>
      </c>
      <c r="E17" s="405" t="s">
        <v>687</v>
      </c>
      <c r="F17" s="406">
        <v>290000</v>
      </c>
    </row>
    <row r="18" spans="2:6" x14ac:dyDescent="0.3">
      <c r="B18" s="793"/>
      <c r="C18" s="793"/>
      <c r="D18" s="404" t="s">
        <v>688</v>
      </c>
      <c r="E18" s="405" t="s">
        <v>687</v>
      </c>
      <c r="F18" s="406">
        <v>395000</v>
      </c>
    </row>
    <row r="19" spans="2:6" x14ac:dyDescent="0.3">
      <c r="B19" s="793"/>
      <c r="C19" s="793"/>
      <c r="D19" s="410" t="s">
        <v>689</v>
      </c>
      <c r="E19" s="405" t="s">
        <v>687</v>
      </c>
      <c r="F19" s="406">
        <v>230000</v>
      </c>
    </row>
    <row r="20" spans="2:6" ht="28.8" x14ac:dyDescent="0.3">
      <c r="B20" s="793"/>
      <c r="C20" s="793"/>
      <c r="D20" s="410" t="s">
        <v>690</v>
      </c>
      <c r="E20" s="405" t="s">
        <v>687</v>
      </c>
      <c r="F20" s="406">
        <v>25000</v>
      </c>
    </row>
    <row r="21" spans="2:6" x14ac:dyDescent="0.3">
      <c r="B21" s="793"/>
      <c r="C21" s="793"/>
      <c r="D21" s="410" t="s">
        <v>691</v>
      </c>
      <c r="E21" s="405" t="s">
        <v>687</v>
      </c>
      <c r="F21" s="406">
        <v>110000</v>
      </c>
    </row>
    <row r="22" spans="2:6" x14ac:dyDescent="0.3">
      <c r="B22" s="793"/>
      <c r="C22" s="793"/>
      <c r="D22" s="410" t="s">
        <v>692</v>
      </c>
      <c r="E22" s="405" t="s">
        <v>687</v>
      </c>
      <c r="F22" s="406">
        <v>290000</v>
      </c>
    </row>
    <row r="23" spans="2:6" x14ac:dyDescent="0.3">
      <c r="B23" s="793"/>
      <c r="C23" s="793"/>
      <c r="D23" s="410" t="s">
        <v>693</v>
      </c>
      <c r="E23" s="405" t="s">
        <v>687</v>
      </c>
      <c r="F23" s="406">
        <v>40000</v>
      </c>
    </row>
    <row r="24" spans="2:6" ht="28.8" x14ac:dyDescent="0.3">
      <c r="B24" s="793"/>
      <c r="C24" s="793"/>
      <c r="D24" s="404" t="s">
        <v>694</v>
      </c>
      <c r="E24" s="411" t="s">
        <v>687</v>
      </c>
      <c r="F24" s="406">
        <v>420000</v>
      </c>
    </row>
    <row r="25" spans="2:6" ht="28.8" x14ac:dyDescent="0.3">
      <c r="B25" s="793"/>
      <c r="C25" s="404"/>
      <c r="D25" s="410" t="s">
        <v>695</v>
      </c>
      <c r="E25" s="405" t="s">
        <v>682</v>
      </c>
      <c r="F25" s="406">
        <v>120000</v>
      </c>
    </row>
    <row r="26" spans="2:6" x14ac:dyDescent="0.3">
      <c r="B26" s="793"/>
      <c r="C26" s="404"/>
      <c r="D26" s="795"/>
      <c r="E26" s="795"/>
      <c r="F26" s="409">
        <f>SUM(F13:F25)</f>
        <v>3941469</v>
      </c>
    </row>
    <row r="27" spans="2:6" x14ac:dyDescent="0.3">
      <c r="B27" s="170"/>
      <c r="C27" s="170"/>
      <c r="D27" s="795"/>
      <c r="E27" s="795"/>
      <c r="F27" s="412">
        <f>SUM(F26,F12,F6)</f>
        <v>44971867</v>
      </c>
    </row>
  </sheetData>
  <customSheetViews>
    <customSheetView guid="{F305B0BF-EA96-4BFD-B000-F617D6482D45}">
      <selection activeCell="D77" sqref="D77"/>
      <pageMargins left="0" right="0" top="0" bottom="0" header="0" footer="0"/>
      <pageSetup paperSize="9" orientation="portrait" verticalDpi="0" r:id="rId1"/>
    </customSheetView>
    <customSheetView guid="{89462457-6DC6-4183-8190-6643C6F2F09B}">
      <selection activeCell="D77" sqref="D77"/>
      <pageMargins left="0" right="0" top="0" bottom="0" header="0" footer="0"/>
      <pageSetup paperSize="9" orientation="portrait" verticalDpi="0" r:id="rId2"/>
    </customSheetView>
  </customSheetViews>
  <mergeCells count="10">
    <mergeCell ref="B2:F2"/>
    <mergeCell ref="B4:F4"/>
    <mergeCell ref="B5:B6"/>
    <mergeCell ref="C5:C6"/>
    <mergeCell ref="D6:E6"/>
    <mergeCell ref="B7:B26"/>
    <mergeCell ref="C7:C11"/>
    <mergeCell ref="C12:C24"/>
    <mergeCell ref="D12:E12"/>
    <mergeCell ref="D26:E27"/>
  </mergeCells>
  <pageMargins left="0.511811024" right="0.511811024" top="0.78740157499999996" bottom="0.78740157499999996" header="0.31496062000000002" footer="0.31496062000000002"/>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tabColor theme="0"/>
  </sheetPr>
  <dimension ref="B2:G50"/>
  <sheetViews>
    <sheetView zoomScaleNormal="100" workbookViewId="0"/>
  </sheetViews>
  <sheetFormatPr defaultColWidth="9.109375" defaultRowHeight="14.4" x14ac:dyDescent="0.3"/>
  <cols>
    <col min="1" max="1" width="30.88671875" style="13" customWidth="1"/>
    <col min="2" max="2" width="24.44140625" style="13" customWidth="1"/>
    <col min="3" max="3" width="18.109375" style="13" customWidth="1"/>
    <col min="4" max="4" width="41" style="13" customWidth="1"/>
    <col min="5" max="5" width="17.6640625" style="13" customWidth="1"/>
    <col min="6" max="6" width="21.88671875" style="211" customWidth="1"/>
    <col min="7" max="7" width="68.6640625" style="13" customWidth="1"/>
    <col min="8" max="16384" width="9.109375" style="13"/>
  </cols>
  <sheetData>
    <row r="2" spans="2:6" x14ac:dyDescent="0.3">
      <c r="B2" s="590" t="s">
        <v>57</v>
      </c>
      <c r="C2" s="590"/>
      <c r="D2" s="590"/>
      <c r="E2" s="590"/>
      <c r="F2" s="590"/>
    </row>
    <row r="3" spans="2:6" ht="43.2" x14ac:dyDescent="0.3">
      <c r="B3" s="18" t="s">
        <v>2</v>
      </c>
      <c r="C3" s="18" t="s">
        <v>3</v>
      </c>
      <c r="D3" s="18" t="s">
        <v>4</v>
      </c>
      <c r="E3" s="18" t="s">
        <v>5</v>
      </c>
      <c r="F3" s="206" t="s">
        <v>6</v>
      </c>
    </row>
    <row r="4" spans="2:6" x14ac:dyDescent="0.3">
      <c r="B4" s="23"/>
      <c r="C4" s="591" t="s">
        <v>101</v>
      </c>
      <c r="D4" s="591"/>
      <c r="E4" s="194"/>
      <c r="F4" s="207"/>
    </row>
    <row r="5" spans="2:6" x14ac:dyDescent="0.3">
      <c r="B5" s="585" t="s">
        <v>7</v>
      </c>
      <c r="C5" s="592" t="s">
        <v>58</v>
      </c>
      <c r="D5" s="593" t="s">
        <v>95</v>
      </c>
      <c r="E5" s="595">
        <v>400</v>
      </c>
      <c r="F5" s="597">
        <v>34596507.950000003</v>
      </c>
    </row>
    <row r="6" spans="2:6" x14ac:dyDescent="0.3">
      <c r="B6" s="585"/>
      <c r="C6" s="592"/>
      <c r="D6" s="594"/>
      <c r="E6" s="596"/>
      <c r="F6" s="598"/>
    </row>
    <row r="7" spans="2:6" x14ac:dyDescent="0.3">
      <c r="B7" s="23"/>
      <c r="C7" s="36"/>
      <c r="D7" s="23"/>
      <c r="E7" s="23"/>
      <c r="F7" s="208">
        <f>SUM(F5)</f>
        <v>34596507.950000003</v>
      </c>
    </row>
    <row r="8" spans="2:6" ht="28.8" x14ac:dyDescent="0.3">
      <c r="B8" s="587" t="s">
        <v>15</v>
      </c>
      <c r="C8" s="587" t="s">
        <v>16</v>
      </c>
      <c r="D8" s="39" t="s">
        <v>96</v>
      </c>
      <c r="E8" s="322">
        <v>400</v>
      </c>
      <c r="F8" s="323">
        <v>726992.43</v>
      </c>
    </row>
    <row r="9" spans="2:6" x14ac:dyDescent="0.3">
      <c r="B9" s="588"/>
      <c r="C9" s="588"/>
      <c r="D9" s="39" t="s">
        <v>59</v>
      </c>
      <c r="E9" s="322">
        <v>100</v>
      </c>
      <c r="F9" s="323">
        <v>153873.32999999999</v>
      </c>
    </row>
    <row r="10" spans="2:6" ht="28.8" x14ac:dyDescent="0.3">
      <c r="B10" s="588"/>
      <c r="C10" s="588"/>
      <c r="D10" s="39" t="s">
        <v>60</v>
      </c>
      <c r="E10" s="322">
        <v>20</v>
      </c>
      <c r="F10" s="323">
        <v>36133.4</v>
      </c>
    </row>
    <row r="11" spans="2:6" ht="28.8" x14ac:dyDescent="0.3">
      <c r="B11" s="588"/>
      <c r="C11" s="588"/>
      <c r="D11" s="39" t="s">
        <v>61</v>
      </c>
      <c r="E11" s="322" t="s">
        <v>62</v>
      </c>
      <c r="F11" s="323">
        <v>102300</v>
      </c>
    </row>
    <row r="12" spans="2:6" ht="28.8" x14ac:dyDescent="0.3">
      <c r="B12" s="588"/>
      <c r="C12" s="588"/>
      <c r="D12" s="39" t="s">
        <v>63</v>
      </c>
      <c r="E12" s="322">
        <v>120</v>
      </c>
      <c r="F12" s="323">
        <v>25560</v>
      </c>
    </row>
    <row r="13" spans="2:6" x14ac:dyDescent="0.3">
      <c r="B13" s="588"/>
      <c r="C13" s="588"/>
      <c r="D13" s="39" t="s">
        <v>64</v>
      </c>
      <c r="E13" s="322">
        <v>120</v>
      </c>
      <c r="F13" s="323">
        <v>308702.8</v>
      </c>
    </row>
    <row r="14" spans="2:6" x14ac:dyDescent="0.3">
      <c r="B14" s="588"/>
      <c r="C14" s="588"/>
      <c r="D14" s="39" t="s">
        <v>65</v>
      </c>
      <c r="E14" s="322">
        <v>25</v>
      </c>
      <c r="F14" s="323">
        <v>67500</v>
      </c>
    </row>
    <row r="15" spans="2:6" x14ac:dyDescent="0.3">
      <c r="B15" s="588"/>
      <c r="C15" s="588"/>
      <c r="D15" s="39" t="s">
        <v>66</v>
      </c>
      <c r="E15" s="322"/>
      <c r="F15" s="323">
        <v>79243</v>
      </c>
    </row>
    <row r="16" spans="2:6" x14ac:dyDescent="0.3">
      <c r="B16" s="588"/>
      <c r="C16" s="588"/>
      <c r="D16" s="39" t="s">
        <v>67</v>
      </c>
      <c r="E16" s="322">
        <v>20</v>
      </c>
      <c r="F16" s="323">
        <v>40555.4</v>
      </c>
    </row>
    <row r="17" spans="2:6" x14ac:dyDescent="0.3">
      <c r="B17" s="588"/>
      <c r="C17" s="588"/>
      <c r="D17" s="39" t="s">
        <v>68</v>
      </c>
      <c r="E17" s="322">
        <v>30</v>
      </c>
      <c r="F17" s="323">
        <v>256565.1</v>
      </c>
    </row>
    <row r="18" spans="2:6" x14ac:dyDescent="0.3">
      <c r="B18" s="588"/>
      <c r="C18" s="588"/>
      <c r="D18" s="39" t="s">
        <v>69</v>
      </c>
      <c r="E18" s="39">
        <v>200</v>
      </c>
      <c r="F18" s="323">
        <v>443012</v>
      </c>
    </row>
    <row r="19" spans="2:6" x14ac:dyDescent="0.3">
      <c r="B19" s="588"/>
      <c r="C19" s="588"/>
      <c r="D19" s="39" t="s">
        <v>70</v>
      </c>
      <c r="E19" s="39">
        <v>60</v>
      </c>
      <c r="F19" s="323">
        <v>202004.4</v>
      </c>
    </row>
    <row r="20" spans="2:6" ht="28.8" x14ac:dyDescent="0.3">
      <c r="B20" s="588"/>
      <c r="C20" s="588"/>
      <c r="D20" s="39" t="s">
        <v>71</v>
      </c>
      <c r="E20" s="322">
        <v>10</v>
      </c>
      <c r="F20" s="323">
        <v>59200.9</v>
      </c>
    </row>
    <row r="21" spans="2:6" x14ac:dyDescent="0.3">
      <c r="B21" s="588"/>
      <c r="C21" s="588"/>
      <c r="D21" s="39" t="s">
        <v>72</v>
      </c>
      <c r="E21" s="322">
        <v>7</v>
      </c>
      <c r="F21" s="323">
        <v>626598.99</v>
      </c>
    </row>
    <row r="22" spans="2:6" x14ac:dyDescent="0.3">
      <c r="B22" s="588"/>
      <c r="C22" s="588"/>
      <c r="D22" s="39" t="s">
        <v>97</v>
      </c>
      <c r="E22" s="39">
        <v>1</v>
      </c>
      <c r="F22" s="323">
        <v>932000</v>
      </c>
    </row>
    <row r="23" spans="2:6" x14ac:dyDescent="0.3">
      <c r="B23" s="588"/>
      <c r="C23" s="588"/>
      <c r="D23" s="39" t="s">
        <v>73</v>
      </c>
      <c r="E23" s="39">
        <v>2</v>
      </c>
      <c r="F23" s="323">
        <v>740000</v>
      </c>
    </row>
    <row r="24" spans="2:6" x14ac:dyDescent="0.3">
      <c r="B24" s="588"/>
      <c r="C24" s="588"/>
      <c r="D24" s="39" t="s">
        <v>98</v>
      </c>
      <c r="E24" s="39">
        <v>1</v>
      </c>
      <c r="F24" s="323">
        <v>126760</v>
      </c>
    </row>
    <row r="25" spans="2:6" x14ac:dyDescent="0.3">
      <c r="B25" s="588"/>
      <c r="C25" s="588"/>
      <c r="D25" s="39" t="s">
        <v>99</v>
      </c>
      <c r="E25" s="39">
        <v>60</v>
      </c>
      <c r="F25" s="323">
        <v>48192.3</v>
      </c>
    </row>
    <row r="26" spans="2:6" x14ac:dyDescent="0.3">
      <c r="B26" s="588"/>
      <c r="C26" s="588"/>
      <c r="D26" s="23" t="s">
        <v>74</v>
      </c>
      <c r="E26" s="23">
        <v>4</v>
      </c>
      <c r="F26" s="209">
        <v>779976</v>
      </c>
    </row>
    <row r="27" spans="2:6" ht="28.8" x14ac:dyDescent="0.3">
      <c r="B27" s="588"/>
      <c r="C27" s="588"/>
      <c r="D27" s="39" t="s">
        <v>75</v>
      </c>
      <c r="E27" s="23">
        <v>245</v>
      </c>
      <c r="F27" s="209">
        <v>658586.4</v>
      </c>
    </row>
    <row r="28" spans="2:6" ht="28.8" x14ac:dyDescent="0.3">
      <c r="B28" s="588"/>
      <c r="C28" s="588"/>
      <c r="D28" s="324" t="s">
        <v>76</v>
      </c>
      <c r="E28" s="24"/>
      <c r="F28" s="325">
        <f>205000+3502.84</f>
        <v>208502.84</v>
      </c>
    </row>
    <row r="29" spans="2:6" ht="57.6" x14ac:dyDescent="0.3">
      <c r="B29" s="588"/>
      <c r="C29" s="588"/>
      <c r="D29" s="23" t="s">
        <v>77</v>
      </c>
      <c r="E29" s="23"/>
      <c r="F29" s="209">
        <v>19298.080000000002</v>
      </c>
    </row>
    <row r="30" spans="2:6" ht="100.8" x14ac:dyDescent="0.3">
      <c r="B30" s="588"/>
      <c r="C30" s="588"/>
      <c r="D30" s="23" t="s">
        <v>78</v>
      </c>
      <c r="E30" s="23"/>
      <c r="F30" s="209">
        <v>448132.32</v>
      </c>
    </row>
    <row r="31" spans="2:6" ht="28.8" x14ac:dyDescent="0.3">
      <c r="B31" s="588"/>
      <c r="C31" s="588"/>
      <c r="D31" s="23" t="s">
        <v>79</v>
      </c>
      <c r="E31" s="23"/>
      <c r="F31" s="209">
        <v>233546</v>
      </c>
    </row>
    <row r="32" spans="2:6" ht="28.8" x14ac:dyDescent="0.3">
      <c r="B32" s="588"/>
      <c r="C32" s="588"/>
      <c r="D32" s="23" t="s">
        <v>80</v>
      </c>
      <c r="E32" s="23"/>
      <c r="F32" s="209">
        <v>1566409</v>
      </c>
    </row>
    <row r="33" spans="2:7" ht="28.8" x14ac:dyDescent="0.3">
      <c r="B33" s="588"/>
      <c r="C33" s="588"/>
      <c r="D33" s="39" t="s">
        <v>100</v>
      </c>
      <c r="E33" s="39"/>
      <c r="F33" s="323">
        <v>260681.1</v>
      </c>
    </row>
    <row r="34" spans="2:7" x14ac:dyDescent="0.3">
      <c r="B34" s="588"/>
      <c r="C34" s="588"/>
      <c r="D34" s="320"/>
      <c r="E34" s="320"/>
      <c r="F34" s="321"/>
    </row>
    <row r="35" spans="2:7" x14ac:dyDescent="0.3">
      <c r="B35" s="588"/>
      <c r="C35" s="588"/>
      <c r="D35" s="320"/>
      <c r="E35" s="320"/>
      <c r="F35" s="321"/>
    </row>
    <row r="36" spans="2:7" x14ac:dyDescent="0.3">
      <c r="B36" s="588"/>
      <c r="C36" s="588"/>
      <c r="D36" s="320"/>
      <c r="E36" s="320"/>
      <c r="F36" s="321"/>
    </row>
    <row r="37" spans="2:7" x14ac:dyDescent="0.3">
      <c r="B37" s="588"/>
      <c r="C37" s="589"/>
      <c r="D37" s="320"/>
      <c r="E37" s="320"/>
      <c r="F37" s="321"/>
    </row>
    <row r="38" spans="2:7" x14ac:dyDescent="0.3">
      <c r="B38" s="588"/>
      <c r="C38" s="585" t="s">
        <v>41</v>
      </c>
      <c r="D38" s="585" t="s">
        <v>81</v>
      </c>
      <c r="E38" s="585">
        <v>5000</v>
      </c>
      <c r="F38" s="584">
        <v>153950</v>
      </c>
    </row>
    <row r="39" spans="2:7" x14ac:dyDescent="0.3">
      <c r="B39" s="588"/>
      <c r="C39" s="585"/>
      <c r="D39" s="585"/>
      <c r="E39" s="585"/>
      <c r="F39" s="584"/>
    </row>
    <row r="40" spans="2:7" x14ac:dyDescent="0.3">
      <c r="B40" s="588"/>
      <c r="C40" s="585"/>
      <c r="D40" s="585"/>
      <c r="E40" s="585"/>
      <c r="F40" s="584"/>
    </row>
    <row r="41" spans="2:7" x14ac:dyDescent="0.3">
      <c r="B41" s="588"/>
      <c r="C41" s="585"/>
      <c r="D41" s="585"/>
      <c r="E41" s="585"/>
      <c r="F41" s="584"/>
    </row>
    <row r="42" spans="2:7" x14ac:dyDescent="0.3">
      <c r="B42" s="588"/>
      <c r="C42" s="585"/>
      <c r="D42" s="24" t="s">
        <v>82</v>
      </c>
      <c r="E42" s="27">
        <v>50</v>
      </c>
      <c r="F42" s="209">
        <v>30760</v>
      </c>
      <c r="G42" s="586" t="s">
        <v>102</v>
      </c>
    </row>
    <row r="43" spans="2:7" x14ac:dyDescent="0.3">
      <c r="B43" s="588"/>
      <c r="C43" s="585"/>
      <c r="D43" s="326" t="s">
        <v>83</v>
      </c>
      <c r="E43" s="27">
        <v>60</v>
      </c>
      <c r="F43" s="209">
        <v>17163</v>
      </c>
      <c r="G43" s="586"/>
    </row>
    <row r="44" spans="2:7" ht="43.2" x14ac:dyDescent="0.3">
      <c r="B44" s="588"/>
      <c r="C44" s="585"/>
      <c r="D44" s="326" t="s">
        <v>84</v>
      </c>
      <c r="E44" s="27" t="s">
        <v>85</v>
      </c>
      <c r="F44" s="209">
        <v>190022.39999999999</v>
      </c>
      <c r="G44" s="586"/>
    </row>
    <row r="45" spans="2:7" ht="28.8" x14ac:dyDescent="0.3">
      <c r="B45" s="588"/>
      <c r="C45" s="585"/>
      <c r="D45" s="29" t="s">
        <v>86</v>
      </c>
      <c r="E45" s="27" t="s">
        <v>87</v>
      </c>
      <c r="F45" s="209">
        <v>222730</v>
      </c>
    </row>
    <row r="46" spans="2:7" ht="57.6" x14ac:dyDescent="0.3">
      <c r="B46" s="588"/>
      <c r="C46" s="585"/>
      <c r="D46" s="29" t="s">
        <v>88</v>
      </c>
      <c r="E46" s="27" t="s">
        <v>89</v>
      </c>
      <c r="F46" s="209">
        <v>87162.8</v>
      </c>
    </row>
    <row r="47" spans="2:7" ht="28.8" x14ac:dyDescent="0.3">
      <c r="B47" s="588"/>
      <c r="C47" s="585" t="s">
        <v>48</v>
      </c>
      <c r="D47" s="29" t="s">
        <v>90</v>
      </c>
      <c r="E47" s="23" t="s">
        <v>91</v>
      </c>
      <c r="F47" s="209">
        <v>2070000</v>
      </c>
    </row>
    <row r="48" spans="2:7" x14ac:dyDescent="0.3">
      <c r="B48" s="588"/>
      <c r="C48" s="585"/>
      <c r="D48" s="29" t="s">
        <v>92</v>
      </c>
      <c r="E48" s="23">
        <v>6</v>
      </c>
      <c r="F48" s="209">
        <v>1439199.36</v>
      </c>
    </row>
    <row r="49" spans="2:6" x14ac:dyDescent="0.3">
      <c r="B49" s="588"/>
      <c r="C49" s="23"/>
      <c r="D49" s="23"/>
      <c r="E49" s="27"/>
      <c r="F49" s="208">
        <f>SUM(F8:F48)</f>
        <v>13361313.350000001</v>
      </c>
    </row>
    <row r="50" spans="2:6" x14ac:dyDescent="0.3">
      <c r="B50" s="589"/>
      <c r="C50" s="23"/>
      <c r="D50" s="29"/>
      <c r="E50" s="27"/>
      <c r="F50" s="210">
        <f>SUM(F49,F7)</f>
        <v>47957821.300000004</v>
      </c>
    </row>
  </sheetData>
  <sheetProtection selectLockedCells="1" selectUnlockedCells="1"/>
  <customSheetViews>
    <customSheetView guid="{F305B0BF-EA96-4BFD-B000-F617D6482D45}" topLeftCell="A75">
      <selection activeCell="A46" sqref="A46"/>
      <pageMargins left="0" right="0" top="0" bottom="0" header="0" footer="0"/>
      <pageSetup paperSize="9" firstPageNumber="0" orientation="portrait" horizontalDpi="300" verticalDpi="300" r:id="rId1"/>
      <headerFooter alignWithMargins="0"/>
    </customSheetView>
    <customSheetView guid="{89462457-6DC6-4183-8190-6643C6F2F09B}" topLeftCell="A75">
      <selection activeCell="A46" sqref="A46"/>
      <pageMargins left="0" right="0" top="0" bottom="0" header="0" footer="0"/>
      <pageSetup paperSize="9" firstPageNumber="0" orientation="portrait" horizontalDpi="300" verticalDpi="300" r:id="rId2"/>
      <headerFooter alignWithMargins="0"/>
    </customSheetView>
  </customSheetViews>
  <mergeCells count="15">
    <mergeCell ref="B2:F2"/>
    <mergeCell ref="C4:D4"/>
    <mergeCell ref="B5:B6"/>
    <mergeCell ref="C5:C6"/>
    <mergeCell ref="D5:D6"/>
    <mergeCell ref="E5:E6"/>
    <mergeCell ref="F5:F6"/>
    <mergeCell ref="F38:F41"/>
    <mergeCell ref="C47:C48"/>
    <mergeCell ref="G42:G44"/>
    <mergeCell ref="B8:B50"/>
    <mergeCell ref="C8:C37"/>
    <mergeCell ref="C38:C46"/>
    <mergeCell ref="D38:D41"/>
    <mergeCell ref="E38:E41"/>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3">
    <tabColor theme="0"/>
  </sheetPr>
  <dimension ref="B2:H30"/>
  <sheetViews>
    <sheetView workbookViewId="0"/>
  </sheetViews>
  <sheetFormatPr defaultRowHeight="13.8" x14ac:dyDescent="0.3"/>
  <cols>
    <col min="1" max="1" width="9.109375" style="75"/>
    <col min="2" max="2" width="41.6640625" style="75" bestFit="1" customWidth="1"/>
    <col min="3" max="3" width="15.6640625" style="75" bestFit="1" customWidth="1"/>
    <col min="4" max="4" width="41.5546875" style="75" customWidth="1"/>
    <col min="5" max="5" width="7" style="75" bestFit="1" customWidth="1"/>
    <col min="6" max="6" width="18.33203125" style="99" bestFit="1" customWidth="1"/>
    <col min="7" max="7" width="9.109375" style="75"/>
    <col min="8" max="8" width="31.33203125" style="75" bestFit="1" customWidth="1"/>
    <col min="9" max="9" width="15.6640625" style="75" bestFit="1" customWidth="1"/>
    <col min="10" max="10" width="44.6640625" style="75" bestFit="1" customWidth="1"/>
    <col min="11" max="11" width="6.33203125" style="75" bestFit="1" customWidth="1"/>
    <col min="12" max="12" width="15.5546875" style="75" bestFit="1" customWidth="1"/>
    <col min="13" max="257" width="9.109375" style="75"/>
    <col min="258" max="258" width="41.6640625" style="75" bestFit="1" customWidth="1"/>
    <col min="259" max="259" width="15.6640625" style="75" bestFit="1" customWidth="1"/>
    <col min="260" max="260" width="41.5546875" style="75" customWidth="1"/>
    <col min="261" max="261" width="7" style="75" bestFit="1" customWidth="1"/>
    <col min="262" max="262" width="18.33203125" style="75" bestFit="1" customWidth="1"/>
    <col min="263" max="263" width="9.109375" style="75"/>
    <col min="264" max="264" width="31.33203125" style="75" bestFit="1" customWidth="1"/>
    <col min="265" max="265" width="15.6640625" style="75" bestFit="1" customWidth="1"/>
    <col min="266" max="266" width="44.6640625" style="75" bestFit="1" customWidth="1"/>
    <col min="267" max="267" width="6.33203125" style="75" bestFit="1" customWidth="1"/>
    <col min="268" max="268" width="15.5546875" style="75" bestFit="1" customWidth="1"/>
    <col min="269" max="513" width="9.109375" style="75"/>
    <col min="514" max="514" width="41.6640625" style="75" bestFit="1" customWidth="1"/>
    <col min="515" max="515" width="15.6640625" style="75" bestFit="1" customWidth="1"/>
    <col min="516" max="516" width="41.5546875" style="75" customWidth="1"/>
    <col min="517" max="517" width="7" style="75" bestFit="1" customWidth="1"/>
    <col min="518" max="518" width="18.33203125" style="75" bestFit="1" customWidth="1"/>
    <col min="519" max="519" width="9.109375" style="75"/>
    <col min="520" max="520" width="31.33203125" style="75" bestFit="1" customWidth="1"/>
    <col min="521" max="521" width="15.6640625" style="75" bestFit="1" customWidth="1"/>
    <col min="522" max="522" width="44.6640625" style="75" bestFit="1" customWidth="1"/>
    <col min="523" max="523" width="6.33203125" style="75" bestFit="1" customWidth="1"/>
    <col min="524" max="524" width="15.5546875" style="75" bestFit="1" customWidth="1"/>
    <col min="525" max="769" width="9.109375" style="75"/>
    <col min="770" max="770" width="41.6640625" style="75" bestFit="1" customWidth="1"/>
    <col min="771" max="771" width="15.6640625" style="75" bestFit="1" customWidth="1"/>
    <col min="772" max="772" width="41.5546875" style="75" customWidth="1"/>
    <col min="773" max="773" width="7" style="75" bestFit="1" customWidth="1"/>
    <col min="774" max="774" width="18.33203125" style="75" bestFit="1" customWidth="1"/>
    <col min="775" max="775" width="9.109375" style="75"/>
    <col min="776" max="776" width="31.33203125" style="75" bestFit="1" customWidth="1"/>
    <col min="777" max="777" width="15.6640625" style="75" bestFit="1" customWidth="1"/>
    <col min="778" max="778" width="44.6640625" style="75" bestFit="1" customWidth="1"/>
    <col min="779" max="779" width="6.33203125" style="75" bestFit="1" customWidth="1"/>
    <col min="780" max="780" width="15.5546875" style="75" bestFit="1" customWidth="1"/>
    <col min="781" max="1025" width="9.109375" style="75"/>
    <col min="1026" max="1026" width="41.6640625" style="75" bestFit="1" customWidth="1"/>
    <col min="1027" max="1027" width="15.6640625" style="75" bestFit="1" customWidth="1"/>
    <col min="1028" max="1028" width="41.5546875" style="75" customWidth="1"/>
    <col min="1029" max="1029" width="7" style="75" bestFit="1" customWidth="1"/>
    <col min="1030" max="1030" width="18.33203125" style="75" bestFit="1" customWidth="1"/>
    <col min="1031" max="1031" width="9.109375" style="75"/>
    <col min="1032" max="1032" width="31.33203125" style="75" bestFit="1" customWidth="1"/>
    <col min="1033" max="1033" width="15.6640625" style="75" bestFit="1" customWidth="1"/>
    <col min="1034" max="1034" width="44.6640625" style="75" bestFit="1" customWidth="1"/>
    <col min="1035" max="1035" width="6.33203125" style="75" bestFit="1" customWidth="1"/>
    <col min="1036" max="1036" width="15.5546875" style="75" bestFit="1" customWidth="1"/>
    <col min="1037" max="1281" width="9.109375" style="75"/>
    <col min="1282" max="1282" width="41.6640625" style="75" bestFit="1" customWidth="1"/>
    <col min="1283" max="1283" width="15.6640625" style="75" bestFit="1" customWidth="1"/>
    <col min="1284" max="1284" width="41.5546875" style="75" customWidth="1"/>
    <col min="1285" max="1285" width="7" style="75" bestFit="1" customWidth="1"/>
    <col min="1286" max="1286" width="18.33203125" style="75" bestFit="1" customWidth="1"/>
    <col min="1287" max="1287" width="9.109375" style="75"/>
    <col min="1288" max="1288" width="31.33203125" style="75" bestFit="1" customWidth="1"/>
    <col min="1289" max="1289" width="15.6640625" style="75" bestFit="1" customWidth="1"/>
    <col min="1290" max="1290" width="44.6640625" style="75" bestFit="1" customWidth="1"/>
    <col min="1291" max="1291" width="6.33203125" style="75" bestFit="1" customWidth="1"/>
    <col min="1292" max="1292" width="15.5546875" style="75" bestFit="1" customWidth="1"/>
    <col min="1293" max="1537" width="9.109375" style="75"/>
    <col min="1538" max="1538" width="41.6640625" style="75" bestFit="1" customWidth="1"/>
    <col min="1539" max="1539" width="15.6640625" style="75" bestFit="1" customWidth="1"/>
    <col min="1540" max="1540" width="41.5546875" style="75" customWidth="1"/>
    <col min="1541" max="1541" width="7" style="75" bestFit="1" customWidth="1"/>
    <col min="1542" max="1542" width="18.33203125" style="75" bestFit="1" customWidth="1"/>
    <col min="1543" max="1543" width="9.109375" style="75"/>
    <col min="1544" max="1544" width="31.33203125" style="75" bestFit="1" customWidth="1"/>
    <col min="1545" max="1545" width="15.6640625" style="75" bestFit="1" customWidth="1"/>
    <col min="1546" max="1546" width="44.6640625" style="75" bestFit="1" customWidth="1"/>
    <col min="1547" max="1547" width="6.33203125" style="75" bestFit="1" customWidth="1"/>
    <col min="1548" max="1548" width="15.5546875" style="75" bestFit="1" customWidth="1"/>
    <col min="1549" max="1793" width="9.109375" style="75"/>
    <col min="1794" max="1794" width="41.6640625" style="75" bestFit="1" customWidth="1"/>
    <col min="1795" max="1795" width="15.6640625" style="75" bestFit="1" customWidth="1"/>
    <col min="1796" max="1796" width="41.5546875" style="75" customWidth="1"/>
    <col min="1797" max="1797" width="7" style="75" bestFit="1" customWidth="1"/>
    <col min="1798" max="1798" width="18.33203125" style="75" bestFit="1" customWidth="1"/>
    <col min="1799" max="1799" width="9.109375" style="75"/>
    <col min="1800" max="1800" width="31.33203125" style="75" bestFit="1" customWidth="1"/>
    <col min="1801" max="1801" width="15.6640625" style="75" bestFit="1" customWidth="1"/>
    <col min="1802" max="1802" width="44.6640625" style="75" bestFit="1" customWidth="1"/>
    <col min="1803" max="1803" width="6.33203125" style="75" bestFit="1" customWidth="1"/>
    <col min="1804" max="1804" width="15.5546875" style="75" bestFit="1" customWidth="1"/>
    <col min="1805" max="2049" width="9.109375" style="75"/>
    <col min="2050" max="2050" width="41.6640625" style="75" bestFit="1" customWidth="1"/>
    <col min="2051" max="2051" width="15.6640625" style="75" bestFit="1" customWidth="1"/>
    <col min="2052" max="2052" width="41.5546875" style="75" customWidth="1"/>
    <col min="2053" max="2053" width="7" style="75" bestFit="1" customWidth="1"/>
    <col min="2054" max="2054" width="18.33203125" style="75" bestFit="1" customWidth="1"/>
    <col min="2055" max="2055" width="9.109375" style="75"/>
    <col min="2056" max="2056" width="31.33203125" style="75" bestFit="1" customWidth="1"/>
    <col min="2057" max="2057" width="15.6640625" style="75" bestFit="1" customWidth="1"/>
    <col min="2058" max="2058" width="44.6640625" style="75" bestFit="1" customWidth="1"/>
    <col min="2059" max="2059" width="6.33203125" style="75" bestFit="1" customWidth="1"/>
    <col min="2060" max="2060" width="15.5546875" style="75" bestFit="1" customWidth="1"/>
    <col min="2061" max="2305" width="9.109375" style="75"/>
    <col min="2306" max="2306" width="41.6640625" style="75" bestFit="1" customWidth="1"/>
    <col min="2307" max="2307" width="15.6640625" style="75" bestFit="1" customWidth="1"/>
    <col min="2308" max="2308" width="41.5546875" style="75" customWidth="1"/>
    <col min="2309" max="2309" width="7" style="75" bestFit="1" customWidth="1"/>
    <col min="2310" max="2310" width="18.33203125" style="75" bestFit="1" customWidth="1"/>
    <col min="2311" max="2311" width="9.109375" style="75"/>
    <col min="2312" max="2312" width="31.33203125" style="75" bestFit="1" customWidth="1"/>
    <col min="2313" max="2313" width="15.6640625" style="75" bestFit="1" customWidth="1"/>
    <col min="2314" max="2314" width="44.6640625" style="75" bestFit="1" customWidth="1"/>
    <col min="2315" max="2315" width="6.33203125" style="75" bestFit="1" customWidth="1"/>
    <col min="2316" max="2316" width="15.5546875" style="75" bestFit="1" customWidth="1"/>
    <col min="2317" max="2561" width="9.109375" style="75"/>
    <col min="2562" max="2562" width="41.6640625" style="75" bestFit="1" customWidth="1"/>
    <col min="2563" max="2563" width="15.6640625" style="75" bestFit="1" customWidth="1"/>
    <col min="2564" max="2564" width="41.5546875" style="75" customWidth="1"/>
    <col min="2565" max="2565" width="7" style="75" bestFit="1" customWidth="1"/>
    <col min="2566" max="2566" width="18.33203125" style="75" bestFit="1" customWidth="1"/>
    <col min="2567" max="2567" width="9.109375" style="75"/>
    <col min="2568" max="2568" width="31.33203125" style="75" bestFit="1" customWidth="1"/>
    <col min="2569" max="2569" width="15.6640625" style="75" bestFit="1" customWidth="1"/>
    <col min="2570" max="2570" width="44.6640625" style="75" bestFit="1" customWidth="1"/>
    <col min="2571" max="2571" width="6.33203125" style="75" bestFit="1" customWidth="1"/>
    <col min="2572" max="2572" width="15.5546875" style="75" bestFit="1" customWidth="1"/>
    <col min="2573" max="2817" width="9.109375" style="75"/>
    <col min="2818" max="2818" width="41.6640625" style="75" bestFit="1" customWidth="1"/>
    <col min="2819" max="2819" width="15.6640625" style="75" bestFit="1" customWidth="1"/>
    <col min="2820" max="2820" width="41.5546875" style="75" customWidth="1"/>
    <col min="2821" max="2821" width="7" style="75" bestFit="1" customWidth="1"/>
    <col min="2822" max="2822" width="18.33203125" style="75" bestFit="1" customWidth="1"/>
    <col min="2823" max="2823" width="9.109375" style="75"/>
    <col min="2824" max="2824" width="31.33203125" style="75" bestFit="1" customWidth="1"/>
    <col min="2825" max="2825" width="15.6640625" style="75" bestFit="1" customWidth="1"/>
    <col min="2826" max="2826" width="44.6640625" style="75" bestFit="1" customWidth="1"/>
    <col min="2827" max="2827" width="6.33203125" style="75" bestFit="1" customWidth="1"/>
    <col min="2828" max="2828" width="15.5546875" style="75" bestFit="1" customWidth="1"/>
    <col min="2829" max="3073" width="9.109375" style="75"/>
    <col min="3074" max="3074" width="41.6640625" style="75" bestFit="1" customWidth="1"/>
    <col min="3075" max="3075" width="15.6640625" style="75" bestFit="1" customWidth="1"/>
    <col min="3076" max="3076" width="41.5546875" style="75" customWidth="1"/>
    <col min="3077" max="3077" width="7" style="75" bestFit="1" customWidth="1"/>
    <col min="3078" max="3078" width="18.33203125" style="75" bestFit="1" customWidth="1"/>
    <col min="3079" max="3079" width="9.109375" style="75"/>
    <col min="3080" max="3080" width="31.33203125" style="75" bestFit="1" customWidth="1"/>
    <col min="3081" max="3081" width="15.6640625" style="75" bestFit="1" customWidth="1"/>
    <col min="3082" max="3082" width="44.6640625" style="75" bestFit="1" customWidth="1"/>
    <col min="3083" max="3083" width="6.33203125" style="75" bestFit="1" customWidth="1"/>
    <col min="3084" max="3084" width="15.5546875" style="75" bestFit="1" customWidth="1"/>
    <col min="3085" max="3329" width="9.109375" style="75"/>
    <col min="3330" max="3330" width="41.6640625" style="75" bestFit="1" customWidth="1"/>
    <col min="3331" max="3331" width="15.6640625" style="75" bestFit="1" customWidth="1"/>
    <col min="3332" max="3332" width="41.5546875" style="75" customWidth="1"/>
    <col min="3333" max="3333" width="7" style="75" bestFit="1" customWidth="1"/>
    <col min="3334" max="3334" width="18.33203125" style="75" bestFit="1" customWidth="1"/>
    <col min="3335" max="3335" width="9.109375" style="75"/>
    <col min="3336" max="3336" width="31.33203125" style="75" bestFit="1" customWidth="1"/>
    <col min="3337" max="3337" width="15.6640625" style="75" bestFit="1" customWidth="1"/>
    <col min="3338" max="3338" width="44.6640625" style="75" bestFit="1" customWidth="1"/>
    <col min="3339" max="3339" width="6.33203125" style="75" bestFit="1" customWidth="1"/>
    <col min="3340" max="3340" width="15.5546875" style="75" bestFit="1" customWidth="1"/>
    <col min="3341" max="3585" width="9.109375" style="75"/>
    <col min="3586" max="3586" width="41.6640625" style="75" bestFit="1" customWidth="1"/>
    <col min="3587" max="3587" width="15.6640625" style="75" bestFit="1" customWidth="1"/>
    <col min="3588" max="3588" width="41.5546875" style="75" customWidth="1"/>
    <col min="3589" max="3589" width="7" style="75" bestFit="1" customWidth="1"/>
    <col min="3590" max="3590" width="18.33203125" style="75" bestFit="1" customWidth="1"/>
    <col min="3591" max="3591" width="9.109375" style="75"/>
    <col min="3592" max="3592" width="31.33203125" style="75" bestFit="1" customWidth="1"/>
    <col min="3593" max="3593" width="15.6640625" style="75" bestFit="1" customWidth="1"/>
    <col min="3594" max="3594" width="44.6640625" style="75" bestFit="1" customWidth="1"/>
    <col min="3595" max="3595" width="6.33203125" style="75" bestFit="1" customWidth="1"/>
    <col min="3596" max="3596" width="15.5546875" style="75" bestFit="1" customWidth="1"/>
    <col min="3597" max="3841" width="9.109375" style="75"/>
    <col min="3842" max="3842" width="41.6640625" style="75" bestFit="1" customWidth="1"/>
    <col min="3843" max="3843" width="15.6640625" style="75" bestFit="1" customWidth="1"/>
    <col min="3844" max="3844" width="41.5546875" style="75" customWidth="1"/>
    <col min="3845" max="3845" width="7" style="75" bestFit="1" customWidth="1"/>
    <col min="3846" max="3846" width="18.33203125" style="75" bestFit="1" customWidth="1"/>
    <col min="3847" max="3847" width="9.109375" style="75"/>
    <col min="3848" max="3848" width="31.33203125" style="75" bestFit="1" customWidth="1"/>
    <col min="3849" max="3849" width="15.6640625" style="75" bestFit="1" customWidth="1"/>
    <col min="3850" max="3850" width="44.6640625" style="75" bestFit="1" customWidth="1"/>
    <col min="3851" max="3851" width="6.33203125" style="75" bestFit="1" customWidth="1"/>
    <col min="3852" max="3852" width="15.5546875" style="75" bestFit="1" customWidth="1"/>
    <col min="3853" max="4097" width="9.109375" style="75"/>
    <col min="4098" max="4098" width="41.6640625" style="75" bestFit="1" customWidth="1"/>
    <col min="4099" max="4099" width="15.6640625" style="75" bestFit="1" customWidth="1"/>
    <col min="4100" max="4100" width="41.5546875" style="75" customWidth="1"/>
    <col min="4101" max="4101" width="7" style="75" bestFit="1" customWidth="1"/>
    <col min="4102" max="4102" width="18.33203125" style="75" bestFit="1" customWidth="1"/>
    <col min="4103" max="4103" width="9.109375" style="75"/>
    <col min="4104" max="4104" width="31.33203125" style="75" bestFit="1" customWidth="1"/>
    <col min="4105" max="4105" width="15.6640625" style="75" bestFit="1" customWidth="1"/>
    <col min="4106" max="4106" width="44.6640625" style="75" bestFit="1" customWidth="1"/>
    <col min="4107" max="4107" width="6.33203125" style="75" bestFit="1" customWidth="1"/>
    <col min="4108" max="4108" width="15.5546875" style="75" bestFit="1" customWidth="1"/>
    <col min="4109" max="4353" width="9.109375" style="75"/>
    <col min="4354" max="4354" width="41.6640625" style="75" bestFit="1" customWidth="1"/>
    <col min="4355" max="4355" width="15.6640625" style="75" bestFit="1" customWidth="1"/>
    <col min="4356" max="4356" width="41.5546875" style="75" customWidth="1"/>
    <col min="4357" max="4357" width="7" style="75" bestFit="1" customWidth="1"/>
    <col min="4358" max="4358" width="18.33203125" style="75" bestFit="1" customWidth="1"/>
    <col min="4359" max="4359" width="9.109375" style="75"/>
    <col min="4360" max="4360" width="31.33203125" style="75" bestFit="1" customWidth="1"/>
    <col min="4361" max="4361" width="15.6640625" style="75" bestFit="1" customWidth="1"/>
    <col min="4362" max="4362" width="44.6640625" style="75" bestFit="1" customWidth="1"/>
    <col min="4363" max="4363" width="6.33203125" style="75" bestFit="1" customWidth="1"/>
    <col min="4364" max="4364" width="15.5546875" style="75" bestFit="1" customWidth="1"/>
    <col min="4365" max="4609" width="9.109375" style="75"/>
    <col min="4610" max="4610" width="41.6640625" style="75" bestFit="1" customWidth="1"/>
    <col min="4611" max="4611" width="15.6640625" style="75" bestFit="1" customWidth="1"/>
    <col min="4612" max="4612" width="41.5546875" style="75" customWidth="1"/>
    <col min="4613" max="4613" width="7" style="75" bestFit="1" customWidth="1"/>
    <col min="4614" max="4614" width="18.33203125" style="75" bestFit="1" customWidth="1"/>
    <col min="4615" max="4615" width="9.109375" style="75"/>
    <col min="4616" max="4616" width="31.33203125" style="75" bestFit="1" customWidth="1"/>
    <col min="4617" max="4617" width="15.6640625" style="75" bestFit="1" customWidth="1"/>
    <col min="4618" max="4618" width="44.6640625" style="75" bestFit="1" customWidth="1"/>
    <col min="4619" max="4619" width="6.33203125" style="75" bestFit="1" customWidth="1"/>
    <col min="4620" max="4620" width="15.5546875" style="75" bestFit="1" customWidth="1"/>
    <col min="4621" max="4865" width="9.109375" style="75"/>
    <col min="4866" max="4866" width="41.6640625" style="75" bestFit="1" customWidth="1"/>
    <col min="4867" max="4867" width="15.6640625" style="75" bestFit="1" customWidth="1"/>
    <col min="4868" max="4868" width="41.5546875" style="75" customWidth="1"/>
    <col min="4869" max="4869" width="7" style="75" bestFit="1" customWidth="1"/>
    <col min="4870" max="4870" width="18.33203125" style="75" bestFit="1" customWidth="1"/>
    <col min="4871" max="4871" width="9.109375" style="75"/>
    <col min="4872" max="4872" width="31.33203125" style="75" bestFit="1" customWidth="1"/>
    <col min="4873" max="4873" width="15.6640625" style="75" bestFit="1" customWidth="1"/>
    <col min="4874" max="4874" width="44.6640625" style="75" bestFit="1" customWidth="1"/>
    <col min="4875" max="4875" width="6.33203125" style="75" bestFit="1" customWidth="1"/>
    <col min="4876" max="4876" width="15.5546875" style="75" bestFit="1" customWidth="1"/>
    <col min="4877" max="5121" width="9.109375" style="75"/>
    <col min="5122" max="5122" width="41.6640625" style="75" bestFit="1" customWidth="1"/>
    <col min="5123" max="5123" width="15.6640625" style="75" bestFit="1" customWidth="1"/>
    <col min="5124" max="5124" width="41.5546875" style="75" customWidth="1"/>
    <col min="5125" max="5125" width="7" style="75" bestFit="1" customWidth="1"/>
    <col min="5126" max="5126" width="18.33203125" style="75" bestFit="1" customWidth="1"/>
    <col min="5127" max="5127" width="9.109375" style="75"/>
    <col min="5128" max="5128" width="31.33203125" style="75" bestFit="1" customWidth="1"/>
    <col min="5129" max="5129" width="15.6640625" style="75" bestFit="1" customWidth="1"/>
    <col min="5130" max="5130" width="44.6640625" style="75" bestFit="1" customWidth="1"/>
    <col min="5131" max="5131" width="6.33203125" style="75" bestFit="1" customWidth="1"/>
    <col min="5132" max="5132" width="15.5546875" style="75" bestFit="1" customWidth="1"/>
    <col min="5133" max="5377" width="9.109375" style="75"/>
    <col min="5378" max="5378" width="41.6640625" style="75" bestFit="1" customWidth="1"/>
    <col min="5379" max="5379" width="15.6640625" style="75" bestFit="1" customWidth="1"/>
    <col min="5380" max="5380" width="41.5546875" style="75" customWidth="1"/>
    <col min="5381" max="5381" width="7" style="75" bestFit="1" customWidth="1"/>
    <col min="5382" max="5382" width="18.33203125" style="75" bestFit="1" customWidth="1"/>
    <col min="5383" max="5383" width="9.109375" style="75"/>
    <col min="5384" max="5384" width="31.33203125" style="75" bestFit="1" customWidth="1"/>
    <col min="5385" max="5385" width="15.6640625" style="75" bestFit="1" customWidth="1"/>
    <col min="5386" max="5386" width="44.6640625" style="75" bestFit="1" customWidth="1"/>
    <col min="5387" max="5387" width="6.33203125" style="75" bestFit="1" customWidth="1"/>
    <col min="5388" max="5388" width="15.5546875" style="75" bestFit="1" customWidth="1"/>
    <col min="5389" max="5633" width="9.109375" style="75"/>
    <col min="5634" max="5634" width="41.6640625" style="75" bestFit="1" customWidth="1"/>
    <col min="5635" max="5635" width="15.6640625" style="75" bestFit="1" customWidth="1"/>
    <col min="5636" max="5636" width="41.5546875" style="75" customWidth="1"/>
    <col min="5637" max="5637" width="7" style="75" bestFit="1" customWidth="1"/>
    <col min="5638" max="5638" width="18.33203125" style="75" bestFit="1" customWidth="1"/>
    <col min="5639" max="5639" width="9.109375" style="75"/>
    <col min="5640" max="5640" width="31.33203125" style="75" bestFit="1" customWidth="1"/>
    <col min="5641" max="5641" width="15.6640625" style="75" bestFit="1" customWidth="1"/>
    <col min="5642" max="5642" width="44.6640625" style="75" bestFit="1" customWidth="1"/>
    <col min="5643" max="5643" width="6.33203125" style="75" bestFit="1" customWidth="1"/>
    <col min="5644" max="5644" width="15.5546875" style="75" bestFit="1" customWidth="1"/>
    <col min="5645" max="5889" width="9.109375" style="75"/>
    <col min="5890" max="5890" width="41.6640625" style="75" bestFit="1" customWidth="1"/>
    <col min="5891" max="5891" width="15.6640625" style="75" bestFit="1" customWidth="1"/>
    <col min="5892" max="5892" width="41.5546875" style="75" customWidth="1"/>
    <col min="5893" max="5893" width="7" style="75" bestFit="1" customWidth="1"/>
    <col min="5894" max="5894" width="18.33203125" style="75" bestFit="1" customWidth="1"/>
    <col min="5895" max="5895" width="9.109375" style="75"/>
    <col min="5896" max="5896" width="31.33203125" style="75" bestFit="1" customWidth="1"/>
    <col min="5897" max="5897" width="15.6640625" style="75" bestFit="1" customWidth="1"/>
    <col min="5898" max="5898" width="44.6640625" style="75" bestFit="1" customWidth="1"/>
    <col min="5899" max="5899" width="6.33203125" style="75" bestFit="1" customWidth="1"/>
    <col min="5900" max="5900" width="15.5546875" style="75" bestFit="1" customWidth="1"/>
    <col min="5901" max="6145" width="9.109375" style="75"/>
    <col min="6146" max="6146" width="41.6640625" style="75" bestFit="1" customWidth="1"/>
    <col min="6147" max="6147" width="15.6640625" style="75" bestFit="1" customWidth="1"/>
    <col min="6148" max="6148" width="41.5546875" style="75" customWidth="1"/>
    <col min="6149" max="6149" width="7" style="75" bestFit="1" customWidth="1"/>
    <col min="6150" max="6150" width="18.33203125" style="75" bestFit="1" customWidth="1"/>
    <col min="6151" max="6151" width="9.109375" style="75"/>
    <col min="6152" max="6152" width="31.33203125" style="75" bestFit="1" customWidth="1"/>
    <col min="6153" max="6153" width="15.6640625" style="75" bestFit="1" customWidth="1"/>
    <col min="6154" max="6154" width="44.6640625" style="75" bestFit="1" customWidth="1"/>
    <col min="6155" max="6155" width="6.33203125" style="75" bestFit="1" customWidth="1"/>
    <col min="6156" max="6156" width="15.5546875" style="75" bestFit="1" customWidth="1"/>
    <col min="6157" max="6401" width="9.109375" style="75"/>
    <col min="6402" max="6402" width="41.6640625" style="75" bestFit="1" customWidth="1"/>
    <col min="6403" max="6403" width="15.6640625" style="75" bestFit="1" customWidth="1"/>
    <col min="6404" max="6404" width="41.5546875" style="75" customWidth="1"/>
    <col min="6405" max="6405" width="7" style="75" bestFit="1" customWidth="1"/>
    <col min="6406" max="6406" width="18.33203125" style="75" bestFit="1" customWidth="1"/>
    <col min="6407" max="6407" width="9.109375" style="75"/>
    <col min="6408" max="6408" width="31.33203125" style="75" bestFit="1" customWidth="1"/>
    <col min="6409" max="6409" width="15.6640625" style="75" bestFit="1" customWidth="1"/>
    <col min="6410" max="6410" width="44.6640625" style="75" bestFit="1" customWidth="1"/>
    <col min="6411" max="6411" width="6.33203125" style="75" bestFit="1" customWidth="1"/>
    <col min="6412" max="6412" width="15.5546875" style="75" bestFit="1" customWidth="1"/>
    <col min="6413" max="6657" width="9.109375" style="75"/>
    <col min="6658" max="6658" width="41.6640625" style="75" bestFit="1" customWidth="1"/>
    <col min="6659" max="6659" width="15.6640625" style="75" bestFit="1" customWidth="1"/>
    <col min="6660" max="6660" width="41.5546875" style="75" customWidth="1"/>
    <col min="6661" max="6661" width="7" style="75" bestFit="1" customWidth="1"/>
    <col min="6662" max="6662" width="18.33203125" style="75" bestFit="1" customWidth="1"/>
    <col min="6663" max="6663" width="9.109375" style="75"/>
    <col min="6664" max="6664" width="31.33203125" style="75" bestFit="1" customWidth="1"/>
    <col min="6665" max="6665" width="15.6640625" style="75" bestFit="1" customWidth="1"/>
    <col min="6666" max="6666" width="44.6640625" style="75" bestFit="1" customWidth="1"/>
    <col min="6667" max="6667" width="6.33203125" style="75" bestFit="1" customWidth="1"/>
    <col min="6668" max="6668" width="15.5546875" style="75" bestFit="1" customWidth="1"/>
    <col min="6669" max="6913" width="9.109375" style="75"/>
    <col min="6914" max="6914" width="41.6640625" style="75" bestFit="1" customWidth="1"/>
    <col min="6915" max="6915" width="15.6640625" style="75" bestFit="1" customWidth="1"/>
    <col min="6916" max="6916" width="41.5546875" style="75" customWidth="1"/>
    <col min="6917" max="6917" width="7" style="75" bestFit="1" customWidth="1"/>
    <col min="6918" max="6918" width="18.33203125" style="75" bestFit="1" customWidth="1"/>
    <col min="6919" max="6919" width="9.109375" style="75"/>
    <col min="6920" max="6920" width="31.33203125" style="75" bestFit="1" customWidth="1"/>
    <col min="6921" max="6921" width="15.6640625" style="75" bestFit="1" customWidth="1"/>
    <col min="6922" max="6922" width="44.6640625" style="75" bestFit="1" customWidth="1"/>
    <col min="6923" max="6923" width="6.33203125" style="75" bestFit="1" customWidth="1"/>
    <col min="6924" max="6924" width="15.5546875" style="75" bestFit="1" customWidth="1"/>
    <col min="6925" max="7169" width="9.109375" style="75"/>
    <col min="7170" max="7170" width="41.6640625" style="75" bestFit="1" customWidth="1"/>
    <col min="7171" max="7171" width="15.6640625" style="75" bestFit="1" customWidth="1"/>
    <col min="7172" max="7172" width="41.5546875" style="75" customWidth="1"/>
    <col min="7173" max="7173" width="7" style="75" bestFit="1" customWidth="1"/>
    <col min="7174" max="7174" width="18.33203125" style="75" bestFit="1" customWidth="1"/>
    <col min="7175" max="7175" width="9.109375" style="75"/>
    <col min="7176" max="7176" width="31.33203125" style="75" bestFit="1" customWidth="1"/>
    <col min="7177" max="7177" width="15.6640625" style="75" bestFit="1" customWidth="1"/>
    <col min="7178" max="7178" width="44.6640625" style="75" bestFit="1" customWidth="1"/>
    <col min="7179" max="7179" width="6.33203125" style="75" bestFit="1" customWidth="1"/>
    <col min="7180" max="7180" width="15.5546875" style="75" bestFit="1" customWidth="1"/>
    <col min="7181" max="7425" width="9.109375" style="75"/>
    <col min="7426" max="7426" width="41.6640625" style="75" bestFit="1" customWidth="1"/>
    <col min="7427" max="7427" width="15.6640625" style="75" bestFit="1" customWidth="1"/>
    <col min="7428" max="7428" width="41.5546875" style="75" customWidth="1"/>
    <col min="7429" max="7429" width="7" style="75" bestFit="1" customWidth="1"/>
    <col min="7430" max="7430" width="18.33203125" style="75" bestFit="1" customWidth="1"/>
    <col min="7431" max="7431" width="9.109375" style="75"/>
    <col min="7432" max="7432" width="31.33203125" style="75" bestFit="1" customWidth="1"/>
    <col min="7433" max="7433" width="15.6640625" style="75" bestFit="1" customWidth="1"/>
    <col min="7434" max="7434" width="44.6640625" style="75" bestFit="1" customWidth="1"/>
    <col min="7435" max="7435" width="6.33203125" style="75" bestFit="1" customWidth="1"/>
    <col min="7436" max="7436" width="15.5546875" style="75" bestFit="1" customWidth="1"/>
    <col min="7437" max="7681" width="9.109375" style="75"/>
    <col min="7682" max="7682" width="41.6640625" style="75" bestFit="1" customWidth="1"/>
    <col min="7683" max="7683" width="15.6640625" style="75" bestFit="1" customWidth="1"/>
    <col min="7684" max="7684" width="41.5546875" style="75" customWidth="1"/>
    <col min="7685" max="7685" width="7" style="75" bestFit="1" customWidth="1"/>
    <col min="7686" max="7686" width="18.33203125" style="75" bestFit="1" customWidth="1"/>
    <col min="7687" max="7687" width="9.109375" style="75"/>
    <col min="7688" max="7688" width="31.33203125" style="75" bestFit="1" customWidth="1"/>
    <col min="7689" max="7689" width="15.6640625" style="75" bestFit="1" customWidth="1"/>
    <col min="7690" max="7690" width="44.6640625" style="75" bestFit="1" customWidth="1"/>
    <col min="7691" max="7691" width="6.33203125" style="75" bestFit="1" customWidth="1"/>
    <col min="7692" max="7692" width="15.5546875" style="75" bestFit="1" customWidth="1"/>
    <col min="7693" max="7937" width="9.109375" style="75"/>
    <col min="7938" max="7938" width="41.6640625" style="75" bestFit="1" customWidth="1"/>
    <col min="7939" max="7939" width="15.6640625" style="75" bestFit="1" customWidth="1"/>
    <col min="7940" max="7940" width="41.5546875" style="75" customWidth="1"/>
    <col min="7941" max="7941" width="7" style="75" bestFit="1" customWidth="1"/>
    <col min="7942" max="7942" width="18.33203125" style="75" bestFit="1" customWidth="1"/>
    <col min="7943" max="7943" width="9.109375" style="75"/>
    <col min="7944" max="7944" width="31.33203125" style="75" bestFit="1" customWidth="1"/>
    <col min="7945" max="7945" width="15.6640625" style="75" bestFit="1" customWidth="1"/>
    <col min="7946" max="7946" width="44.6640625" style="75" bestFit="1" customWidth="1"/>
    <col min="7947" max="7947" width="6.33203125" style="75" bestFit="1" customWidth="1"/>
    <col min="7948" max="7948" width="15.5546875" style="75" bestFit="1" customWidth="1"/>
    <col min="7949" max="8193" width="9.109375" style="75"/>
    <col min="8194" max="8194" width="41.6640625" style="75" bestFit="1" customWidth="1"/>
    <col min="8195" max="8195" width="15.6640625" style="75" bestFit="1" customWidth="1"/>
    <col min="8196" max="8196" width="41.5546875" style="75" customWidth="1"/>
    <col min="8197" max="8197" width="7" style="75" bestFit="1" customWidth="1"/>
    <col min="8198" max="8198" width="18.33203125" style="75" bestFit="1" customWidth="1"/>
    <col min="8199" max="8199" width="9.109375" style="75"/>
    <col min="8200" max="8200" width="31.33203125" style="75" bestFit="1" customWidth="1"/>
    <col min="8201" max="8201" width="15.6640625" style="75" bestFit="1" customWidth="1"/>
    <col min="8202" max="8202" width="44.6640625" style="75" bestFit="1" customWidth="1"/>
    <col min="8203" max="8203" width="6.33203125" style="75" bestFit="1" customWidth="1"/>
    <col min="8204" max="8204" width="15.5546875" style="75" bestFit="1" customWidth="1"/>
    <col min="8205" max="8449" width="9.109375" style="75"/>
    <col min="8450" max="8450" width="41.6640625" style="75" bestFit="1" customWidth="1"/>
    <col min="8451" max="8451" width="15.6640625" style="75" bestFit="1" customWidth="1"/>
    <col min="8452" max="8452" width="41.5546875" style="75" customWidth="1"/>
    <col min="8453" max="8453" width="7" style="75" bestFit="1" customWidth="1"/>
    <col min="8454" max="8454" width="18.33203125" style="75" bestFit="1" customWidth="1"/>
    <col min="8455" max="8455" width="9.109375" style="75"/>
    <col min="8456" max="8456" width="31.33203125" style="75" bestFit="1" customWidth="1"/>
    <col min="8457" max="8457" width="15.6640625" style="75" bestFit="1" customWidth="1"/>
    <col min="8458" max="8458" width="44.6640625" style="75" bestFit="1" customWidth="1"/>
    <col min="8459" max="8459" width="6.33203125" style="75" bestFit="1" customWidth="1"/>
    <col min="8460" max="8460" width="15.5546875" style="75" bestFit="1" customWidth="1"/>
    <col min="8461" max="8705" width="9.109375" style="75"/>
    <col min="8706" max="8706" width="41.6640625" style="75" bestFit="1" customWidth="1"/>
    <col min="8707" max="8707" width="15.6640625" style="75" bestFit="1" customWidth="1"/>
    <col min="8708" max="8708" width="41.5546875" style="75" customWidth="1"/>
    <col min="8709" max="8709" width="7" style="75" bestFit="1" customWidth="1"/>
    <col min="8710" max="8710" width="18.33203125" style="75" bestFit="1" customWidth="1"/>
    <col min="8711" max="8711" width="9.109375" style="75"/>
    <col min="8712" max="8712" width="31.33203125" style="75" bestFit="1" customWidth="1"/>
    <col min="8713" max="8713" width="15.6640625" style="75" bestFit="1" customWidth="1"/>
    <col min="8714" max="8714" width="44.6640625" style="75" bestFit="1" customWidth="1"/>
    <col min="8715" max="8715" width="6.33203125" style="75" bestFit="1" customWidth="1"/>
    <col min="8716" max="8716" width="15.5546875" style="75" bestFit="1" customWidth="1"/>
    <col min="8717" max="8961" width="9.109375" style="75"/>
    <col min="8962" max="8962" width="41.6640625" style="75" bestFit="1" customWidth="1"/>
    <col min="8963" max="8963" width="15.6640625" style="75" bestFit="1" customWidth="1"/>
    <col min="8964" max="8964" width="41.5546875" style="75" customWidth="1"/>
    <col min="8965" max="8965" width="7" style="75" bestFit="1" customWidth="1"/>
    <col min="8966" max="8966" width="18.33203125" style="75" bestFit="1" customWidth="1"/>
    <col min="8967" max="8967" width="9.109375" style="75"/>
    <col min="8968" max="8968" width="31.33203125" style="75" bestFit="1" customWidth="1"/>
    <col min="8969" max="8969" width="15.6640625" style="75" bestFit="1" customWidth="1"/>
    <col min="8970" max="8970" width="44.6640625" style="75" bestFit="1" customWidth="1"/>
    <col min="8971" max="8971" width="6.33203125" style="75" bestFit="1" customWidth="1"/>
    <col min="8972" max="8972" width="15.5546875" style="75" bestFit="1" customWidth="1"/>
    <col min="8973" max="9217" width="9.109375" style="75"/>
    <col min="9218" max="9218" width="41.6640625" style="75" bestFit="1" customWidth="1"/>
    <col min="9219" max="9219" width="15.6640625" style="75" bestFit="1" customWidth="1"/>
    <col min="9220" max="9220" width="41.5546875" style="75" customWidth="1"/>
    <col min="9221" max="9221" width="7" style="75" bestFit="1" customWidth="1"/>
    <col min="9222" max="9222" width="18.33203125" style="75" bestFit="1" customWidth="1"/>
    <col min="9223" max="9223" width="9.109375" style="75"/>
    <col min="9224" max="9224" width="31.33203125" style="75" bestFit="1" customWidth="1"/>
    <col min="9225" max="9225" width="15.6640625" style="75" bestFit="1" customWidth="1"/>
    <col min="9226" max="9226" width="44.6640625" style="75" bestFit="1" customWidth="1"/>
    <col min="9227" max="9227" width="6.33203125" style="75" bestFit="1" customWidth="1"/>
    <col min="9228" max="9228" width="15.5546875" style="75" bestFit="1" customWidth="1"/>
    <col min="9229" max="9473" width="9.109375" style="75"/>
    <col min="9474" max="9474" width="41.6640625" style="75" bestFit="1" customWidth="1"/>
    <col min="9475" max="9475" width="15.6640625" style="75" bestFit="1" customWidth="1"/>
    <col min="9476" max="9476" width="41.5546875" style="75" customWidth="1"/>
    <col min="9477" max="9477" width="7" style="75" bestFit="1" customWidth="1"/>
    <col min="9478" max="9478" width="18.33203125" style="75" bestFit="1" customWidth="1"/>
    <col min="9479" max="9479" width="9.109375" style="75"/>
    <col min="9480" max="9480" width="31.33203125" style="75" bestFit="1" customWidth="1"/>
    <col min="9481" max="9481" width="15.6640625" style="75" bestFit="1" customWidth="1"/>
    <col min="9482" max="9482" width="44.6640625" style="75" bestFit="1" customWidth="1"/>
    <col min="9483" max="9483" width="6.33203125" style="75" bestFit="1" customWidth="1"/>
    <col min="9484" max="9484" width="15.5546875" style="75" bestFit="1" customWidth="1"/>
    <col min="9485" max="9729" width="9.109375" style="75"/>
    <col min="9730" max="9730" width="41.6640625" style="75" bestFit="1" customWidth="1"/>
    <col min="9731" max="9731" width="15.6640625" style="75" bestFit="1" customWidth="1"/>
    <col min="9732" max="9732" width="41.5546875" style="75" customWidth="1"/>
    <col min="9733" max="9733" width="7" style="75" bestFit="1" customWidth="1"/>
    <col min="9734" max="9734" width="18.33203125" style="75" bestFit="1" customWidth="1"/>
    <col min="9735" max="9735" width="9.109375" style="75"/>
    <col min="9736" max="9736" width="31.33203125" style="75" bestFit="1" customWidth="1"/>
    <col min="9737" max="9737" width="15.6640625" style="75" bestFit="1" customWidth="1"/>
    <col min="9738" max="9738" width="44.6640625" style="75" bestFit="1" customWidth="1"/>
    <col min="9739" max="9739" width="6.33203125" style="75" bestFit="1" customWidth="1"/>
    <col min="9740" max="9740" width="15.5546875" style="75" bestFit="1" customWidth="1"/>
    <col min="9741" max="9985" width="9.109375" style="75"/>
    <col min="9986" max="9986" width="41.6640625" style="75" bestFit="1" customWidth="1"/>
    <col min="9987" max="9987" width="15.6640625" style="75" bestFit="1" customWidth="1"/>
    <col min="9988" max="9988" width="41.5546875" style="75" customWidth="1"/>
    <col min="9989" max="9989" width="7" style="75" bestFit="1" customWidth="1"/>
    <col min="9990" max="9990" width="18.33203125" style="75" bestFit="1" customWidth="1"/>
    <col min="9991" max="9991" width="9.109375" style="75"/>
    <col min="9992" max="9992" width="31.33203125" style="75" bestFit="1" customWidth="1"/>
    <col min="9993" max="9993" width="15.6640625" style="75" bestFit="1" customWidth="1"/>
    <col min="9994" max="9994" width="44.6640625" style="75" bestFit="1" customWidth="1"/>
    <col min="9995" max="9995" width="6.33203125" style="75" bestFit="1" customWidth="1"/>
    <col min="9996" max="9996" width="15.5546875" style="75" bestFit="1" customWidth="1"/>
    <col min="9997" max="10241" width="9.109375" style="75"/>
    <col min="10242" max="10242" width="41.6640625" style="75" bestFit="1" customWidth="1"/>
    <col min="10243" max="10243" width="15.6640625" style="75" bestFit="1" customWidth="1"/>
    <col min="10244" max="10244" width="41.5546875" style="75" customWidth="1"/>
    <col min="10245" max="10245" width="7" style="75" bestFit="1" customWidth="1"/>
    <col min="10246" max="10246" width="18.33203125" style="75" bestFit="1" customWidth="1"/>
    <col min="10247" max="10247" width="9.109375" style="75"/>
    <col min="10248" max="10248" width="31.33203125" style="75" bestFit="1" customWidth="1"/>
    <col min="10249" max="10249" width="15.6640625" style="75" bestFit="1" customWidth="1"/>
    <col min="10250" max="10250" width="44.6640625" style="75" bestFit="1" customWidth="1"/>
    <col min="10251" max="10251" width="6.33203125" style="75" bestFit="1" customWidth="1"/>
    <col min="10252" max="10252" width="15.5546875" style="75" bestFit="1" customWidth="1"/>
    <col min="10253" max="10497" width="9.109375" style="75"/>
    <col min="10498" max="10498" width="41.6640625" style="75" bestFit="1" customWidth="1"/>
    <col min="10499" max="10499" width="15.6640625" style="75" bestFit="1" customWidth="1"/>
    <col min="10500" max="10500" width="41.5546875" style="75" customWidth="1"/>
    <col min="10501" max="10501" width="7" style="75" bestFit="1" customWidth="1"/>
    <col min="10502" max="10502" width="18.33203125" style="75" bestFit="1" customWidth="1"/>
    <col min="10503" max="10503" width="9.109375" style="75"/>
    <col min="10504" max="10504" width="31.33203125" style="75" bestFit="1" customWidth="1"/>
    <col min="10505" max="10505" width="15.6640625" style="75" bestFit="1" customWidth="1"/>
    <col min="10506" max="10506" width="44.6640625" style="75" bestFit="1" customWidth="1"/>
    <col min="10507" max="10507" width="6.33203125" style="75" bestFit="1" customWidth="1"/>
    <col min="10508" max="10508" width="15.5546875" style="75" bestFit="1" customWidth="1"/>
    <col min="10509" max="10753" width="9.109375" style="75"/>
    <col min="10754" max="10754" width="41.6640625" style="75" bestFit="1" customWidth="1"/>
    <col min="10755" max="10755" width="15.6640625" style="75" bestFit="1" customWidth="1"/>
    <col min="10756" max="10756" width="41.5546875" style="75" customWidth="1"/>
    <col min="10757" max="10757" width="7" style="75" bestFit="1" customWidth="1"/>
    <col min="10758" max="10758" width="18.33203125" style="75" bestFit="1" customWidth="1"/>
    <col min="10759" max="10759" width="9.109375" style="75"/>
    <col min="10760" max="10760" width="31.33203125" style="75" bestFit="1" customWidth="1"/>
    <col min="10761" max="10761" width="15.6640625" style="75" bestFit="1" customWidth="1"/>
    <col min="10762" max="10762" width="44.6640625" style="75" bestFit="1" customWidth="1"/>
    <col min="10763" max="10763" width="6.33203125" style="75" bestFit="1" customWidth="1"/>
    <col min="10764" max="10764" width="15.5546875" style="75" bestFit="1" customWidth="1"/>
    <col min="10765" max="11009" width="9.109375" style="75"/>
    <col min="11010" max="11010" width="41.6640625" style="75" bestFit="1" customWidth="1"/>
    <col min="11011" max="11011" width="15.6640625" style="75" bestFit="1" customWidth="1"/>
    <col min="11012" max="11012" width="41.5546875" style="75" customWidth="1"/>
    <col min="11013" max="11013" width="7" style="75" bestFit="1" customWidth="1"/>
    <col min="11014" max="11014" width="18.33203125" style="75" bestFit="1" customWidth="1"/>
    <col min="11015" max="11015" width="9.109375" style="75"/>
    <col min="11016" max="11016" width="31.33203125" style="75" bestFit="1" customWidth="1"/>
    <col min="11017" max="11017" width="15.6640625" style="75" bestFit="1" customWidth="1"/>
    <col min="11018" max="11018" width="44.6640625" style="75" bestFit="1" customWidth="1"/>
    <col min="11019" max="11019" width="6.33203125" style="75" bestFit="1" customWidth="1"/>
    <col min="11020" max="11020" width="15.5546875" style="75" bestFit="1" customWidth="1"/>
    <col min="11021" max="11265" width="9.109375" style="75"/>
    <col min="11266" max="11266" width="41.6640625" style="75" bestFit="1" customWidth="1"/>
    <col min="11267" max="11267" width="15.6640625" style="75" bestFit="1" customWidth="1"/>
    <col min="11268" max="11268" width="41.5546875" style="75" customWidth="1"/>
    <col min="11269" max="11269" width="7" style="75" bestFit="1" customWidth="1"/>
    <col min="11270" max="11270" width="18.33203125" style="75" bestFit="1" customWidth="1"/>
    <col min="11271" max="11271" width="9.109375" style="75"/>
    <col min="11272" max="11272" width="31.33203125" style="75" bestFit="1" customWidth="1"/>
    <col min="11273" max="11273" width="15.6640625" style="75" bestFit="1" customWidth="1"/>
    <col min="11274" max="11274" width="44.6640625" style="75" bestFit="1" customWidth="1"/>
    <col min="11275" max="11275" width="6.33203125" style="75" bestFit="1" customWidth="1"/>
    <col min="11276" max="11276" width="15.5546875" style="75" bestFit="1" customWidth="1"/>
    <col min="11277" max="11521" width="9.109375" style="75"/>
    <col min="11522" max="11522" width="41.6640625" style="75" bestFit="1" customWidth="1"/>
    <col min="11523" max="11523" width="15.6640625" style="75" bestFit="1" customWidth="1"/>
    <col min="11524" max="11524" width="41.5546875" style="75" customWidth="1"/>
    <col min="11525" max="11525" width="7" style="75" bestFit="1" customWidth="1"/>
    <col min="11526" max="11526" width="18.33203125" style="75" bestFit="1" customWidth="1"/>
    <col min="11527" max="11527" width="9.109375" style="75"/>
    <col min="11528" max="11528" width="31.33203125" style="75" bestFit="1" customWidth="1"/>
    <col min="11529" max="11529" width="15.6640625" style="75" bestFit="1" customWidth="1"/>
    <col min="11530" max="11530" width="44.6640625" style="75" bestFit="1" customWidth="1"/>
    <col min="11531" max="11531" width="6.33203125" style="75" bestFit="1" customWidth="1"/>
    <col min="11532" max="11532" width="15.5546875" style="75" bestFit="1" customWidth="1"/>
    <col min="11533" max="11777" width="9.109375" style="75"/>
    <col min="11778" max="11778" width="41.6640625" style="75" bestFit="1" customWidth="1"/>
    <col min="11779" max="11779" width="15.6640625" style="75" bestFit="1" customWidth="1"/>
    <col min="11780" max="11780" width="41.5546875" style="75" customWidth="1"/>
    <col min="11781" max="11781" width="7" style="75" bestFit="1" customWidth="1"/>
    <col min="11782" max="11782" width="18.33203125" style="75" bestFit="1" customWidth="1"/>
    <col min="11783" max="11783" width="9.109375" style="75"/>
    <col min="11784" max="11784" width="31.33203125" style="75" bestFit="1" customWidth="1"/>
    <col min="11785" max="11785" width="15.6640625" style="75" bestFit="1" customWidth="1"/>
    <col min="11786" max="11786" width="44.6640625" style="75" bestFit="1" customWidth="1"/>
    <col min="11787" max="11787" width="6.33203125" style="75" bestFit="1" customWidth="1"/>
    <col min="11788" max="11788" width="15.5546875" style="75" bestFit="1" customWidth="1"/>
    <col min="11789" max="12033" width="9.109375" style="75"/>
    <col min="12034" max="12034" width="41.6640625" style="75" bestFit="1" customWidth="1"/>
    <col min="12035" max="12035" width="15.6640625" style="75" bestFit="1" customWidth="1"/>
    <col min="12036" max="12036" width="41.5546875" style="75" customWidth="1"/>
    <col min="12037" max="12037" width="7" style="75" bestFit="1" customWidth="1"/>
    <col min="12038" max="12038" width="18.33203125" style="75" bestFit="1" customWidth="1"/>
    <col min="12039" max="12039" width="9.109375" style="75"/>
    <col min="12040" max="12040" width="31.33203125" style="75" bestFit="1" customWidth="1"/>
    <col min="12041" max="12041" width="15.6640625" style="75" bestFit="1" customWidth="1"/>
    <col min="12042" max="12042" width="44.6640625" style="75" bestFit="1" customWidth="1"/>
    <col min="12043" max="12043" width="6.33203125" style="75" bestFit="1" customWidth="1"/>
    <col min="12044" max="12044" width="15.5546875" style="75" bestFit="1" customWidth="1"/>
    <col min="12045" max="12289" width="9.109375" style="75"/>
    <col min="12290" max="12290" width="41.6640625" style="75" bestFit="1" customWidth="1"/>
    <col min="12291" max="12291" width="15.6640625" style="75" bestFit="1" customWidth="1"/>
    <col min="12292" max="12292" width="41.5546875" style="75" customWidth="1"/>
    <col min="12293" max="12293" width="7" style="75" bestFit="1" customWidth="1"/>
    <col min="12294" max="12294" width="18.33203125" style="75" bestFit="1" customWidth="1"/>
    <col min="12295" max="12295" width="9.109375" style="75"/>
    <col min="12296" max="12296" width="31.33203125" style="75" bestFit="1" customWidth="1"/>
    <col min="12297" max="12297" width="15.6640625" style="75" bestFit="1" customWidth="1"/>
    <col min="12298" max="12298" width="44.6640625" style="75" bestFit="1" customWidth="1"/>
    <col min="12299" max="12299" width="6.33203125" style="75" bestFit="1" customWidth="1"/>
    <col min="12300" max="12300" width="15.5546875" style="75" bestFit="1" customWidth="1"/>
    <col min="12301" max="12545" width="9.109375" style="75"/>
    <col min="12546" max="12546" width="41.6640625" style="75" bestFit="1" customWidth="1"/>
    <col min="12547" max="12547" width="15.6640625" style="75" bestFit="1" customWidth="1"/>
    <col min="12548" max="12548" width="41.5546875" style="75" customWidth="1"/>
    <col min="12549" max="12549" width="7" style="75" bestFit="1" customWidth="1"/>
    <col min="12550" max="12550" width="18.33203125" style="75" bestFit="1" customWidth="1"/>
    <col min="12551" max="12551" width="9.109375" style="75"/>
    <col min="12552" max="12552" width="31.33203125" style="75" bestFit="1" customWidth="1"/>
    <col min="12553" max="12553" width="15.6640625" style="75" bestFit="1" customWidth="1"/>
    <col min="12554" max="12554" width="44.6640625" style="75" bestFit="1" customWidth="1"/>
    <col min="12555" max="12555" width="6.33203125" style="75" bestFit="1" customWidth="1"/>
    <col min="12556" max="12556" width="15.5546875" style="75" bestFit="1" customWidth="1"/>
    <col min="12557" max="12801" width="9.109375" style="75"/>
    <col min="12802" max="12802" width="41.6640625" style="75" bestFit="1" customWidth="1"/>
    <col min="12803" max="12803" width="15.6640625" style="75" bestFit="1" customWidth="1"/>
    <col min="12804" max="12804" width="41.5546875" style="75" customWidth="1"/>
    <col min="12805" max="12805" width="7" style="75" bestFit="1" customWidth="1"/>
    <col min="12806" max="12806" width="18.33203125" style="75" bestFit="1" customWidth="1"/>
    <col min="12807" max="12807" width="9.109375" style="75"/>
    <col min="12808" max="12808" width="31.33203125" style="75" bestFit="1" customWidth="1"/>
    <col min="12809" max="12809" width="15.6640625" style="75" bestFit="1" customWidth="1"/>
    <col min="12810" max="12810" width="44.6640625" style="75" bestFit="1" customWidth="1"/>
    <col min="12811" max="12811" width="6.33203125" style="75" bestFit="1" customWidth="1"/>
    <col min="12812" max="12812" width="15.5546875" style="75" bestFit="1" customWidth="1"/>
    <col min="12813" max="13057" width="9.109375" style="75"/>
    <col min="13058" max="13058" width="41.6640625" style="75" bestFit="1" customWidth="1"/>
    <col min="13059" max="13059" width="15.6640625" style="75" bestFit="1" customWidth="1"/>
    <col min="13060" max="13060" width="41.5546875" style="75" customWidth="1"/>
    <col min="13061" max="13061" width="7" style="75" bestFit="1" customWidth="1"/>
    <col min="13062" max="13062" width="18.33203125" style="75" bestFit="1" customWidth="1"/>
    <col min="13063" max="13063" width="9.109375" style="75"/>
    <col min="13064" max="13064" width="31.33203125" style="75" bestFit="1" customWidth="1"/>
    <col min="13065" max="13065" width="15.6640625" style="75" bestFit="1" customWidth="1"/>
    <col min="13066" max="13066" width="44.6640625" style="75" bestFit="1" customWidth="1"/>
    <col min="13067" max="13067" width="6.33203125" style="75" bestFit="1" customWidth="1"/>
    <col min="13068" max="13068" width="15.5546875" style="75" bestFit="1" customWidth="1"/>
    <col min="13069" max="13313" width="9.109375" style="75"/>
    <col min="13314" max="13314" width="41.6640625" style="75" bestFit="1" customWidth="1"/>
    <col min="13315" max="13315" width="15.6640625" style="75" bestFit="1" customWidth="1"/>
    <col min="13316" max="13316" width="41.5546875" style="75" customWidth="1"/>
    <col min="13317" max="13317" width="7" style="75" bestFit="1" customWidth="1"/>
    <col min="13318" max="13318" width="18.33203125" style="75" bestFit="1" customWidth="1"/>
    <col min="13319" max="13319" width="9.109375" style="75"/>
    <col min="13320" max="13320" width="31.33203125" style="75" bestFit="1" customWidth="1"/>
    <col min="13321" max="13321" width="15.6640625" style="75" bestFit="1" customWidth="1"/>
    <col min="13322" max="13322" width="44.6640625" style="75" bestFit="1" customWidth="1"/>
    <col min="13323" max="13323" width="6.33203125" style="75" bestFit="1" customWidth="1"/>
    <col min="13324" max="13324" width="15.5546875" style="75" bestFit="1" customWidth="1"/>
    <col min="13325" max="13569" width="9.109375" style="75"/>
    <col min="13570" max="13570" width="41.6640625" style="75" bestFit="1" customWidth="1"/>
    <col min="13571" max="13571" width="15.6640625" style="75" bestFit="1" customWidth="1"/>
    <col min="13572" max="13572" width="41.5546875" style="75" customWidth="1"/>
    <col min="13573" max="13573" width="7" style="75" bestFit="1" customWidth="1"/>
    <col min="13574" max="13574" width="18.33203125" style="75" bestFit="1" customWidth="1"/>
    <col min="13575" max="13575" width="9.109375" style="75"/>
    <col min="13576" max="13576" width="31.33203125" style="75" bestFit="1" customWidth="1"/>
    <col min="13577" max="13577" width="15.6640625" style="75" bestFit="1" customWidth="1"/>
    <col min="13578" max="13578" width="44.6640625" style="75" bestFit="1" customWidth="1"/>
    <col min="13579" max="13579" width="6.33203125" style="75" bestFit="1" customWidth="1"/>
    <col min="13580" max="13580" width="15.5546875" style="75" bestFit="1" customWidth="1"/>
    <col min="13581" max="13825" width="9.109375" style="75"/>
    <col min="13826" max="13826" width="41.6640625" style="75" bestFit="1" customWidth="1"/>
    <col min="13827" max="13827" width="15.6640625" style="75" bestFit="1" customWidth="1"/>
    <col min="13828" max="13828" width="41.5546875" style="75" customWidth="1"/>
    <col min="13829" max="13829" width="7" style="75" bestFit="1" customWidth="1"/>
    <col min="13830" max="13830" width="18.33203125" style="75" bestFit="1" customWidth="1"/>
    <col min="13831" max="13831" width="9.109375" style="75"/>
    <col min="13832" max="13832" width="31.33203125" style="75" bestFit="1" customWidth="1"/>
    <col min="13833" max="13833" width="15.6640625" style="75" bestFit="1" customWidth="1"/>
    <col min="13834" max="13834" width="44.6640625" style="75" bestFit="1" customWidth="1"/>
    <col min="13835" max="13835" width="6.33203125" style="75" bestFit="1" customWidth="1"/>
    <col min="13836" max="13836" width="15.5546875" style="75" bestFit="1" customWidth="1"/>
    <col min="13837" max="14081" width="9.109375" style="75"/>
    <col min="14082" max="14082" width="41.6640625" style="75" bestFit="1" customWidth="1"/>
    <col min="14083" max="14083" width="15.6640625" style="75" bestFit="1" customWidth="1"/>
    <col min="14084" max="14084" width="41.5546875" style="75" customWidth="1"/>
    <col min="14085" max="14085" width="7" style="75" bestFit="1" customWidth="1"/>
    <col min="14086" max="14086" width="18.33203125" style="75" bestFit="1" customWidth="1"/>
    <col min="14087" max="14087" width="9.109375" style="75"/>
    <col min="14088" max="14088" width="31.33203125" style="75" bestFit="1" customWidth="1"/>
    <col min="14089" max="14089" width="15.6640625" style="75" bestFit="1" customWidth="1"/>
    <col min="14090" max="14090" width="44.6640625" style="75" bestFit="1" customWidth="1"/>
    <col min="14091" max="14091" width="6.33203125" style="75" bestFit="1" customWidth="1"/>
    <col min="14092" max="14092" width="15.5546875" style="75" bestFit="1" customWidth="1"/>
    <col min="14093" max="14337" width="9.109375" style="75"/>
    <col min="14338" max="14338" width="41.6640625" style="75" bestFit="1" customWidth="1"/>
    <col min="14339" max="14339" width="15.6640625" style="75" bestFit="1" customWidth="1"/>
    <col min="14340" max="14340" width="41.5546875" style="75" customWidth="1"/>
    <col min="14341" max="14341" width="7" style="75" bestFit="1" customWidth="1"/>
    <col min="14342" max="14342" width="18.33203125" style="75" bestFit="1" customWidth="1"/>
    <col min="14343" max="14343" width="9.109375" style="75"/>
    <col min="14344" max="14344" width="31.33203125" style="75" bestFit="1" customWidth="1"/>
    <col min="14345" max="14345" width="15.6640625" style="75" bestFit="1" customWidth="1"/>
    <col min="14346" max="14346" width="44.6640625" style="75" bestFit="1" customWidth="1"/>
    <col min="14347" max="14347" width="6.33203125" style="75" bestFit="1" customWidth="1"/>
    <col min="14348" max="14348" width="15.5546875" style="75" bestFit="1" customWidth="1"/>
    <col min="14349" max="14593" width="9.109375" style="75"/>
    <col min="14594" max="14594" width="41.6640625" style="75" bestFit="1" customWidth="1"/>
    <col min="14595" max="14595" width="15.6640625" style="75" bestFit="1" customWidth="1"/>
    <col min="14596" max="14596" width="41.5546875" style="75" customWidth="1"/>
    <col min="14597" max="14597" width="7" style="75" bestFit="1" customWidth="1"/>
    <col min="14598" max="14598" width="18.33203125" style="75" bestFit="1" customWidth="1"/>
    <col min="14599" max="14599" width="9.109375" style="75"/>
    <col min="14600" max="14600" width="31.33203125" style="75" bestFit="1" customWidth="1"/>
    <col min="14601" max="14601" width="15.6640625" style="75" bestFit="1" customWidth="1"/>
    <col min="14602" max="14602" width="44.6640625" style="75" bestFit="1" customWidth="1"/>
    <col min="14603" max="14603" width="6.33203125" style="75" bestFit="1" customWidth="1"/>
    <col min="14604" max="14604" width="15.5546875" style="75" bestFit="1" customWidth="1"/>
    <col min="14605" max="14849" width="9.109375" style="75"/>
    <col min="14850" max="14850" width="41.6640625" style="75" bestFit="1" customWidth="1"/>
    <col min="14851" max="14851" width="15.6640625" style="75" bestFit="1" customWidth="1"/>
    <col min="14852" max="14852" width="41.5546875" style="75" customWidth="1"/>
    <col min="14853" max="14853" width="7" style="75" bestFit="1" customWidth="1"/>
    <col min="14854" max="14854" width="18.33203125" style="75" bestFit="1" customWidth="1"/>
    <col min="14855" max="14855" width="9.109375" style="75"/>
    <col min="14856" max="14856" width="31.33203125" style="75" bestFit="1" customWidth="1"/>
    <col min="14857" max="14857" width="15.6640625" style="75" bestFit="1" customWidth="1"/>
    <col min="14858" max="14858" width="44.6640625" style="75" bestFit="1" customWidth="1"/>
    <col min="14859" max="14859" width="6.33203125" style="75" bestFit="1" customWidth="1"/>
    <col min="14860" max="14860" width="15.5546875" style="75" bestFit="1" customWidth="1"/>
    <col min="14861" max="15105" width="9.109375" style="75"/>
    <col min="15106" max="15106" width="41.6640625" style="75" bestFit="1" customWidth="1"/>
    <col min="15107" max="15107" width="15.6640625" style="75" bestFit="1" customWidth="1"/>
    <col min="15108" max="15108" width="41.5546875" style="75" customWidth="1"/>
    <col min="15109" max="15109" width="7" style="75" bestFit="1" customWidth="1"/>
    <col min="15110" max="15110" width="18.33203125" style="75" bestFit="1" customWidth="1"/>
    <col min="15111" max="15111" width="9.109375" style="75"/>
    <col min="15112" max="15112" width="31.33203125" style="75" bestFit="1" customWidth="1"/>
    <col min="15113" max="15113" width="15.6640625" style="75" bestFit="1" customWidth="1"/>
    <col min="15114" max="15114" width="44.6640625" style="75" bestFit="1" customWidth="1"/>
    <col min="15115" max="15115" width="6.33203125" style="75" bestFit="1" customWidth="1"/>
    <col min="15116" max="15116" width="15.5546875" style="75" bestFit="1" customWidth="1"/>
    <col min="15117" max="15361" width="9.109375" style="75"/>
    <col min="15362" max="15362" width="41.6640625" style="75" bestFit="1" customWidth="1"/>
    <col min="15363" max="15363" width="15.6640625" style="75" bestFit="1" customWidth="1"/>
    <col min="15364" max="15364" width="41.5546875" style="75" customWidth="1"/>
    <col min="15365" max="15365" width="7" style="75" bestFit="1" customWidth="1"/>
    <col min="15366" max="15366" width="18.33203125" style="75" bestFit="1" customWidth="1"/>
    <col min="15367" max="15367" width="9.109375" style="75"/>
    <col min="15368" max="15368" width="31.33203125" style="75" bestFit="1" customWidth="1"/>
    <col min="15369" max="15369" width="15.6640625" style="75" bestFit="1" customWidth="1"/>
    <col min="15370" max="15370" width="44.6640625" style="75" bestFit="1" customWidth="1"/>
    <col min="15371" max="15371" width="6.33203125" style="75" bestFit="1" customWidth="1"/>
    <col min="15372" max="15372" width="15.5546875" style="75" bestFit="1" customWidth="1"/>
    <col min="15373" max="15617" width="9.109375" style="75"/>
    <col min="15618" max="15618" width="41.6640625" style="75" bestFit="1" customWidth="1"/>
    <col min="15619" max="15619" width="15.6640625" style="75" bestFit="1" customWidth="1"/>
    <col min="15620" max="15620" width="41.5546875" style="75" customWidth="1"/>
    <col min="15621" max="15621" width="7" style="75" bestFit="1" customWidth="1"/>
    <col min="15622" max="15622" width="18.33203125" style="75" bestFit="1" customWidth="1"/>
    <col min="15623" max="15623" width="9.109375" style="75"/>
    <col min="15624" max="15624" width="31.33203125" style="75" bestFit="1" customWidth="1"/>
    <col min="15625" max="15625" width="15.6640625" style="75" bestFit="1" customWidth="1"/>
    <col min="15626" max="15626" width="44.6640625" style="75" bestFit="1" customWidth="1"/>
    <col min="15627" max="15627" width="6.33203125" style="75" bestFit="1" customWidth="1"/>
    <col min="15628" max="15628" width="15.5546875" style="75" bestFit="1" customWidth="1"/>
    <col min="15629" max="15873" width="9.109375" style="75"/>
    <col min="15874" max="15874" width="41.6640625" style="75" bestFit="1" customWidth="1"/>
    <col min="15875" max="15875" width="15.6640625" style="75" bestFit="1" customWidth="1"/>
    <col min="15876" max="15876" width="41.5546875" style="75" customWidth="1"/>
    <col min="15877" max="15877" width="7" style="75" bestFit="1" customWidth="1"/>
    <col min="15878" max="15878" width="18.33203125" style="75" bestFit="1" customWidth="1"/>
    <col min="15879" max="15879" width="9.109375" style="75"/>
    <col min="15880" max="15880" width="31.33203125" style="75" bestFit="1" customWidth="1"/>
    <col min="15881" max="15881" width="15.6640625" style="75" bestFit="1" customWidth="1"/>
    <col min="15882" max="15882" width="44.6640625" style="75" bestFit="1" customWidth="1"/>
    <col min="15883" max="15883" width="6.33203125" style="75" bestFit="1" customWidth="1"/>
    <col min="15884" max="15884" width="15.5546875" style="75" bestFit="1" customWidth="1"/>
    <col min="15885" max="16129" width="9.109375" style="75"/>
    <col min="16130" max="16130" width="41.6640625" style="75" bestFit="1" customWidth="1"/>
    <col min="16131" max="16131" width="15.6640625" style="75" bestFit="1" customWidth="1"/>
    <col min="16132" max="16132" width="41.5546875" style="75" customWidth="1"/>
    <col min="16133" max="16133" width="7" style="75" bestFit="1" customWidth="1"/>
    <col min="16134" max="16134" width="18.33203125" style="75" bestFit="1" customWidth="1"/>
    <col min="16135" max="16135" width="9.109375" style="75"/>
    <col min="16136" max="16136" width="31.33203125" style="75" bestFit="1" customWidth="1"/>
    <col min="16137" max="16137" width="15.6640625" style="75" bestFit="1" customWidth="1"/>
    <col min="16138" max="16138" width="44.6640625" style="75" bestFit="1" customWidth="1"/>
    <col min="16139" max="16139" width="6.33203125" style="75" bestFit="1" customWidth="1"/>
    <col min="16140" max="16140" width="15.5546875" style="75" bestFit="1" customWidth="1"/>
    <col min="16141" max="16384" width="9.109375" style="75"/>
  </cols>
  <sheetData>
    <row r="2" spans="2:8" x14ac:dyDescent="0.3">
      <c r="B2" s="368" t="s">
        <v>302</v>
      </c>
      <c r="C2" s="652" t="s">
        <v>704</v>
      </c>
      <c r="D2" s="687"/>
      <c r="E2" s="73"/>
      <c r="F2" s="74"/>
    </row>
    <row r="3" spans="2:8" ht="41.4" x14ac:dyDescent="0.3">
      <c r="B3" s="369" t="s">
        <v>2</v>
      </c>
      <c r="C3" s="369" t="s">
        <v>3</v>
      </c>
      <c r="D3" s="274" t="s">
        <v>4</v>
      </c>
      <c r="E3" s="347" t="s">
        <v>104</v>
      </c>
      <c r="F3" s="376" t="s">
        <v>6</v>
      </c>
    </row>
    <row r="4" spans="2:8" x14ac:dyDescent="0.3">
      <c r="B4" s="601" t="s">
        <v>7</v>
      </c>
      <c r="C4" s="603" t="s">
        <v>105</v>
      </c>
      <c r="D4" s="89" t="s">
        <v>705</v>
      </c>
      <c r="E4" s="191"/>
      <c r="F4" s="383">
        <v>2952723.57</v>
      </c>
    </row>
    <row r="5" spans="2:8" x14ac:dyDescent="0.3">
      <c r="B5" s="602"/>
      <c r="C5" s="604"/>
      <c r="D5" s="149" t="s">
        <v>706</v>
      </c>
      <c r="E5" s="192"/>
      <c r="F5" s="380">
        <v>31385332.109999999</v>
      </c>
    </row>
    <row r="6" spans="2:8" x14ac:dyDescent="0.3">
      <c r="B6" s="602"/>
      <c r="C6" s="604"/>
      <c r="D6" s="128"/>
      <c r="E6" s="126"/>
      <c r="F6" s="380"/>
    </row>
    <row r="7" spans="2:8" ht="17.399999999999999" x14ac:dyDescent="0.3">
      <c r="B7" s="609"/>
      <c r="C7" s="136" t="s">
        <v>53</v>
      </c>
      <c r="D7" s="150" t="s">
        <v>109</v>
      </c>
      <c r="E7" s="151"/>
      <c r="F7" s="414">
        <f>F8-31944444.44</f>
        <v>2393611.2399999984</v>
      </c>
    </row>
    <row r="8" spans="2:8" ht="18.75" customHeight="1" x14ac:dyDescent="0.3">
      <c r="B8" s="654" t="s">
        <v>110</v>
      </c>
      <c r="C8" s="654"/>
      <c r="D8" s="654"/>
      <c r="E8" s="654"/>
      <c r="F8" s="93">
        <f>SUM(F4,F5)</f>
        <v>34338055.68</v>
      </c>
    </row>
    <row r="9" spans="2:8" x14ac:dyDescent="0.3">
      <c r="B9" s="648" t="s">
        <v>15</v>
      </c>
      <c r="C9" s="649" t="s">
        <v>111</v>
      </c>
      <c r="D9" s="77" t="s">
        <v>699</v>
      </c>
      <c r="E9" s="94"/>
      <c r="F9" s="95">
        <v>2357520</v>
      </c>
      <c r="H9" s="147"/>
    </row>
    <row r="10" spans="2:8" x14ac:dyDescent="0.3">
      <c r="B10" s="609"/>
      <c r="C10" s="650"/>
      <c r="D10" s="79" t="s">
        <v>700</v>
      </c>
      <c r="E10" s="352"/>
      <c r="F10" s="78">
        <f>99240+803614+38400</f>
        <v>941254</v>
      </c>
      <c r="H10" s="147"/>
    </row>
    <row r="11" spans="2:8" x14ac:dyDescent="0.3">
      <c r="B11" s="609"/>
      <c r="C11" s="692"/>
      <c r="D11" s="382" t="s">
        <v>288</v>
      </c>
      <c r="E11" s="353"/>
      <c r="F11" s="78">
        <v>701226</v>
      </c>
    </row>
    <row r="12" spans="2:8" x14ac:dyDescent="0.3">
      <c r="B12" s="609"/>
      <c r="C12" s="692"/>
      <c r="D12" s="79"/>
      <c r="E12" s="353"/>
      <c r="F12" s="78"/>
    </row>
    <row r="13" spans="2:8" x14ac:dyDescent="0.3">
      <c r="B13" s="609"/>
      <c r="C13" s="692"/>
      <c r="D13" s="377"/>
      <c r="E13" s="237"/>
      <c r="F13" s="80"/>
    </row>
    <row r="14" spans="2:8" x14ac:dyDescent="0.3">
      <c r="B14" s="609"/>
      <c r="C14" s="692"/>
      <c r="D14" s="377"/>
      <c r="E14" s="353"/>
      <c r="F14" s="383"/>
    </row>
    <row r="15" spans="2:8" x14ac:dyDescent="0.3">
      <c r="B15" s="609"/>
      <c r="C15" s="618" t="s">
        <v>115</v>
      </c>
      <c r="D15" s="81" t="s">
        <v>701</v>
      </c>
      <c r="E15" s="353">
        <v>24</v>
      </c>
      <c r="F15" s="82">
        <v>3633600</v>
      </c>
    </row>
    <row r="16" spans="2:8" x14ac:dyDescent="0.3">
      <c r="B16" s="609"/>
      <c r="C16" s="619"/>
      <c r="D16" s="79" t="s">
        <v>702</v>
      </c>
      <c r="E16" s="353">
        <v>4</v>
      </c>
      <c r="F16" s="83">
        <v>640000</v>
      </c>
    </row>
    <row r="17" spans="2:6" x14ac:dyDescent="0.3">
      <c r="B17" s="609"/>
      <c r="C17" s="619"/>
      <c r="D17" s="79" t="s">
        <v>703</v>
      </c>
      <c r="E17" s="353">
        <v>300</v>
      </c>
      <c r="F17" s="84">
        <v>1115735.8500000001</v>
      </c>
    </row>
    <row r="18" spans="2:6" x14ac:dyDescent="0.3">
      <c r="B18" s="609"/>
      <c r="C18" s="619"/>
      <c r="D18" s="79" t="s">
        <v>707</v>
      </c>
      <c r="E18" s="353">
        <f>92+72</f>
        <v>164</v>
      </c>
      <c r="F18" s="85">
        <f>290306+227196</f>
        <v>517502</v>
      </c>
    </row>
    <row r="19" spans="2:6" x14ac:dyDescent="0.3">
      <c r="B19" s="609"/>
      <c r="C19" s="619"/>
      <c r="D19" s="79" t="s">
        <v>625</v>
      </c>
      <c r="E19" s="353">
        <v>360</v>
      </c>
      <c r="F19" s="85">
        <v>1138960</v>
      </c>
    </row>
    <row r="20" spans="2:6" x14ac:dyDescent="0.3">
      <c r="B20" s="609"/>
      <c r="C20" s="619"/>
      <c r="D20" s="79" t="s">
        <v>708</v>
      </c>
      <c r="E20" s="353"/>
      <c r="F20" s="85">
        <v>133326</v>
      </c>
    </row>
    <row r="21" spans="2:6" x14ac:dyDescent="0.3">
      <c r="B21" s="609"/>
      <c r="C21" s="619"/>
      <c r="D21" s="79" t="s">
        <v>709</v>
      </c>
      <c r="E21" s="353">
        <v>70</v>
      </c>
      <c r="F21" s="85">
        <v>650469.4</v>
      </c>
    </row>
    <row r="22" spans="2:6" x14ac:dyDescent="0.3">
      <c r="B22" s="609"/>
      <c r="C22" s="619"/>
      <c r="D22" s="79" t="s">
        <v>710</v>
      </c>
      <c r="E22" s="238">
        <v>4</v>
      </c>
      <c r="F22" s="85">
        <v>1010406.75</v>
      </c>
    </row>
    <row r="23" spans="2:6" x14ac:dyDescent="0.3">
      <c r="B23" s="609"/>
      <c r="C23" s="619"/>
      <c r="D23" s="79"/>
      <c r="E23" s="238"/>
      <c r="F23" s="85"/>
    </row>
    <row r="24" spans="2:6" x14ac:dyDescent="0.3">
      <c r="B24" s="798"/>
      <c r="C24" s="620"/>
      <c r="D24" s="79"/>
      <c r="E24" s="361"/>
      <c r="F24" s="85"/>
    </row>
    <row r="25" spans="2:6" x14ac:dyDescent="0.3">
      <c r="B25" s="799" t="s">
        <v>108</v>
      </c>
      <c r="C25" s="621" t="s">
        <v>208</v>
      </c>
      <c r="D25" s="372"/>
      <c r="E25" s="96"/>
      <c r="F25" s="402">
        <v>0</v>
      </c>
    </row>
    <row r="26" spans="2:6" x14ac:dyDescent="0.3">
      <c r="B26" s="800"/>
      <c r="C26" s="621"/>
      <c r="D26" s="372"/>
      <c r="E26" s="97"/>
      <c r="F26" s="402">
        <v>0</v>
      </c>
    </row>
    <row r="27" spans="2:6" x14ac:dyDescent="0.3">
      <c r="B27" s="800"/>
      <c r="C27" s="621"/>
      <c r="D27" s="372"/>
      <c r="E27" s="98"/>
      <c r="F27" s="402">
        <v>0</v>
      </c>
    </row>
    <row r="28" spans="2:6" ht="14.4" thickBot="1" x14ac:dyDescent="0.35">
      <c r="B28" s="655"/>
      <c r="C28" s="621"/>
      <c r="D28" s="372"/>
      <c r="E28" s="98"/>
      <c r="F28" s="402">
        <v>0</v>
      </c>
    </row>
    <row r="29" spans="2:6" ht="14.4" thickBot="1" x14ac:dyDescent="0.35">
      <c r="C29" s="86"/>
      <c r="D29" s="86"/>
      <c r="F29" s="88">
        <f>SUM(F8:F28)</f>
        <v>47178055.68</v>
      </c>
    </row>
    <row r="30" spans="2:6" x14ac:dyDescent="0.3">
      <c r="F30" s="75"/>
    </row>
  </sheetData>
  <sheetProtection selectLockedCells="1" selectUnlockedCells="1"/>
  <customSheetViews>
    <customSheetView guid="{F305B0BF-EA96-4BFD-B000-F617D6482D45}" topLeftCell="A31">
      <selection activeCell="G58" sqref="G58"/>
      <pageMargins left="0" right="0" top="0" bottom="0" header="0" footer="0"/>
      <pageSetup paperSize="9" firstPageNumber="0" orientation="portrait" horizontalDpi="300" verticalDpi="300" r:id="rId1"/>
      <headerFooter alignWithMargins="0"/>
    </customSheetView>
    <customSheetView guid="{89462457-6DC6-4183-8190-6643C6F2F09B}" topLeftCell="A31">
      <selection activeCell="G58" sqref="G58"/>
      <pageMargins left="0" right="0" top="0" bottom="0" header="0" footer="0"/>
      <pageSetup paperSize="9" firstPageNumber="0" orientation="portrait" horizontalDpi="300" verticalDpi="300" r:id="rId2"/>
      <headerFooter alignWithMargins="0"/>
    </customSheetView>
  </customSheetViews>
  <mergeCells count="9">
    <mergeCell ref="B25:B28"/>
    <mergeCell ref="C25:C28"/>
    <mergeCell ref="B8:E8"/>
    <mergeCell ref="C2:D2"/>
    <mergeCell ref="B4:B7"/>
    <mergeCell ref="C4:C6"/>
    <mergeCell ref="B9:B24"/>
    <mergeCell ref="C9:C14"/>
    <mergeCell ref="C15:C24"/>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7">
    <tabColor theme="0"/>
  </sheetPr>
  <dimension ref="A1:H53"/>
  <sheetViews>
    <sheetView zoomScale="85" zoomScaleNormal="85" workbookViewId="0">
      <selection sqref="A1:G1"/>
    </sheetView>
  </sheetViews>
  <sheetFormatPr defaultColWidth="9.109375" defaultRowHeight="14.4" x14ac:dyDescent="0.3"/>
  <cols>
    <col min="1" max="1" width="30.88671875" style="32" customWidth="1"/>
    <col min="2" max="2" width="24.44140625" style="32" customWidth="1"/>
    <col min="3" max="3" width="18.109375" style="32" customWidth="1"/>
    <col min="4" max="4" width="59.6640625" style="32" customWidth="1"/>
    <col min="5" max="5" width="17.6640625" style="32" customWidth="1"/>
    <col min="6" max="6" width="32.109375" style="32" customWidth="1"/>
    <col min="7" max="7" width="68.6640625" style="32" customWidth="1"/>
    <col min="8" max="16384" width="9.109375" style="32"/>
  </cols>
  <sheetData>
    <row r="1" spans="1:7" x14ac:dyDescent="0.3">
      <c r="A1" s="585"/>
      <c r="B1" s="585"/>
      <c r="C1" s="585"/>
      <c r="D1" s="585"/>
      <c r="E1" s="585"/>
      <c r="F1" s="585"/>
      <c r="G1" s="585"/>
    </row>
    <row r="2" spans="1:7" ht="28.8" x14ac:dyDescent="0.3">
      <c r="A2" s="60" t="s">
        <v>51</v>
      </c>
      <c r="B2" s="590" t="s">
        <v>711</v>
      </c>
      <c r="C2" s="590"/>
      <c r="D2" s="590"/>
      <c r="E2" s="590"/>
      <c r="F2" s="590"/>
    </row>
    <row r="3" spans="1:7" ht="43.2" x14ac:dyDescent="0.3">
      <c r="B3" s="18" t="s">
        <v>2</v>
      </c>
      <c r="C3" s="18" t="s">
        <v>3</v>
      </c>
      <c r="D3" s="18" t="s">
        <v>4</v>
      </c>
      <c r="E3" s="18" t="s">
        <v>5</v>
      </c>
      <c r="F3" s="205" t="s">
        <v>6</v>
      </c>
    </row>
    <row r="4" spans="1:7" x14ac:dyDescent="0.3">
      <c r="B4" s="23"/>
      <c r="C4" s="591"/>
      <c r="D4" s="591"/>
      <c r="E4" s="194"/>
      <c r="F4" s="194"/>
    </row>
    <row r="5" spans="1:7" ht="43.2" x14ac:dyDescent="0.3">
      <c r="B5" s="585" t="s">
        <v>7</v>
      </c>
      <c r="C5" s="592" t="s">
        <v>58</v>
      </c>
      <c r="D5" s="23" t="s">
        <v>712</v>
      </c>
      <c r="E5" s="27">
        <v>582</v>
      </c>
      <c r="F5" s="28">
        <v>25986442.390000001</v>
      </c>
    </row>
    <row r="6" spans="1:7" ht="28.8" x14ac:dyDescent="0.3">
      <c r="B6" s="585"/>
      <c r="C6" s="592"/>
      <c r="D6" s="39" t="s">
        <v>713</v>
      </c>
      <c r="E6" s="27">
        <v>261</v>
      </c>
      <c r="F6" s="28">
        <v>5958002.0499999998</v>
      </c>
    </row>
    <row r="7" spans="1:7" x14ac:dyDescent="0.3">
      <c r="B7" s="23"/>
      <c r="C7" s="36"/>
      <c r="D7" s="23"/>
      <c r="E7" s="23"/>
      <c r="F7" s="26">
        <f>SUM(F5:F6)</f>
        <v>31944444.440000001</v>
      </c>
    </row>
    <row r="8" spans="1:7" ht="129.6" x14ac:dyDescent="0.3">
      <c r="B8" s="585" t="s">
        <v>15</v>
      </c>
      <c r="C8" s="585" t="s">
        <v>714</v>
      </c>
      <c r="D8" s="58" t="s">
        <v>715</v>
      </c>
      <c r="E8" s="27">
        <v>1025</v>
      </c>
      <c r="F8" s="28">
        <v>123000</v>
      </c>
    </row>
    <row r="9" spans="1:7" ht="86.4" x14ac:dyDescent="0.3">
      <c r="B9" s="585"/>
      <c r="C9" s="585"/>
      <c r="D9" s="59" t="s">
        <v>716</v>
      </c>
      <c r="E9" s="27">
        <v>100</v>
      </c>
      <c r="F9" s="28">
        <v>51900</v>
      </c>
    </row>
    <row r="10" spans="1:7" ht="57.6" x14ac:dyDescent="0.3">
      <c r="B10" s="585"/>
      <c r="C10" s="585"/>
      <c r="D10" s="23" t="s">
        <v>717</v>
      </c>
      <c r="E10" s="27" t="s">
        <v>718</v>
      </c>
      <c r="F10" s="28">
        <v>590000</v>
      </c>
    </row>
    <row r="11" spans="1:7" ht="72" x14ac:dyDescent="0.3">
      <c r="B11" s="585"/>
      <c r="C11" s="585"/>
      <c r="D11" s="23" t="s">
        <v>719</v>
      </c>
      <c r="E11" s="27" t="s">
        <v>720</v>
      </c>
      <c r="F11" s="28">
        <v>758867.4</v>
      </c>
      <c r="G11" s="229"/>
    </row>
    <row r="12" spans="1:7" ht="86.4" x14ac:dyDescent="0.3">
      <c r="B12" s="585"/>
      <c r="C12" s="585"/>
      <c r="D12" s="23" t="s">
        <v>721</v>
      </c>
      <c r="E12" s="27">
        <v>34</v>
      </c>
      <c r="F12" s="28">
        <v>177942.39999999999</v>
      </c>
    </row>
    <row r="13" spans="1:7" ht="115.2" x14ac:dyDescent="0.3">
      <c r="B13" s="585"/>
      <c r="C13" s="585"/>
      <c r="D13" s="23" t="s">
        <v>722</v>
      </c>
      <c r="E13" s="27">
        <v>250</v>
      </c>
      <c r="F13" s="28">
        <v>484205</v>
      </c>
    </row>
    <row r="14" spans="1:7" ht="129.6" x14ac:dyDescent="0.3">
      <c r="B14" s="585"/>
      <c r="C14" s="585"/>
      <c r="D14" s="23" t="s">
        <v>723</v>
      </c>
      <c r="E14" s="27">
        <v>21</v>
      </c>
      <c r="F14" s="28">
        <v>2977800</v>
      </c>
    </row>
    <row r="15" spans="1:7" ht="86.4" x14ac:dyDescent="0.3">
      <c r="B15" s="585"/>
      <c r="C15" s="585"/>
      <c r="D15" s="23" t="s">
        <v>724</v>
      </c>
      <c r="E15" s="27">
        <v>150</v>
      </c>
      <c r="F15" s="28">
        <v>48375</v>
      </c>
    </row>
    <row r="16" spans="1:7" ht="100.8" x14ac:dyDescent="0.3">
      <c r="B16" s="585"/>
      <c r="C16" s="585"/>
      <c r="D16" s="23" t="s">
        <v>725</v>
      </c>
      <c r="E16" s="27">
        <v>71</v>
      </c>
      <c r="F16" s="28">
        <v>130341.29</v>
      </c>
    </row>
    <row r="17" spans="2:7" ht="144" x14ac:dyDescent="0.3">
      <c r="B17" s="585"/>
      <c r="C17" s="585"/>
      <c r="D17" s="23" t="s">
        <v>726</v>
      </c>
      <c r="E17" s="27">
        <v>186</v>
      </c>
      <c r="F17" s="28">
        <v>835091.64</v>
      </c>
    </row>
    <row r="18" spans="2:7" ht="172.8" x14ac:dyDescent="0.3">
      <c r="B18" s="585"/>
      <c r="C18" s="585"/>
      <c r="D18" s="23" t="s">
        <v>727</v>
      </c>
      <c r="E18" s="23">
        <v>50</v>
      </c>
      <c r="F18" s="28">
        <v>79365</v>
      </c>
    </row>
    <row r="19" spans="2:7" ht="158.4" x14ac:dyDescent="0.3">
      <c r="B19" s="585"/>
      <c r="C19" s="585"/>
      <c r="D19" s="23" t="s">
        <v>728</v>
      </c>
      <c r="E19" s="23">
        <v>56</v>
      </c>
      <c r="F19" s="28">
        <v>112000</v>
      </c>
    </row>
    <row r="20" spans="2:7" ht="144" x14ac:dyDescent="0.3">
      <c r="B20" s="585"/>
      <c r="C20" s="585"/>
      <c r="D20" s="23" t="s">
        <v>729</v>
      </c>
      <c r="E20" s="27">
        <v>7</v>
      </c>
      <c r="F20" s="28">
        <v>2063166</v>
      </c>
    </row>
    <row r="21" spans="2:7" ht="100.8" x14ac:dyDescent="0.3">
      <c r="B21" s="585"/>
      <c r="C21" s="585"/>
      <c r="D21" s="23" t="s">
        <v>730</v>
      </c>
      <c r="E21" s="27" t="s">
        <v>718</v>
      </c>
      <c r="F21" s="28">
        <v>407946.27</v>
      </c>
    </row>
    <row r="22" spans="2:7" x14ac:dyDescent="0.3">
      <c r="B22" s="585"/>
      <c r="C22" s="585"/>
      <c r="D22" s="61" t="s">
        <v>733</v>
      </c>
      <c r="E22" s="62"/>
      <c r="F22" s="231">
        <v>952547.74</v>
      </c>
      <c r="G22" s="230" t="s">
        <v>734</v>
      </c>
    </row>
    <row r="23" spans="2:7" ht="230.4" x14ac:dyDescent="0.3">
      <c r="B23" s="585"/>
      <c r="C23" s="585" t="s">
        <v>48</v>
      </c>
      <c r="D23" s="29" t="s">
        <v>731</v>
      </c>
      <c r="E23" s="23">
        <v>8</v>
      </c>
      <c r="F23" s="28">
        <v>1560000</v>
      </c>
    </row>
    <row r="24" spans="2:7" ht="144" x14ac:dyDescent="0.3">
      <c r="B24" s="585"/>
      <c r="C24" s="585"/>
      <c r="D24" s="29" t="s">
        <v>732</v>
      </c>
      <c r="E24" s="23">
        <v>1</v>
      </c>
      <c r="F24" s="28">
        <v>2440000</v>
      </c>
    </row>
    <row r="25" spans="2:7" x14ac:dyDescent="0.3">
      <c r="E25" s="34"/>
      <c r="F25" s="26">
        <f>SUM(F8:F24)</f>
        <v>13792547.74</v>
      </c>
    </row>
    <row r="26" spans="2:7" x14ac:dyDescent="0.3">
      <c r="D26" s="33"/>
      <c r="E26" s="34"/>
      <c r="F26" s="30">
        <f>SUM(F7,F25)</f>
        <v>45736992.18</v>
      </c>
    </row>
    <row r="34" spans="1:8" x14ac:dyDescent="0.3">
      <c r="G34" s="63"/>
      <c r="H34" s="42"/>
    </row>
    <row r="47" spans="1:8" x14ac:dyDescent="0.3">
      <c r="A47" s="801"/>
      <c r="B47" s="801"/>
      <c r="C47" s="801"/>
      <c r="D47" s="801"/>
      <c r="E47" s="801"/>
      <c r="F47" s="801"/>
      <c r="G47" s="801"/>
    </row>
    <row r="48" spans="1:8" x14ac:dyDescent="0.3">
      <c r="A48" s="801"/>
      <c r="B48" s="801"/>
      <c r="C48" s="801"/>
      <c r="D48" s="801"/>
      <c r="E48" s="801"/>
      <c r="F48" s="801"/>
      <c r="G48" s="801"/>
    </row>
    <row r="49" spans="1:7" x14ac:dyDescent="0.3">
      <c r="A49" s="801"/>
      <c r="B49" s="801"/>
      <c r="C49" s="801"/>
      <c r="D49" s="801"/>
      <c r="E49" s="801"/>
      <c r="F49" s="801"/>
      <c r="G49" s="801"/>
    </row>
    <row r="50" spans="1:7" x14ac:dyDescent="0.3">
      <c r="A50" s="801"/>
      <c r="B50" s="801"/>
      <c r="C50" s="801"/>
      <c r="D50" s="801"/>
      <c r="E50" s="801"/>
      <c r="F50" s="801"/>
      <c r="G50" s="801"/>
    </row>
    <row r="51" spans="1:7" x14ac:dyDescent="0.3">
      <c r="A51" s="801"/>
      <c r="B51" s="801"/>
      <c r="C51" s="801"/>
      <c r="D51" s="801"/>
      <c r="E51" s="801"/>
      <c r="F51" s="801"/>
      <c r="G51" s="801"/>
    </row>
    <row r="52" spans="1:7" x14ac:dyDescent="0.3">
      <c r="A52" s="801"/>
      <c r="B52" s="801"/>
      <c r="C52" s="801"/>
      <c r="D52" s="801"/>
      <c r="E52" s="801"/>
      <c r="F52" s="801"/>
      <c r="G52" s="801"/>
    </row>
    <row r="53" spans="1:7" x14ac:dyDescent="0.3">
      <c r="A53" s="801"/>
      <c r="B53" s="801"/>
      <c r="C53" s="801"/>
      <c r="D53" s="801"/>
      <c r="E53" s="801"/>
      <c r="F53" s="801"/>
      <c r="G53" s="801"/>
    </row>
  </sheetData>
  <sheetProtection selectLockedCells="1" selectUnlockedCells="1"/>
  <customSheetViews>
    <customSheetView guid="{F305B0BF-EA96-4BFD-B000-F617D6482D45}" scale="85" topLeftCell="A16">
      <colBreaks count="1" manualBreakCount="1">
        <brk id="6" max="75" man="1"/>
      </colBreaks>
      <pageMargins left="0" right="0" top="0" bottom="0" header="0" footer="0"/>
      <pageSetup paperSize="9" scale="56" firstPageNumber="0" orientation="portrait" horizontalDpi="300" verticalDpi="300" r:id="rId1"/>
      <headerFooter alignWithMargins="0"/>
    </customSheetView>
    <customSheetView guid="{89462457-6DC6-4183-8190-6643C6F2F09B}" scale="85" topLeftCell="A16">
      <colBreaks count="1" manualBreakCount="1">
        <brk id="6" max="75" man="1"/>
      </colBreaks>
      <pageMargins left="0" right="0" top="0" bottom="0" header="0" footer="0"/>
      <pageSetup paperSize="9" scale="56" firstPageNumber="0" orientation="portrait" horizontalDpi="300" verticalDpi="300" r:id="rId2"/>
      <headerFooter alignWithMargins="0"/>
    </customSheetView>
  </customSheetViews>
  <mergeCells count="9">
    <mergeCell ref="A47:G53"/>
    <mergeCell ref="A1:G1"/>
    <mergeCell ref="B2:F2"/>
    <mergeCell ref="C4:D4"/>
    <mergeCell ref="B5:B6"/>
    <mergeCell ref="C5:C6"/>
    <mergeCell ref="C8:C22"/>
    <mergeCell ref="C23:C24"/>
    <mergeCell ref="B8:B24"/>
  </mergeCells>
  <pageMargins left="0.51180555555555551" right="0.51180555555555551" top="0.78749999999999998" bottom="0.78749999999999998" header="0.51180555555555551" footer="0.51180555555555551"/>
  <pageSetup paperSize="9" scale="56" firstPageNumber="0" orientation="portrait" horizontalDpi="300" verticalDpi="300" r:id="rId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8">
    <tabColor theme="0"/>
  </sheetPr>
  <dimension ref="A2:K21"/>
  <sheetViews>
    <sheetView zoomScale="85" zoomScaleNormal="85" workbookViewId="0"/>
  </sheetViews>
  <sheetFormatPr defaultColWidth="9.109375" defaultRowHeight="14.4" x14ac:dyDescent="0.3"/>
  <cols>
    <col min="1" max="1" width="15" style="16" customWidth="1"/>
    <col min="2" max="2" width="24.44140625" style="309" customWidth="1"/>
    <col min="3" max="3" width="21.33203125" style="309" customWidth="1"/>
    <col min="4" max="4" width="73.33203125" style="309" customWidth="1"/>
    <col min="5" max="5" width="17.6640625" style="309" customWidth="1"/>
    <col min="6" max="6" width="29.109375" style="309" customWidth="1"/>
    <col min="7" max="7" width="46.44140625" style="16" customWidth="1"/>
    <col min="8" max="8" width="19.88671875" style="16" customWidth="1"/>
    <col min="9" max="9" width="36" style="16" bestFit="1" customWidth="1"/>
    <col min="10" max="10" width="18.33203125" style="16" customWidth="1"/>
    <col min="11" max="11" width="22.33203125" style="16" customWidth="1"/>
    <col min="12" max="16384" width="9.109375" style="16"/>
  </cols>
  <sheetData>
    <row r="2" spans="1:11" ht="36" customHeight="1" x14ac:dyDescent="0.3">
      <c r="A2" s="290"/>
      <c r="B2" s="816" t="s">
        <v>735</v>
      </c>
      <c r="C2" s="816"/>
      <c r="D2" s="816"/>
      <c r="E2" s="816"/>
      <c r="F2" s="816"/>
      <c r="G2" s="292"/>
      <c r="H2" s="13"/>
      <c r="I2" s="14"/>
      <c r="J2" s="15"/>
      <c r="K2" s="13"/>
    </row>
    <row r="3" spans="1:11" x14ac:dyDescent="0.3">
      <c r="A3" s="35"/>
      <c r="B3" s="307"/>
      <c r="C3" s="307"/>
      <c r="D3" s="308"/>
      <c r="E3" s="307"/>
      <c r="F3" s="307"/>
    </row>
    <row r="4" spans="1:11" x14ac:dyDescent="0.3">
      <c r="A4" s="37"/>
      <c r="B4" s="415" t="s">
        <v>741</v>
      </c>
      <c r="C4" s="808" t="s">
        <v>742</v>
      </c>
      <c r="D4" s="808"/>
      <c r="E4" s="293"/>
      <c r="F4" s="293"/>
      <c r="G4" s="37"/>
    </row>
    <row r="5" spans="1:11" ht="28.8" x14ac:dyDescent="0.3">
      <c r="A5" s="37"/>
      <c r="B5" s="294" t="s">
        <v>2</v>
      </c>
      <c r="C5" s="294" t="s">
        <v>3</v>
      </c>
      <c r="D5" s="294" t="s">
        <v>4</v>
      </c>
      <c r="E5" s="295" t="s">
        <v>5</v>
      </c>
      <c r="F5" s="296" t="s">
        <v>6</v>
      </c>
      <c r="G5" s="37"/>
    </row>
    <row r="6" spans="1:11" x14ac:dyDescent="0.3">
      <c r="A6" s="37"/>
      <c r="B6" s="809" t="s">
        <v>7</v>
      </c>
      <c r="C6" s="812" t="s">
        <v>58</v>
      </c>
      <c r="D6" s="297" t="s">
        <v>743</v>
      </c>
      <c r="E6" s="302">
        <v>286</v>
      </c>
      <c r="F6" s="299">
        <v>16223114.560000001</v>
      </c>
      <c r="G6" s="37"/>
    </row>
    <row r="7" spans="1:11" x14ac:dyDescent="0.3">
      <c r="A7" s="37"/>
      <c r="B7" s="810"/>
      <c r="C7" s="813"/>
      <c r="D7" s="298" t="s">
        <v>738</v>
      </c>
      <c r="E7" s="310"/>
      <c r="F7" s="299">
        <v>8029135.3200000003</v>
      </c>
      <c r="G7" s="37"/>
    </row>
    <row r="8" spans="1:11" ht="28.8" x14ac:dyDescent="0.3">
      <c r="A8" s="37"/>
      <c r="B8" s="810"/>
      <c r="C8" s="813"/>
      <c r="D8" s="298" t="s">
        <v>744</v>
      </c>
      <c r="E8" s="310">
        <v>132</v>
      </c>
      <c r="F8" s="299">
        <v>9247060.3699999992</v>
      </c>
      <c r="G8" s="37"/>
    </row>
    <row r="9" spans="1:11" ht="28.8" x14ac:dyDescent="0.3">
      <c r="A9" s="37"/>
      <c r="B9" s="810"/>
      <c r="C9" s="813"/>
      <c r="D9" s="298" t="s">
        <v>745</v>
      </c>
      <c r="E9" s="310"/>
      <c r="F9" s="299">
        <v>263251.38</v>
      </c>
      <c r="G9" s="37"/>
    </row>
    <row r="10" spans="1:11" ht="28.8" x14ac:dyDescent="0.3">
      <c r="B10" s="811"/>
      <c r="C10" s="814"/>
      <c r="D10" s="298" t="s">
        <v>739</v>
      </c>
      <c r="E10" s="310"/>
      <c r="F10" s="299">
        <v>826459.7</v>
      </c>
    </row>
    <row r="11" spans="1:11" x14ac:dyDescent="0.3">
      <c r="B11" s="802"/>
      <c r="C11" s="803"/>
      <c r="D11" s="803"/>
      <c r="E11" s="804"/>
      <c r="F11" s="313">
        <f>SUM(F6:F10)</f>
        <v>34589021.330000006</v>
      </c>
    </row>
    <row r="12" spans="1:11" ht="15" customHeight="1" x14ac:dyDescent="0.3">
      <c r="B12" s="809" t="s">
        <v>15</v>
      </c>
      <c r="C12" s="815" t="s">
        <v>115</v>
      </c>
      <c r="D12" s="298" t="s">
        <v>746</v>
      </c>
      <c r="E12" s="314"/>
      <c r="F12" s="299">
        <v>1765150.61</v>
      </c>
    </row>
    <row r="13" spans="1:11" x14ac:dyDescent="0.3">
      <c r="B13" s="810"/>
      <c r="C13" s="815"/>
      <c r="D13" s="298" t="s">
        <v>740</v>
      </c>
      <c r="E13" s="311"/>
      <c r="F13" s="299">
        <v>678278.67</v>
      </c>
    </row>
    <row r="14" spans="1:11" x14ac:dyDescent="0.3">
      <c r="B14" s="810"/>
      <c r="C14" s="805"/>
      <c r="D14" s="806"/>
      <c r="E14" s="807"/>
      <c r="F14" s="318">
        <f>SUM(F12:F13)</f>
        <v>2443429.2800000003</v>
      </c>
    </row>
    <row r="15" spans="1:11" x14ac:dyDescent="0.3">
      <c r="B15" s="810"/>
      <c r="C15" s="809" t="s">
        <v>111</v>
      </c>
      <c r="D15" s="319" t="s">
        <v>747</v>
      </c>
      <c r="E15" s="312"/>
      <c r="F15" s="299">
        <v>1079399.52</v>
      </c>
    </row>
    <row r="16" spans="1:11" x14ac:dyDescent="0.3">
      <c r="B16" s="810"/>
      <c r="C16" s="810"/>
      <c r="D16" s="297" t="s">
        <v>736</v>
      </c>
      <c r="E16" s="300" t="s">
        <v>748</v>
      </c>
      <c r="F16" s="301">
        <v>1319266.08</v>
      </c>
    </row>
    <row r="17" spans="2:6" x14ac:dyDescent="0.3">
      <c r="B17" s="810"/>
      <c r="C17" s="810"/>
      <c r="D17" s="297" t="s">
        <v>737</v>
      </c>
      <c r="E17" s="300"/>
      <c r="F17" s="301">
        <v>56517.13</v>
      </c>
    </row>
    <row r="18" spans="2:6" x14ac:dyDescent="0.3">
      <c r="B18" s="810"/>
      <c r="C18" s="810"/>
      <c r="D18" s="315" t="s">
        <v>749</v>
      </c>
      <c r="E18" s="303"/>
      <c r="F18" s="316">
        <v>1005485.48</v>
      </c>
    </row>
    <row r="19" spans="2:6" ht="28.8" x14ac:dyDescent="0.3">
      <c r="B19" s="811"/>
      <c r="C19" s="811"/>
      <c r="D19" s="297" t="s">
        <v>750</v>
      </c>
      <c r="E19" s="300"/>
      <c r="F19" s="301">
        <v>100000</v>
      </c>
    </row>
    <row r="20" spans="2:6" x14ac:dyDescent="0.3">
      <c r="B20" s="802"/>
      <c r="C20" s="803"/>
      <c r="D20" s="803"/>
      <c r="E20" s="804"/>
      <c r="F20" s="416">
        <f>SUM(F15:F19)</f>
        <v>3560668.21</v>
      </c>
    </row>
    <row r="21" spans="2:6" ht="21.75" customHeight="1" thickBot="1" x14ac:dyDescent="0.35">
      <c r="B21" s="304"/>
      <c r="C21" s="304"/>
      <c r="D21" s="305"/>
      <c r="E21" s="306"/>
      <c r="F21" s="317">
        <f>SUM(F20,F14,F11)</f>
        <v>40593118.820000008</v>
      </c>
    </row>
  </sheetData>
  <sheetProtection selectLockedCells="1" selectUnlockedCells="1"/>
  <customSheetViews>
    <customSheetView guid="{F305B0BF-EA96-4BFD-B000-F617D6482D45}" scale="85" topLeftCell="B1">
      <selection activeCell="B27" sqref="B27:F27"/>
      <pageMargins left="0" right="0" top="0" bottom="0" header="0" footer="0"/>
      <pageSetup paperSize="9" firstPageNumber="0" orientation="portrait" horizontalDpi="300" verticalDpi="300"/>
      <headerFooter alignWithMargins="0"/>
    </customSheetView>
    <customSheetView guid="{89462457-6DC6-4183-8190-6643C6F2F09B}" scale="85" topLeftCell="B1">
      <selection activeCell="B27" sqref="B27:F27"/>
      <pageMargins left="0" right="0" top="0" bottom="0" header="0" footer="0"/>
      <pageSetup paperSize="9" firstPageNumber="0" orientation="portrait" horizontalDpi="300" verticalDpi="300"/>
      <headerFooter alignWithMargins="0"/>
    </customSheetView>
  </customSheetViews>
  <mergeCells count="10">
    <mergeCell ref="B2:F2"/>
    <mergeCell ref="B20:E20"/>
    <mergeCell ref="C14:E14"/>
    <mergeCell ref="C4:D4"/>
    <mergeCell ref="B6:B10"/>
    <mergeCell ref="C6:C10"/>
    <mergeCell ref="C12:C13"/>
    <mergeCell ref="B11:E11"/>
    <mergeCell ref="B12:B19"/>
    <mergeCell ref="C15:C19"/>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4">
    <tabColor theme="0"/>
  </sheetPr>
  <dimension ref="A2:M23"/>
  <sheetViews>
    <sheetView workbookViewId="0"/>
  </sheetViews>
  <sheetFormatPr defaultRowHeight="14.4" x14ac:dyDescent="0.3"/>
  <cols>
    <col min="1" max="1" width="22.33203125" customWidth="1"/>
    <col min="2" max="2" width="24.44140625" customWidth="1"/>
    <col min="3" max="3" width="18.109375" customWidth="1"/>
    <col min="4" max="4" width="41" customWidth="1"/>
    <col min="5" max="5" width="17.6640625" customWidth="1"/>
    <col min="6" max="6" width="18.5546875" customWidth="1"/>
    <col min="257" max="257" width="22.33203125" customWidth="1"/>
    <col min="258" max="258" width="24.44140625" customWidth="1"/>
    <col min="259" max="259" width="18.109375" customWidth="1"/>
    <col min="260" max="260" width="41" customWidth="1"/>
    <col min="261" max="261" width="17.6640625" customWidth="1"/>
    <col min="262" max="262" width="18.5546875" customWidth="1"/>
    <col min="513" max="513" width="22.33203125" customWidth="1"/>
    <col min="514" max="514" width="24.44140625" customWidth="1"/>
    <col min="515" max="515" width="18.109375" customWidth="1"/>
    <col min="516" max="516" width="41" customWidth="1"/>
    <col min="517" max="517" width="17.6640625" customWidth="1"/>
    <col min="518" max="518" width="18.5546875" customWidth="1"/>
    <col min="769" max="769" width="22.33203125" customWidth="1"/>
    <col min="770" max="770" width="24.44140625" customWidth="1"/>
    <col min="771" max="771" width="18.109375" customWidth="1"/>
    <col min="772" max="772" width="41" customWidth="1"/>
    <col min="773" max="773" width="17.6640625" customWidth="1"/>
    <col min="774" max="774" width="18.5546875" customWidth="1"/>
    <col min="1025" max="1025" width="22.33203125" customWidth="1"/>
    <col min="1026" max="1026" width="24.44140625" customWidth="1"/>
    <col min="1027" max="1027" width="18.109375" customWidth="1"/>
    <col min="1028" max="1028" width="41" customWidth="1"/>
    <col min="1029" max="1029" width="17.6640625" customWidth="1"/>
    <col min="1030" max="1030" width="18.5546875" customWidth="1"/>
    <col min="1281" max="1281" width="22.33203125" customWidth="1"/>
    <col min="1282" max="1282" width="24.44140625" customWidth="1"/>
    <col min="1283" max="1283" width="18.109375" customWidth="1"/>
    <col min="1284" max="1284" width="41" customWidth="1"/>
    <col min="1285" max="1285" width="17.6640625" customWidth="1"/>
    <col min="1286" max="1286" width="18.5546875" customWidth="1"/>
    <col min="1537" max="1537" width="22.33203125" customWidth="1"/>
    <col min="1538" max="1538" width="24.44140625" customWidth="1"/>
    <col min="1539" max="1539" width="18.109375" customWidth="1"/>
    <col min="1540" max="1540" width="41" customWidth="1"/>
    <col min="1541" max="1541" width="17.6640625" customWidth="1"/>
    <col min="1542" max="1542" width="18.5546875" customWidth="1"/>
    <col min="1793" max="1793" width="22.33203125" customWidth="1"/>
    <col min="1794" max="1794" width="24.44140625" customWidth="1"/>
    <col min="1795" max="1795" width="18.109375" customWidth="1"/>
    <col min="1796" max="1796" width="41" customWidth="1"/>
    <col min="1797" max="1797" width="17.6640625" customWidth="1"/>
    <col min="1798" max="1798" width="18.5546875" customWidth="1"/>
    <col min="2049" max="2049" width="22.33203125" customWidth="1"/>
    <col min="2050" max="2050" width="24.44140625" customWidth="1"/>
    <col min="2051" max="2051" width="18.109375" customWidth="1"/>
    <col min="2052" max="2052" width="41" customWidth="1"/>
    <col min="2053" max="2053" width="17.6640625" customWidth="1"/>
    <col min="2054" max="2054" width="18.5546875" customWidth="1"/>
    <col min="2305" max="2305" width="22.33203125" customWidth="1"/>
    <col min="2306" max="2306" width="24.44140625" customWidth="1"/>
    <col min="2307" max="2307" width="18.109375" customWidth="1"/>
    <col min="2308" max="2308" width="41" customWidth="1"/>
    <col min="2309" max="2309" width="17.6640625" customWidth="1"/>
    <col min="2310" max="2310" width="18.5546875" customWidth="1"/>
    <col min="2561" max="2561" width="22.33203125" customWidth="1"/>
    <col min="2562" max="2562" width="24.44140625" customWidth="1"/>
    <col min="2563" max="2563" width="18.109375" customWidth="1"/>
    <col min="2564" max="2564" width="41" customWidth="1"/>
    <col min="2565" max="2565" width="17.6640625" customWidth="1"/>
    <col min="2566" max="2566" width="18.5546875" customWidth="1"/>
    <col min="2817" max="2817" width="22.33203125" customWidth="1"/>
    <col min="2818" max="2818" width="24.44140625" customWidth="1"/>
    <col min="2819" max="2819" width="18.109375" customWidth="1"/>
    <col min="2820" max="2820" width="41" customWidth="1"/>
    <col min="2821" max="2821" width="17.6640625" customWidth="1"/>
    <col min="2822" max="2822" width="18.5546875" customWidth="1"/>
    <col min="3073" max="3073" width="22.33203125" customWidth="1"/>
    <col min="3074" max="3074" width="24.44140625" customWidth="1"/>
    <col min="3075" max="3075" width="18.109375" customWidth="1"/>
    <col min="3076" max="3076" width="41" customWidth="1"/>
    <col min="3077" max="3077" width="17.6640625" customWidth="1"/>
    <col min="3078" max="3078" width="18.5546875" customWidth="1"/>
    <col min="3329" max="3329" width="22.33203125" customWidth="1"/>
    <col min="3330" max="3330" width="24.44140625" customWidth="1"/>
    <col min="3331" max="3331" width="18.109375" customWidth="1"/>
    <col min="3332" max="3332" width="41" customWidth="1"/>
    <col min="3333" max="3333" width="17.6640625" customWidth="1"/>
    <col min="3334" max="3334" width="18.5546875" customWidth="1"/>
    <col min="3585" max="3585" width="22.33203125" customWidth="1"/>
    <col min="3586" max="3586" width="24.44140625" customWidth="1"/>
    <col min="3587" max="3587" width="18.109375" customWidth="1"/>
    <col min="3588" max="3588" width="41" customWidth="1"/>
    <col min="3589" max="3589" width="17.6640625" customWidth="1"/>
    <col min="3590" max="3590" width="18.5546875" customWidth="1"/>
    <col min="3841" max="3841" width="22.33203125" customWidth="1"/>
    <col min="3842" max="3842" width="24.44140625" customWidth="1"/>
    <col min="3843" max="3843" width="18.109375" customWidth="1"/>
    <col min="3844" max="3844" width="41" customWidth="1"/>
    <col min="3845" max="3845" width="17.6640625" customWidth="1"/>
    <col min="3846" max="3846" width="18.5546875" customWidth="1"/>
    <col min="4097" max="4097" width="22.33203125" customWidth="1"/>
    <col min="4098" max="4098" width="24.44140625" customWidth="1"/>
    <col min="4099" max="4099" width="18.109375" customWidth="1"/>
    <col min="4100" max="4100" width="41" customWidth="1"/>
    <col min="4101" max="4101" width="17.6640625" customWidth="1"/>
    <col min="4102" max="4102" width="18.5546875" customWidth="1"/>
    <col min="4353" max="4353" width="22.33203125" customWidth="1"/>
    <col min="4354" max="4354" width="24.44140625" customWidth="1"/>
    <col min="4355" max="4355" width="18.109375" customWidth="1"/>
    <col min="4356" max="4356" width="41" customWidth="1"/>
    <col min="4357" max="4357" width="17.6640625" customWidth="1"/>
    <col min="4358" max="4358" width="18.5546875" customWidth="1"/>
    <col min="4609" max="4609" width="22.33203125" customWidth="1"/>
    <col min="4610" max="4610" width="24.44140625" customWidth="1"/>
    <col min="4611" max="4611" width="18.109375" customWidth="1"/>
    <col min="4612" max="4612" width="41" customWidth="1"/>
    <col min="4613" max="4613" width="17.6640625" customWidth="1"/>
    <col min="4614" max="4614" width="18.5546875" customWidth="1"/>
    <col min="4865" max="4865" width="22.33203125" customWidth="1"/>
    <col min="4866" max="4866" width="24.44140625" customWidth="1"/>
    <col min="4867" max="4867" width="18.109375" customWidth="1"/>
    <col min="4868" max="4868" width="41" customWidth="1"/>
    <col min="4869" max="4869" width="17.6640625" customWidth="1"/>
    <col min="4870" max="4870" width="18.5546875" customWidth="1"/>
    <col min="5121" max="5121" width="22.33203125" customWidth="1"/>
    <col min="5122" max="5122" width="24.44140625" customWidth="1"/>
    <col min="5123" max="5123" width="18.109375" customWidth="1"/>
    <col min="5124" max="5124" width="41" customWidth="1"/>
    <col min="5125" max="5125" width="17.6640625" customWidth="1"/>
    <col min="5126" max="5126" width="18.5546875" customWidth="1"/>
    <col min="5377" max="5377" width="22.33203125" customWidth="1"/>
    <col min="5378" max="5378" width="24.44140625" customWidth="1"/>
    <col min="5379" max="5379" width="18.109375" customWidth="1"/>
    <col min="5380" max="5380" width="41" customWidth="1"/>
    <col min="5381" max="5381" width="17.6640625" customWidth="1"/>
    <col min="5382" max="5382" width="18.5546875" customWidth="1"/>
    <col min="5633" max="5633" width="22.33203125" customWidth="1"/>
    <col min="5634" max="5634" width="24.44140625" customWidth="1"/>
    <col min="5635" max="5635" width="18.109375" customWidth="1"/>
    <col min="5636" max="5636" width="41" customWidth="1"/>
    <col min="5637" max="5637" width="17.6640625" customWidth="1"/>
    <col min="5638" max="5638" width="18.5546875" customWidth="1"/>
    <col min="5889" max="5889" width="22.33203125" customWidth="1"/>
    <col min="5890" max="5890" width="24.44140625" customWidth="1"/>
    <col min="5891" max="5891" width="18.109375" customWidth="1"/>
    <col min="5892" max="5892" width="41" customWidth="1"/>
    <col min="5893" max="5893" width="17.6640625" customWidth="1"/>
    <col min="5894" max="5894" width="18.5546875" customWidth="1"/>
    <col min="6145" max="6145" width="22.33203125" customWidth="1"/>
    <col min="6146" max="6146" width="24.44140625" customWidth="1"/>
    <col min="6147" max="6147" width="18.109375" customWidth="1"/>
    <col min="6148" max="6148" width="41" customWidth="1"/>
    <col min="6149" max="6149" width="17.6640625" customWidth="1"/>
    <col min="6150" max="6150" width="18.5546875" customWidth="1"/>
    <col min="6401" max="6401" width="22.33203125" customWidth="1"/>
    <col min="6402" max="6402" width="24.44140625" customWidth="1"/>
    <col min="6403" max="6403" width="18.109375" customWidth="1"/>
    <col min="6404" max="6404" width="41" customWidth="1"/>
    <col min="6405" max="6405" width="17.6640625" customWidth="1"/>
    <col min="6406" max="6406" width="18.5546875" customWidth="1"/>
    <col min="6657" max="6657" width="22.33203125" customWidth="1"/>
    <col min="6658" max="6658" width="24.44140625" customWidth="1"/>
    <col min="6659" max="6659" width="18.109375" customWidth="1"/>
    <col min="6660" max="6660" width="41" customWidth="1"/>
    <col min="6661" max="6661" width="17.6640625" customWidth="1"/>
    <col min="6662" max="6662" width="18.5546875" customWidth="1"/>
    <col min="6913" max="6913" width="22.33203125" customWidth="1"/>
    <col min="6914" max="6914" width="24.44140625" customWidth="1"/>
    <col min="6915" max="6915" width="18.109375" customWidth="1"/>
    <col min="6916" max="6916" width="41" customWidth="1"/>
    <col min="6917" max="6917" width="17.6640625" customWidth="1"/>
    <col min="6918" max="6918" width="18.5546875" customWidth="1"/>
    <col min="7169" max="7169" width="22.33203125" customWidth="1"/>
    <col min="7170" max="7170" width="24.44140625" customWidth="1"/>
    <col min="7171" max="7171" width="18.109375" customWidth="1"/>
    <col min="7172" max="7172" width="41" customWidth="1"/>
    <col min="7173" max="7173" width="17.6640625" customWidth="1"/>
    <col min="7174" max="7174" width="18.5546875" customWidth="1"/>
    <col min="7425" max="7425" width="22.33203125" customWidth="1"/>
    <col min="7426" max="7426" width="24.44140625" customWidth="1"/>
    <col min="7427" max="7427" width="18.109375" customWidth="1"/>
    <col min="7428" max="7428" width="41" customWidth="1"/>
    <col min="7429" max="7429" width="17.6640625" customWidth="1"/>
    <col min="7430" max="7430" width="18.5546875" customWidth="1"/>
    <col min="7681" max="7681" width="22.33203125" customWidth="1"/>
    <col min="7682" max="7682" width="24.44140625" customWidth="1"/>
    <col min="7683" max="7683" width="18.109375" customWidth="1"/>
    <col min="7684" max="7684" width="41" customWidth="1"/>
    <col min="7685" max="7685" width="17.6640625" customWidth="1"/>
    <col min="7686" max="7686" width="18.5546875" customWidth="1"/>
    <col min="7937" max="7937" width="22.33203125" customWidth="1"/>
    <col min="7938" max="7938" width="24.44140625" customWidth="1"/>
    <col min="7939" max="7939" width="18.109375" customWidth="1"/>
    <col min="7940" max="7940" width="41" customWidth="1"/>
    <col min="7941" max="7941" width="17.6640625" customWidth="1"/>
    <col min="7942" max="7942" width="18.5546875" customWidth="1"/>
    <col min="8193" max="8193" width="22.33203125" customWidth="1"/>
    <col min="8194" max="8194" width="24.44140625" customWidth="1"/>
    <col min="8195" max="8195" width="18.109375" customWidth="1"/>
    <col min="8196" max="8196" width="41" customWidth="1"/>
    <col min="8197" max="8197" width="17.6640625" customWidth="1"/>
    <col min="8198" max="8198" width="18.5546875" customWidth="1"/>
    <col min="8449" max="8449" width="22.33203125" customWidth="1"/>
    <col min="8450" max="8450" width="24.44140625" customWidth="1"/>
    <col min="8451" max="8451" width="18.109375" customWidth="1"/>
    <col min="8452" max="8452" width="41" customWidth="1"/>
    <col min="8453" max="8453" width="17.6640625" customWidth="1"/>
    <col min="8454" max="8454" width="18.5546875" customWidth="1"/>
    <col min="8705" max="8705" width="22.33203125" customWidth="1"/>
    <col min="8706" max="8706" width="24.44140625" customWidth="1"/>
    <col min="8707" max="8707" width="18.109375" customWidth="1"/>
    <col min="8708" max="8708" width="41" customWidth="1"/>
    <col min="8709" max="8709" width="17.6640625" customWidth="1"/>
    <col min="8710" max="8710" width="18.5546875" customWidth="1"/>
    <col min="8961" max="8961" width="22.33203125" customWidth="1"/>
    <col min="8962" max="8962" width="24.44140625" customWidth="1"/>
    <col min="8963" max="8963" width="18.109375" customWidth="1"/>
    <col min="8964" max="8964" width="41" customWidth="1"/>
    <col min="8965" max="8965" width="17.6640625" customWidth="1"/>
    <col min="8966" max="8966" width="18.5546875" customWidth="1"/>
    <col min="9217" max="9217" width="22.33203125" customWidth="1"/>
    <col min="9218" max="9218" width="24.44140625" customWidth="1"/>
    <col min="9219" max="9219" width="18.109375" customWidth="1"/>
    <col min="9220" max="9220" width="41" customWidth="1"/>
    <col min="9221" max="9221" width="17.6640625" customWidth="1"/>
    <col min="9222" max="9222" width="18.5546875" customWidth="1"/>
    <col min="9473" max="9473" width="22.33203125" customWidth="1"/>
    <col min="9474" max="9474" width="24.44140625" customWidth="1"/>
    <col min="9475" max="9475" width="18.109375" customWidth="1"/>
    <col min="9476" max="9476" width="41" customWidth="1"/>
    <col min="9477" max="9477" width="17.6640625" customWidth="1"/>
    <col min="9478" max="9478" width="18.5546875" customWidth="1"/>
    <col min="9729" max="9729" width="22.33203125" customWidth="1"/>
    <col min="9730" max="9730" width="24.44140625" customWidth="1"/>
    <col min="9731" max="9731" width="18.109375" customWidth="1"/>
    <col min="9732" max="9732" width="41" customWidth="1"/>
    <col min="9733" max="9733" width="17.6640625" customWidth="1"/>
    <col min="9734" max="9734" width="18.5546875" customWidth="1"/>
    <col min="9985" max="9985" width="22.33203125" customWidth="1"/>
    <col min="9986" max="9986" width="24.44140625" customWidth="1"/>
    <col min="9987" max="9987" width="18.109375" customWidth="1"/>
    <col min="9988" max="9988" width="41" customWidth="1"/>
    <col min="9989" max="9989" width="17.6640625" customWidth="1"/>
    <col min="9990" max="9990" width="18.5546875" customWidth="1"/>
    <col min="10241" max="10241" width="22.33203125" customWidth="1"/>
    <col min="10242" max="10242" width="24.44140625" customWidth="1"/>
    <col min="10243" max="10243" width="18.109375" customWidth="1"/>
    <col min="10244" max="10244" width="41" customWidth="1"/>
    <col min="10245" max="10245" width="17.6640625" customWidth="1"/>
    <col min="10246" max="10246" width="18.5546875" customWidth="1"/>
    <col min="10497" max="10497" width="22.33203125" customWidth="1"/>
    <col min="10498" max="10498" width="24.44140625" customWidth="1"/>
    <col min="10499" max="10499" width="18.109375" customWidth="1"/>
    <col min="10500" max="10500" width="41" customWidth="1"/>
    <col min="10501" max="10501" width="17.6640625" customWidth="1"/>
    <col min="10502" max="10502" width="18.5546875" customWidth="1"/>
    <col min="10753" max="10753" width="22.33203125" customWidth="1"/>
    <col min="10754" max="10754" width="24.44140625" customWidth="1"/>
    <col min="10755" max="10755" width="18.109375" customWidth="1"/>
    <col min="10756" max="10756" width="41" customWidth="1"/>
    <col min="10757" max="10757" width="17.6640625" customWidth="1"/>
    <col min="10758" max="10758" width="18.5546875" customWidth="1"/>
    <col min="11009" max="11009" width="22.33203125" customWidth="1"/>
    <col min="11010" max="11010" width="24.44140625" customWidth="1"/>
    <col min="11011" max="11011" width="18.109375" customWidth="1"/>
    <col min="11012" max="11012" width="41" customWidth="1"/>
    <col min="11013" max="11013" width="17.6640625" customWidth="1"/>
    <col min="11014" max="11014" width="18.5546875" customWidth="1"/>
    <col min="11265" max="11265" width="22.33203125" customWidth="1"/>
    <col min="11266" max="11266" width="24.44140625" customWidth="1"/>
    <col min="11267" max="11267" width="18.109375" customWidth="1"/>
    <col min="11268" max="11268" width="41" customWidth="1"/>
    <col min="11269" max="11269" width="17.6640625" customWidth="1"/>
    <col min="11270" max="11270" width="18.5546875" customWidth="1"/>
    <col min="11521" max="11521" width="22.33203125" customWidth="1"/>
    <col min="11522" max="11522" width="24.44140625" customWidth="1"/>
    <col min="11523" max="11523" width="18.109375" customWidth="1"/>
    <col min="11524" max="11524" width="41" customWidth="1"/>
    <col min="11525" max="11525" width="17.6640625" customWidth="1"/>
    <col min="11526" max="11526" width="18.5546875" customWidth="1"/>
    <col min="11777" max="11777" width="22.33203125" customWidth="1"/>
    <col min="11778" max="11778" width="24.44140625" customWidth="1"/>
    <col min="11779" max="11779" width="18.109375" customWidth="1"/>
    <col min="11780" max="11780" width="41" customWidth="1"/>
    <col min="11781" max="11781" width="17.6640625" customWidth="1"/>
    <col min="11782" max="11782" width="18.5546875" customWidth="1"/>
    <col min="12033" max="12033" width="22.33203125" customWidth="1"/>
    <col min="12034" max="12034" width="24.44140625" customWidth="1"/>
    <col min="12035" max="12035" width="18.109375" customWidth="1"/>
    <col min="12036" max="12036" width="41" customWidth="1"/>
    <col min="12037" max="12037" width="17.6640625" customWidth="1"/>
    <col min="12038" max="12038" width="18.5546875" customWidth="1"/>
    <col min="12289" max="12289" width="22.33203125" customWidth="1"/>
    <col min="12290" max="12290" width="24.44140625" customWidth="1"/>
    <col min="12291" max="12291" width="18.109375" customWidth="1"/>
    <col min="12292" max="12292" width="41" customWidth="1"/>
    <col min="12293" max="12293" width="17.6640625" customWidth="1"/>
    <col min="12294" max="12294" width="18.5546875" customWidth="1"/>
    <col min="12545" max="12545" width="22.33203125" customWidth="1"/>
    <col min="12546" max="12546" width="24.44140625" customWidth="1"/>
    <col min="12547" max="12547" width="18.109375" customWidth="1"/>
    <col min="12548" max="12548" width="41" customWidth="1"/>
    <col min="12549" max="12549" width="17.6640625" customWidth="1"/>
    <col min="12550" max="12550" width="18.5546875" customWidth="1"/>
    <col min="12801" max="12801" width="22.33203125" customWidth="1"/>
    <col min="12802" max="12802" width="24.44140625" customWidth="1"/>
    <col min="12803" max="12803" width="18.109375" customWidth="1"/>
    <col min="12804" max="12804" width="41" customWidth="1"/>
    <col min="12805" max="12805" width="17.6640625" customWidth="1"/>
    <col min="12806" max="12806" width="18.5546875" customWidth="1"/>
    <col min="13057" max="13057" width="22.33203125" customWidth="1"/>
    <col min="13058" max="13058" width="24.44140625" customWidth="1"/>
    <col min="13059" max="13059" width="18.109375" customWidth="1"/>
    <col min="13060" max="13060" width="41" customWidth="1"/>
    <col min="13061" max="13061" width="17.6640625" customWidth="1"/>
    <col min="13062" max="13062" width="18.5546875" customWidth="1"/>
    <col min="13313" max="13313" width="22.33203125" customWidth="1"/>
    <col min="13314" max="13314" width="24.44140625" customWidth="1"/>
    <col min="13315" max="13315" width="18.109375" customWidth="1"/>
    <col min="13316" max="13316" width="41" customWidth="1"/>
    <col min="13317" max="13317" width="17.6640625" customWidth="1"/>
    <col min="13318" max="13318" width="18.5546875" customWidth="1"/>
    <col min="13569" max="13569" width="22.33203125" customWidth="1"/>
    <col min="13570" max="13570" width="24.44140625" customWidth="1"/>
    <col min="13571" max="13571" width="18.109375" customWidth="1"/>
    <col min="13572" max="13572" width="41" customWidth="1"/>
    <col min="13573" max="13573" width="17.6640625" customWidth="1"/>
    <col min="13574" max="13574" width="18.5546875" customWidth="1"/>
    <col min="13825" max="13825" width="22.33203125" customWidth="1"/>
    <col min="13826" max="13826" width="24.44140625" customWidth="1"/>
    <col min="13827" max="13827" width="18.109375" customWidth="1"/>
    <col min="13828" max="13828" width="41" customWidth="1"/>
    <col min="13829" max="13829" width="17.6640625" customWidth="1"/>
    <col min="13830" max="13830" width="18.5546875" customWidth="1"/>
    <col min="14081" max="14081" width="22.33203125" customWidth="1"/>
    <col min="14082" max="14082" width="24.44140625" customWidth="1"/>
    <col min="14083" max="14083" width="18.109375" customWidth="1"/>
    <col min="14084" max="14084" width="41" customWidth="1"/>
    <col min="14085" max="14085" width="17.6640625" customWidth="1"/>
    <col min="14086" max="14086" width="18.5546875" customWidth="1"/>
    <col min="14337" max="14337" width="22.33203125" customWidth="1"/>
    <col min="14338" max="14338" width="24.44140625" customWidth="1"/>
    <col min="14339" max="14339" width="18.109375" customWidth="1"/>
    <col min="14340" max="14340" width="41" customWidth="1"/>
    <col min="14341" max="14341" width="17.6640625" customWidth="1"/>
    <col min="14342" max="14342" width="18.5546875" customWidth="1"/>
    <col min="14593" max="14593" width="22.33203125" customWidth="1"/>
    <col min="14594" max="14594" width="24.44140625" customWidth="1"/>
    <col min="14595" max="14595" width="18.109375" customWidth="1"/>
    <col min="14596" max="14596" width="41" customWidth="1"/>
    <col min="14597" max="14597" width="17.6640625" customWidth="1"/>
    <col min="14598" max="14598" width="18.5546875" customWidth="1"/>
    <col min="14849" max="14849" width="22.33203125" customWidth="1"/>
    <col min="14850" max="14850" width="24.44140625" customWidth="1"/>
    <col min="14851" max="14851" width="18.109375" customWidth="1"/>
    <col min="14852" max="14852" width="41" customWidth="1"/>
    <col min="14853" max="14853" width="17.6640625" customWidth="1"/>
    <col min="14854" max="14854" width="18.5546875" customWidth="1"/>
    <col min="15105" max="15105" width="22.33203125" customWidth="1"/>
    <col min="15106" max="15106" width="24.44140625" customWidth="1"/>
    <col min="15107" max="15107" width="18.109375" customWidth="1"/>
    <col min="15108" max="15108" width="41" customWidth="1"/>
    <col min="15109" max="15109" width="17.6640625" customWidth="1"/>
    <col min="15110" max="15110" width="18.5546875" customWidth="1"/>
    <col min="15361" max="15361" width="22.33203125" customWidth="1"/>
    <col min="15362" max="15362" width="24.44140625" customWidth="1"/>
    <col min="15363" max="15363" width="18.109375" customWidth="1"/>
    <col min="15364" max="15364" width="41" customWidth="1"/>
    <col min="15365" max="15365" width="17.6640625" customWidth="1"/>
    <col min="15366" max="15366" width="18.5546875" customWidth="1"/>
    <col min="15617" max="15617" width="22.33203125" customWidth="1"/>
    <col min="15618" max="15618" width="24.44140625" customWidth="1"/>
    <col min="15619" max="15619" width="18.109375" customWidth="1"/>
    <col min="15620" max="15620" width="41" customWidth="1"/>
    <col min="15621" max="15621" width="17.6640625" customWidth="1"/>
    <col min="15622" max="15622" width="18.5546875" customWidth="1"/>
    <col min="15873" max="15873" width="22.33203125" customWidth="1"/>
    <col min="15874" max="15874" width="24.44140625" customWidth="1"/>
    <col min="15875" max="15875" width="18.109375" customWidth="1"/>
    <col min="15876" max="15876" width="41" customWidth="1"/>
    <col min="15877" max="15877" width="17.6640625" customWidth="1"/>
    <col min="15878" max="15878" width="18.5546875" customWidth="1"/>
    <col min="16129" max="16129" width="22.33203125" customWidth="1"/>
    <col min="16130" max="16130" width="24.44140625" customWidth="1"/>
    <col min="16131" max="16131" width="18.109375" customWidth="1"/>
    <col min="16132" max="16132" width="41" customWidth="1"/>
    <col min="16133" max="16133" width="17.6640625" customWidth="1"/>
    <col min="16134" max="16134" width="18.5546875" customWidth="1"/>
  </cols>
  <sheetData>
    <row r="2" spans="1:6" x14ac:dyDescent="0.3">
      <c r="A2" s="328"/>
      <c r="B2" s="583" t="s">
        <v>751</v>
      </c>
      <c r="C2" s="583"/>
      <c r="D2" s="583"/>
      <c r="E2" s="583"/>
      <c r="F2" s="583"/>
    </row>
    <row r="3" spans="1:6" ht="28.8" x14ac:dyDescent="0.3">
      <c r="B3" s="329" t="s">
        <v>2</v>
      </c>
      <c r="C3" s="329" t="s">
        <v>3</v>
      </c>
      <c r="D3" s="329" t="s">
        <v>4</v>
      </c>
      <c r="E3" s="330" t="s">
        <v>5</v>
      </c>
      <c r="F3" s="331" t="s">
        <v>6</v>
      </c>
    </row>
    <row r="4" spans="1:6" x14ac:dyDescent="0.3">
      <c r="B4" s="819" t="s">
        <v>762</v>
      </c>
      <c r="C4" s="819"/>
      <c r="D4" s="819"/>
      <c r="E4" s="819"/>
      <c r="F4" s="819"/>
    </row>
    <row r="5" spans="1:6" ht="28.8" x14ac:dyDescent="0.3">
      <c r="B5" s="573" t="s">
        <v>7</v>
      </c>
      <c r="C5" s="820" t="s">
        <v>105</v>
      </c>
      <c r="D5" s="332" t="s">
        <v>752</v>
      </c>
      <c r="E5" s="417">
        <v>388</v>
      </c>
      <c r="F5" s="418">
        <v>17571973.420000002</v>
      </c>
    </row>
    <row r="6" spans="1:6" ht="28.8" x14ac:dyDescent="0.3">
      <c r="B6" s="574"/>
      <c r="C6" s="821"/>
      <c r="D6" s="332" t="s">
        <v>753</v>
      </c>
      <c r="E6" s="417">
        <v>388</v>
      </c>
      <c r="F6" s="418">
        <v>21396138.109999999</v>
      </c>
    </row>
    <row r="7" spans="1:6" x14ac:dyDescent="0.3">
      <c r="B7" s="575"/>
      <c r="C7" s="822"/>
      <c r="D7" s="332"/>
      <c r="E7" s="9"/>
      <c r="F7" s="173">
        <f>SUM(F5:F6)</f>
        <v>38968111.530000001</v>
      </c>
    </row>
    <row r="8" spans="1:6" ht="15" customHeight="1" x14ac:dyDescent="0.3">
      <c r="B8" s="573" t="s">
        <v>15</v>
      </c>
      <c r="C8" s="567" t="s">
        <v>310</v>
      </c>
      <c r="D8" s="332" t="s">
        <v>754</v>
      </c>
      <c r="E8" s="419"/>
      <c r="F8" s="823">
        <v>4195000</v>
      </c>
    </row>
    <row r="9" spans="1:6" x14ac:dyDescent="0.3">
      <c r="B9" s="574"/>
      <c r="C9" s="567"/>
      <c r="D9" s="332" t="s">
        <v>755</v>
      </c>
      <c r="E9" s="420"/>
      <c r="F9" s="824"/>
    </row>
    <row r="10" spans="1:6" x14ac:dyDescent="0.3">
      <c r="B10" s="574"/>
      <c r="C10" s="567"/>
      <c r="D10" s="332" t="s">
        <v>756</v>
      </c>
      <c r="E10" s="420"/>
      <c r="F10" s="421">
        <v>2218223.21</v>
      </c>
    </row>
    <row r="11" spans="1:6" ht="28.8" x14ac:dyDescent="0.3">
      <c r="B11" s="574"/>
      <c r="C11" s="567"/>
      <c r="D11" s="422" t="s">
        <v>757</v>
      </c>
      <c r="E11" s="419"/>
      <c r="F11" s="421">
        <v>1153135</v>
      </c>
    </row>
    <row r="12" spans="1:6" x14ac:dyDescent="0.3">
      <c r="B12" s="574"/>
      <c r="C12" s="567"/>
      <c r="D12" s="332" t="s">
        <v>758</v>
      </c>
      <c r="E12" s="419"/>
      <c r="F12" s="421">
        <v>1273741.71</v>
      </c>
    </row>
    <row r="13" spans="1:6" ht="28.8" x14ac:dyDescent="0.3">
      <c r="B13" s="574"/>
      <c r="C13" s="567"/>
      <c r="D13" s="424" t="s">
        <v>761</v>
      </c>
      <c r="E13" s="425"/>
      <c r="F13" s="174">
        <v>847532.87</v>
      </c>
    </row>
    <row r="14" spans="1:6" x14ac:dyDescent="0.3">
      <c r="B14" s="574"/>
      <c r="C14" s="567"/>
      <c r="D14" s="825"/>
      <c r="E14" s="825"/>
      <c r="F14" s="6">
        <f>SUM(F8:F13)</f>
        <v>9687632.7899999991</v>
      </c>
    </row>
    <row r="15" spans="1:6" x14ac:dyDescent="0.3">
      <c r="B15" s="574"/>
      <c r="C15" s="573" t="s">
        <v>111</v>
      </c>
      <c r="D15" s="332" t="s">
        <v>759</v>
      </c>
      <c r="E15" s="419"/>
      <c r="F15" s="421">
        <v>867670.38</v>
      </c>
    </row>
    <row r="16" spans="1:6" x14ac:dyDescent="0.3">
      <c r="B16" s="574"/>
      <c r="C16" s="574"/>
      <c r="D16" s="332" t="s">
        <v>342</v>
      </c>
      <c r="E16" s="419"/>
      <c r="F16" s="421">
        <v>2014667.5</v>
      </c>
    </row>
    <row r="17" spans="2:13" x14ac:dyDescent="0.3">
      <c r="B17" s="574"/>
      <c r="C17" s="574"/>
      <c r="D17" s="332" t="s">
        <v>760</v>
      </c>
      <c r="E17" s="419"/>
      <c r="F17" s="421">
        <v>1117662.1200000001</v>
      </c>
    </row>
    <row r="18" spans="2:13" x14ac:dyDescent="0.3">
      <c r="B18" s="574"/>
      <c r="C18" s="574"/>
      <c r="D18" s="423" t="s">
        <v>763</v>
      </c>
      <c r="E18" s="426">
        <v>30000</v>
      </c>
      <c r="F18" s="427">
        <v>84000</v>
      </c>
      <c r="G18" s="817" t="s">
        <v>53</v>
      </c>
      <c r="H18" s="818"/>
      <c r="I18" s="818"/>
      <c r="J18" s="818"/>
      <c r="K18" s="818"/>
      <c r="L18" s="818"/>
      <c r="M18" s="818"/>
    </row>
    <row r="19" spans="2:13" x14ac:dyDescent="0.3">
      <c r="B19" s="574"/>
      <c r="C19" s="574"/>
      <c r="D19" s="423" t="s">
        <v>764</v>
      </c>
      <c r="E19" s="426">
        <v>20000</v>
      </c>
      <c r="F19" s="427">
        <v>52600</v>
      </c>
      <c r="G19" s="817"/>
      <c r="H19" s="818"/>
      <c r="I19" s="818"/>
      <c r="J19" s="818"/>
      <c r="K19" s="818"/>
      <c r="L19" s="818"/>
      <c r="M19" s="818"/>
    </row>
    <row r="20" spans="2:13" x14ac:dyDescent="0.3">
      <c r="B20" s="574"/>
      <c r="C20" s="574"/>
      <c r="D20" s="423" t="s">
        <v>765</v>
      </c>
      <c r="E20" s="426">
        <v>30000</v>
      </c>
      <c r="F20" s="427">
        <v>84000</v>
      </c>
      <c r="G20" s="817"/>
      <c r="H20" s="818"/>
      <c r="I20" s="818"/>
      <c r="J20" s="818"/>
      <c r="K20" s="818"/>
      <c r="L20" s="818"/>
      <c r="M20" s="818"/>
    </row>
    <row r="21" spans="2:13" x14ac:dyDescent="0.3">
      <c r="B21" s="574"/>
      <c r="C21" s="574"/>
      <c r="D21" s="423" t="s">
        <v>766</v>
      </c>
      <c r="E21" s="426">
        <v>10900</v>
      </c>
      <c r="F21" s="427">
        <v>29975</v>
      </c>
      <c r="G21" s="817"/>
      <c r="H21" s="818"/>
      <c r="I21" s="818"/>
      <c r="J21" s="818"/>
      <c r="K21" s="818"/>
      <c r="L21" s="818"/>
      <c r="M21" s="818"/>
    </row>
    <row r="22" spans="2:13" x14ac:dyDescent="0.3">
      <c r="B22" s="574"/>
      <c r="C22" s="574"/>
      <c r="D22" s="334"/>
      <c r="E22" s="428"/>
      <c r="F22" s="429">
        <f>SUM(F15:F21)</f>
        <v>4250575</v>
      </c>
    </row>
    <row r="23" spans="2:13" x14ac:dyDescent="0.3">
      <c r="B23" s="575"/>
      <c r="C23" s="575"/>
      <c r="D23" s="334"/>
      <c r="E23" s="428"/>
      <c r="F23" s="430">
        <f>SUM(F22,F14,F7)</f>
        <v>52906319.32</v>
      </c>
    </row>
  </sheetData>
  <customSheetViews>
    <customSheetView guid="{F305B0BF-EA96-4BFD-B000-F617D6482D45}" topLeftCell="A37">
      <selection activeCell="D49" sqref="D49"/>
      <pageMargins left="0" right="0" top="0" bottom="0" header="0" footer="0"/>
      <pageSetup paperSize="9" orientation="portrait" verticalDpi="0" r:id="rId1"/>
    </customSheetView>
    <customSheetView guid="{89462457-6DC6-4183-8190-6643C6F2F09B}" topLeftCell="A37">
      <selection activeCell="D49" sqref="D49"/>
      <pageMargins left="0" right="0" top="0" bottom="0" header="0" footer="0"/>
      <pageSetup paperSize="9" orientation="portrait" verticalDpi="0" r:id="rId2"/>
    </customSheetView>
  </customSheetViews>
  <mergeCells count="10">
    <mergeCell ref="G18:M21"/>
    <mergeCell ref="B2:F2"/>
    <mergeCell ref="B4:F4"/>
    <mergeCell ref="B5:B7"/>
    <mergeCell ref="C5:C7"/>
    <mergeCell ref="B8:B23"/>
    <mergeCell ref="C8:C14"/>
    <mergeCell ref="F8:F9"/>
    <mergeCell ref="D14:E14"/>
    <mergeCell ref="C15:C23"/>
  </mergeCells>
  <pageMargins left="0.511811024" right="0.511811024" top="0.78740157499999996" bottom="0.78740157499999996" header="0.31496062000000002" footer="0.31496062000000002"/>
  <pageSetup paperSize="9" orientation="portrait" verticalDpi="0"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5">
    <tabColor theme="0"/>
  </sheetPr>
  <dimension ref="B2:F20"/>
  <sheetViews>
    <sheetView zoomScaleNormal="100" workbookViewId="0"/>
  </sheetViews>
  <sheetFormatPr defaultColWidth="13.6640625" defaultRowHeight="14.4" x14ac:dyDescent="0.3"/>
  <cols>
    <col min="1" max="1" width="13.6640625" style="5"/>
    <col min="2" max="2" width="41.6640625" style="5" bestFit="1" customWidth="1"/>
    <col min="3" max="3" width="14.44140625" style="5" bestFit="1" customWidth="1"/>
    <col min="4" max="4" width="32.88671875" style="154" bestFit="1" customWidth="1"/>
    <col min="5" max="5" width="10.5546875" style="155" bestFit="1" customWidth="1"/>
    <col min="6" max="6" width="16" style="155" bestFit="1" customWidth="1"/>
    <col min="7" max="257" width="13.6640625" style="5"/>
    <col min="258" max="258" width="41.6640625" style="5" bestFit="1" customWidth="1"/>
    <col min="259" max="259" width="14.44140625" style="5" bestFit="1" customWidth="1"/>
    <col min="260" max="260" width="32.88671875" style="5" bestFit="1" customWidth="1"/>
    <col min="261" max="261" width="10.5546875" style="5" bestFit="1" customWidth="1"/>
    <col min="262" max="262" width="16" style="5" bestFit="1" customWidth="1"/>
    <col min="263" max="513" width="13.6640625" style="5"/>
    <col min="514" max="514" width="41.6640625" style="5" bestFit="1" customWidth="1"/>
    <col min="515" max="515" width="14.44140625" style="5" bestFit="1" customWidth="1"/>
    <col min="516" max="516" width="32.88671875" style="5" bestFit="1" customWidth="1"/>
    <col min="517" max="517" width="10.5546875" style="5" bestFit="1" customWidth="1"/>
    <col min="518" max="518" width="16" style="5" bestFit="1" customWidth="1"/>
    <col min="519" max="769" width="13.6640625" style="5"/>
    <col min="770" max="770" width="41.6640625" style="5" bestFit="1" customWidth="1"/>
    <col min="771" max="771" width="14.44140625" style="5" bestFit="1" customWidth="1"/>
    <col min="772" max="772" width="32.88671875" style="5" bestFit="1" customWidth="1"/>
    <col min="773" max="773" width="10.5546875" style="5" bestFit="1" customWidth="1"/>
    <col min="774" max="774" width="16" style="5" bestFit="1" customWidth="1"/>
    <col min="775" max="1025" width="13.6640625" style="5"/>
    <col min="1026" max="1026" width="41.6640625" style="5" bestFit="1" customWidth="1"/>
    <col min="1027" max="1027" width="14.44140625" style="5" bestFit="1" customWidth="1"/>
    <col min="1028" max="1028" width="32.88671875" style="5" bestFit="1" customWidth="1"/>
    <col min="1029" max="1029" width="10.5546875" style="5" bestFit="1" customWidth="1"/>
    <col min="1030" max="1030" width="16" style="5" bestFit="1" customWidth="1"/>
    <col min="1031" max="1281" width="13.6640625" style="5"/>
    <col min="1282" max="1282" width="41.6640625" style="5" bestFit="1" customWidth="1"/>
    <col min="1283" max="1283" width="14.44140625" style="5" bestFit="1" customWidth="1"/>
    <col min="1284" max="1284" width="32.88671875" style="5" bestFit="1" customWidth="1"/>
    <col min="1285" max="1285" width="10.5546875" style="5" bestFit="1" customWidth="1"/>
    <col min="1286" max="1286" width="16" style="5" bestFit="1" customWidth="1"/>
    <col min="1287" max="1537" width="13.6640625" style="5"/>
    <col min="1538" max="1538" width="41.6640625" style="5" bestFit="1" customWidth="1"/>
    <col min="1539" max="1539" width="14.44140625" style="5" bestFit="1" customWidth="1"/>
    <col min="1540" max="1540" width="32.88671875" style="5" bestFit="1" customWidth="1"/>
    <col min="1541" max="1541" width="10.5546875" style="5" bestFit="1" customWidth="1"/>
    <col min="1542" max="1542" width="16" style="5" bestFit="1" customWidth="1"/>
    <col min="1543" max="1793" width="13.6640625" style="5"/>
    <col min="1794" max="1794" width="41.6640625" style="5" bestFit="1" customWidth="1"/>
    <col min="1795" max="1795" width="14.44140625" style="5" bestFit="1" customWidth="1"/>
    <col min="1796" max="1796" width="32.88671875" style="5" bestFit="1" customWidth="1"/>
    <col min="1797" max="1797" width="10.5546875" style="5" bestFit="1" customWidth="1"/>
    <col min="1798" max="1798" width="16" style="5" bestFit="1" customWidth="1"/>
    <col min="1799" max="2049" width="13.6640625" style="5"/>
    <col min="2050" max="2050" width="41.6640625" style="5" bestFit="1" customWidth="1"/>
    <col min="2051" max="2051" width="14.44140625" style="5" bestFit="1" customWidth="1"/>
    <col min="2052" max="2052" width="32.88671875" style="5" bestFit="1" customWidth="1"/>
    <col min="2053" max="2053" width="10.5546875" style="5" bestFit="1" customWidth="1"/>
    <col min="2054" max="2054" width="16" style="5" bestFit="1" customWidth="1"/>
    <col min="2055" max="2305" width="13.6640625" style="5"/>
    <col min="2306" max="2306" width="41.6640625" style="5" bestFit="1" customWidth="1"/>
    <col min="2307" max="2307" width="14.44140625" style="5" bestFit="1" customWidth="1"/>
    <col min="2308" max="2308" width="32.88671875" style="5" bestFit="1" customWidth="1"/>
    <col min="2309" max="2309" width="10.5546875" style="5" bestFit="1" customWidth="1"/>
    <col min="2310" max="2310" width="16" style="5" bestFit="1" customWidth="1"/>
    <col min="2311" max="2561" width="13.6640625" style="5"/>
    <col min="2562" max="2562" width="41.6640625" style="5" bestFit="1" customWidth="1"/>
    <col min="2563" max="2563" width="14.44140625" style="5" bestFit="1" customWidth="1"/>
    <col min="2564" max="2564" width="32.88671875" style="5" bestFit="1" customWidth="1"/>
    <col min="2565" max="2565" width="10.5546875" style="5" bestFit="1" customWidth="1"/>
    <col min="2566" max="2566" width="16" style="5" bestFit="1" customWidth="1"/>
    <col min="2567" max="2817" width="13.6640625" style="5"/>
    <col min="2818" max="2818" width="41.6640625" style="5" bestFit="1" customWidth="1"/>
    <col min="2819" max="2819" width="14.44140625" style="5" bestFit="1" customWidth="1"/>
    <col min="2820" max="2820" width="32.88671875" style="5" bestFit="1" customWidth="1"/>
    <col min="2821" max="2821" width="10.5546875" style="5" bestFit="1" customWidth="1"/>
    <col min="2822" max="2822" width="16" style="5" bestFit="1" customWidth="1"/>
    <col min="2823" max="3073" width="13.6640625" style="5"/>
    <col min="3074" max="3074" width="41.6640625" style="5" bestFit="1" customWidth="1"/>
    <col min="3075" max="3075" width="14.44140625" style="5" bestFit="1" customWidth="1"/>
    <col min="3076" max="3076" width="32.88671875" style="5" bestFit="1" customWidth="1"/>
    <col min="3077" max="3077" width="10.5546875" style="5" bestFit="1" customWidth="1"/>
    <col min="3078" max="3078" width="16" style="5" bestFit="1" customWidth="1"/>
    <col min="3079" max="3329" width="13.6640625" style="5"/>
    <col min="3330" max="3330" width="41.6640625" style="5" bestFit="1" customWidth="1"/>
    <col min="3331" max="3331" width="14.44140625" style="5" bestFit="1" customWidth="1"/>
    <col min="3332" max="3332" width="32.88671875" style="5" bestFit="1" customWidth="1"/>
    <col min="3333" max="3333" width="10.5546875" style="5" bestFit="1" customWidth="1"/>
    <col min="3334" max="3334" width="16" style="5" bestFit="1" customWidth="1"/>
    <col min="3335" max="3585" width="13.6640625" style="5"/>
    <col min="3586" max="3586" width="41.6640625" style="5" bestFit="1" customWidth="1"/>
    <col min="3587" max="3587" width="14.44140625" style="5" bestFit="1" customWidth="1"/>
    <col min="3588" max="3588" width="32.88671875" style="5" bestFit="1" customWidth="1"/>
    <col min="3589" max="3589" width="10.5546875" style="5" bestFit="1" customWidth="1"/>
    <col min="3590" max="3590" width="16" style="5" bestFit="1" customWidth="1"/>
    <col min="3591" max="3841" width="13.6640625" style="5"/>
    <col min="3842" max="3842" width="41.6640625" style="5" bestFit="1" customWidth="1"/>
    <col min="3843" max="3843" width="14.44140625" style="5" bestFit="1" customWidth="1"/>
    <col min="3844" max="3844" width="32.88671875" style="5" bestFit="1" customWidth="1"/>
    <col min="3845" max="3845" width="10.5546875" style="5" bestFit="1" customWidth="1"/>
    <col min="3846" max="3846" width="16" style="5" bestFit="1" customWidth="1"/>
    <col min="3847" max="4097" width="13.6640625" style="5"/>
    <col min="4098" max="4098" width="41.6640625" style="5" bestFit="1" customWidth="1"/>
    <col min="4099" max="4099" width="14.44140625" style="5" bestFit="1" customWidth="1"/>
    <col min="4100" max="4100" width="32.88671875" style="5" bestFit="1" customWidth="1"/>
    <col min="4101" max="4101" width="10.5546875" style="5" bestFit="1" customWidth="1"/>
    <col min="4102" max="4102" width="16" style="5" bestFit="1" customWidth="1"/>
    <col min="4103" max="4353" width="13.6640625" style="5"/>
    <col min="4354" max="4354" width="41.6640625" style="5" bestFit="1" customWidth="1"/>
    <col min="4355" max="4355" width="14.44140625" style="5" bestFit="1" customWidth="1"/>
    <col min="4356" max="4356" width="32.88671875" style="5" bestFit="1" customWidth="1"/>
    <col min="4357" max="4357" width="10.5546875" style="5" bestFit="1" customWidth="1"/>
    <col min="4358" max="4358" width="16" style="5" bestFit="1" customWidth="1"/>
    <col min="4359" max="4609" width="13.6640625" style="5"/>
    <col min="4610" max="4610" width="41.6640625" style="5" bestFit="1" customWidth="1"/>
    <col min="4611" max="4611" width="14.44140625" style="5" bestFit="1" customWidth="1"/>
    <col min="4612" max="4612" width="32.88671875" style="5" bestFit="1" customWidth="1"/>
    <col min="4613" max="4613" width="10.5546875" style="5" bestFit="1" customWidth="1"/>
    <col min="4614" max="4614" width="16" style="5" bestFit="1" customWidth="1"/>
    <col min="4615" max="4865" width="13.6640625" style="5"/>
    <col min="4866" max="4866" width="41.6640625" style="5" bestFit="1" customWidth="1"/>
    <col min="4867" max="4867" width="14.44140625" style="5" bestFit="1" customWidth="1"/>
    <col min="4868" max="4868" width="32.88671875" style="5" bestFit="1" customWidth="1"/>
    <col min="4869" max="4869" width="10.5546875" style="5" bestFit="1" customWidth="1"/>
    <col min="4870" max="4870" width="16" style="5" bestFit="1" customWidth="1"/>
    <col min="4871" max="5121" width="13.6640625" style="5"/>
    <col min="5122" max="5122" width="41.6640625" style="5" bestFit="1" customWidth="1"/>
    <col min="5123" max="5123" width="14.44140625" style="5" bestFit="1" customWidth="1"/>
    <col min="5124" max="5124" width="32.88671875" style="5" bestFit="1" customWidth="1"/>
    <col min="5125" max="5125" width="10.5546875" style="5" bestFit="1" customWidth="1"/>
    <col min="5126" max="5126" width="16" style="5" bestFit="1" customWidth="1"/>
    <col min="5127" max="5377" width="13.6640625" style="5"/>
    <col min="5378" max="5378" width="41.6640625" style="5" bestFit="1" customWidth="1"/>
    <col min="5379" max="5379" width="14.44140625" style="5" bestFit="1" customWidth="1"/>
    <col min="5380" max="5380" width="32.88671875" style="5" bestFit="1" customWidth="1"/>
    <col min="5381" max="5381" width="10.5546875" style="5" bestFit="1" customWidth="1"/>
    <col min="5382" max="5382" width="16" style="5" bestFit="1" customWidth="1"/>
    <col min="5383" max="5633" width="13.6640625" style="5"/>
    <col min="5634" max="5634" width="41.6640625" style="5" bestFit="1" customWidth="1"/>
    <col min="5635" max="5635" width="14.44140625" style="5" bestFit="1" customWidth="1"/>
    <col min="5636" max="5636" width="32.88671875" style="5" bestFit="1" customWidth="1"/>
    <col min="5637" max="5637" width="10.5546875" style="5" bestFit="1" customWidth="1"/>
    <col min="5638" max="5638" width="16" style="5" bestFit="1" customWidth="1"/>
    <col min="5639" max="5889" width="13.6640625" style="5"/>
    <col min="5890" max="5890" width="41.6640625" style="5" bestFit="1" customWidth="1"/>
    <col min="5891" max="5891" width="14.44140625" style="5" bestFit="1" customWidth="1"/>
    <col min="5892" max="5892" width="32.88671875" style="5" bestFit="1" customWidth="1"/>
    <col min="5893" max="5893" width="10.5546875" style="5" bestFit="1" customWidth="1"/>
    <col min="5894" max="5894" width="16" style="5" bestFit="1" customWidth="1"/>
    <col min="5895" max="6145" width="13.6640625" style="5"/>
    <col min="6146" max="6146" width="41.6640625" style="5" bestFit="1" customWidth="1"/>
    <col min="6147" max="6147" width="14.44140625" style="5" bestFit="1" customWidth="1"/>
    <col min="6148" max="6148" width="32.88671875" style="5" bestFit="1" customWidth="1"/>
    <col min="6149" max="6149" width="10.5546875" style="5" bestFit="1" customWidth="1"/>
    <col min="6150" max="6150" width="16" style="5" bestFit="1" customWidth="1"/>
    <col min="6151" max="6401" width="13.6640625" style="5"/>
    <col min="6402" max="6402" width="41.6640625" style="5" bestFit="1" customWidth="1"/>
    <col min="6403" max="6403" width="14.44140625" style="5" bestFit="1" customWidth="1"/>
    <col min="6404" max="6404" width="32.88671875" style="5" bestFit="1" customWidth="1"/>
    <col min="6405" max="6405" width="10.5546875" style="5" bestFit="1" customWidth="1"/>
    <col min="6406" max="6406" width="16" style="5" bestFit="1" customWidth="1"/>
    <col min="6407" max="6657" width="13.6640625" style="5"/>
    <col min="6658" max="6658" width="41.6640625" style="5" bestFit="1" customWidth="1"/>
    <col min="6659" max="6659" width="14.44140625" style="5" bestFit="1" customWidth="1"/>
    <col min="6660" max="6660" width="32.88671875" style="5" bestFit="1" customWidth="1"/>
    <col min="6661" max="6661" width="10.5546875" style="5" bestFit="1" customWidth="1"/>
    <col min="6662" max="6662" width="16" style="5" bestFit="1" customWidth="1"/>
    <col min="6663" max="6913" width="13.6640625" style="5"/>
    <col min="6914" max="6914" width="41.6640625" style="5" bestFit="1" customWidth="1"/>
    <col min="6915" max="6915" width="14.44140625" style="5" bestFit="1" customWidth="1"/>
    <col min="6916" max="6916" width="32.88671875" style="5" bestFit="1" customWidth="1"/>
    <col min="6917" max="6917" width="10.5546875" style="5" bestFit="1" customWidth="1"/>
    <col min="6918" max="6918" width="16" style="5" bestFit="1" customWidth="1"/>
    <col min="6919" max="7169" width="13.6640625" style="5"/>
    <col min="7170" max="7170" width="41.6640625" style="5" bestFit="1" customWidth="1"/>
    <col min="7171" max="7171" width="14.44140625" style="5" bestFit="1" customWidth="1"/>
    <col min="7172" max="7172" width="32.88671875" style="5" bestFit="1" customWidth="1"/>
    <col min="7173" max="7173" width="10.5546875" style="5" bestFit="1" customWidth="1"/>
    <col min="7174" max="7174" width="16" style="5" bestFit="1" customWidth="1"/>
    <col min="7175" max="7425" width="13.6640625" style="5"/>
    <col min="7426" max="7426" width="41.6640625" style="5" bestFit="1" customWidth="1"/>
    <col min="7427" max="7427" width="14.44140625" style="5" bestFit="1" customWidth="1"/>
    <col min="7428" max="7428" width="32.88671875" style="5" bestFit="1" customWidth="1"/>
    <col min="7429" max="7429" width="10.5546875" style="5" bestFit="1" customWidth="1"/>
    <col min="7430" max="7430" width="16" style="5" bestFit="1" customWidth="1"/>
    <col min="7431" max="7681" width="13.6640625" style="5"/>
    <col min="7682" max="7682" width="41.6640625" style="5" bestFit="1" customWidth="1"/>
    <col min="7683" max="7683" width="14.44140625" style="5" bestFit="1" customWidth="1"/>
    <col min="7684" max="7684" width="32.88671875" style="5" bestFit="1" customWidth="1"/>
    <col min="7685" max="7685" width="10.5546875" style="5" bestFit="1" customWidth="1"/>
    <col min="7686" max="7686" width="16" style="5" bestFit="1" customWidth="1"/>
    <col min="7687" max="7937" width="13.6640625" style="5"/>
    <col min="7938" max="7938" width="41.6640625" style="5" bestFit="1" customWidth="1"/>
    <col min="7939" max="7939" width="14.44140625" style="5" bestFit="1" customWidth="1"/>
    <col min="7940" max="7940" width="32.88671875" style="5" bestFit="1" customWidth="1"/>
    <col min="7941" max="7941" width="10.5546875" style="5" bestFit="1" customWidth="1"/>
    <col min="7942" max="7942" width="16" style="5" bestFit="1" customWidth="1"/>
    <col min="7943" max="8193" width="13.6640625" style="5"/>
    <col min="8194" max="8194" width="41.6640625" style="5" bestFit="1" customWidth="1"/>
    <col min="8195" max="8195" width="14.44140625" style="5" bestFit="1" customWidth="1"/>
    <col min="8196" max="8196" width="32.88671875" style="5" bestFit="1" customWidth="1"/>
    <col min="8197" max="8197" width="10.5546875" style="5" bestFit="1" customWidth="1"/>
    <col min="8198" max="8198" width="16" style="5" bestFit="1" customWidth="1"/>
    <col min="8199" max="8449" width="13.6640625" style="5"/>
    <col min="8450" max="8450" width="41.6640625" style="5" bestFit="1" customWidth="1"/>
    <col min="8451" max="8451" width="14.44140625" style="5" bestFit="1" customWidth="1"/>
    <col min="8452" max="8452" width="32.88671875" style="5" bestFit="1" customWidth="1"/>
    <col min="8453" max="8453" width="10.5546875" style="5" bestFit="1" customWidth="1"/>
    <col min="8454" max="8454" width="16" style="5" bestFit="1" customWidth="1"/>
    <col min="8455" max="8705" width="13.6640625" style="5"/>
    <col min="8706" max="8706" width="41.6640625" style="5" bestFit="1" customWidth="1"/>
    <col min="8707" max="8707" width="14.44140625" style="5" bestFit="1" customWidth="1"/>
    <col min="8708" max="8708" width="32.88671875" style="5" bestFit="1" customWidth="1"/>
    <col min="8709" max="8709" width="10.5546875" style="5" bestFit="1" customWidth="1"/>
    <col min="8710" max="8710" width="16" style="5" bestFit="1" customWidth="1"/>
    <col min="8711" max="8961" width="13.6640625" style="5"/>
    <col min="8962" max="8962" width="41.6640625" style="5" bestFit="1" customWidth="1"/>
    <col min="8963" max="8963" width="14.44140625" style="5" bestFit="1" customWidth="1"/>
    <col min="8964" max="8964" width="32.88671875" style="5" bestFit="1" customWidth="1"/>
    <col min="8965" max="8965" width="10.5546875" style="5" bestFit="1" customWidth="1"/>
    <col min="8966" max="8966" width="16" style="5" bestFit="1" customWidth="1"/>
    <col min="8967" max="9217" width="13.6640625" style="5"/>
    <col min="9218" max="9218" width="41.6640625" style="5" bestFit="1" customWidth="1"/>
    <col min="9219" max="9219" width="14.44140625" style="5" bestFit="1" customWidth="1"/>
    <col min="9220" max="9220" width="32.88671875" style="5" bestFit="1" customWidth="1"/>
    <col min="9221" max="9221" width="10.5546875" style="5" bestFit="1" customWidth="1"/>
    <col min="9222" max="9222" width="16" style="5" bestFit="1" customWidth="1"/>
    <col min="9223" max="9473" width="13.6640625" style="5"/>
    <col min="9474" max="9474" width="41.6640625" style="5" bestFit="1" customWidth="1"/>
    <col min="9475" max="9475" width="14.44140625" style="5" bestFit="1" customWidth="1"/>
    <col min="9476" max="9476" width="32.88671875" style="5" bestFit="1" customWidth="1"/>
    <col min="9477" max="9477" width="10.5546875" style="5" bestFit="1" customWidth="1"/>
    <col min="9478" max="9478" width="16" style="5" bestFit="1" customWidth="1"/>
    <col min="9479" max="9729" width="13.6640625" style="5"/>
    <col min="9730" max="9730" width="41.6640625" style="5" bestFit="1" customWidth="1"/>
    <col min="9731" max="9731" width="14.44140625" style="5" bestFit="1" customWidth="1"/>
    <col min="9732" max="9732" width="32.88671875" style="5" bestFit="1" customWidth="1"/>
    <col min="9733" max="9733" width="10.5546875" style="5" bestFit="1" customWidth="1"/>
    <col min="9734" max="9734" width="16" style="5" bestFit="1" customWidth="1"/>
    <col min="9735" max="9985" width="13.6640625" style="5"/>
    <col min="9986" max="9986" width="41.6640625" style="5" bestFit="1" customWidth="1"/>
    <col min="9987" max="9987" width="14.44140625" style="5" bestFit="1" customWidth="1"/>
    <col min="9988" max="9988" width="32.88671875" style="5" bestFit="1" customWidth="1"/>
    <col min="9989" max="9989" width="10.5546875" style="5" bestFit="1" customWidth="1"/>
    <col min="9990" max="9990" width="16" style="5" bestFit="1" customWidth="1"/>
    <col min="9991" max="10241" width="13.6640625" style="5"/>
    <col min="10242" max="10242" width="41.6640625" style="5" bestFit="1" customWidth="1"/>
    <col min="10243" max="10243" width="14.44140625" style="5" bestFit="1" customWidth="1"/>
    <col min="10244" max="10244" width="32.88671875" style="5" bestFit="1" customWidth="1"/>
    <col min="10245" max="10245" width="10.5546875" style="5" bestFit="1" customWidth="1"/>
    <col min="10246" max="10246" width="16" style="5" bestFit="1" customWidth="1"/>
    <col min="10247" max="10497" width="13.6640625" style="5"/>
    <col min="10498" max="10498" width="41.6640625" style="5" bestFit="1" customWidth="1"/>
    <col min="10499" max="10499" width="14.44140625" style="5" bestFit="1" customWidth="1"/>
    <col min="10500" max="10500" width="32.88671875" style="5" bestFit="1" customWidth="1"/>
    <col min="10501" max="10501" width="10.5546875" style="5" bestFit="1" customWidth="1"/>
    <col min="10502" max="10502" width="16" style="5" bestFit="1" customWidth="1"/>
    <col min="10503" max="10753" width="13.6640625" style="5"/>
    <col min="10754" max="10754" width="41.6640625" style="5" bestFit="1" customWidth="1"/>
    <col min="10755" max="10755" width="14.44140625" style="5" bestFit="1" customWidth="1"/>
    <col min="10756" max="10756" width="32.88671875" style="5" bestFit="1" customWidth="1"/>
    <col min="10757" max="10757" width="10.5546875" style="5" bestFit="1" customWidth="1"/>
    <col min="10758" max="10758" width="16" style="5" bestFit="1" customWidth="1"/>
    <col min="10759" max="11009" width="13.6640625" style="5"/>
    <col min="11010" max="11010" width="41.6640625" style="5" bestFit="1" customWidth="1"/>
    <col min="11011" max="11011" width="14.44140625" style="5" bestFit="1" customWidth="1"/>
    <col min="11012" max="11012" width="32.88671875" style="5" bestFit="1" customWidth="1"/>
    <col min="11013" max="11013" width="10.5546875" style="5" bestFit="1" customWidth="1"/>
    <col min="11014" max="11014" width="16" style="5" bestFit="1" customWidth="1"/>
    <col min="11015" max="11265" width="13.6640625" style="5"/>
    <col min="11266" max="11266" width="41.6640625" style="5" bestFit="1" customWidth="1"/>
    <col min="11267" max="11267" width="14.44140625" style="5" bestFit="1" customWidth="1"/>
    <col min="11268" max="11268" width="32.88671875" style="5" bestFit="1" customWidth="1"/>
    <col min="11269" max="11269" width="10.5546875" style="5" bestFit="1" customWidth="1"/>
    <col min="11270" max="11270" width="16" style="5" bestFit="1" customWidth="1"/>
    <col min="11271" max="11521" width="13.6640625" style="5"/>
    <col min="11522" max="11522" width="41.6640625" style="5" bestFit="1" customWidth="1"/>
    <col min="11523" max="11523" width="14.44140625" style="5" bestFit="1" customWidth="1"/>
    <col min="11524" max="11524" width="32.88671875" style="5" bestFit="1" customWidth="1"/>
    <col min="11525" max="11525" width="10.5546875" style="5" bestFit="1" customWidth="1"/>
    <col min="11526" max="11526" width="16" style="5" bestFit="1" customWidth="1"/>
    <col min="11527" max="11777" width="13.6640625" style="5"/>
    <col min="11778" max="11778" width="41.6640625" style="5" bestFit="1" customWidth="1"/>
    <col min="11779" max="11779" width="14.44140625" style="5" bestFit="1" customWidth="1"/>
    <col min="11780" max="11780" width="32.88671875" style="5" bestFit="1" customWidth="1"/>
    <col min="11781" max="11781" width="10.5546875" style="5" bestFit="1" customWidth="1"/>
    <col min="11782" max="11782" width="16" style="5" bestFit="1" customWidth="1"/>
    <col min="11783" max="12033" width="13.6640625" style="5"/>
    <col min="12034" max="12034" width="41.6640625" style="5" bestFit="1" customWidth="1"/>
    <col min="12035" max="12035" width="14.44140625" style="5" bestFit="1" customWidth="1"/>
    <col min="12036" max="12036" width="32.88671875" style="5" bestFit="1" customWidth="1"/>
    <col min="12037" max="12037" width="10.5546875" style="5" bestFit="1" customWidth="1"/>
    <col min="12038" max="12038" width="16" style="5" bestFit="1" customWidth="1"/>
    <col min="12039" max="12289" width="13.6640625" style="5"/>
    <col min="12290" max="12290" width="41.6640625" style="5" bestFit="1" customWidth="1"/>
    <col min="12291" max="12291" width="14.44140625" style="5" bestFit="1" customWidth="1"/>
    <col min="12292" max="12292" width="32.88671875" style="5" bestFit="1" customWidth="1"/>
    <col min="12293" max="12293" width="10.5546875" style="5" bestFit="1" customWidth="1"/>
    <col min="12294" max="12294" width="16" style="5" bestFit="1" customWidth="1"/>
    <col min="12295" max="12545" width="13.6640625" style="5"/>
    <col min="12546" max="12546" width="41.6640625" style="5" bestFit="1" customWidth="1"/>
    <col min="12547" max="12547" width="14.44140625" style="5" bestFit="1" customWidth="1"/>
    <col min="12548" max="12548" width="32.88671875" style="5" bestFit="1" customWidth="1"/>
    <col min="12549" max="12549" width="10.5546875" style="5" bestFit="1" customWidth="1"/>
    <col min="12550" max="12550" width="16" style="5" bestFit="1" customWidth="1"/>
    <col min="12551" max="12801" width="13.6640625" style="5"/>
    <col min="12802" max="12802" width="41.6640625" style="5" bestFit="1" customWidth="1"/>
    <col min="12803" max="12803" width="14.44140625" style="5" bestFit="1" customWidth="1"/>
    <col min="12804" max="12804" width="32.88671875" style="5" bestFit="1" customWidth="1"/>
    <col min="12805" max="12805" width="10.5546875" style="5" bestFit="1" customWidth="1"/>
    <col min="12806" max="12806" width="16" style="5" bestFit="1" customWidth="1"/>
    <col min="12807" max="13057" width="13.6640625" style="5"/>
    <col min="13058" max="13058" width="41.6640625" style="5" bestFit="1" customWidth="1"/>
    <col min="13059" max="13059" width="14.44140625" style="5" bestFit="1" customWidth="1"/>
    <col min="13060" max="13060" width="32.88671875" style="5" bestFit="1" customWidth="1"/>
    <col min="13061" max="13061" width="10.5546875" style="5" bestFit="1" customWidth="1"/>
    <col min="13062" max="13062" width="16" style="5" bestFit="1" customWidth="1"/>
    <col min="13063" max="13313" width="13.6640625" style="5"/>
    <col min="13314" max="13314" width="41.6640625" style="5" bestFit="1" customWidth="1"/>
    <col min="13315" max="13315" width="14.44140625" style="5" bestFit="1" customWidth="1"/>
    <col min="13316" max="13316" width="32.88671875" style="5" bestFit="1" customWidth="1"/>
    <col min="13317" max="13317" width="10.5546875" style="5" bestFit="1" customWidth="1"/>
    <col min="13318" max="13318" width="16" style="5" bestFit="1" customWidth="1"/>
    <col min="13319" max="13569" width="13.6640625" style="5"/>
    <col min="13570" max="13570" width="41.6640625" style="5" bestFit="1" customWidth="1"/>
    <col min="13571" max="13571" width="14.44140625" style="5" bestFit="1" customWidth="1"/>
    <col min="13572" max="13572" width="32.88671875" style="5" bestFit="1" customWidth="1"/>
    <col min="13573" max="13573" width="10.5546875" style="5" bestFit="1" customWidth="1"/>
    <col min="13574" max="13574" width="16" style="5" bestFit="1" customWidth="1"/>
    <col min="13575" max="13825" width="13.6640625" style="5"/>
    <col min="13826" max="13826" width="41.6640625" style="5" bestFit="1" customWidth="1"/>
    <col min="13827" max="13827" width="14.44140625" style="5" bestFit="1" customWidth="1"/>
    <col min="13828" max="13828" width="32.88671875" style="5" bestFit="1" customWidth="1"/>
    <col min="13829" max="13829" width="10.5546875" style="5" bestFit="1" customWidth="1"/>
    <col min="13830" max="13830" width="16" style="5" bestFit="1" customWidth="1"/>
    <col min="13831" max="14081" width="13.6640625" style="5"/>
    <col min="14082" max="14082" width="41.6640625" style="5" bestFit="1" customWidth="1"/>
    <col min="14083" max="14083" width="14.44140625" style="5" bestFit="1" customWidth="1"/>
    <col min="14084" max="14084" width="32.88671875" style="5" bestFit="1" customWidth="1"/>
    <col min="14085" max="14085" width="10.5546875" style="5" bestFit="1" customWidth="1"/>
    <col min="14086" max="14086" width="16" style="5" bestFit="1" customWidth="1"/>
    <col min="14087" max="14337" width="13.6640625" style="5"/>
    <col min="14338" max="14338" width="41.6640625" style="5" bestFit="1" customWidth="1"/>
    <col min="14339" max="14339" width="14.44140625" style="5" bestFit="1" customWidth="1"/>
    <col min="14340" max="14340" width="32.88671875" style="5" bestFit="1" customWidth="1"/>
    <col min="14341" max="14341" width="10.5546875" style="5" bestFit="1" customWidth="1"/>
    <col min="14342" max="14342" width="16" style="5" bestFit="1" customWidth="1"/>
    <col min="14343" max="14593" width="13.6640625" style="5"/>
    <col min="14594" max="14594" width="41.6640625" style="5" bestFit="1" customWidth="1"/>
    <col min="14595" max="14595" width="14.44140625" style="5" bestFit="1" customWidth="1"/>
    <col min="14596" max="14596" width="32.88671875" style="5" bestFit="1" customWidth="1"/>
    <col min="14597" max="14597" width="10.5546875" style="5" bestFit="1" customWidth="1"/>
    <col min="14598" max="14598" width="16" style="5" bestFit="1" customWidth="1"/>
    <col min="14599" max="14849" width="13.6640625" style="5"/>
    <col min="14850" max="14850" width="41.6640625" style="5" bestFit="1" customWidth="1"/>
    <col min="14851" max="14851" width="14.44140625" style="5" bestFit="1" customWidth="1"/>
    <col min="14852" max="14852" width="32.88671875" style="5" bestFit="1" customWidth="1"/>
    <col min="14853" max="14853" width="10.5546875" style="5" bestFit="1" customWidth="1"/>
    <col min="14854" max="14854" width="16" style="5" bestFit="1" customWidth="1"/>
    <col min="14855" max="15105" width="13.6640625" style="5"/>
    <col min="15106" max="15106" width="41.6640625" style="5" bestFit="1" customWidth="1"/>
    <col min="15107" max="15107" width="14.44140625" style="5" bestFit="1" customWidth="1"/>
    <col min="15108" max="15108" width="32.88671875" style="5" bestFit="1" customWidth="1"/>
    <col min="15109" max="15109" width="10.5546875" style="5" bestFit="1" customWidth="1"/>
    <col min="15110" max="15110" width="16" style="5" bestFit="1" customWidth="1"/>
    <col min="15111" max="15361" width="13.6640625" style="5"/>
    <col min="15362" max="15362" width="41.6640625" style="5" bestFit="1" customWidth="1"/>
    <col min="15363" max="15363" width="14.44140625" style="5" bestFit="1" customWidth="1"/>
    <col min="15364" max="15364" width="32.88671875" style="5" bestFit="1" customWidth="1"/>
    <col min="15365" max="15365" width="10.5546875" style="5" bestFit="1" customWidth="1"/>
    <col min="15366" max="15366" width="16" style="5" bestFit="1" customWidth="1"/>
    <col min="15367" max="15617" width="13.6640625" style="5"/>
    <col min="15618" max="15618" width="41.6640625" style="5" bestFit="1" customWidth="1"/>
    <col min="15619" max="15619" width="14.44140625" style="5" bestFit="1" customWidth="1"/>
    <col min="15620" max="15620" width="32.88671875" style="5" bestFit="1" customWidth="1"/>
    <col min="15621" max="15621" width="10.5546875" style="5" bestFit="1" customWidth="1"/>
    <col min="15622" max="15622" width="16" style="5" bestFit="1" customWidth="1"/>
    <col min="15623" max="15873" width="13.6640625" style="5"/>
    <col min="15874" max="15874" width="41.6640625" style="5" bestFit="1" customWidth="1"/>
    <col min="15875" max="15875" width="14.44140625" style="5" bestFit="1" customWidth="1"/>
    <col min="15876" max="15876" width="32.88671875" style="5" bestFit="1" customWidth="1"/>
    <col min="15877" max="15877" width="10.5546875" style="5" bestFit="1" customWidth="1"/>
    <col min="15878" max="15878" width="16" style="5" bestFit="1" customWidth="1"/>
    <col min="15879" max="16129" width="13.6640625" style="5"/>
    <col min="16130" max="16130" width="41.6640625" style="5" bestFit="1" customWidth="1"/>
    <col min="16131" max="16131" width="14.44140625" style="5" bestFit="1" customWidth="1"/>
    <col min="16132" max="16132" width="32.88671875" style="5" bestFit="1" customWidth="1"/>
    <col min="16133" max="16133" width="10.5546875" style="5" bestFit="1" customWidth="1"/>
    <col min="16134" max="16134" width="16" style="5" bestFit="1" customWidth="1"/>
    <col min="16135" max="16384" width="13.6640625" style="5"/>
  </cols>
  <sheetData>
    <row r="2" spans="2:6" x14ac:dyDescent="0.3">
      <c r="B2" s="368" t="s">
        <v>103</v>
      </c>
      <c r="C2" s="652" t="s">
        <v>770</v>
      </c>
      <c r="D2" s="687"/>
      <c r="E2" s="73"/>
      <c r="F2" s="152"/>
    </row>
    <row r="3" spans="2:6" ht="27.6" x14ac:dyDescent="0.3">
      <c r="B3" s="369" t="s">
        <v>2</v>
      </c>
      <c r="C3" s="369" t="s">
        <v>3</v>
      </c>
      <c r="D3" s="274" t="s">
        <v>4</v>
      </c>
      <c r="E3" s="347" t="s">
        <v>104</v>
      </c>
      <c r="F3" s="399" t="s">
        <v>6</v>
      </c>
    </row>
    <row r="4" spans="2:6" ht="28.8" x14ac:dyDescent="0.3">
      <c r="B4" s="601" t="s">
        <v>7</v>
      </c>
      <c r="C4" s="603" t="s">
        <v>105</v>
      </c>
      <c r="D4" s="332" t="s">
        <v>767</v>
      </c>
      <c r="E4" s="191"/>
      <c r="F4" s="383">
        <v>31944444.440000001</v>
      </c>
    </row>
    <row r="5" spans="2:6" x14ac:dyDescent="0.3">
      <c r="B5" s="602"/>
      <c r="C5" s="604"/>
      <c r="D5" s="149" t="s">
        <v>706</v>
      </c>
      <c r="E5" s="192"/>
      <c r="F5" s="380"/>
    </row>
    <row r="6" spans="2:6" x14ac:dyDescent="0.3">
      <c r="B6" s="602"/>
      <c r="C6" s="604"/>
      <c r="D6" s="128"/>
      <c r="E6" s="126"/>
      <c r="F6" s="380"/>
    </row>
    <row r="7" spans="2:6" ht="17.399999999999999" x14ac:dyDescent="0.3">
      <c r="B7" s="609"/>
      <c r="C7" s="136" t="s">
        <v>53</v>
      </c>
      <c r="D7" s="150" t="s">
        <v>109</v>
      </c>
      <c r="E7" s="151"/>
      <c r="F7" s="414">
        <f>F8-31944444.44</f>
        <v>0</v>
      </c>
    </row>
    <row r="8" spans="2:6" x14ac:dyDescent="0.3">
      <c r="B8" s="654" t="s">
        <v>110</v>
      </c>
      <c r="C8" s="654"/>
      <c r="D8" s="654"/>
      <c r="E8" s="654"/>
      <c r="F8" s="93">
        <f>SUM(F4:F6)</f>
        <v>31944444.440000001</v>
      </c>
    </row>
    <row r="9" spans="2:6" x14ac:dyDescent="0.3">
      <c r="B9" s="648" t="s">
        <v>15</v>
      </c>
      <c r="C9" s="649" t="s">
        <v>111</v>
      </c>
      <c r="D9" s="77"/>
      <c r="E9" s="94"/>
      <c r="F9" s="95"/>
    </row>
    <row r="10" spans="2:6" x14ac:dyDescent="0.3">
      <c r="B10" s="609"/>
      <c r="C10" s="650"/>
      <c r="D10" s="332" t="s">
        <v>771</v>
      </c>
      <c r="E10" s="352"/>
      <c r="F10" s="78">
        <v>3996987.15</v>
      </c>
    </row>
    <row r="11" spans="2:6" x14ac:dyDescent="0.3">
      <c r="B11" s="609"/>
      <c r="C11" s="618" t="s">
        <v>115</v>
      </c>
      <c r="D11" s="332" t="s">
        <v>772</v>
      </c>
      <c r="E11" s="353" t="s">
        <v>199</v>
      </c>
      <c r="F11" s="82">
        <v>2647727.23</v>
      </c>
    </row>
    <row r="12" spans="2:6" x14ac:dyDescent="0.3">
      <c r="B12" s="609"/>
      <c r="C12" s="619"/>
      <c r="D12" s="332" t="s">
        <v>773</v>
      </c>
      <c r="E12" s="353" t="s">
        <v>199</v>
      </c>
      <c r="F12" s="78">
        <v>3548998.47</v>
      </c>
    </row>
    <row r="13" spans="2:6" x14ac:dyDescent="0.3">
      <c r="B13" s="609"/>
      <c r="C13" s="619"/>
      <c r="D13" s="332" t="s">
        <v>774</v>
      </c>
      <c r="E13" s="353" t="s">
        <v>199</v>
      </c>
      <c r="F13" s="84">
        <v>1441523.77</v>
      </c>
    </row>
    <row r="14" spans="2:6" x14ac:dyDescent="0.3">
      <c r="B14" s="609"/>
      <c r="C14" s="619"/>
      <c r="D14" s="332" t="s">
        <v>768</v>
      </c>
      <c r="E14" s="353" t="s">
        <v>199</v>
      </c>
      <c r="F14" s="85">
        <v>1209760</v>
      </c>
    </row>
    <row r="15" spans="2:6" ht="28.8" x14ac:dyDescent="0.3">
      <c r="B15" s="609"/>
      <c r="C15" s="619"/>
      <c r="D15" s="332" t="s">
        <v>769</v>
      </c>
      <c r="E15" s="353" t="s">
        <v>199</v>
      </c>
      <c r="F15" s="85">
        <v>138268</v>
      </c>
    </row>
    <row r="16" spans="2:6" x14ac:dyDescent="0.3">
      <c r="B16" s="799" t="s">
        <v>108</v>
      </c>
      <c r="C16" s="621" t="s">
        <v>208</v>
      </c>
      <c r="D16" s="372"/>
      <c r="E16" s="96"/>
      <c r="F16" s="402">
        <v>0</v>
      </c>
    </row>
    <row r="17" spans="2:6" x14ac:dyDescent="0.3">
      <c r="B17" s="800"/>
      <c r="C17" s="621"/>
      <c r="D17" s="372"/>
      <c r="E17" s="97"/>
      <c r="F17" s="402">
        <v>0</v>
      </c>
    </row>
    <row r="18" spans="2:6" x14ac:dyDescent="0.3">
      <c r="B18" s="800"/>
      <c r="C18" s="621"/>
      <c r="D18" s="372"/>
      <c r="E18" s="98"/>
      <c r="F18" s="402">
        <v>0</v>
      </c>
    </row>
    <row r="19" spans="2:6" ht="15" thickBot="1" x14ac:dyDescent="0.35">
      <c r="B19" s="655"/>
      <c r="C19" s="621"/>
      <c r="D19" s="372"/>
      <c r="E19" s="98"/>
      <c r="F19" s="402">
        <v>0</v>
      </c>
    </row>
    <row r="20" spans="2:6" ht="15" thickBot="1" x14ac:dyDescent="0.35">
      <c r="B20" s="75"/>
      <c r="C20" s="86"/>
      <c r="D20" s="86"/>
      <c r="E20" s="75"/>
      <c r="F20" s="143">
        <f>SUM(F8:F19)</f>
        <v>44927709.060000002</v>
      </c>
    </row>
  </sheetData>
  <sheetProtection selectLockedCells="1" selectUnlockedCells="1"/>
  <customSheetViews>
    <customSheetView guid="{F305B0BF-EA96-4BFD-B000-F617D6482D45}" topLeftCell="A7">
      <selection activeCell="L27" sqref="L27"/>
      <pageMargins left="0" right="0" top="0" bottom="0" header="0" footer="0"/>
      <pageSetup paperSize="9" firstPageNumber="0" orientation="portrait" horizontalDpi="300" verticalDpi="300"/>
      <headerFooter alignWithMargins="0"/>
    </customSheetView>
    <customSheetView guid="{89462457-6DC6-4183-8190-6643C6F2F09B}" topLeftCell="A7">
      <selection activeCell="L27" sqref="L27"/>
      <pageMargins left="0" right="0" top="0" bottom="0" header="0" footer="0"/>
      <pageSetup paperSize="9" firstPageNumber="0" orientation="portrait" horizontalDpi="300" verticalDpi="300"/>
      <headerFooter alignWithMargins="0"/>
    </customSheetView>
  </customSheetViews>
  <mergeCells count="9">
    <mergeCell ref="B16:B19"/>
    <mergeCell ref="C16:C19"/>
    <mergeCell ref="C2:D2"/>
    <mergeCell ref="B4:B7"/>
    <mergeCell ref="C4:C6"/>
    <mergeCell ref="B8:E8"/>
    <mergeCell ref="B9:B15"/>
    <mergeCell ref="C9:C10"/>
    <mergeCell ref="C11:C15"/>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9">
    <tabColor theme="0"/>
  </sheetPr>
  <dimension ref="A1:H54"/>
  <sheetViews>
    <sheetView workbookViewId="0">
      <selection sqref="A1:G1"/>
    </sheetView>
  </sheetViews>
  <sheetFormatPr defaultColWidth="9.109375" defaultRowHeight="14.4" x14ac:dyDescent="0.3"/>
  <cols>
    <col min="1" max="1" width="30.88671875" style="35" customWidth="1"/>
    <col min="2" max="2" width="24.44140625" style="35" customWidth="1"/>
    <col min="3" max="3" width="27" style="35" customWidth="1"/>
    <col min="4" max="4" width="41" style="35" customWidth="1"/>
    <col min="5" max="5" width="17.6640625" style="35" customWidth="1"/>
    <col min="6" max="6" width="22.88671875" style="35" customWidth="1"/>
    <col min="7" max="7" width="68.6640625" style="35" customWidth="1"/>
    <col min="8" max="16384" width="9.109375" style="35"/>
  </cols>
  <sheetData>
    <row r="1" spans="1:7" ht="30" customHeight="1" x14ac:dyDescent="0.3">
      <c r="A1" s="779"/>
      <c r="B1" s="779"/>
      <c r="C1" s="779"/>
      <c r="D1" s="779"/>
      <c r="E1" s="779"/>
      <c r="F1" s="779"/>
      <c r="G1" s="780"/>
    </row>
    <row r="2" spans="1:7" x14ac:dyDescent="0.3">
      <c r="A2" s="31" t="s">
        <v>784</v>
      </c>
      <c r="B2" s="632" t="s">
        <v>785</v>
      </c>
      <c r="C2" s="632"/>
      <c r="D2" s="632"/>
      <c r="E2" s="632"/>
      <c r="F2" s="632"/>
      <c r="G2" s="20"/>
    </row>
    <row r="3" spans="1:7" ht="43.2" x14ac:dyDescent="0.3">
      <c r="A3" s="20"/>
      <c r="B3" s="17" t="s">
        <v>2</v>
      </c>
      <c r="C3" s="17" t="s">
        <v>3</v>
      </c>
      <c r="D3" s="17" t="s">
        <v>4</v>
      </c>
      <c r="E3" s="18" t="s">
        <v>5</v>
      </c>
      <c r="F3" s="19" t="s">
        <v>6</v>
      </c>
      <c r="G3" s="20"/>
    </row>
    <row r="4" spans="1:7" x14ac:dyDescent="0.3">
      <c r="A4" s="20"/>
      <c r="B4" s="21"/>
      <c r="C4" s="631" t="s">
        <v>94</v>
      </c>
      <c r="D4" s="631"/>
      <c r="E4" s="22"/>
      <c r="F4" s="22"/>
      <c r="G4" s="20"/>
    </row>
    <row r="5" spans="1:7" ht="45" customHeight="1" x14ac:dyDescent="0.3">
      <c r="A5" s="20"/>
      <c r="B5" s="23" t="s">
        <v>7</v>
      </c>
      <c r="C5" s="36" t="s">
        <v>58</v>
      </c>
      <c r="D5" s="344" t="s">
        <v>775</v>
      </c>
      <c r="E5" s="27">
        <v>632</v>
      </c>
      <c r="F5" s="44">
        <v>35197598.030000001</v>
      </c>
      <c r="G5" s="20"/>
    </row>
    <row r="6" spans="1:7" x14ac:dyDescent="0.3">
      <c r="A6" s="20"/>
      <c r="B6" s="23"/>
      <c r="C6" s="25"/>
      <c r="D6" s="23"/>
      <c r="E6" s="587"/>
      <c r="F6" s="26">
        <f>SUM(F5)</f>
        <v>35197598.030000001</v>
      </c>
      <c r="G6" s="20"/>
    </row>
    <row r="7" spans="1:7" ht="43.2" x14ac:dyDescent="0.3">
      <c r="A7" s="20"/>
      <c r="B7" s="587" t="s">
        <v>15</v>
      </c>
      <c r="C7" s="633" t="s">
        <v>16</v>
      </c>
      <c r="D7" s="23" t="s">
        <v>776</v>
      </c>
      <c r="E7" s="789"/>
      <c r="F7" s="827">
        <v>2679067.8199999998</v>
      </c>
      <c r="G7" s="20"/>
    </row>
    <row r="8" spans="1:7" ht="28.8" x14ac:dyDescent="0.3">
      <c r="A8" s="20"/>
      <c r="B8" s="789"/>
      <c r="C8" s="826"/>
      <c r="D8" s="23" t="s">
        <v>777</v>
      </c>
      <c r="E8" s="789"/>
      <c r="F8" s="828"/>
      <c r="G8" s="20"/>
    </row>
    <row r="9" spans="1:7" ht="43.2" x14ac:dyDescent="0.3">
      <c r="A9" s="20"/>
      <c r="B9" s="789"/>
      <c r="C9" s="826"/>
      <c r="D9" s="23" t="s">
        <v>778</v>
      </c>
      <c r="E9" s="789"/>
      <c r="F9" s="828"/>
      <c r="G9" s="20"/>
    </row>
    <row r="10" spans="1:7" ht="75.75" customHeight="1" x14ac:dyDescent="0.3">
      <c r="A10" s="20"/>
      <c r="B10" s="789"/>
      <c r="C10" s="826"/>
      <c r="D10" s="23" t="s">
        <v>779</v>
      </c>
      <c r="E10" s="789"/>
      <c r="F10" s="828"/>
      <c r="G10" s="20"/>
    </row>
    <row r="11" spans="1:7" x14ac:dyDescent="0.3">
      <c r="A11" s="20"/>
      <c r="B11" s="789"/>
      <c r="C11" s="826"/>
      <c r="D11" s="23" t="s">
        <v>780</v>
      </c>
      <c r="E11" s="589"/>
      <c r="F11" s="829"/>
      <c r="G11" s="40"/>
    </row>
    <row r="12" spans="1:7" ht="43.2" x14ac:dyDescent="0.3">
      <c r="A12" s="20"/>
      <c r="B12" s="789"/>
      <c r="C12" s="587" t="s">
        <v>41</v>
      </c>
      <c r="D12" s="23" t="s">
        <v>781</v>
      </c>
      <c r="E12" s="587"/>
      <c r="F12" s="827">
        <v>2807778.72</v>
      </c>
      <c r="G12" s="20"/>
    </row>
    <row r="13" spans="1:7" ht="57.6" x14ac:dyDescent="0.3">
      <c r="A13" s="20"/>
      <c r="B13" s="789"/>
      <c r="C13" s="789"/>
      <c r="D13" s="23" t="s">
        <v>782</v>
      </c>
      <c r="E13" s="789"/>
      <c r="F13" s="828"/>
      <c r="G13" s="20"/>
    </row>
    <row r="14" spans="1:7" ht="43.2" x14ac:dyDescent="0.3">
      <c r="A14" s="20"/>
      <c r="B14" s="789"/>
      <c r="C14" s="789"/>
      <c r="D14" s="23" t="s">
        <v>783</v>
      </c>
      <c r="E14" s="589"/>
      <c r="F14" s="829"/>
      <c r="G14" s="20"/>
    </row>
    <row r="15" spans="1:7" ht="129.6" x14ac:dyDescent="0.3">
      <c r="A15" s="20"/>
      <c r="B15" s="789"/>
      <c r="C15" s="789"/>
      <c r="D15" s="24" t="s">
        <v>786</v>
      </c>
      <c r="E15" s="66" t="s">
        <v>787</v>
      </c>
      <c r="F15" s="67">
        <v>10000</v>
      </c>
      <c r="G15" s="20"/>
    </row>
    <row r="16" spans="1:7" x14ac:dyDescent="0.3">
      <c r="A16" s="20"/>
      <c r="B16" s="789"/>
      <c r="C16" s="589"/>
      <c r="D16" s="24" t="s">
        <v>788</v>
      </c>
      <c r="E16" s="46">
        <v>40</v>
      </c>
      <c r="F16" s="68">
        <v>5000</v>
      </c>
      <c r="G16" s="20"/>
    </row>
    <row r="17" spans="1:7" x14ac:dyDescent="0.3">
      <c r="A17" s="20"/>
      <c r="B17" s="789"/>
      <c r="C17" s="23"/>
      <c r="D17" s="21"/>
      <c r="E17" s="27"/>
      <c r="F17" s="26">
        <f>SUM(F7:F14)</f>
        <v>5486846.54</v>
      </c>
      <c r="G17" s="20"/>
    </row>
    <row r="18" spans="1:7" x14ac:dyDescent="0.3">
      <c r="A18" s="20"/>
      <c r="B18" s="589"/>
      <c r="C18" s="23"/>
      <c r="D18" s="29"/>
      <c r="E18" s="27"/>
      <c r="F18" s="30">
        <f>SUM(F17,F6)</f>
        <v>40684444.57</v>
      </c>
      <c r="G18" s="20"/>
    </row>
    <row r="19" spans="1:7" x14ac:dyDescent="0.3">
      <c r="A19" s="20"/>
      <c r="B19" s="69"/>
      <c r="C19" s="32"/>
      <c r="D19" s="32"/>
      <c r="E19" s="32"/>
      <c r="F19" s="70"/>
      <c r="G19" s="20"/>
    </row>
    <row r="20" spans="1:7" x14ac:dyDescent="0.3">
      <c r="A20" s="20"/>
      <c r="B20" s="69"/>
      <c r="C20" s="32"/>
      <c r="D20" s="32"/>
      <c r="E20" s="32"/>
      <c r="F20" s="70"/>
      <c r="G20" s="20"/>
    </row>
    <row r="21" spans="1:7" x14ac:dyDescent="0.3">
      <c r="A21" s="20"/>
      <c r="B21" s="69"/>
      <c r="C21" s="32"/>
      <c r="D21" s="32"/>
      <c r="E21" s="32"/>
      <c r="F21" s="70"/>
      <c r="G21" s="20"/>
    </row>
    <row r="22" spans="1:7" x14ac:dyDescent="0.3">
      <c r="A22" s="20"/>
      <c r="B22" s="69"/>
      <c r="C22" s="32"/>
      <c r="D22" s="32"/>
      <c r="E22" s="32"/>
      <c r="F22" s="70"/>
      <c r="G22" s="20"/>
    </row>
    <row r="23" spans="1:7" x14ac:dyDescent="0.3">
      <c r="A23" s="20"/>
      <c r="B23" s="69"/>
      <c r="C23" s="32"/>
      <c r="D23" s="32"/>
      <c r="E23" s="32"/>
      <c r="F23" s="70"/>
      <c r="G23" s="20"/>
    </row>
    <row r="24" spans="1:7" x14ac:dyDescent="0.3">
      <c r="A24" s="20"/>
      <c r="B24" s="69"/>
      <c r="C24" s="32"/>
      <c r="D24" s="32"/>
      <c r="E24" s="32"/>
      <c r="F24" s="70"/>
      <c r="G24" s="20"/>
    </row>
    <row r="25" spans="1:7" x14ac:dyDescent="0.3">
      <c r="A25" s="20"/>
      <c r="B25" s="69"/>
      <c r="C25" s="32"/>
      <c r="D25" s="32"/>
      <c r="E25" s="32"/>
      <c r="F25" s="70"/>
      <c r="G25" s="20"/>
    </row>
    <row r="26" spans="1:7" x14ac:dyDescent="0.3">
      <c r="A26" s="20"/>
      <c r="B26" s="69"/>
      <c r="C26" s="32"/>
      <c r="D26" s="32"/>
      <c r="E26" s="32"/>
      <c r="F26" s="70"/>
      <c r="G26" s="20"/>
    </row>
    <row r="27" spans="1:7" x14ac:dyDescent="0.3">
      <c r="A27" s="20"/>
      <c r="B27" s="69"/>
      <c r="C27" s="32"/>
      <c r="D27" s="32"/>
      <c r="E27" s="32"/>
      <c r="F27" s="70"/>
      <c r="G27" s="20"/>
    </row>
    <row r="28" spans="1:7" x14ac:dyDescent="0.3">
      <c r="A28" s="20"/>
      <c r="B28" s="69"/>
      <c r="C28" s="32"/>
      <c r="D28" s="32"/>
      <c r="E28" s="32"/>
      <c r="F28" s="70"/>
      <c r="G28" s="20"/>
    </row>
    <row r="29" spans="1:7" x14ac:dyDescent="0.3">
      <c r="A29" s="20"/>
      <c r="B29" s="69"/>
      <c r="C29" s="32"/>
      <c r="D29" s="32"/>
      <c r="E29" s="32"/>
      <c r="F29" s="70"/>
      <c r="G29" s="20"/>
    </row>
    <row r="30" spans="1:7" x14ac:dyDescent="0.3">
      <c r="A30" s="20"/>
      <c r="B30" s="69"/>
      <c r="C30" s="32"/>
      <c r="D30" s="32"/>
      <c r="E30" s="32"/>
      <c r="F30" s="70"/>
      <c r="G30" s="20"/>
    </row>
    <row r="31" spans="1:7" x14ac:dyDescent="0.3">
      <c r="A31" s="20"/>
      <c r="B31" s="69"/>
      <c r="C31" s="32"/>
      <c r="D31" s="32"/>
      <c r="E31" s="32"/>
      <c r="F31" s="70"/>
      <c r="G31" s="20"/>
    </row>
    <row r="32" spans="1:7" x14ac:dyDescent="0.3">
      <c r="A32" s="20"/>
      <c r="B32" s="69"/>
      <c r="C32" s="32"/>
      <c r="D32" s="32"/>
      <c r="E32" s="32"/>
      <c r="F32" s="70"/>
      <c r="G32" s="20"/>
    </row>
    <row r="33" spans="1:8" x14ac:dyDescent="0.3">
      <c r="A33" s="20"/>
      <c r="B33" s="69"/>
      <c r="C33" s="32"/>
      <c r="D33" s="32"/>
      <c r="E33" s="32"/>
      <c r="F33" s="70"/>
      <c r="G33" s="20"/>
    </row>
    <row r="34" spans="1:8" x14ac:dyDescent="0.3">
      <c r="A34" s="20"/>
      <c r="B34" s="69"/>
      <c r="C34" s="32"/>
      <c r="D34" s="32"/>
      <c r="E34" s="32"/>
      <c r="F34" s="70"/>
      <c r="G34" s="20"/>
    </row>
    <row r="35" spans="1:8" x14ac:dyDescent="0.3">
      <c r="A35" s="20"/>
      <c r="B35" s="69"/>
      <c r="C35" s="32"/>
      <c r="D35" s="32"/>
      <c r="E35" s="32"/>
      <c r="F35" s="70"/>
      <c r="G35" s="41"/>
      <c r="H35" s="42"/>
    </row>
    <row r="36" spans="1:8" x14ac:dyDescent="0.3">
      <c r="A36" s="20"/>
      <c r="B36" s="69"/>
      <c r="C36" s="32"/>
      <c r="D36" s="32"/>
      <c r="E36" s="32"/>
      <c r="F36" s="70"/>
      <c r="G36" s="20"/>
    </row>
    <row r="37" spans="1:8" x14ac:dyDescent="0.3">
      <c r="A37" s="20"/>
      <c r="B37" s="69"/>
      <c r="C37" s="32"/>
      <c r="D37" s="32"/>
      <c r="E37" s="32"/>
      <c r="F37" s="70"/>
      <c r="G37" s="20"/>
    </row>
    <row r="38" spans="1:8" x14ac:dyDescent="0.3">
      <c r="A38" s="20"/>
      <c r="B38" s="69"/>
      <c r="C38" s="32"/>
      <c r="D38" s="32"/>
      <c r="E38" s="32"/>
      <c r="F38" s="70"/>
      <c r="G38" s="20"/>
    </row>
    <row r="39" spans="1:8" x14ac:dyDescent="0.3">
      <c r="A39" s="20"/>
      <c r="B39" s="69"/>
      <c r="C39" s="32"/>
      <c r="D39" s="32"/>
      <c r="E39" s="32"/>
      <c r="F39" s="70"/>
      <c r="G39" s="20"/>
    </row>
    <row r="40" spans="1:8" x14ac:dyDescent="0.3">
      <c r="A40" s="20"/>
      <c r="B40" s="69"/>
      <c r="C40" s="32"/>
      <c r="D40" s="32"/>
      <c r="E40" s="32"/>
      <c r="F40" s="70"/>
      <c r="G40" s="20"/>
    </row>
    <row r="41" spans="1:8" x14ac:dyDescent="0.3">
      <c r="A41" s="20"/>
      <c r="B41" s="69"/>
      <c r="C41" s="32"/>
      <c r="D41" s="32"/>
      <c r="E41" s="32"/>
      <c r="F41" s="70"/>
      <c r="G41" s="20"/>
    </row>
    <row r="42" spans="1:8" x14ac:dyDescent="0.3">
      <c r="A42" s="20"/>
      <c r="B42" s="69"/>
      <c r="C42" s="32"/>
      <c r="D42" s="32"/>
      <c r="E42" s="32"/>
      <c r="F42" s="70"/>
      <c r="G42" s="20"/>
    </row>
    <row r="43" spans="1:8" x14ac:dyDescent="0.3">
      <c r="A43" s="20"/>
      <c r="B43" s="69"/>
      <c r="C43" s="32"/>
      <c r="D43" s="32"/>
      <c r="E43" s="32"/>
      <c r="F43" s="70"/>
      <c r="G43" s="20"/>
    </row>
    <row r="44" spans="1:8" x14ac:dyDescent="0.3">
      <c r="A44" s="20"/>
      <c r="B44" s="69"/>
      <c r="C44" s="32"/>
      <c r="D44" s="32"/>
      <c r="E44" s="32"/>
      <c r="F44" s="70"/>
      <c r="G44" s="20"/>
    </row>
    <row r="45" spans="1:8" x14ac:dyDescent="0.3">
      <c r="A45" s="20"/>
      <c r="B45" s="69"/>
      <c r="C45" s="32"/>
      <c r="D45" s="32"/>
      <c r="E45" s="32"/>
      <c r="F45" s="70"/>
      <c r="G45" s="20"/>
    </row>
    <row r="46" spans="1:8" x14ac:dyDescent="0.3">
      <c r="A46" s="20"/>
      <c r="B46" s="69"/>
      <c r="C46" s="32"/>
      <c r="D46" s="32"/>
      <c r="E46" s="32"/>
      <c r="F46" s="70"/>
      <c r="G46" s="20"/>
    </row>
    <row r="47" spans="1:8" x14ac:dyDescent="0.3">
      <c r="A47" s="20"/>
      <c r="B47" s="71"/>
      <c r="C47" s="64"/>
      <c r="D47" s="64"/>
      <c r="E47" s="64"/>
      <c r="F47" s="72"/>
      <c r="G47" s="20"/>
    </row>
    <row r="48" spans="1:8" x14ac:dyDescent="0.3">
      <c r="A48" s="779"/>
      <c r="B48" s="779"/>
      <c r="C48" s="779"/>
      <c r="D48" s="779"/>
      <c r="E48" s="779"/>
      <c r="F48" s="779"/>
      <c r="G48" s="779"/>
    </row>
    <row r="49" spans="1:7" x14ac:dyDescent="0.3">
      <c r="A49" s="779"/>
      <c r="B49" s="779"/>
      <c r="C49" s="779"/>
      <c r="D49" s="779"/>
      <c r="E49" s="779"/>
      <c r="F49" s="779"/>
      <c r="G49" s="779"/>
    </row>
    <row r="50" spans="1:7" x14ac:dyDescent="0.3">
      <c r="A50" s="779"/>
      <c r="B50" s="779"/>
      <c r="C50" s="779"/>
      <c r="D50" s="779"/>
      <c r="E50" s="779"/>
      <c r="F50" s="779"/>
      <c r="G50" s="779"/>
    </row>
    <row r="51" spans="1:7" x14ac:dyDescent="0.3">
      <c r="A51" s="779"/>
      <c r="B51" s="779"/>
      <c r="C51" s="779"/>
      <c r="D51" s="779"/>
      <c r="E51" s="779"/>
      <c r="F51" s="779"/>
      <c r="G51" s="779"/>
    </row>
    <row r="52" spans="1:7" x14ac:dyDescent="0.3">
      <c r="A52" s="779"/>
      <c r="B52" s="779"/>
      <c r="C52" s="779"/>
      <c r="D52" s="779"/>
      <c r="E52" s="779"/>
      <c r="F52" s="779"/>
      <c r="G52" s="779"/>
    </row>
    <row r="53" spans="1:7" x14ac:dyDescent="0.3">
      <c r="A53" s="779"/>
      <c r="B53" s="779"/>
      <c r="C53" s="779"/>
      <c r="D53" s="779"/>
      <c r="E53" s="779"/>
      <c r="F53" s="779"/>
      <c r="G53" s="779"/>
    </row>
    <row r="54" spans="1:7" x14ac:dyDescent="0.3">
      <c r="A54" s="779"/>
      <c r="B54" s="779"/>
      <c r="C54" s="779"/>
      <c r="D54" s="779"/>
      <c r="E54" s="779"/>
      <c r="F54" s="779"/>
      <c r="G54" s="779"/>
    </row>
  </sheetData>
  <sheetProtection selectLockedCells="1" selectUnlockedCells="1"/>
  <customSheetViews>
    <customSheetView guid="{F305B0BF-EA96-4BFD-B000-F617D6482D45}">
      <pageMargins left="0" right="0" top="0" bottom="0" header="0" footer="0"/>
      <pageSetup paperSize="9" firstPageNumber="0" orientation="portrait" horizontalDpi="300" verticalDpi="300"/>
      <headerFooter alignWithMargins="0"/>
    </customSheetView>
    <customSheetView guid="{89462457-6DC6-4183-8190-6643C6F2F09B}">
      <pageMargins left="0" right="0" top="0" bottom="0" header="0" footer="0"/>
      <pageSetup paperSize="9" firstPageNumber="0" orientation="portrait" horizontalDpi="300" verticalDpi="300"/>
      <headerFooter alignWithMargins="0"/>
    </customSheetView>
  </customSheetViews>
  <mergeCells count="11">
    <mergeCell ref="A48:G54"/>
    <mergeCell ref="A1:G1"/>
    <mergeCell ref="B2:F2"/>
    <mergeCell ref="C4:D4"/>
    <mergeCell ref="E6:E11"/>
    <mergeCell ref="B7:B18"/>
    <mergeCell ref="C7:C11"/>
    <mergeCell ref="F7:F11"/>
    <mergeCell ref="C12:C16"/>
    <mergeCell ref="E12:E14"/>
    <mergeCell ref="F12:F14"/>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4">
    <tabColor theme="0"/>
  </sheetPr>
  <dimension ref="B1:F18"/>
  <sheetViews>
    <sheetView workbookViewId="0"/>
  </sheetViews>
  <sheetFormatPr defaultRowHeight="14.4" x14ac:dyDescent="0.3"/>
  <cols>
    <col min="2" max="2" width="25.33203125" bestFit="1" customWidth="1"/>
    <col min="3" max="3" width="14.33203125" bestFit="1" customWidth="1"/>
    <col min="4" max="4" width="47.109375" bestFit="1" customWidth="1"/>
    <col min="5" max="5" width="6.33203125" bestFit="1" customWidth="1"/>
    <col min="6" max="6" width="16.5546875" bestFit="1" customWidth="1"/>
    <col min="258" max="258" width="25.33203125" bestFit="1" customWidth="1"/>
    <col min="259" max="259" width="14.33203125" bestFit="1" customWidth="1"/>
    <col min="260" max="260" width="47.109375" bestFit="1" customWidth="1"/>
    <col min="261" max="261" width="6.33203125" bestFit="1" customWidth="1"/>
    <col min="262" max="262" width="16.5546875" bestFit="1" customWidth="1"/>
    <col min="514" max="514" width="25.33203125" bestFit="1" customWidth="1"/>
    <col min="515" max="515" width="14.33203125" bestFit="1" customWidth="1"/>
    <col min="516" max="516" width="47.109375" bestFit="1" customWidth="1"/>
    <col min="517" max="517" width="6.33203125" bestFit="1" customWidth="1"/>
    <col min="518" max="518" width="16.5546875" bestFit="1" customWidth="1"/>
    <col min="770" max="770" width="25.33203125" bestFit="1" customWidth="1"/>
    <col min="771" max="771" width="14.33203125" bestFit="1" customWidth="1"/>
    <col min="772" max="772" width="47.109375" bestFit="1" customWidth="1"/>
    <col min="773" max="773" width="6.33203125" bestFit="1" customWidth="1"/>
    <col min="774" max="774" width="16.5546875" bestFit="1" customWidth="1"/>
    <col min="1026" max="1026" width="25.33203125" bestFit="1" customWidth="1"/>
    <col min="1027" max="1027" width="14.33203125" bestFit="1" customWidth="1"/>
    <col min="1028" max="1028" width="47.109375" bestFit="1" customWidth="1"/>
    <col min="1029" max="1029" width="6.33203125" bestFit="1" customWidth="1"/>
    <col min="1030" max="1030" width="16.5546875" bestFit="1" customWidth="1"/>
    <col min="1282" max="1282" width="25.33203125" bestFit="1" customWidth="1"/>
    <col min="1283" max="1283" width="14.33203125" bestFit="1" customWidth="1"/>
    <col min="1284" max="1284" width="47.109375" bestFit="1" customWidth="1"/>
    <col min="1285" max="1285" width="6.33203125" bestFit="1" customWidth="1"/>
    <col min="1286" max="1286" width="16.5546875" bestFit="1" customWidth="1"/>
    <col min="1538" max="1538" width="25.33203125" bestFit="1" customWidth="1"/>
    <col min="1539" max="1539" width="14.33203125" bestFit="1" customWidth="1"/>
    <col min="1540" max="1540" width="47.109375" bestFit="1" customWidth="1"/>
    <col min="1541" max="1541" width="6.33203125" bestFit="1" customWidth="1"/>
    <col min="1542" max="1542" width="16.5546875" bestFit="1" customWidth="1"/>
    <col min="1794" max="1794" width="25.33203125" bestFit="1" customWidth="1"/>
    <col min="1795" max="1795" width="14.33203125" bestFit="1" customWidth="1"/>
    <col min="1796" max="1796" width="47.109375" bestFit="1" customWidth="1"/>
    <col min="1797" max="1797" width="6.33203125" bestFit="1" customWidth="1"/>
    <col min="1798" max="1798" width="16.5546875" bestFit="1" customWidth="1"/>
    <col min="2050" max="2050" width="25.33203125" bestFit="1" customWidth="1"/>
    <col min="2051" max="2051" width="14.33203125" bestFit="1" customWidth="1"/>
    <col min="2052" max="2052" width="47.109375" bestFit="1" customWidth="1"/>
    <col min="2053" max="2053" width="6.33203125" bestFit="1" customWidth="1"/>
    <col min="2054" max="2054" width="16.5546875" bestFit="1" customWidth="1"/>
    <col min="2306" max="2306" width="25.33203125" bestFit="1" customWidth="1"/>
    <col min="2307" max="2307" width="14.33203125" bestFit="1" customWidth="1"/>
    <col min="2308" max="2308" width="47.109375" bestFit="1" customWidth="1"/>
    <col min="2309" max="2309" width="6.33203125" bestFit="1" customWidth="1"/>
    <col min="2310" max="2310" width="16.5546875" bestFit="1" customWidth="1"/>
    <col min="2562" max="2562" width="25.33203125" bestFit="1" customWidth="1"/>
    <col min="2563" max="2563" width="14.33203125" bestFit="1" customWidth="1"/>
    <col min="2564" max="2564" width="47.109375" bestFit="1" customWidth="1"/>
    <col min="2565" max="2565" width="6.33203125" bestFit="1" customWidth="1"/>
    <col min="2566" max="2566" width="16.5546875" bestFit="1" customWidth="1"/>
    <col min="2818" max="2818" width="25.33203125" bestFit="1" customWidth="1"/>
    <col min="2819" max="2819" width="14.33203125" bestFit="1" customWidth="1"/>
    <col min="2820" max="2820" width="47.109375" bestFit="1" customWidth="1"/>
    <col min="2821" max="2821" width="6.33203125" bestFit="1" customWidth="1"/>
    <col min="2822" max="2822" width="16.5546875" bestFit="1" customWidth="1"/>
    <col min="3074" max="3074" width="25.33203125" bestFit="1" customWidth="1"/>
    <col min="3075" max="3075" width="14.33203125" bestFit="1" customWidth="1"/>
    <col min="3076" max="3076" width="47.109375" bestFit="1" customWidth="1"/>
    <col min="3077" max="3077" width="6.33203125" bestFit="1" customWidth="1"/>
    <col min="3078" max="3078" width="16.5546875" bestFit="1" customWidth="1"/>
    <col min="3330" max="3330" width="25.33203125" bestFit="1" customWidth="1"/>
    <col min="3331" max="3331" width="14.33203125" bestFit="1" customWidth="1"/>
    <col min="3332" max="3332" width="47.109375" bestFit="1" customWidth="1"/>
    <col min="3333" max="3333" width="6.33203125" bestFit="1" customWidth="1"/>
    <col min="3334" max="3334" width="16.5546875" bestFit="1" customWidth="1"/>
    <col min="3586" max="3586" width="25.33203125" bestFit="1" customWidth="1"/>
    <col min="3587" max="3587" width="14.33203125" bestFit="1" customWidth="1"/>
    <col min="3588" max="3588" width="47.109375" bestFit="1" customWidth="1"/>
    <col min="3589" max="3589" width="6.33203125" bestFit="1" customWidth="1"/>
    <col min="3590" max="3590" width="16.5546875" bestFit="1" customWidth="1"/>
    <col min="3842" max="3842" width="25.33203125" bestFit="1" customWidth="1"/>
    <col min="3843" max="3843" width="14.33203125" bestFit="1" customWidth="1"/>
    <col min="3844" max="3844" width="47.109375" bestFit="1" customWidth="1"/>
    <col min="3845" max="3845" width="6.33203125" bestFit="1" customWidth="1"/>
    <col min="3846" max="3846" width="16.5546875" bestFit="1" customWidth="1"/>
    <col min="4098" max="4098" width="25.33203125" bestFit="1" customWidth="1"/>
    <col min="4099" max="4099" width="14.33203125" bestFit="1" customWidth="1"/>
    <col min="4100" max="4100" width="47.109375" bestFit="1" customWidth="1"/>
    <col min="4101" max="4101" width="6.33203125" bestFit="1" customWidth="1"/>
    <col min="4102" max="4102" width="16.5546875" bestFit="1" customWidth="1"/>
    <col min="4354" max="4354" width="25.33203125" bestFit="1" customWidth="1"/>
    <col min="4355" max="4355" width="14.33203125" bestFit="1" customWidth="1"/>
    <col min="4356" max="4356" width="47.109375" bestFit="1" customWidth="1"/>
    <col min="4357" max="4357" width="6.33203125" bestFit="1" customWidth="1"/>
    <col min="4358" max="4358" width="16.5546875" bestFit="1" customWidth="1"/>
    <col min="4610" max="4610" width="25.33203125" bestFit="1" customWidth="1"/>
    <col min="4611" max="4611" width="14.33203125" bestFit="1" customWidth="1"/>
    <col min="4612" max="4612" width="47.109375" bestFit="1" customWidth="1"/>
    <col min="4613" max="4613" width="6.33203125" bestFit="1" customWidth="1"/>
    <col min="4614" max="4614" width="16.5546875" bestFit="1" customWidth="1"/>
    <col min="4866" max="4866" width="25.33203125" bestFit="1" customWidth="1"/>
    <col min="4867" max="4867" width="14.33203125" bestFit="1" customWidth="1"/>
    <col min="4868" max="4868" width="47.109375" bestFit="1" customWidth="1"/>
    <col min="4869" max="4869" width="6.33203125" bestFit="1" customWidth="1"/>
    <col min="4870" max="4870" width="16.5546875" bestFit="1" customWidth="1"/>
    <col min="5122" max="5122" width="25.33203125" bestFit="1" customWidth="1"/>
    <col min="5123" max="5123" width="14.33203125" bestFit="1" customWidth="1"/>
    <col min="5124" max="5124" width="47.109375" bestFit="1" customWidth="1"/>
    <col min="5125" max="5125" width="6.33203125" bestFit="1" customWidth="1"/>
    <col min="5126" max="5126" width="16.5546875" bestFit="1" customWidth="1"/>
    <col min="5378" max="5378" width="25.33203125" bestFit="1" customWidth="1"/>
    <col min="5379" max="5379" width="14.33203125" bestFit="1" customWidth="1"/>
    <col min="5380" max="5380" width="47.109375" bestFit="1" customWidth="1"/>
    <col min="5381" max="5381" width="6.33203125" bestFit="1" customWidth="1"/>
    <col min="5382" max="5382" width="16.5546875" bestFit="1" customWidth="1"/>
    <col min="5634" max="5634" width="25.33203125" bestFit="1" customWidth="1"/>
    <col min="5635" max="5635" width="14.33203125" bestFit="1" customWidth="1"/>
    <col min="5636" max="5636" width="47.109375" bestFit="1" customWidth="1"/>
    <col min="5637" max="5637" width="6.33203125" bestFit="1" customWidth="1"/>
    <col min="5638" max="5638" width="16.5546875" bestFit="1" customWidth="1"/>
    <col min="5890" max="5890" width="25.33203125" bestFit="1" customWidth="1"/>
    <col min="5891" max="5891" width="14.33203125" bestFit="1" customWidth="1"/>
    <col min="5892" max="5892" width="47.109375" bestFit="1" customWidth="1"/>
    <col min="5893" max="5893" width="6.33203125" bestFit="1" customWidth="1"/>
    <col min="5894" max="5894" width="16.5546875" bestFit="1" customWidth="1"/>
    <col min="6146" max="6146" width="25.33203125" bestFit="1" customWidth="1"/>
    <col min="6147" max="6147" width="14.33203125" bestFit="1" customWidth="1"/>
    <col min="6148" max="6148" width="47.109375" bestFit="1" customWidth="1"/>
    <col min="6149" max="6149" width="6.33203125" bestFit="1" customWidth="1"/>
    <col min="6150" max="6150" width="16.5546875" bestFit="1" customWidth="1"/>
    <col min="6402" max="6402" width="25.33203125" bestFit="1" customWidth="1"/>
    <col min="6403" max="6403" width="14.33203125" bestFit="1" customWidth="1"/>
    <col min="6404" max="6404" width="47.109375" bestFit="1" customWidth="1"/>
    <col min="6405" max="6405" width="6.33203125" bestFit="1" customWidth="1"/>
    <col min="6406" max="6406" width="16.5546875" bestFit="1" customWidth="1"/>
    <col min="6658" max="6658" width="25.33203125" bestFit="1" customWidth="1"/>
    <col min="6659" max="6659" width="14.33203125" bestFit="1" customWidth="1"/>
    <col min="6660" max="6660" width="47.109375" bestFit="1" customWidth="1"/>
    <col min="6661" max="6661" width="6.33203125" bestFit="1" customWidth="1"/>
    <col min="6662" max="6662" width="16.5546875" bestFit="1" customWidth="1"/>
    <col min="6914" max="6914" width="25.33203125" bestFit="1" customWidth="1"/>
    <col min="6915" max="6915" width="14.33203125" bestFit="1" customWidth="1"/>
    <col min="6916" max="6916" width="47.109375" bestFit="1" customWidth="1"/>
    <col min="6917" max="6917" width="6.33203125" bestFit="1" customWidth="1"/>
    <col min="6918" max="6918" width="16.5546875" bestFit="1" customWidth="1"/>
    <col min="7170" max="7170" width="25.33203125" bestFit="1" customWidth="1"/>
    <col min="7171" max="7171" width="14.33203125" bestFit="1" customWidth="1"/>
    <col min="7172" max="7172" width="47.109375" bestFit="1" customWidth="1"/>
    <col min="7173" max="7173" width="6.33203125" bestFit="1" customWidth="1"/>
    <col min="7174" max="7174" width="16.5546875" bestFit="1" customWidth="1"/>
    <col min="7426" max="7426" width="25.33203125" bestFit="1" customWidth="1"/>
    <col min="7427" max="7427" width="14.33203125" bestFit="1" customWidth="1"/>
    <col min="7428" max="7428" width="47.109375" bestFit="1" customWidth="1"/>
    <col min="7429" max="7429" width="6.33203125" bestFit="1" customWidth="1"/>
    <col min="7430" max="7430" width="16.5546875" bestFit="1" customWidth="1"/>
    <col min="7682" max="7682" width="25.33203125" bestFit="1" customWidth="1"/>
    <col min="7683" max="7683" width="14.33203125" bestFit="1" customWidth="1"/>
    <col min="7684" max="7684" width="47.109375" bestFit="1" customWidth="1"/>
    <col min="7685" max="7685" width="6.33203125" bestFit="1" customWidth="1"/>
    <col min="7686" max="7686" width="16.5546875" bestFit="1" customWidth="1"/>
    <col min="7938" max="7938" width="25.33203125" bestFit="1" customWidth="1"/>
    <col min="7939" max="7939" width="14.33203125" bestFit="1" customWidth="1"/>
    <col min="7940" max="7940" width="47.109375" bestFit="1" customWidth="1"/>
    <col min="7941" max="7941" width="6.33203125" bestFit="1" customWidth="1"/>
    <col min="7942" max="7942" width="16.5546875" bestFit="1" customWidth="1"/>
    <col min="8194" max="8194" width="25.33203125" bestFit="1" customWidth="1"/>
    <col min="8195" max="8195" width="14.33203125" bestFit="1" customWidth="1"/>
    <col min="8196" max="8196" width="47.109375" bestFit="1" customWidth="1"/>
    <col min="8197" max="8197" width="6.33203125" bestFit="1" customWidth="1"/>
    <col min="8198" max="8198" width="16.5546875" bestFit="1" customWidth="1"/>
    <col min="8450" max="8450" width="25.33203125" bestFit="1" customWidth="1"/>
    <col min="8451" max="8451" width="14.33203125" bestFit="1" customWidth="1"/>
    <col min="8452" max="8452" width="47.109375" bestFit="1" customWidth="1"/>
    <col min="8453" max="8453" width="6.33203125" bestFit="1" customWidth="1"/>
    <col min="8454" max="8454" width="16.5546875" bestFit="1" customWidth="1"/>
    <col min="8706" max="8706" width="25.33203125" bestFit="1" customWidth="1"/>
    <col min="8707" max="8707" width="14.33203125" bestFit="1" customWidth="1"/>
    <col min="8708" max="8708" width="47.109375" bestFit="1" customWidth="1"/>
    <col min="8709" max="8709" width="6.33203125" bestFit="1" customWidth="1"/>
    <col min="8710" max="8710" width="16.5546875" bestFit="1" customWidth="1"/>
    <col min="8962" max="8962" width="25.33203125" bestFit="1" customWidth="1"/>
    <col min="8963" max="8963" width="14.33203125" bestFit="1" customWidth="1"/>
    <col min="8964" max="8964" width="47.109375" bestFit="1" customWidth="1"/>
    <col min="8965" max="8965" width="6.33203125" bestFit="1" customWidth="1"/>
    <col min="8966" max="8966" width="16.5546875" bestFit="1" customWidth="1"/>
    <col min="9218" max="9218" width="25.33203125" bestFit="1" customWidth="1"/>
    <col min="9219" max="9219" width="14.33203125" bestFit="1" customWidth="1"/>
    <col min="9220" max="9220" width="47.109375" bestFit="1" customWidth="1"/>
    <col min="9221" max="9221" width="6.33203125" bestFit="1" customWidth="1"/>
    <col min="9222" max="9222" width="16.5546875" bestFit="1" customWidth="1"/>
    <col min="9474" max="9474" width="25.33203125" bestFit="1" customWidth="1"/>
    <col min="9475" max="9475" width="14.33203125" bestFit="1" customWidth="1"/>
    <col min="9476" max="9476" width="47.109375" bestFit="1" customWidth="1"/>
    <col min="9477" max="9477" width="6.33203125" bestFit="1" customWidth="1"/>
    <col min="9478" max="9478" width="16.5546875" bestFit="1" customWidth="1"/>
    <col min="9730" max="9730" width="25.33203125" bestFit="1" customWidth="1"/>
    <col min="9731" max="9731" width="14.33203125" bestFit="1" customWidth="1"/>
    <col min="9732" max="9732" width="47.109375" bestFit="1" customWidth="1"/>
    <col min="9733" max="9733" width="6.33203125" bestFit="1" customWidth="1"/>
    <col min="9734" max="9734" width="16.5546875" bestFit="1" customWidth="1"/>
    <col min="9986" max="9986" width="25.33203125" bestFit="1" customWidth="1"/>
    <col min="9987" max="9987" width="14.33203125" bestFit="1" customWidth="1"/>
    <col min="9988" max="9988" width="47.109375" bestFit="1" customWidth="1"/>
    <col min="9989" max="9989" width="6.33203125" bestFit="1" customWidth="1"/>
    <col min="9990" max="9990" width="16.5546875" bestFit="1" customWidth="1"/>
    <col min="10242" max="10242" width="25.33203125" bestFit="1" customWidth="1"/>
    <col min="10243" max="10243" width="14.33203125" bestFit="1" customWidth="1"/>
    <col min="10244" max="10244" width="47.109375" bestFit="1" customWidth="1"/>
    <col min="10245" max="10245" width="6.33203125" bestFit="1" customWidth="1"/>
    <col min="10246" max="10246" width="16.5546875" bestFit="1" customWidth="1"/>
    <col min="10498" max="10498" width="25.33203125" bestFit="1" customWidth="1"/>
    <col min="10499" max="10499" width="14.33203125" bestFit="1" customWidth="1"/>
    <col min="10500" max="10500" width="47.109375" bestFit="1" customWidth="1"/>
    <col min="10501" max="10501" width="6.33203125" bestFit="1" customWidth="1"/>
    <col min="10502" max="10502" width="16.5546875" bestFit="1" customWidth="1"/>
    <col min="10754" max="10754" width="25.33203125" bestFit="1" customWidth="1"/>
    <col min="10755" max="10755" width="14.33203125" bestFit="1" customWidth="1"/>
    <col min="10756" max="10756" width="47.109375" bestFit="1" customWidth="1"/>
    <col min="10757" max="10757" width="6.33203125" bestFit="1" customWidth="1"/>
    <col min="10758" max="10758" width="16.5546875" bestFit="1" customWidth="1"/>
    <col min="11010" max="11010" width="25.33203125" bestFit="1" customWidth="1"/>
    <col min="11011" max="11011" width="14.33203125" bestFit="1" customWidth="1"/>
    <col min="11012" max="11012" width="47.109375" bestFit="1" customWidth="1"/>
    <col min="11013" max="11013" width="6.33203125" bestFit="1" customWidth="1"/>
    <col min="11014" max="11014" width="16.5546875" bestFit="1" customWidth="1"/>
    <col min="11266" max="11266" width="25.33203125" bestFit="1" customWidth="1"/>
    <col min="11267" max="11267" width="14.33203125" bestFit="1" customWidth="1"/>
    <col min="11268" max="11268" width="47.109375" bestFit="1" customWidth="1"/>
    <col min="11269" max="11269" width="6.33203125" bestFit="1" customWidth="1"/>
    <col min="11270" max="11270" width="16.5546875" bestFit="1" customWidth="1"/>
    <col min="11522" max="11522" width="25.33203125" bestFit="1" customWidth="1"/>
    <col min="11523" max="11523" width="14.33203125" bestFit="1" customWidth="1"/>
    <col min="11524" max="11524" width="47.109375" bestFit="1" customWidth="1"/>
    <col min="11525" max="11525" width="6.33203125" bestFit="1" customWidth="1"/>
    <col min="11526" max="11526" width="16.5546875" bestFit="1" customWidth="1"/>
    <col min="11778" max="11778" width="25.33203125" bestFit="1" customWidth="1"/>
    <col min="11779" max="11779" width="14.33203125" bestFit="1" customWidth="1"/>
    <col min="11780" max="11780" width="47.109375" bestFit="1" customWidth="1"/>
    <col min="11781" max="11781" width="6.33203125" bestFit="1" customWidth="1"/>
    <col min="11782" max="11782" width="16.5546875" bestFit="1" customWidth="1"/>
    <col min="12034" max="12034" width="25.33203125" bestFit="1" customWidth="1"/>
    <col min="12035" max="12035" width="14.33203125" bestFit="1" customWidth="1"/>
    <col min="12036" max="12036" width="47.109375" bestFit="1" customWidth="1"/>
    <col min="12037" max="12037" width="6.33203125" bestFit="1" customWidth="1"/>
    <col min="12038" max="12038" width="16.5546875" bestFit="1" customWidth="1"/>
    <col min="12290" max="12290" width="25.33203125" bestFit="1" customWidth="1"/>
    <col min="12291" max="12291" width="14.33203125" bestFit="1" customWidth="1"/>
    <col min="12292" max="12292" width="47.109375" bestFit="1" customWidth="1"/>
    <col min="12293" max="12293" width="6.33203125" bestFit="1" customWidth="1"/>
    <col min="12294" max="12294" width="16.5546875" bestFit="1" customWidth="1"/>
    <col min="12546" max="12546" width="25.33203125" bestFit="1" customWidth="1"/>
    <col min="12547" max="12547" width="14.33203125" bestFit="1" customWidth="1"/>
    <col min="12548" max="12548" width="47.109375" bestFit="1" customWidth="1"/>
    <col min="12549" max="12549" width="6.33203125" bestFit="1" customWidth="1"/>
    <col min="12550" max="12550" width="16.5546875" bestFit="1" customWidth="1"/>
    <col min="12802" max="12802" width="25.33203125" bestFit="1" customWidth="1"/>
    <col min="12803" max="12803" width="14.33203125" bestFit="1" customWidth="1"/>
    <col min="12804" max="12804" width="47.109375" bestFit="1" customWidth="1"/>
    <col min="12805" max="12805" width="6.33203125" bestFit="1" customWidth="1"/>
    <col min="12806" max="12806" width="16.5546875" bestFit="1" customWidth="1"/>
    <col min="13058" max="13058" width="25.33203125" bestFit="1" customWidth="1"/>
    <col min="13059" max="13059" width="14.33203125" bestFit="1" customWidth="1"/>
    <col min="13060" max="13060" width="47.109375" bestFit="1" customWidth="1"/>
    <col min="13061" max="13061" width="6.33203125" bestFit="1" customWidth="1"/>
    <col min="13062" max="13062" width="16.5546875" bestFit="1" customWidth="1"/>
    <col min="13314" max="13314" width="25.33203125" bestFit="1" customWidth="1"/>
    <col min="13315" max="13315" width="14.33203125" bestFit="1" customWidth="1"/>
    <col min="13316" max="13316" width="47.109375" bestFit="1" customWidth="1"/>
    <col min="13317" max="13317" width="6.33203125" bestFit="1" customWidth="1"/>
    <col min="13318" max="13318" width="16.5546875" bestFit="1" customWidth="1"/>
    <col min="13570" max="13570" width="25.33203125" bestFit="1" customWidth="1"/>
    <col min="13571" max="13571" width="14.33203125" bestFit="1" customWidth="1"/>
    <col min="13572" max="13572" width="47.109375" bestFit="1" customWidth="1"/>
    <col min="13573" max="13573" width="6.33203125" bestFit="1" customWidth="1"/>
    <col min="13574" max="13574" width="16.5546875" bestFit="1" customWidth="1"/>
    <col min="13826" max="13826" width="25.33203125" bestFit="1" customWidth="1"/>
    <col min="13827" max="13827" width="14.33203125" bestFit="1" customWidth="1"/>
    <col min="13828" max="13828" width="47.109375" bestFit="1" customWidth="1"/>
    <col min="13829" max="13829" width="6.33203125" bestFit="1" customWidth="1"/>
    <col min="13830" max="13830" width="16.5546875" bestFit="1" customWidth="1"/>
    <col min="14082" max="14082" width="25.33203125" bestFit="1" customWidth="1"/>
    <col min="14083" max="14083" width="14.33203125" bestFit="1" customWidth="1"/>
    <col min="14084" max="14084" width="47.109375" bestFit="1" customWidth="1"/>
    <col min="14085" max="14085" width="6.33203125" bestFit="1" customWidth="1"/>
    <col min="14086" max="14086" width="16.5546875" bestFit="1" customWidth="1"/>
    <col min="14338" max="14338" width="25.33203125" bestFit="1" customWidth="1"/>
    <col min="14339" max="14339" width="14.33203125" bestFit="1" customWidth="1"/>
    <col min="14340" max="14340" width="47.109375" bestFit="1" customWidth="1"/>
    <col min="14341" max="14341" width="6.33203125" bestFit="1" customWidth="1"/>
    <col min="14342" max="14342" width="16.5546875" bestFit="1" customWidth="1"/>
    <col min="14594" max="14594" width="25.33203125" bestFit="1" customWidth="1"/>
    <col min="14595" max="14595" width="14.33203125" bestFit="1" customWidth="1"/>
    <col min="14596" max="14596" width="47.109375" bestFit="1" customWidth="1"/>
    <col min="14597" max="14597" width="6.33203125" bestFit="1" customWidth="1"/>
    <col min="14598" max="14598" width="16.5546875" bestFit="1" customWidth="1"/>
    <col min="14850" max="14850" width="25.33203125" bestFit="1" customWidth="1"/>
    <col min="14851" max="14851" width="14.33203125" bestFit="1" customWidth="1"/>
    <col min="14852" max="14852" width="47.109375" bestFit="1" customWidth="1"/>
    <col min="14853" max="14853" width="6.33203125" bestFit="1" customWidth="1"/>
    <col min="14854" max="14854" width="16.5546875" bestFit="1" customWidth="1"/>
    <col min="15106" max="15106" width="25.33203125" bestFit="1" customWidth="1"/>
    <col min="15107" max="15107" width="14.33203125" bestFit="1" customWidth="1"/>
    <col min="15108" max="15108" width="47.109375" bestFit="1" customWidth="1"/>
    <col min="15109" max="15109" width="6.33203125" bestFit="1" customWidth="1"/>
    <col min="15110" max="15110" width="16.5546875" bestFit="1" customWidth="1"/>
    <col min="15362" max="15362" width="25.33203125" bestFit="1" customWidth="1"/>
    <col min="15363" max="15363" width="14.33203125" bestFit="1" customWidth="1"/>
    <col min="15364" max="15364" width="47.109375" bestFit="1" customWidth="1"/>
    <col min="15365" max="15365" width="6.33203125" bestFit="1" customWidth="1"/>
    <col min="15366" max="15366" width="16.5546875" bestFit="1" customWidth="1"/>
    <col min="15618" max="15618" width="25.33203125" bestFit="1" customWidth="1"/>
    <col min="15619" max="15619" width="14.33203125" bestFit="1" customWidth="1"/>
    <col min="15620" max="15620" width="47.109375" bestFit="1" customWidth="1"/>
    <col min="15621" max="15621" width="6.33203125" bestFit="1" customWidth="1"/>
    <col min="15622" max="15622" width="16.5546875" bestFit="1" customWidth="1"/>
    <col min="15874" max="15874" width="25.33203125" bestFit="1" customWidth="1"/>
    <col min="15875" max="15875" width="14.33203125" bestFit="1" customWidth="1"/>
    <col min="15876" max="15876" width="47.109375" bestFit="1" customWidth="1"/>
    <col min="15877" max="15877" width="6.33203125" bestFit="1" customWidth="1"/>
    <col min="15878" max="15878" width="16.5546875" bestFit="1" customWidth="1"/>
    <col min="16130" max="16130" width="25.33203125" bestFit="1" customWidth="1"/>
    <col min="16131" max="16131" width="14.33203125" bestFit="1" customWidth="1"/>
    <col min="16132" max="16132" width="47.109375" bestFit="1" customWidth="1"/>
    <col min="16133" max="16133" width="6.33203125" bestFit="1" customWidth="1"/>
    <col min="16134" max="16134" width="16.5546875" bestFit="1" customWidth="1"/>
  </cols>
  <sheetData>
    <row r="1" spans="2:6" x14ac:dyDescent="0.3">
      <c r="B1" s="5"/>
      <c r="C1" s="5"/>
      <c r="D1" s="154"/>
      <c r="E1" s="155"/>
      <c r="F1" s="155"/>
    </row>
    <row r="2" spans="2:6" x14ac:dyDescent="0.3">
      <c r="B2" s="156" t="s">
        <v>289</v>
      </c>
      <c r="C2" s="830" t="s">
        <v>791</v>
      </c>
      <c r="D2" s="831"/>
      <c r="E2" s="831"/>
      <c r="F2" s="832"/>
    </row>
    <row r="3" spans="2:6" ht="41.4" x14ac:dyDescent="0.3">
      <c r="B3" s="369" t="s">
        <v>2</v>
      </c>
      <c r="C3" s="157" t="s">
        <v>3</v>
      </c>
      <c r="D3" s="158" t="s">
        <v>4</v>
      </c>
      <c r="E3" s="159" t="s">
        <v>104</v>
      </c>
      <c r="F3" s="160" t="s">
        <v>6</v>
      </c>
    </row>
    <row r="4" spans="2:6" x14ac:dyDescent="0.3">
      <c r="B4" s="601" t="s">
        <v>7</v>
      </c>
      <c r="C4" s="603" t="s">
        <v>105</v>
      </c>
      <c r="D4" s="332" t="s">
        <v>789</v>
      </c>
      <c r="E4" s="191"/>
      <c r="F4" s="383">
        <v>31944444.440000001</v>
      </c>
    </row>
    <row r="5" spans="2:6" x14ac:dyDescent="0.3">
      <c r="B5" s="602"/>
      <c r="C5" s="604"/>
      <c r="D5" s="149"/>
      <c r="E5" s="192"/>
      <c r="F5" s="380"/>
    </row>
    <row r="6" spans="2:6" x14ac:dyDescent="0.3">
      <c r="B6" s="602"/>
      <c r="C6" s="604"/>
      <c r="D6" s="128"/>
      <c r="E6" s="126"/>
      <c r="F6" s="380"/>
    </row>
    <row r="7" spans="2:6" ht="17.399999999999999" x14ac:dyDescent="0.3">
      <c r="B7" s="609"/>
      <c r="C7" s="136" t="s">
        <v>53</v>
      </c>
      <c r="D7" s="150" t="s">
        <v>109</v>
      </c>
      <c r="E7" s="151"/>
      <c r="F7" s="414">
        <f>F8-31944444.44</f>
        <v>0</v>
      </c>
    </row>
    <row r="8" spans="2:6" x14ac:dyDescent="0.3">
      <c r="B8" s="654" t="s">
        <v>110</v>
      </c>
      <c r="C8" s="654"/>
      <c r="D8" s="654"/>
      <c r="E8" s="654"/>
      <c r="F8" s="93">
        <f>SUM(F4:F6)</f>
        <v>31944444.440000001</v>
      </c>
    </row>
    <row r="9" spans="2:6" x14ac:dyDescent="0.3">
      <c r="B9" s="648" t="s">
        <v>15</v>
      </c>
      <c r="C9" s="164" t="s">
        <v>111</v>
      </c>
      <c r="D9" s="161" t="s">
        <v>790</v>
      </c>
      <c r="E9" s="94"/>
      <c r="F9" s="95">
        <v>4000000</v>
      </c>
    </row>
    <row r="10" spans="2:6" x14ac:dyDescent="0.3">
      <c r="B10" s="609"/>
      <c r="C10" s="618" t="s">
        <v>115</v>
      </c>
      <c r="D10" s="162" t="s">
        <v>792</v>
      </c>
      <c r="E10" s="124">
        <v>283</v>
      </c>
      <c r="F10" s="118">
        <v>423557.61</v>
      </c>
    </row>
    <row r="11" spans="2:6" x14ac:dyDescent="0.3">
      <c r="B11" s="609"/>
      <c r="C11" s="619"/>
      <c r="D11" s="161" t="s">
        <v>793</v>
      </c>
      <c r="E11" s="124">
        <v>464</v>
      </c>
      <c r="F11" s="118">
        <v>210345.12</v>
      </c>
    </row>
    <row r="12" spans="2:6" x14ac:dyDescent="0.3">
      <c r="B12" s="609"/>
      <c r="C12" s="619"/>
      <c r="D12" s="137" t="s">
        <v>794</v>
      </c>
      <c r="E12" s="124">
        <f>42+2300</f>
        <v>2342</v>
      </c>
      <c r="F12" s="118">
        <f>359191.14+6415597+309.13</f>
        <v>6775097.2699999996</v>
      </c>
    </row>
    <row r="13" spans="2:6" x14ac:dyDescent="0.3">
      <c r="B13" s="609"/>
      <c r="C13" s="619"/>
      <c r="D13" s="137" t="s">
        <v>768</v>
      </c>
      <c r="E13" s="124">
        <v>200</v>
      </c>
      <c r="F13" s="118">
        <f>435000+996000</f>
        <v>1431000</v>
      </c>
    </row>
    <row r="14" spans="2:6" x14ac:dyDescent="0.3">
      <c r="B14" s="799" t="s">
        <v>108</v>
      </c>
      <c r="C14" s="621" t="s">
        <v>208</v>
      </c>
      <c r="D14" s="165"/>
      <c r="E14" s="166"/>
      <c r="F14" s="167">
        <v>0</v>
      </c>
    </row>
    <row r="15" spans="2:6" x14ac:dyDescent="0.3">
      <c r="B15" s="800"/>
      <c r="C15" s="621"/>
      <c r="D15" s="372"/>
      <c r="E15" s="97"/>
      <c r="F15" s="402">
        <v>0</v>
      </c>
    </row>
    <row r="16" spans="2:6" x14ac:dyDescent="0.3">
      <c r="B16" s="800"/>
      <c r="C16" s="621"/>
      <c r="D16" s="372"/>
      <c r="E16" s="98"/>
      <c r="F16" s="402">
        <v>0</v>
      </c>
    </row>
    <row r="17" spans="2:6" ht="15" thickBot="1" x14ac:dyDescent="0.35">
      <c r="B17" s="655"/>
      <c r="C17" s="621"/>
      <c r="D17" s="372"/>
      <c r="E17" s="98"/>
      <c r="F17" s="402">
        <v>0</v>
      </c>
    </row>
    <row r="18" spans="2:6" ht="15" thickBot="1" x14ac:dyDescent="0.35">
      <c r="B18" s="75"/>
      <c r="C18" s="86"/>
      <c r="D18" s="86"/>
      <c r="E18" s="75"/>
      <c r="F18" s="143">
        <f>SUM(F8:F17)</f>
        <v>44784444.439999998</v>
      </c>
    </row>
  </sheetData>
  <sheetProtection selectLockedCells="1" selectUnlockedCells="1"/>
  <customSheetViews>
    <customSheetView guid="{F305B0BF-EA96-4BFD-B000-F617D6482D45}" topLeftCell="A21">
      <selection activeCell="B33" sqref="B33"/>
      <pageMargins left="0" right="0" top="0" bottom="0" header="0" footer="0"/>
      <pageSetup paperSize="9" firstPageNumber="0" orientation="portrait" horizontalDpi="300" verticalDpi="300"/>
      <headerFooter alignWithMargins="0"/>
    </customSheetView>
    <customSheetView guid="{89462457-6DC6-4183-8190-6643C6F2F09B}" topLeftCell="A21">
      <selection activeCell="B33" sqref="B33"/>
      <pageMargins left="0" right="0" top="0" bottom="0" header="0" footer="0"/>
      <pageSetup paperSize="9" firstPageNumber="0" orientation="portrait" horizontalDpi="300" verticalDpi="300"/>
      <headerFooter alignWithMargins="0"/>
    </customSheetView>
  </customSheetViews>
  <mergeCells count="8">
    <mergeCell ref="B9:B13"/>
    <mergeCell ref="C10:C13"/>
    <mergeCell ref="B14:B17"/>
    <mergeCell ref="C14:C17"/>
    <mergeCell ref="C2:F2"/>
    <mergeCell ref="B4:B7"/>
    <mergeCell ref="C4:C6"/>
    <mergeCell ref="B8:E8"/>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26">
    <tabColor theme="0"/>
  </sheetPr>
  <dimension ref="A1:G23"/>
  <sheetViews>
    <sheetView workbookViewId="0"/>
  </sheetViews>
  <sheetFormatPr defaultRowHeight="14.4" x14ac:dyDescent="0.3"/>
  <cols>
    <col min="1" max="1" width="22.33203125" style="5" customWidth="1"/>
    <col min="2" max="2" width="24.44140625" style="5" customWidth="1"/>
    <col min="3" max="3" width="18.109375" style="5" customWidth="1"/>
    <col min="4" max="4" width="41" style="5" customWidth="1"/>
    <col min="5" max="5" width="17.6640625" style="5" customWidth="1"/>
    <col min="6" max="6" width="18.5546875" style="5" customWidth="1"/>
    <col min="7" max="7" width="68.6640625" style="5" customWidth="1"/>
    <col min="8" max="256" width="9.109375" style="5"/>
    <col min="257" max="257" width="22.33203125" style="5" customWidth="1"/>
    <col min="258" max="258" width="24.44140625" style="5" customWidth="1"/>
    <col min="259" max="259" width="18.109375" style="5" customWidth="1"/>
    <col min="260" max="260" width="41" style="5" customWidth="1"/>
    <col min="261" max="261" width="17.6640625" style="5" customWidth="1"/>
    <col min="262" max="262" width="18.5546875" style="5" customWidth="1"/>
    <col min="263" max="263" width="68.6640625" style="5" customWidth="1"/>
    <col min="264" max="512" width="9.109375" style="5"/>
    <col min="513" max="513" width="22.33203125" style="5" customWidth="1"/>
    <col min="514" max="514" width="24.44140625" style="5" customWidth="1"/>
    <col min="515" max="515" width="18.109375" style="5" customWidth="1"/>
    <col min="516" max="516" width="41" style="5" customWidth="1"/>
    <col min="517" max="517" width="17.6640625" style="5" customWidth="1"/>
    <col min="518" max="518" width="18.5546875" style="5" customWidth="1"/>
    <col min="519" max="519" width="68.6640625" style="5" customWidth="1"/>
    <col min="520" max="768" width="9.109375" style="5"/>
    <col min="769" max="769" width="22.33203125" style="5" customWidth="1"/>
    <col min="770" max="770" width="24.44140625" style="5" customWidth="1"/>
    <col min="771" max="771" width="18.109375" style="5" customWidth="1"/>
    <col min="772" max="772" width="41" style="5" customWidth="1"/>
    <col min="773" max="773" width="17.6640625" style="5" customWidth="1"/>
    <col min="774" max="774" width="18.5546875" style="5" customWidth="1"/>
    <col min="775" max="775" width="68.6640625" style="5" customWidth="1"/>
    <col min="776" max="1024" width="9.109375" style="5"/>
    <col min="1025" max="1025" width="22.33203125" style="5" customWidth="1"/>
    <col min="1026" max="1026" width="24.44140625" style="5" customWidth="1"/>
    <col min="1027" max="1027" width="18.109375" style="5" customWidth="1"/>
    <col min="1028" max="1028" width="41" style="5" customWidth="1"/>
    <col min="1029" max="1029" width="17.6640625" style="5" customWidth="1"/>
    <col min="1030" max="1030" width="18.5546875" style="5" customWidth="1"/>
    <col min="1031" max="1031" width="68.6640625" style="5" customWidth="1"/>
    <col min="1032" max="1280" width="9.109375" style="5"/>
    <col min="1281" max="1281" width="22.33203125" style="5" customWidth="1"/>
    <col min="1282" max="1282" width="24.44140625" style="5" customWidth="1"/>
    <col min="1283" max="1283" width="18.109375" style="5" customWidth="1"/>
    <col min="1284" max="1284" width="41" style="5" customWidth="1"/>
    <col min="1285" max="1285" width="17.6640625" style="5" customWidth="1"/>
    <col min="1286" max="1286" width="18.5546875" style="5" customWidth="1"/>
    <col min="1287" max="1287" width="68.6640625" style="5" customWidth="1"/>
    <col min="1288" max="1536" width="9.109375" style="5"/>
    <col min="1537" max="1537" width="22.33203125" style="5" customWidth="1"/>
    <col min="1538" max="1538" width="24.44140625" style="5" customWidth="1"/>
    <col min="1539" max="1539" width="18.109375" style="5" customWidth="1"/>
    <col min="1540" max="1540" width="41" style="5" customWidth="1"/>
    <col min="1541" max="1541" width="17.6640625" style="5" customWidth="1"/>
    <col min="1542" max="1542" width="18.5546875" style="5" customWidth="1"/>
    <col min="1543" max="1543" width="68.6640625" style="5" customWidth="1"/>
    <col min="1544" max="1792" width="9.109375" style="5"/>
    <col min="1793" max="1793" width="22.33203125" style="5" customWidth="1"/>
    <col min="1794" max="1794" width="24.44140625" style="5" customWidth="1"/>
    <col min="1795" max="1795" width="18.109375" style="5" customWidth="1"/>
    <col min="1796" max="1796" width="41" style="5" customWidth="1"/>
    <col min="1797" max="1797" width="17.6640625" style="5" customWidth="1"/>
    <col min="1798" max="1798" width="18.5546875" style="5" customWidth="1"/>
    <col min="1799" max="1799" width="68.6640625" style="5" customWidth="1"/>
    <col min="1800" max="2048" width="9.109375" style="5"/>
    <col min="2049" max="2049" width="22.33203125" style="5" customWidth="1"/>
    <col min="2050" max="2050" width="24.44140625" style="5" customWidth="1"/>
    <col min="2051" max="2051" width="18.109375" style="5" customWidth="1"/>
    <col min="2052" max="2052" width="41" style="5" customWidth="1"/>
    <col min="2053" max="2053" width="17.6640625" style="5" customWidth="1"/>
    <col min="2054" max="2054" width="18.5546875" style="5" customWidth="1"/>
    <col min="2055" max="2055" width="68.6640625" style="5" customWidth="1"/>
    <col min="2056" max="2304" width="9.109375" style="5"/>
    <col min="2305" max="2305" width="22.33203125" style="5" customWidth="1"/>
    <col min="2306" max="2306" width="24.44140625" style="5" customWidth="1"/>
    <col min="2307" max="2307" width="18.109375" style="5" customWidth="1"/>
    <col min="2308" max="2308" width="41" style="5" customWidth="1"/>
    <col min="2309" max="2309" width="17.6640625" style="5" customWidth="1"/>
    <col min="2310" max="2310" width="18.5546875" style="5" customWidth="1"/>
    <col min="2311" max="2311" width="68.6640625" style="5" customWidth="1"/>
    <col min="2312" max="2560" width="9.109375" style="5"/>
    <col min="2561" max="2561" width="22.33203125" style="5" customWidth="1"/>
    <col min="2562" max="2562" width="24.44140625" style="5" customWidth="1"/>
    <col min="2563" max="2563" width="18.109375" style="5" customWidth="1"/>
    <col min="2564" max="2564" width="41" style="5" customWidth="1"/>
    <col min="2565" max="2565" width="17.6640625" style="5" customWidth="1"/>
    <col min="2566" max="2566" width="18.5546875" style="5" customWidth="1"/>
    <col min="2567" max="2567" width="68.6640625" style="5" customWidth="1"/>
    <col min="2568" max="2816" width="9.109375" style="5"/>
    <col min="2817" max="2817" width="22.33203125" style="5" customWidth="1"/>
    <col min="2818" max="2818" width="24.44140625" style="5" customWidth="1"/>
    <col min="2819" max="2819" width="18.109375" style="5" customWidth="1"/>
    <col min="2820" max="2820" width="41" style="5" customWidth="1"/>
    <col min="2821" max="2821" width="17.6640625" style="5" customWidth="1"/>
    <col min="2822" max="2822" width="18.5546875" style="5" customWidth="1"/>
    <col min="2823" max="2823" width="68.6640625" style="5" customWidth="1"/>
    <col min="2824" max="3072" width="9.109375" style="5"/>
    <col min="3073" max="3073" width="22.33203125" style="5" customWidth="1"/>
    <col min="3074" max="3074" width="24.44140625" style="5" customWidth="1"/>
    <col min="3075" max="3075" width="18.109375" style="5" customWidth="1"/>
    <col min="3076" max="3076" width="41" style="5" customWidth="1"/>
    <col min="3077" max="3077" width="17.6640625" style="5" customWidth="1"/>
    <col min="3078" max="3078" width="18.5546875" style="5" customWidth="1"/>
    <col min="3079" max="3079" width="68.6640625" style="5" customWidth="1"/>
    <col min="3080" max="3328" width="9.109375" style="5"/>
    <col min="3329" max="3329" width="22.33203125" style="5" customWidth="1"/>
    <col min="3330" max="3330" width="24.44140625" style="5" customWidth="1"/>
    <col min="3331" max="3331" width="18.109375" style="5" customWidth="1"/>
    <col min="3332" max="3332" width="41" style="5" customWidth="1"/>
    <col min="3333" max="3333" width="17.6640625" style="5" customWidth="1"/>
    <col min="3334" max="3334" width="18.5546875" style="5" customWidth="1"/>
    <col min="3335" max="3335" width="68.6640625" style="5" customWidth="1"/>
    <col min="3336" max="3584" width="9.109375" style="5"/>
    <col min="3585" max="3585" width="22.33203125" style="5" customWidth="1"/>
    <col min="3586" max="3586" width="24.44140625" style="5" customWidth="1"/>
    <col min="3587" max="3587" width="18.109375" style="5" customWidth="1"/>
    <col min="3588" max="3588" width="41" style="5" customWidth="1"/>
    <col min="3589" max="3589" width="17.6640625" style="5" customWidth="1"/>
    <col min="3590" max="3590" width="18.5546875" style="5" customWidth="1"/>
    <col min="3591" max="3591" width="68.6640625" style="5" customWidth="1"/>
    <col min="3592" max="3840" width="9.109375" style="5"/>
    <col min="3841" max="3841" width="22.33203125" style="5" customWidth="1"/>
    <col min="3842" max="3842" width="24.44140625" style="5" customWidth="1"/>
    <col min="3843" max="3843" width="18.109375" style="5" customWidth="1"/>
    <col min="3844" max="3844" width="41" style="5" customWidth="1"/>
    <col min="3845" max="3845" width="17.6640625" style="5" customWidth="1"/>
    <col min="3846" max="3846" width="18.5546875" style="5" customWidth="1"/>
    <col min="3847" max="3847" width="68.6640625" style="5" customWidth="1"/>
    <col min="3848" max="4096" width="9.109375" style="5"/>
    <col min="4097" max="4097" width="22.33203125" style="5" customWidth="1"/>
    <col min="4098" max="4098" width="24.44140625" style="5" customWidth="1"/>
    <col min="4099" max="4099" width="18.109375" style="5" customWidth="1"/>
    <col min="4100" max="4100" width="41" style="5" customWidth="1"/>
    <col min="4101" max="4101" width="17.6640625" style="5" customWidth="1"/>
    <col min="4102" max="4102" width="18.5546875" style="5" customWidth="1"/>
    <col min="4103" max="4103" width="68.6640625" style="5" customWidth="1"/>
    <col min="4104" max="4352" width="9.109375" style="5"/>
    <col min="4353" max="4353" width="22.33203125" style="5" customWidth="1"/>
    <col min="4354" max="4354" width="24.44140625" style="5" customWidth="1"/>
    <col min="4355" max="4355" width="18.109375" style="5" customWidth="1"/>
    <col min="4356" max="4356" width="41" style="5" customWidth="1"/>
    <col min="4357" max="4357" width="17.6640625" style="5" customWidth="1"/>
    <col min="4358" max="4358" width="18.5546875" style="5" customWidth="1"/>
    <col min="4359" max="4359" width="68.6640625" style="5" customWidth="1"/>
    <col min="4360" max="4608" width="9.109375" style="5"/>
    <col min="4609" max="4609" width="22.33203125" style="5" customWidth="1"/>
    <col min="4610" max="4610" width="24.44140625" style="5" customWidth="1"/>
    <col min="4611" max="4611" width="18.109375" style="5" customWidth="1"/>
    <col min="4612" max="4612" width="41" style="5" customWidth="1"/>
    <col min="4613" max="4613" width="17.6640625" style="5" customWidth="1"/>
    <col min="4614" max="4614" width="18.5546875" style="5" customWidth="1"/>
    <col min="4615" max="4615" width="68.6640625" style="5" customWidth="1"/>
    <col min="4616" max="4864" width="9.109375" style="5"/>
    <col min="4865" max="4865" width="22.33203125" style="5" customWidth="1"/>
    <col min="4866" max="4866" width="24.44140625" style="5" customWidth="1"/>
    <col min="4867" max="4867" width="18.109375" style="5" customWidth="1"/>
    <col min="4868" max="4868" width="41" style="5" customWidth="1"/>
    <col min="4869" max="4869" width="17.6640625" style="5" customWidth="1"/>
    <col min="4870" max="4870" width="18.5546875" style="5" customWidth="1"/>
    <col min="4871" max="4871" width="68.6640625" style="5" customWidth="1"/>
    <col min="4872" max="5120" width="9.109375" style="5"/>
    <col min="5121" max="5121" width="22.33203125" style="5" customWidth="1"/>
    <col min="5122" max="5122" width="24.44140625" style="5" customWidth="1"/>
    <col min="5123" max="5123" width="18.109375" style="5" customWidth="1"/>
    <col min="5124" max="5124" width="41" style="5" customWidth="1"/>
    <col min="5125" max="5125" width="17.6640625" style="5" customWidth="1"/>
    <col min="5126" max="5126" width="18.5546875" style="5" customWidth="1"/>
    <col min="5127" max="5127" width="68.6640625" style="5" customWidth="1"/>
    <col min="5128" max="5376" width="9.109375" style="5"/>
    <col min="5377" max="5377" width="22.33203125" style="5" customWidth="1"/>
    <col min="5378" max="5378" width="24.44140625" style="5" customWidth="1"/>
    <col min="5379" max="5379" width="18.109375" style="5" customWidth="1"/>
    <col min="5380" max="5380" width="41" style="5" customWidth="1"/>
    <col min="5381" max="5381" width="17.6640625" style="5" customWidth="1"/>
    <col min="5382" max="5382" width="18.5546875" style="5" customWidth="1"/>
    <col min="5383" max="5383" width="68.6640625" style="5" customWidth="1"/>
    <col min="5384" max="5632" width="9.109375" style="5"/>
    <col min="5633" max="5633" width="22.33203125" style="5" customWidth="1"/>
    <col min="5634" max="5634" width="24.44140625" style="5" customWidth="1"/>
    <col min="5635" max="5635" width="18.109375" style="5" customWidth="1"/>
    <col min="5636" max="5636" width="41" style="5" customWidth="1"/>
    <col min="5637" max="5637" width="17.6640625" style="5" customWidth="1"/>
    <col min="5638" max="5638" width="18.5546875" style="5" customWidth="1"/>
    <col min="5639" max="5639" width="68.6640625" style="5" customWidth="1"/>
    <col min="5640" max="5888" width="9.109375" style="5"/>
    <col min="5889" max="5889" width="22.33203125" style="5" customWidth="1"/>
    <col min="5890" max="5890" width="24.44140625" style="5" customWidth="1"/>
    <col min="5891" max="5891" width="18.109375" style="5" customWidth="1"/>
    <col min="5892" max="5892" width="41" style="5" customWidth="1"/>
    <col min="5893" max="5893" width="17.6640625" style="5" customWidth="1"/>
    <col min="5894" max="5894" width="18.5546875" style="5" customWidth="1"/>
    <col min="5895" max="5895" width="68.6640625" style="5" customWidth="1"/>
    <col min="5896" max="6144" width="9.109375" style="5"/>
    <col min="6145" max="6145" width="22.33203125" style="5" customWidth="1"/>
    <col min="6146" max="6146" width="24.44140625" style="5" customWidth="1"/>
    <col min="6147" max="6147" width="18.109375" style="5" customWidth="1"/>
    <col min="6148" max="6148" width="41" style="5" customWidth="1"/>
    <col min="6149" max="6149" width="17.6640625" style="5" customWidth="1"/>
    <col min="6150" max="6150" width="18.5546875" style="5" customWidth="1"/>
    <col min="6151" max="6151" width="68.6640625" style="5" customWidth="1"/>
    <col min="6152" max="6400" width="9.109375" style="5"/>
    <col min="6401" max="6401" width="22.33203125" style="5" customWidth="1"/>
    <col min="6402" max="6402" width="24.44140625" style="5" customWidth="1"/>
    <col min="6403" max="6403" width="18.109375" style="5" customWidth="1"/>
    <col min="6404" max="6404" width="41" style="5" customWidth="1"/>
    <col min="6405" max="6405" width="17.6640625" style="5" customWidth="1"/>
    <col min="6406" max="6406" width="18.5546875" style="5" customWidth="1"/>
    <col min="6407" max="6407" width="68.6640625" style="5" customWidth="1"/>
    <col min="6408" max="6656" width="9.109375" style="5"/>
    <col min="6657" max="6657" width="22.33203125" style="5" customWidth="1"/>
    <col min="6658" max="6658" width="24.44140625" style="5" customWidth="1"/>
    <col min="6659" max="6659" width="18.109375" style="5" customWidth="1"/>
    <col min="6660" max="6660" width="41" style="5" customWidth="1"/>
    <col min="6661" max="6661" width="17.6640625" style="5" customWidth="1"/>
    <col min="6662" max="6662" width="18.5546875" style="5" customWidth="1"/>
    <col min="6663" max="6663" width="68.6640625" style="5" customWidth="1"/>
    <col min="6664" max="6912" width="9.109375" style="5"/>
    <col min="6913" max="6913" width="22.33203125" style="5" customWidth="1"/>
    <col min="6914" max="6914" width="24.44140625" style="5" customWidth="1"/>
    <col min="6915" max="6915" width="18.109375" style="5" customWidth="1"/>
    <col min="6916" max="6916" width="41" style="5" customWidth="1"/>
    <col min="6917" max="6917" width="17.6640625" style="5" customWidth="1"/>
    <col min="6918" max="6918" width="18.5546875" style="5" customWidth="1"/>
    <col min="6919" max="6919" width="68.6640625" style="5" customWidth="1"/>
    <col min="6920" max="7168" width="9.109375" style="5"/>
    <col min="7169" max="7169" width="22.33203125" style="5" customWidth="1"/>
    <col min="7170" max="7170" width="24.44140625" style="5" customWidth="1"/>
    <col min="7171" max="7171" width="18.109375" style="5" customWidth="1"/>
    <col min="7172" max="7172" width="41" style="5" customWidth="1"/>
    <col min="7173" max="7173" width="17.6640625" style="5" customWidth="1"/>
    <col min="7174" max="7174" width="18.5546875" style="5" customWidth="1"/>
    <col min="7175" max="7175" width="68.6640625" style="5" customWidth="1"/>
    <col min="7176" max="7424" width="9.109375" style="5"/>
    <col min="7425" max="7425" width="22.33203125" style="5" customWidth="1"/>
    <col min="7426" max="7426" width="24.44140625" style="5" customWidth="1"/>
    <col min="7427" max="7427" width="18.109375" style="5" customWidth="1"/>
    <col min="7428" max="7428" width="41" style="5" customWidth="1"/>
    <col min="7429" max="7429" width="17.6640625" style="5" customWidth="1"/>
    <col min="7430" max="7430" width="18.5546875" style="5" customWidth="1"/>
    <col min="7431" max="7431" width="68.6640625" style="5" customWidth="1"/>
    <col min="7432" max="7680" width="9.109375" style="5"/>
    <col min="7681" max="7681" width="22.33203125" style="5" customWidth="1"/>
    <col min="7682" max="7682" width="24.44140625" style="5" customWidth="1"/>
    <col min="7683" max="7683" width="18.109375" style="5" customWidth="1"/>
    <col min="7684" max="7684" width="41" style="5" customWidth="1"/>
    <col min="7685" max="7685" width="17.6640625" style="5" customWidth="1"/>
    <col min="7686" max="7686" width="18.5546875" style="5" customWidth="1"/>
    <col min="7687" max="7687" width="68.6640625" style="5" customWidth="1"/>
    <col min="7688" max="7936" width="9.109375" style="5"/>
    <col min="7937" max="7937" width="22.33203125" style="5" customWidth="1"/>
    <col min="7938" max="7938" width="24.44140625" style="5" customWidth="1"/>
    <col min="7939" max="7939" width="18.109375" style="5" customWidth="1"/>
    <col min="7940" max="7940" width="41" style="5" customWidth="1"/>
    <col min="7941" max="7941" width="17.6640625" style="5" customWidth="1"/>
    <col min="7942" max="7942" width="18.5546875" style="5" customWidth="1"/>
    <col min="7943" max="7943" width="68.6640625" style="5" customWidth="1"/>
    <col min="7944" max="8192" width="9.109375" style="5"/>
    <col min="8193" max="8193" width="22.33203125" style="5" customWidth="1"/>
    <col min="8194" max="8194" width="24.44140625" style="5" customWidth="1"/>
    <col min="8195" max="8195" width="18.109375" style="5" customWidth="1"/>
    <col min="8196" max="8196" width="41" style="5" customWidth="1"/>
    <col min="8197" max="8197" width="17.6640625" style="5" customWidth="1"/>
    <col min="8198" max="8198" width="18.5546875" style="5" customWidth="1"/>
    <col min="8199" max="8199" width="68.6640625" style="5" customWidth="1"/>
    <col min="8200" max="8448" width="9.109375" style="5"/>
    <col min="8449" max="8449" width="22.33203125" style="5" customWidth="1"/>
    <col min="8450" max="8450" width="24.44140625" style="5" customWidth="1"/>
    <col min="8451" max="8451" width="18.109375" style="5" customWidth="1"/>
    <col min="8452" max="8452" width="41" style="5" customWidth="1"/>
    <col min="8453" max="8453" width="17.6640625" style="5" customWidth="1"/>
    <col min="8454" max="8454" width="18.5546875" style="5" customWidth="1"/>
    <col min="8455" max="8455" width="68.6640625" style="5" customWidth="1"/>
    <col min="8456" max="8704" width="9.109375" style="5"/>
    <col min="8705" max="8705" width="22.33203125" style="5" customWidth="1"/>
    <col min="8706" max="8706" width="24.44140625" style="5" customWidth="1"/>
    <col min="8707" max="8707" width="18.109375" style="5" customWidth="1"/>
    <col min="8708" max="8708" width="41" style="5" customWidth="1"/>
    <col min="8709" max="8709" width="17.6640625" style="5" customWidth="1"/>
    <col min="8710" max="8710" width="18.5546875" style="5" customWidth="1"/>
    <col min="8711" max="8711" width="68.6640625" style="5" customWidth="1"/>
    <col min="8712" max="8960" width="9.109375" style="5"/>
    <col min="8961" max="8961" width="22.33203125" style="5" customWidth="1"/>
    <col min="8962" max="8962" width="24.44140625" style="5" customWidth="1"/>
    <col min="8963" max="8963" width="18.109375" style="5" customWidth="1"/>
    <col min="8964" max="8964" width="41" style="5" customWidth="1"/>
    <col min="8965" max="8965" width="17.6640625" style="5" customWidth="1"/>
    <col min="8966" max="8966" width="18.5546875" style="5" customWidth="1"/>
    <col min="8967" max="8967" width="68.6640625" style="5" customWidth="1"/>
    <col min="8968" max="9216" width="9.109375" style="5"/>
    <col min="9217" max="9217" width="22.33203125" style="5" customWidth="1"/>
    <col min="9218" max="9218" width="24.44140625" style="5" customWidth="1"/>
    <col min="9219" max="9219" width="18.109375" style="5" customWidth="1"/>
    <col min="9220" max="9220" width="41" style="5" customWidth="1"/>
    <col min="9221" max="9221" width="17.6640625" style="5" customWidth="1"/>
    <col min="9222" max="9222" width="18.5546875" style="5" customWidth="1"/>
    <col min="9223" max="9223" width="68.6640625" style="5" customWidth="1"/>
    <col min="9224" max="9472" width="9.109375" style="5"/>
    <col min="9473" max="9473" width="22.33203125" style="5" customWidth="1"/>
    <col min="9474" max="9474" width="24.44140625" style="5" customWidth="1"/>
    <col min="9475" max="9475" width="18.109375" style="5" customWidth="1"/>
    <col min="9476" max="9476" width="41" style="5" customWidth="1"/>
    <col min="9477" max="9477" width="17.6640625" style="5" customWidth="1"/>
    <col min="9478" max="9478" width="18.5546875" style="5" customWidth="1"/>
    <col min="9479" max="9479" width="68.6640625" style="5" customWidth="1"/>
    <col min="9480" max="9728" width="9.109375" style="5"/>
    <col min="9729" max="9729" width="22.33203125" style="5" customWidth="1"/>
    <col min="9730" max="9730" width="24.44140625" style="5" customWidth="1"/>
    <col min="9731" max="9731" width="18.109375" style="5" customWidth="1"/>
    <col min="9732" max="9732" width="41" style="5" customWidth="1"/>
    <col min="9733" max="9733" width="17.6640625" style="5" customWidth="1"/>
    <col min="9734" max="9734" width="18.5546875" style="5" customWidth="1"/>
    <col min="9735" max="9735" width="68.6640625" style="5" customWidth="1"/>
    <col min="9736" max="9984" width="9.109375" style="5"/>
    <col min="9985" max="9985" width="22.33203125" style="5" customWidth="1"/>
    <col min="9986" max="9986" width="24.44140625" style="5" customWidth="1"/>
    <col min="9987" max="9987" width="18.109375" style="5" customWidth="1"/>
    <col min="9988" max="9988" width="41" style="5" customWidth="1"/>
    <col min="9989" max="9989" width="17.6640625" style="5" customWidth="1"/>
    <col min="9990" max="9990" width="18.5546875" style="5" customWidth="1"/>
    <col min="9991" max="9991" width="68.6640625" style="5" customWidth="1"/>
    <col min="9992" max="10240" width="9.109375" style="5"/>
    <col min="10241" max="10241" width="22.33203125" style="5" customWidth="1"/>
    <col min="10242" max="10242" width="24.44140625" style="5" customWidth="1"/>
    <col min="10243" max="10243" width="18.109375" style="5" customWidth="1"/>
    <col min="10244" max="10244" width="41" style="5" customWidth="1"/>
    <col min="10245" max="10245" width="17.6640625" style="5" customWidth="1"/>
    <col min="10246" max="10246" width="18.5546875" style="5" customWidth="1"/>
    <col min="10247" max="10247" width="68.6640625" style="5" customWidth="1"/>
    <col min="10248" max="10496" width="9.109375" style="5"/>
    <col min="10497" max="10497" width="22.33203125" style="5" customWidth="1"/>
    <col min="10498" max="10498" width="24.44140625" style="5" customWidth="1"/>
    <col min="10499" max="10499" width="18.109375" style="5" customWidth="1"/>
    <col min="10500" max="10500" width="41" style="5" customWidth="1"/>
    <col min="10501" max="10501" width="17.6640625" style="5" customWidth="1"/>
    <col min="10502" max="10502" width="18.5546875" style="5" customWidth="1"/>
    <col min="10503" max="10503" width="68.6640625" style="5" customWidth="1"/>
    <col min="10504" max="10752" width="9.109375" style="5"/>
    <col min="10753" max="10753" width="22.33203125" style="5" customWidth="1"/>
    <col min="10754" max="10754" width="24.44140625" style="5" customWidth="1"/>
    <col min="10755" max="10755" width="18.109375" style="5" customWidth="1"/>
    <col min="10756" max="10756" width="41" style="5" customWidth="1"/>
    <col min="10757" max="10757" width="17.6640625" style="5" customWidth="1"/>
    <col min="10758" max="10758" width="18.5546875" style="5" customWidth="1"/>
    <col min="10759" max="10759" width="68.6640625" style="5" customWidth="1"/>
    <col min="10760" max="11008" width="9.109375" style="5"/>
    <col min="11009" max="11009" width="22.33203125" style="5" customWidth="1"/>
    <col min="11010" max="11010" width="24.44140625" style="5" customWidth="1"/>
    <col min="11011" max="11011" width="18.109375" style="5" customWidth="1"/>
    <col min="11012" max="11012" width="41" style="5" customWidth="1"/>
    <col min="11013" max="11013" width="17.6640625" style="5" customWidth="1"/>
    <col min="11014" max="11014" width="18.5546875" style="5" customWidth="1"/>
    <col min="11015" max="11015" width="68.6640625" style="5" customWidth="1"/>
    <col min="11016" max="11264" width="9.109375" style="5"/>
    <col min="11265" max="11265" width="22.33203125" style="5" customWidth="1"/>
    <col min="11266" max="11266" width="24.44140625" style="5" customWidth="1"/>
    <col min="11267" max="11267" width="18.109375" style="5" customWidth="1"/>
    <col min="11268" max="11268" width="41" style="5" customWidth="1"/>
    <col min="11269" max="11269" width="17.6640625" style="5" customWidth="1"/>
    <col min="11270" max="11270" width="18.5546875" style="5" customWidth="1"/>
    <col min="11271" max="11271" width="68.6640625" style="5" customWidth="1"/>
    <col min="11272" max="11520" width="9.109375" style="5"/>
    <col min="11521" max="11521" width="22.33203125" style="5" customWidth="1"/>
    <col min="11522" max="11522" width="24.44140625" style="5" customWidth="1"/>
    <col min="11523" max="11523" width="18.109375" style="5" customWidth="1"/>
    <col min="11524" max="11524" width="41" style="5" customWidth="1"/>
    <col min="11525" max="11525" width="17.6640625" style="5" customWidth="1"/>
    <col min="11526" max="11526" width="18.5546875" style="5" customWidth="1"/>
    <col min="11527" max="11527" width="68.6640625" style="5" customWidth="1"/>
    <col min="11528" max="11776" width="9.109375" style="5"/>
    <col min="11777" max="11777" width="22.33203125" style="5" customWidth="1"/>
    <col min="11778" max="11778" width="24.44140625" style="5" customWidth="1"/>
    <col min="11779" max="11779" width="18.109375" style="5" customWidth="1"/>
    <col min="11780" max="11780" width="41" style="5" customWidth="1"/>
    <col min="11781" max="11781" width="17.6640625" style="5" customWidth="1"/>
    <col min="11782" max="11782" width="18.5546875" style="5" customWidth="1"/>
    <col min="11783" max="11783" width="68.6640625" style="5" customWidth="1"/>
    <col min="11784" max="12032" width="9.109375" style="5"/>
    <col min="12033" max="12033" width="22.33203125" style="5" customWidth="1"/>
    <col min="12034" max="12034" width="24.44140625" style="5" customWidth="1"/>
    <col min="12035" max="12035" width="18.109375" style="5" customWidth="1"/>
    <col min="12036" max="12036" width="41" style="5" customWidth="1"/>
    <col min="12037" max="12037" width="17.6640625" style="5" customWidth="1"/>
    <col min="12038" max="12038" width="18.5546875" style="5" customWidth="1"/>
    <col min="12039" max="12039" width="68.6640625" style="5" customWidth="1"/>
    <col min="12040" max="12288" width="9.109375" style="5"/>
    <col min="12289" max="12289" width="22.33203125" style="5" customWidth="1"/>
    <col min="12290" max="12290" width="24.44140625" style="5" customWidth="1"/>
    <col min="12291" max="12291" width="18.109375" style="5" customWidth="1"/>
    <col min="12292" max="12292" width="41" style="5" customWidth="1"/>
    <col min="12293" max="12293" width="17.6640625" style="5" customWidth="1"/>
    <col min="12294" max="12294" width="18.5546875" style="5" customWidth="1"/>
    <col min="12295" max="12295" width="68.6640625" style="5" customWidth="1"/>
    <col min="12296" max="12544" width="9.109375" style="5"/>
    <col min="12545" max="12545" width="22.33203125" style="5" customWidth="1"/>
    <col min="12546" max="12546" width="24.44140625" style="5" customWidth="1"/>
    <col min="12547" max="12547" width="18.109375" style="5" customWidth="1"/>
    <col min="12548" max="12548" width="41" style="5" customWidth="1"/>
    <col min="12549" max="12549" width="17.6640625" style="5" customWidth="1"/>
    <col min="12550" max="12550" width="18.5546875" style="5" customWidth="1"/>
    <col min="12551" max="12551" width="68.6640625" style="5" customWidth="1"/>
    <col min="12552" max="12800" width="9.109375" style="5"/>
    <col min="12801" max="12801" width="22.33203125" style="5" customWidth="1"/>
    <col min="12802" max="12802" width="24.44140625" style="5" customWidth="1"/>
    <col min="12803" max="12803" width="18.109375" style="5" customWidth="1"/>
    <col min="12804" max="12804" width="41" style="5" customWidth="1"/>
    <col min="12805" max="12805" width="17.6640625" style="5" customWidth="1"/>
    <col min="12806" max="12806" width="18.5546875" style="5" customWidth="1"/>
    <col min="12807" max="12807" width="68.6640625" style="5" customWidth="1"/>
    <col min="12808" max="13056" width="9.109375" style="5"/>
    <col min="13057" max="13057" width="22.33203125" style="5" customWidth="1"/>
    <col min="13058" max="13058" width="24.44140625" style="5" customWidth="1"/>
    <col min="13059" max="13059" width="18.109375" style="5" customWidth="1"/>
    <col min="13060" max="13060" width="41" style="5" customWidth="1"/>
    <col min="13061" max="13061" width="17.6640625" style="5" customWidth="1"/>
    <col min="13062" max="13062" width="18.5546875" style="5" customWidth="1"/>
    <col min="13063" max="13063" width="68.6640625" style="5" customWidth="1"/>
    <col min="13064" max="13312" width="9.109375" style="5"/>
    <col min="13313" max="13313" width="22.33203125" style="5" customWidth="1"/>
    <col min="13314" max="13314" width="24.44140625" style="5" customWidth="1"/>
    <col min="13315" max="13315" width="18.109375" style="5" customWidth="1"/>
    <col min="13316" max="13316" width="41" style="5" customWidth="1"/>
    <col min="13317" max="13317" width="17.6640625" style="5" customWidth="1"/>
    <col min="13318" max="13318" width="18.5546875" style="5" customWidth="1"/>
    <col min="13319" max="13319" width="68.6640625" style="5" customWidth="1"/>
    <col min="13320" max="13568" width="9.109375" style="5"/>
    <col min="13569" max="13569" width="22.33203125" style="5" customWidth="1"/>
    <col min="13570" max="13570" width="24.44140625" style="5" customWidth="1"/>
    <col min="13571" max="13571" width="18.109375" style="5" customWidth="1"/>
    <col min="13572" max="13572" width="41" style="5" customWidth="1"/>
    <col min="13573" max="13573" width="17.6640625" style="5" customWidth="1"/>
    <col min="13574" max="13574" width="18.5546875" style="5" customWidth="1"/>
    <col min="13575" max="13575" width="68.6640625" style="5" customWidth="1"/>
    <col min="13576" max="13824" width="9.109375" style="5"/>
    <col min="13825" max="13825" width="22.33203125" style="5" customWidth="1"/>
    <col min="13826" max="13826" width="24.44140625" style="5" customWidth="1"/>
    <col min="13827" max="13827" width="18.109375" style="5" customWidth="1"/>
    <col min="13828" max="13828" width="41" style="5" customWidth="1"/>
    <col min="13829" max="13829" width="17.6640625" style="5" customWidth="1"/>
    <col min="13830" max="13830" width="18.5546875" style="5" customWidth="1"/>
    <col min="13831" max="13831" width="68.6640625" style="5" customWidth="1"/>
    <col min="13832" max="14080" width="9.109375" style="5"/>
    <col min="14081" max="14081" width="22.33203125" style="5" customWidth="1"/>
    <col min="14082" max="14082" width="24.44140625" style="5" customWidth="1"/>
    <col min="14083" max="14083" width="18.109375" style="5" customWidth="1"/>
    <col min="14084" max="14084" width="41" style="5" customWidth="1"/>
    <col min="14085" max="14085" width="17.6640625" style="5" customWidth="1"/>
    <col min="14086" max="14086" width="18.5546875" style="5" customWidth="1"/>
    <col min="14087" max="14087" width="68.6640625" style="5" customWidth="1"/>
    <col min="14088" max="14336" width="9.109375" style="5"/>
    <col min="14337" max="14337" width="22.33203125" style="5" customWidth="1"/>
    <col min="14338" max="14338" width="24.44140625" style="5" customWidth="1"/>
    <col min="14339" max="14339" width="18.109375" style="5" customWidth="1"/>
    <col min="14340" max="14340" width="41" style="5" customWidth="1"/>
    <col min="14341" max="14341" width="17.6640625" style="5" customWidth="1"/>
    <col min="14342" max="14342" width="18.5546875" style="5" customWidth="1"/>
    <col min="14343" max="14343" width="68.6640625" style="5" customWidth="1"/>
    <col min="14344" max="14592" width="9.109375" style="5"/>
    <col min="14593" max="14593" width="22.33203125" style="5" customWidth="1"/>
    <col min="14594" max="14594" width="24.44140625" style="5" customWidth="1"/>
    <col min="14595" max="14595" width="18.109375" style="5" customWidth="1"/>
    <col min="14596" max="14596" width="41" style="5" customWidth="1"/>
    <col min="14597" max="14597" width="17.6640625" style="5" customWidth="1"/>
    <col min="14598" max="14598" width="18.5546875" style="5" customWidth="1"/>
    <col min="14599" max="14599" width="68.6640625" style="5" customWidth="1"/>
    <col min="14600" max="14848" width="9.109375" style="5"/>
    <col min="14849" max="14849" width="22.33203125" style="5" customWidth="1"/>
    <col min="14850" max="14850" width="24.44140625" style="5" customWidth="1"/>
    <col min="14851" max="14851" width="18.109375" style="5" customWidth="1"/>
    <col min="14852" max="14852" width="41" style="5" customWidth="1"/>
    <col min="14853" max="14853" width="17.6640625" style="5" customWidth="1"/>
    <col min="14854" max="14854" width="18.5546875" style="5" customWidth="1"/>
    <col min="14855" max="14855" width="68.6640625" style="5" customWidth="1"/>
    <col min="14856" max="15104" width="9.109375" style="5"/>
    <col min="15105" max="15105" width="22.33203125" style="5" customWidth="1"/>
    <col min="15106" max="15106" width="24.44140625" style="5" customWidth="1"/>
    <col min="15107" max="15107" width="18.109375" style="5" customWidth="1"/>
    <col min="15108" max="15108" width="41" style="5" customWidth="1"/>
    <col min="15109" max="15109" width="17.6640625" style="5" customWidth="1"/>
    <col min="15110" max="15110" width="18.5546875" style="5" customWidth="1"/>
    <col min="15111" max="15111" width="68.6640625" style="5" customWidth="1"/>
    <col min="15112" max="15360" width="9.109375" style="5"/>
    <col min="15361" max="15361" width="22.33203125" style="5" customWidth="1"/>
    <col min="15362" max="15362" width="24.44140625" style="5" customWidth="1"/>
    <col min="15363" max="15363" width="18.109375" style="5" customWidth="1"/>
    <col min="15364" max="15364" width="41" style="5" customWidth="1"/>
    <col min="15365" max="15365" width="17.6640625" style="5" customWidth="1"/>
    <col min="15366" max="15366" width="18.5546875" style="5" customWidth="1"/>
    <col min="15367" max="15367" width="68.6640625" style="5" customWidth="1"/>
    <col min="15368" max="15616" width="9.109375" style="5"/>
    <col min="15617" max="15617" width="22.33203125" style="5" customWidth="1"/>
    <col min="15618" max="15618" width="24.44140625" style="5" customWidth="1"/>
    <col min="15619" max="15619" width="18.109375" style="5" customWidth="1"/>
    <col min="15620" max="15620" width="41" style="5" customWidth="1"/>
    <col min="15621" max="15621" width="17.6640625" style="5" customWidth="1"/>
    <col min="15622" max="15622" width="18.5546875" style="5" customWidth="1"/>
    <col min="15623" max="15623" width="68.6640625" style="5" customWidth="1"/>
    <col min="15624" max="15872" width="9.109375" style="5"/>
    <col min="15873" max="15873" width="22.33203125" style="5" customWidth="1"/>
    <col min="15874" max="15874" width="24.44140625" style="5" customWidth="1"/>
    <col min="15875" max="15875" width="18.109375" style="5" customWidth="1"/>
    <col min="15876" max="15876" width="41" style="5" customWidth="1"/>
    <col min="15877" max="15877" width="17.6640625" style="5" customWidth="1"/>
    <col min="15878" max="15878" width="18.5546875" style="5" customWidth="1"/>
    <col min="15879" max="15879" width="68.6640625" style="5" customWidth="1"/>
    <col min="15880" max="16128" width="9.109375" style="5"/>
    <col min="16129" max="16129" width="22.33203125" style="5" customWidth="1"/>
    <col min="16130" max="16130" width="24.44140625" style="5" customWidth="1"/>
    <col min="16131" max="16131" width="18.109375" style="5" customWidth="1"/>
    <col min="16132" max="16132" width="41" style="5" customWidth="1"/>
    <col min="16133" max="16133" width="17.6640625" style="5" customWidth="1"/>
    <col min="16134" max="16134" width="18.5546875" style="5" customWidth="1"/>
    <col min="16135" max="16135" width="68.6640625" style="5" customWidth="1"/>
    <col min="16136" max="16384" width="9.109375" style="5"/>
  </cols>
  <sheetData>
    <row r="1" spans="1:7" x14ac:dyDescent="0.3">
      <c r="D1" s="564"/>
      <c r="E1" s="3"/>
      <c r="F1" s="565"/>
    </row>
    <row r="2" spans="1:7" x14ac:dyDescent="0.3">
      <c r="A2" s="431" t="s">
        <v>0</v>
      </c>
      <c r="B2" s="833" t="s">
        <v>795</v>
      </c>
      <c r="C2" s="833"/>
      <c r="D2" s="833"/>
      <c r="E2" s="833"/>
      <c r="F2" s="833"/>
    </row>
    <row r="3" spans="1:7" ht="28.8" x14ac:dyDescent="0.3">
      <c r="B3" s="330" t="s">
        <v>2</v>
      </c>
      <c r="C3" s="330" t="s">
        <v>3</v>
      </c>
      <c r="D3" s="330" t="s">
        <v>4</v>
      </c>
      <c r="E3" s="330" t="s">
        <v>5</v>
      </c>
      <c r="F3" s="432" t="s">
        <v>6</v>
      </c>
    </row>
    <row r="4" spans="1:7" ht="15" customHeight="1" x14ac:dyDescent="0.3">
      <c r="B4" s="834" t="s">
        <v>815</v>
      </c>
      <c r="C4" s="834"/>
      <c r="D4" s="834"/>
      <c r="E4" s="834"/>
      <c r="F4" s="834"/>
      <c r="G4" s="232" t="s">
        <v>816</v>
      </c>
    </row>
    <row r="5" spans="1:7" ht="57.6" x14ac:dyDescent="0.3">
      <c r="B5" s="566" t="s">
        <v>7</v>
      </c>
      <c r="C5" s="835" t="s">
        <v>8</v>
      </c>
      <c r="D5" s="433" t="s">
        <v>796</v>
      </c>
      <c r="E5" s="428"/>
      <c r="F5" s="434">
        <v>31944444.440000001</v>
      </c>
    </row>
    <row r="6" spans="1:7" ht="28.8" x14ac:dyDescent="0.3">
      <c r="B6" s="566"/>
      <c r="C6" s="835"/>
      <c r="D6" s="435" t="s">
        <v>797</v>
      </c>
      <c r="E6" s="428"/>
      <c r="F6" s="434">
        <v>2411260.48</v>
      </c>
    </row>
    <row r="7" spans="1:7" x14ac:dyDescent="0.3">
      <c r="B7" s="435"/>
      <c r="C7" s="433"/>
      <c r="D7" s="435"/>
      <c r="E7" s="435"/>
      <c r="F7" s="429">
        <f>SUM(F5:F6)</f>
        <v>34355704.920000002</v>
      </c>
    </row>
    <row r="8" spans="1:7" ht="28.8" x14ac:dyDescent="0.3">
      <c r="B8" s="573" t="s">
        <v>15</v>
      </c>
      <c r="C8" s="566" t="s">
        <v>16</v>
      </c>
      <c r="D8" s="435" t="s">
        <v>798</v>
      </c>
      <c r="E8" s="435" t="s">
        <v>799</v>
      </c>
      <c r="F8" s="434">
        <v>3028000</v>
      </c>
    </row>
    <row r="9" spans="1:7" ht="43.2" x14ac:dyDescent="0.3">
      <c r="B9" s="574"/>
      <c r="C9" s="566"/>
      <c r="D9" s="436" t="s">
        <v>800</v>
      </c>
      <c r="E9" s="435" t="s">
        <v>801</v>
      </c>
      <c r="F9" s="434">
        <v>1059000</v>
      </c>
    </row>
    <row r="10" spans="1:7" ht="28.8" x14ac:dyDescent="0.3">
      <c r="B10" s="574"/>
      <c r="C10" s="566"/>
      <c r="D10" s="436" t="s">
        <v>802</v>
      </c>
      <c r="E10" s="435">
        <v>7</v>
      </c>
      <c r="F10" s="434">
        <v>343000</v>
      </c>
    </row>
    <row r="11" spans="1:7" ht="28.8" x14ac:dyDescent="0.3">
      <c r="B11" s="574"/>
      <c r="C11" s="566"/>
      <c r="D11" s="435" t="s">
        <v>803</v>
      </c>
      <c r="E11" s="435"/>
      <c r="F11" s="434">
        <v>4049942.5</v>
      </c>
      <c r="G11" s="175" t="s">
        <v>817</v>
      </c>
    </row>
    <row r="12" spans="1:7" ht="57.6" x14ac:dyDescent="0.3">
      <c r="B12" s="574"/>
      <c r="C12" s="566"/>
      <c r="D12" s="437" t="s">
        <v>804</v>
      </c>
      <c r="E12" s="435" t="s">
        <v>805</v>
      </c>
      <c r="F12" s="434">
        <v>378084</v>
      </c>
    </row>
    <row r="13" spans="1:7" x14ac:dyDescent="0.3">
      <c r="B13" s="574"/>
      <c r="C13" s="566"/>
      <c r="D13" s="437" t="s">
        <v>806</v>
      </c>
      <c r="E13" s="435"/>
      <c r="F13" s="434">
        <v>17829.5</v>
      </c>
    </row>
    <row r="14" spans="1:7" ht="28.8" x14ac:dyDescent="0.3">
      <c r="B14" s="574"/>
      <c r="C14" s="566"/>
      <c r="D14" s="435" t="s">
        <v>807</v>
      </c>
      <c r="E14" s="428" t="s">
        <v>808</v>
      </c>
      <c r="F14" s="434">
        <v>242115.87</v>
      </c>
    </row>
    <row r="15" spans="1:7" x14ac:dyDescent="0.3">
      <c r="B15" s="574"/>
      <c r="C15" s="566"/>
      <c r="D15" s="438" t="s">
        <v>809</v>
      </c>
      <c r="E15" s="439">
        <v>58</v>
      </c>
      <c r="F15" s="440">
        <v>39999.699999999997</v>
      </c>
    </row>
    <row r="16" spans="1:7" x14ac:dyDescent="0.3">
      <c r="B16" s="574"/>
      <c r="C16" s="566"/>
      <c r="D16" s="825"/>
      <c r="E16" s="825"/>
      <c r="F16" s="429">
        <f>SUM(F8:F14)</f>
        <v>9117971.8699999992</v>
      </c>
    </row>
    <row r="17" spans="2:6" ht="28.8" x14ac:dyDescent="0.3">
      <c r="B17" s="574"/>
      <c r="C17" s="566" t="s">
        <v>41</v>
      </c>
      <c r="D17" s="435" t="s">
        <v>810</v>
      </c>
      <c r="E17" s="428">
        <v>1244</v>
      </c>
      <c r="F17" s="434">
        <v>365039.4</v>
      </c>
    </row>
    <row r="18" spans="2:6" ht="28.8" x14ac:dyDescent="0.3">
      <c r="B18" s="574"/>
      <c r="C18" s="566"/>
      <c r="D18" s="435" t="s">
        <v>811</v>
      </c>
      <c r="E18" s="435">
        <v>1</v>
      </c>
      <c r="F18" s="434">
        <v>187007</v>
      </c>
    </row>
    <row r="19" spans="2:6" x14ac:dyDescent="0.3">
      <c r="B19" s="574"/>
      <c r="C19" s="566" t="s">
        <v>48</v>
      </c>
      <c r="D19" s="435" t="s">
        <v>812</v>
      </c>
      <c r="E19" s="428">
        <v>1</v>
      </c>
      <c r="F19" s="434">
        <v>384000</v>
      </c>
    </row>
    <row r="20" spans="2:6" x14ac:dyDescent="0.3">
      <c r="B20" s="574"/>
      <c r="C20" s="566"/>
      <c r="D20" s="436" t="s">
        <v>813</v>
      </c>
      <c r="E20" s="428">
        <v>3</v>
      </c>
      <c r="F20" s="434">
        <v>791999</v>
      </c>
    </row>
    <row r="21" spans="2:6" ht="28.8" x14ac:dyDescent="0.3">
      <c r="B21" s="574"/>
      <c r="C21" s="566"/>
      <c r="D21" s="436" t="s">
        <v>814</v>
      </c>
      <c r="E21" s="428" t="s">
        <v>55</v>
      </c>
      <c r="F21" s="434">
        <v>2349496.7999999998</v>
      </c>
    </row>
    <row r="22" spans="2:6" x14ac:dyDescent="0.3">
      <c r="B22" s="574"/>
      <c r="C22" s="577"/>
      <c r="D22" s="836"/>
      <c r="E22" s="578"/>
      <c r="F22" s="429">
        <f>SUM(F17:F21)</f>
        <v>4077542.1999999997</v>
      </c>
    </row>
    <row r="23" spans="2:6" x14ac:dyDescent="0.3">
      <c r="B23" s="575"/>
      <c r="C23" s="581"/>
      <c r="D23" s="837"/>
      <c r="E23" s="582"/>
      <c r="F23" s="430">
        <f>SUM(F22,F16,F7)</f>
        <v>47551218.990000002</v>
      </c>
    </row>
  </sheetData>
  <customSheetViews>
    <customSheetView guid="{F305B0BF-EA96-4BFD-B000-F617D6482D45}">
      <selection activeCell="B29" sqref="B29:F44"/>
      <pageMargins left="0" right="0" top="0" bottom="0" header="0" footer="0"/>
      <pageSetup paperSize="9" orientation="portrait" verticalDpi="0" r:id="rId1"/>
    </customSheetView>
    <customSheetView guid="{89462457-6DC6-4183-8190-6643C6F2F09B}">
      <selection activeCell="B29" sqref="B29:F44"/>
      <pageMargins left="0" right="0" top="0" bottom="0" header="0" footer="0"/>
      <pageSetup paperSize="9" orientation="portrait" verticalDpi="0" r:id="rId2"/>
    </customSheetView>
  </customSheetViews>
  <mergeCells count="10">
    <mergeCell ref="B2:F2"/>
    <mergeCell ref="B4:F4"/>
    <mergeCell ref="B5:B6"/>
    <mergeCell ref="C5:C6"/>
    <mergeCell ref="B8:B23"/>
    <mergeCell ref="C8:C16"/>
    <mergeCell ref="D16:E16"/>
    <mergeCell ref="C17:C18"/>
    <mergeCell ref="C19:C21"/>
    <mergeCell ref="C22:E23"/>
  </mergeCells>
  <pageMargins left="0.511811024" right="0.511811024" top="0.78740157499999996" bottom="0.78740157499999996" header="0.31496062000000002" footer="0.31496062000000002"/>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11">
    <tabColor theme="0"/>
  </sheetPr>
  <dimension ref="B2:H87"/>
  <sheetViews>
    <sheetView zoomScaleNormal="100" workbookViewId="0"/>
  </sheetViews>
  <sheetFormatPr defaultColWidth="9.109375" defaultRowHeight="13.8" x14ac:dyDescent="0.3"/>
  <cols>
    <col min="1" max="1" width="9.109375" style="126"/>
    <col min="2" max="2" width="41.6640625" style="126" bestFit="1" customWidth="1"/>
    <col min="3" max="3" width="10.109375" style="126" bestFit="1" customWidth="1"/>
    <col min="4" max="4" width="39.109375" style="126" bestFit="1" customWidth="1"/>
    <col min="5" max="5" width="7" style="126" bestFit="1" customWidth="1"/>
    <col min="6" max="6" width="15.5546875" style="220" bestFit="1" customWidth="1"/>
    <col min="7" max="7" width="9.109375" style="126"/>
    <col min="8" max="8" width="31.33203125" style="126" bestFit="1" customWidth="1"/>
    <col min="9" max="9" width="15.6640625" style="126" bestFit="1" customWidth="1"/>
    <col min="10" max="10" width="44.6640625" style="126" bestFit="1" customWidth="1"/>
    <col min="11" max="11" width="6.33203125" style="126" bestFit="1" customWidth="1"/>
    <col min="12" max="12" width="15.5546875" style="126" bestFit="1" customWidth="1"/>
    <col min="13" max="16384" width="9.109375" style="126"/>
  </cols>
  <sheetData>
    <row r="2" spans="2:8" x14ac:dyDescent="0.3">
      <c r="B2" s="346" t="s">
        <v>117</v>
      </c>
      <c r="C2" s="599" t="s">
        <v>118</v>
      </c>
      <c r="D2" s="600"/>
      <c r="E2" s="216"/>
      <c r="F2" s="218"/>
    </row>
    <row r="3" spans="2:8" ht="41.4" x14ac:dyDescent="0.3">
      <c r="B3" s="347" t="s">
        <v>2</v>
      </c>
      <c r="C3" s="347" t="s">
        <v>3</v>
      </c>
      <c r="D3" s="348" t="s">
        <v>4</v>
      </c>
      <c r="E3" s="347" t="s">
        <v>104</v>
      </c>
      <c r="F3" s="349" t="s">
        <v>6</v>
      </c>
    </row>
    <row r="4" spans="2:8" ht="27.6" x14ac:dyDescent="0.3">
      <c r="B4" s="601" t="s">
        <v>7</v>
      </c>
      <c r="C4" s="603" t="s">
        <v>105</v>
      </c>
      <c r="D4" s="125" t="s">
        <v>106</v>
      </c>
      <c r="E4" s="192">
        <v>286</v>
      </c>
      <c r="F4" s="605">
        <v>31944444.440000001</v>
      </c>
    </row>
    <row r="5" spans="2:8" x14ac:dyDescent="0.3">
      <c r="B5" s="602"/>
      <c r="C5" s="604"/>
      <c r="D5" s="124" t="s">
        <v>107</v>
      </c>
      <c r="E5" s="192">
        <v>286</v>
      </c>
      <c r="F5" s="606"/>
    </row>
    <row r="6" spans="2:8" ht="18" x14ac:dyDescent="0.3">
      <c r="B6" s="607" t="s">
        <v>108</v>
      </c>
      <c r="C6" s="608"/>
      <c r="D6" s="350" t="s">
        <v>109</v>
      </c>
      <c r="E6" s="132"/>
      <c r="F6" s="351">
        <v>0</v>
      </c>
    </row>
    <row r="7" spans="2:8" x14ac:dyDescent="0.3">
      <c r="B7" s="612" t="s">
        <v>110</v>
      </c>
      <c r="C7" s="612"/>
      <c r="D7" s="612"/>
      <c r="E7" s="612"/>
      <c r="F7" s="212">
        <f>SUM(F4:F5)</f>
        <v>31944444.440000001</v>
      </c>
    </row>
    <row r="8" spans="2:8" x14ac:dyDescent="0.3">
      <c r="B8" s="613" t="s">
        <v>15</v>
      </c>
      <c r="C8" s="613" t="s">
        <v>111</v>
      </c>
      <c r="D8" s="221" t="s">
        <v>119</v>
      </c>
      <c r="E8" s="94"/>
      <c r="F8" s="196">
        <v>25200</v>
      </c>
    </row>
    <row r="9" spans="2:8" x14ac:dyDescent="0.3">
      <c r="B9" s="613"/>
      <c r="C9" s="613"/>
      <c r="D9" s="221" t="s">
        <v>120</v>
      </c>
      <c r="E9" s="94"/>
      <c r="F9" s="196">
        <v>103200</v>
      </c>
    </row>
    <row r="10" spans="2:8" x14ac:dyDescent="0.3">
      <c r="B10" s="613"/>
      <c r="C10" s="613"/>
      <c r="D10" s="221" t="s">
        <v>112</v>
      </c>
      <c r="E10" s="352">
        <v>200</v>
      </c>
      <c r="F10" s="197">
        <v>56280</v>
      </c>
    </row>
    <row r="11" spans="2:8" x14ac:dyDescent="0.3">
      <c r="B11" s="613"/>
      <c r="C11" s="613"/>
      <c r="D11" s="192" t="s">
        <v>113</v>
      </c>
      <c r="E11" s="353">
        <v>9</v>
      </c>
      <c r="F11" s="197">
        <f>3021840+169280</f>
        <v>3191120</v>
      </c>
      <c r="G11" s="610" t="s">
        <v>121</v>
      </c>
      <c r="H11" s="611"/>
    </row>
    <row r="12" spans="2:8" x14ac:dyDescent="0.3">
      <c r="B12" s="613"/>
      <c r="C12" s="613"/>
      <c r="D12" s="222" t="s">
        <v>114</v>
      </c>
      <c r="E12" s="355"/>
      <c r="F12" s="223">
        <v>624200</v>
      </c>
    </row>
    <row r="13" spans="2:8" x14ac:dyDescent="0.3">
      <c r="B13" s="613"/>
      <c r="C13" s="613" t="s">
        <v>115</v>
      </c>
      <c r="D13" s="125" t="s">
        <v>122</v>
      </c>
      <c r="E13" s="124"/>
      <c r="F13" s="224">
        <v>320000</v>
      </c>
    </row>
    <row r="14" spans="2:8" x14ac:dyDescent="0.3">
      <c r="B14" s="613"/>
      <c r="C14" s="613"/>
      <c r="D14" s="125" t="s">
        <v>123</v>
      </c>
      <c r="E14" s="124"/>
      <c r="F14" s="224">
        <v>390000</v>
      </c>
    </row>
    <row r="15" spans="2:8" x14ac:dyDescent="0.3">
      <c r="B15" s="613"/>
      <c r="C15" s="613"/>
      <c r="D15" s="125" t="s">
        <v>124</v>
      </c>
      <c r="E15" s="124"/>
      <c r="F15" s="224">
        <v>2319031</v>
      </c>
    </row>
    <row r="16" spans="2:8" x14ac:dyDescent="0.3">
      <c r="B16" s="613"/>
      <c r="C16" s="613"/>
      <c r="D16" s="125" t="s">
        <v>125</v>
      </c>
      <c r="E16" s="124"/>
      <c r="F16" s="224">
        <v>1680000</v>
      </c>
    </row>
    <row r="17" spans="2:6" x14ac:dyDescent="0.3">
      <c r="B17" s="613"/>
      <c r="C17" s="613"/>
      <c r="D17" s="125" t="s">
        <v>126</v>
      </c>
      <c r="E17" s="124"/>
      <c r="F17" s="224">
        <v>207042.6</v>
      </c>
    </row>
    <row r="18" spans="2:6" x14ac:dyDescent="0.3">
      <c r="B18" s="613"/>
      <c r="C18" s="613"/>
      <c r="D18" s="125" t="s">
        <v>127</v>
      </c>
      <c r="E18" s="124"/>
      <c r="F18" s="224">
        <v>199900</v>
      </c>
    </row>
    <row r="19" spans="2:6" x14ac:dyDescent="0.3">
      <c r="B19" s="613"/>
      <c r="C19" s="613"/>
      <c r="D19" s="125" t="s">
        <v>128</v>
      </c>
      <c r="E19" s="124"/>
      <c r="F19" s="224">
        <v>35563</v>
      </c>
    </row>
    <row r="20" spans="2:6" x14ac:dyDescent="0.3">
      <c r="B20" s="613"/>
      <c r="C20" s="613"/>
      <c r="D20" s="125" t="s">
        <v>129</v>
      </c>
      <c r="E20" s="124"/>
      <c r="F20" s="224">
        <v>10289.51</v>
      </c>
    </row>
    <row r="21" spans="2:6" x14ac:dyDescent="0.3">
      <c r="B21" s="613"/>
      <c r="C21" s="613"/>
      <c r="D21" s="125" t="s">
        <v>130</v>
      </c>
      <c r="E21" s="124"/>
      <c r="F21" s="224">
        <v>4510</v>
      </c>
    </row>
    <row r="22" spans="2:6" x14ac:dyDescent="0.3">
      <c r="B22" s="613"/>
      <c r="C22" s="613"/>
      <c r="D22" s="125" t="s">
        <v>131</v>
      </c>
      <c r="E22" s="124"/>
      <c r="F22" s="224">
        <v>21535</v>
      </c>
    </row>
    <row r="23" spans="2:6" x14ac:dyDescent="0.3">
      <c r="B23" s="613"/>
      <c r="C23" s="613"/>
      <c r="D23" s="125" t="s">
        <v>132</v>
      </c>
      <c r="E23" s="124"/>
      <c r="F23" s="224">
        <v>1599.95</v>
      </c>
    </row>
    <row r="24" spans="2:6" x14ac:dyDescent="0.3">
      <c r="B24" s="613"/>
      <c r="C24" s="613"/>
      <c r="D24" s="125" t="s">
        <v>133</v>
      </c>
      <c r="E24" s="124"/>
      <c r="F24" s="224">
        <v>5699.8</v>
      </c>
    </row>
    <row r="25" spans="2:6" x14ac:dyDescent="0.3">
      <c r="B25" s="613"/>
      <c r="C25" s="613"/>
      <c r="D25" s="125" t="s">
        <v>134</v>
      </c>
      <c r="E25" s="124"/>
      <c r="F25" s="224">
        <v>4266</v>
      </c>
    </row>
    <row r="26" spans="2:6" x14ac:dyDescent="0.3">
      <c r="B26" s="613"/>
      <c r="C26" s="613"/>
      <c r="D26" s="125" t="s">
        <v>135</v>
      </c>
      <c r="E26" s="124"/>
      <c r="F26" s="224">
        <v>20404.8</v>
      </c>
    </row>
    <row r="27" spans="2:6" x14ac:dyDescent="0.3">
      <c r="B27" s="613"/>
      <c r="C27" s="613"/>
      <c r="D27" s="125" t="s">
        <v>136</v>
      </c>
      <c r="E27" s="124"/>
      <c r="F27" s="224">
        <v>11398.48</v>
      </c>
    </row>
    <row r="28" spans="2:6" x14ac:dyDescent="0.3">
      <c r="B28" s="613"/>
      <c r="C28" s="613"/>
      <c r="D28" s="125" t="s">
        <v>137</v>
      </c>
      <c r="E28" s="124"/>
      <c r="F28" s="224">
        <v>21440</v>
      </c>
    </row>
    <row r="29" spans="2:6" x14ac:dyDescent="0.3">
      <c r="B29" s="613"/>
      <c r="C29" s="613"/>
      <c r="D29" s="125" t="s">
        <v>138</v>
      </c>
      <c r="E29" s="124"/>
      <c r="F29" s="224">
        <v>3930.3</v>
      </c>
    </row>
    <row r="30" spans="2:6" x14ac:dyDescent="0.3">
      <c r="B30" s="613"/>
      <c r="C30" s="613"/>
      <c r="D30" s="125" t="s">
        <v>139</v>
      </c>
      <c r="E30" s="124"/>
      <c r="F30" s="224">
        <v>12100</v>
      </c>
    </row>
    <row r="31" spans="2:6" x14ac:dyDescent="0.3">
      <c r="B31" s="613"/>
      <c r="C31" s="613"/>
      <c r="D31" s="125" t="s">
        <v>140</v>
      </c>
      <c r="E31" s="124"/>
      <c r="F31" s="224">
        <v>269.98</v>
      </c>
    </row>
    <row r="32" spans="2:6" x14ac:dyDescent="0.3">
      <c r="B32" s="613"/>
      <c r="C32" s="613"/>
      <c r="D32" s="125" t="s">
        <v>141</v>
      </c>
      <c r="E32" s="124"/>
      <c r="F32" s="224">
        <v>19425.599999999999</v>
      </c>
    </row>
    <row r="33" spans="2:6" x14ac:dyDescent="0.3">
      <c r="B33" s="613"/>
      <c r="C33" s="613"/>
      <c r="D33" s="125" t="s">
        <v>142</v>
      </c>
      <c r="E33" s="124"/>
      <c r="F33" s="224">
        <v>6199.2</v>
      </c>
    </row>
    <row r="34" spans="2:6" x14ac:dyDescent="0.3">
      <c r="B34" s="613"/>
      <c r="C34" s="613"/>
      <c r="D34" s="125" t="s">
        <v>143</v>
      </c>
      <c r="E34" s="124"/>
      <c r="F34" s="224">
        <v>4449.5</v>
      </c>
    </row>
    <row r="35" spans="2:6" x14ac:dyDescent="0.3">
      <c r="B35" s="613"/>
      <c r="C35" s="613"/>
      <c r="D35" s="125" t="s">
        <v>144</v>
      </c>
      <c r="E35" s="124"/>
      <c r="F35" s="224">
        <v>6336</v>
      </c>
    </row>
    <row r="36" spans="2:6" x14ac:dyDescent="0.3">
      <c r="B36" s="613"/>
      <c r="C36" s="613"/>
      <c r="D36" s="125" t="s">
        <v>145</v>
      </c>
      <c r="E36" s="124"/>
      <c r="F36" s="224">
        <v>68040</v>
      </c>
    </row>
    <row r="37" spans="2:6" x14ac:dyDescent="0.3">
      <c r="B37" s="613"/>
      <c r="C37" s="613"/>
      <c r="D37" s="125" t="s">
        <v>146</v>
      </c>
      <c r="E37" s="124"/>
      <c r="F37" s="224">
        <v>8712</v>
      </c>
    </row>
    <row r="38" spans="2:6" x14ac:dyDescent="0.3">
      <c r="B38" s="613"/>
      <c r="C38" s="613"/>
      <c r="D38" s="125" t="s">
        <v>147</v>
      </c>
      <c r="E38" s="124"/>
      <c r="F38" s="224">
        <v>2940</v>
      </c>
    </row>
    <row r="39" spans="2:6" x14ac:dyDescent="0.3">
      <c r="B39" s="613"/>
      <c r="C39" s="613"/>
      <c r="D39" s="125" t="s">
        <v>148</v>
      </c>
      <c r="E39" s="124"/>
      <c r="F39" s="224">
        <v>24674.65</v>
      </c>
    </row>
    <row r="40" spans="2:6" x14ac:dyDescent="0.3">
      <c r="B40" s="613"/>
      <c r="C40" s="613"/>
      <c r="D40" s="125" t="s">
        <v>149</v>
      </c>
      <c r="E40" s="124"/>
      <c r="F40" s="224">
        <v>9269</v>
      </c>
    </row>
    <row r="41" spans="2:6" x14ac:dyDescent="0.3">
      <c r="B41" s="613"/>
      <c r="C41" s="613"/>
      <c r="D41" s="125" t="s">
        <v>150</v>
      </c>
      <c r="E41" s="124"/>
      <c r="F41" s="224">
        <v>6798</v>
      </c>
    </row>
    <row r="42" spans="2:6" x14ac:dyDescent="0.3">
      <c r="B42" s="613"/>
      <c r="C42" s="613"/>
      <c r="D42" s="125" t="s">
        <v>151</v>
      </c>
      <c r="E42" s="124"/>
      <c r="F42" s="224">
        <v>5850</v>
      </c>
    </row>
    <row r="43" spans="2:6" x14ac:dyDescent="0.3">
      <c r="B43" s="613"/>
      <c r="C43" s="613"/>
      <c r="D43" s="125" t="s">
        <v>152</v>
      </c>
      <c r="E43" s="124"/>
      <c r="F43" s="224">
        <v>12348</v>
      </c>
    </row>
    <row r="44" spans="2:6" x14ac:dyDescent="0.3">
      <c r="B44" s="613"/>
      <c r="C44" s="613"/>
      <c r="D44" s="125" t="s">
        <v>153</v>
      </c>
      <c r="E44" s="124"/>
      <c r="F44" s="224">
        <v>25700</v>
      </c>
    </row>
    <row r="45" spans="2:6" x14ac:dyDescent="0.3">
      <c r="B45" s="613"/>
      <c r="C45" s="613"/>
      <c r="D45" s="125" t="s">
        <v>154</v>
      </c>
      <c r="E45" s="124"/>
      <c r="F45" s="224">
        <v>4275</v>
      </c>
    </row>
    <row r="46" spans="2:6" x14ac:dyDescent="0.3">
      <c r="B46" s="613"/>
      <c r="C46" s="613"/>
      <c r="D46" s="125" t="s">
        <v>155</v>
      </c>
      <c r="E46" s="124"/>
      <c r="F46" s="224">
        <v>62985</v>
      </c>
    </row>
    <row r="47" spans="2:6" x14ac:dyDescent="0.3">
      <c r="B47" s="613"/>
      <c r="C47" s="613"/>
      <c r="D47" s="125" t="s">
        <v>156</v>
      </c>
      <c r="E47" s="124"/>
      <c r="F47" s="224">
        <v>29139</v>
      </c>
    </row>
    <row r="48" spans="2:6" x14ac:dyDescent="0.3">
      <c r="B48" s="613"/>
      <c r="C48" s="613"/>
      <c r="D48" s="125" t="s">
        <v>157</v>
      </c>
      <c r="E48" s="124"/>
      <c r="F48" s="224">
        <v>38829</v>
      </c>
    </row>
    <row r="49" spans="2:6" x14ac:dyDescent="0.3">
      <c r="B49" s="613"/>
      <c r="C49" s="613"/>
      <c r="D49" s="125" t="s">
        <v>158</v>
      </c>
      <c r="E49" s="124"/>
      <c r="F49" s="224">
        <v>1386</v>
      </c>
    </row>
    <row r="50" spans="2:6" x14ac:dyDescent="0.3">
      <c r="B50" s="613"/>
      <c r="C50" s="613"/>
      <c r="D50" s="125" t="s">
        <v>159</v>
      </c>
      <c r="E50" s="124"/>
      <c r="F50" s="224">
        <v>1380</v>
      </c>
    </row>
    <row r="51" spans="2:6" x14ac:dyDescent="0.3">
      <c r="B51" s="613"/>
      <c r="C51" s="613"/>
      <c r="D51" s="125" t="s">
        <v>160</v>
      </c>
      <c r="E51" s="124"/>
      <c r="F51" s="224">
        <v>4294</v>
      </c>
    </row>
    <row r="52" spans="2:6" x14ac:dyDescent="0.3">
      <c r="B52" s="613"/>
      <c r="C52" s="613"/>
      <c r="D52" s="125" t="s">
        <v>161</v>
      </c>
      <c r="E52" s="124"/>
      <c r="F52" s="224">
        <v>7016.1</v>
      </c>
    </row>
    <row r="53" spans="2:6" x14ac:dyDescent="0.3">
      <c r="B53" s="613"/>
      <c r="C53" s="613"/>
      <c r="D53" s="125" t="s">
        <v>162</v>
      </c>
      <c r="E53" s="124"/>
      <c r="F53" s="224">
        <v>5757.2</v>
      </c>
    </row>
    <row r="54" spans="2:6" x14ac:dyDescent="0.3">
      <c r="B54" s="613"/>
      <c r="C54" s="613"/>
      <c r="D54" s="125" t="s">
        <v>163</v>
      </c>
      <c r="E54" s="124"/>
      <c r="F54" s="224">
        <v>6400</v>
      </c>
    </row>
    <row r="55" spans="2:6" x14ac:dyDescent="0.3">
      <c r="B55" s="613"/>
      <c r="C55" s="613"/>
      <c r="D55" s="125" t="s">
        <v>164</v>
      </c>
      <c r="E55" s="124"/>
      <c r="F55" s="224">
        <v>7974</v>
      </c>
    </row>
    <row r="56" spans="2:6" x14ac:dyDescent="0.3">
      <c r="B56" s="613"/>
      <c r="C56" s="613"/>
      <c r="D56" s="125" t="s">
        <v>165</v>
      </c>
      <c r="E56" s="124"/>
      <c r="F56" s="224">
        <v>5526</v>
      </c>
    </row>
    <row r="57" spans="2:6" x14ac:dyDescent="0.3">
      <c r="B57" s="613"/>
      <c r="C57" s="613"/>
      <c r="D57" s="125" t="s">
        <v>166</v>
      </c>
      <c r="E57" s="124"/>
      <c r="F57" s="224">
        <v>5325</v>
      </c>
    </row>
    <row r="58" spans="2:6" x14ac:dyDescent="0.3">
      <c r="B58" s="613"/>
      <c r="C58" s="613"/>
      <c r="D58" s="125" t="s">
        <v>167</v>
      </c>
      <c r="E58" s="124"/>
      <c r="F58" s="224">
        <v>22540</v>
      </c>
    </row>
    <row r="59" spans="2:6" x14ac:dyDescent="0.3">
      <c r="B59" s="613"/>
      <c r="C59" s="613"/>
      <c r="D59" s="125" t="s">
        <v>168</v>
      </c>
      <c r="E59" s="124"/>
      <c r="F59" s="224">
        <v>21490</v>
      </c>
    </row>
    <row r="60" spans="2:6" x14ac:dyDescent="0.3">
      <c r="B60" s="613"/>
      <c r="C60" s="613"/>
      <c r="D60" s="125" t="s">
        <v>169</v>
      </c>
      <c r="E60" s="124"/>
      <c r="F60" s="224">
        <v>499000</v>
      </c>
    </row>
    <row r="61" spans="2:6" x14ac:dyDescent="0.3">
      <c r="B61" s="613"/>
      <c r="C61" s="613"/>
      <c r="D61" s="125" t="s">
        <v>170</v>
      </c>
      <c r="E61" s="124"/>
      <c r="F61" s="224">
        <v>16211</v>
      </c>
    </row>
    <row r="62" spans="2:6" x14ac:dyDescent="0.3">
      <c r="B62" s="613"/>
      <c r="C62" s="613"/>
      <c r="D62" s="125" t="s">
        <v>171</v>
      </c>
      <c r="E62" s="124"/>
      <c r="F62" s="224">
        <v>25000</v>
      </c>
    </row>
    <row r="63" spans="2:6" x14ac:dyDescent="0.3">
      <c r="B63" s="613"/>
      <c r="C63" s="613"/>
      <c r="D63" s="125" t="s">
        <v>172</v>
      </c>
      <c r="E63" s="124"/>
      <c r="F63" s="224">
        <v>33456</v>
      </c>
    </row>
    <row r="64" spans="2:6" x14ac:dyDescent="0.3">
      <c r="B64" s="613"/>
      <c r="C64" s="613"/>
      <c r="D64" s="125" t="s">
        <v>173</v>
      </c>
      <c r="E64" s="124"/>
      <c r="F64" s="224">
        <v>1006</v>
      </c>
    </row>
    <row r="65" spans="2:6" x14ac:dyDescent="0.3">
      <c r="B65" s="613"/>
      <c r="C65" s="613"/>
      <c r="D65" s="125" t="s">
        <v>174</v>
      </c>
      <c r="E65" s="124"/>
      <c r="F65" s="224">
        <v>15400</v>
      </c>
    </row>
    <row r="66" spans="2:6" x14ac:dyDescent="0.3">
      <c r="B66" s="613"/>
      <c r="C66" s="613"/>
      <c r="D66" s="125" t="s">
        <v>175</v>
      </c>
      <c r="E66" s="124"/>
      <c r="F66" s="224">
        <v>3161.96</v>
      </c>
    </row>
    <row r="67" spans="2:6" x14ac:dyDescent="0.3">
      <c r="B67" s="613"/>
      <c r="C67" s="613"/>
      <c r="D67" s="125" t="s">
        <v>176</v>
      </c>
      <c r="E67" s="124"/>
      <c r="F67" s="224">
        <v>17670.990000000002</v>
      </c>
    </row>
    <row r="68" spans="2:6" x14ac:dyDescent="0.3">
      <c r="B68" s="613"/>
      <c r="C68" s="613"/>
      <c r="D68" s="125" t="s">
        <v>177</v>
      </c>
      <c r="E68" s="124"/>
      <c r="F68" s="224">
        <v>632.86</v>
      </c>
    </row>
    <row r="69" spans="2:6" x14ac:dyDescent="0.3">
      <c r="B69" s="613"/>
      <c r="C69" s="613"/>
      <c r="D69" s="125" t="s">
        <v>178</v>
      </c>
      <c r="E69" s="124"/>
      <c r="F69" s="224">
        <v>2640</v>
      </c>
    </row>
    <row r="70" spans="2:6" x14ac:dyDescent="0.3">
      <c r="B70" s="613"/>
      <c r="C70" s="613"/>
      <c r="D70" s="125" t="s">
        <v>179</v>
      </c>
      <c r="E70" s="124"/>
      <c r="F70" s="224">
        <v>2004</v>
      </c>
    </row>
    <row r="71" spans="2:6" x14ac:dyDescent="0.3">
      <c r="B71" s="613"/>
      <c r="C71" s="613"/>
      <c r="D71" s="125" t="s">
        <v>180</v>
      </c>
      <c r="E71" s="124"/>
      <c r="F71" s="224">
        <v>13700</v>
      </c>
    </row>
    <row r="72" spans="2:6" x14ac:dyDescent="0.3">
      <c r="B72" s="613"/>
      <c r="C72" s="613"/>
      <c r="D72" s="125" t="s">
        <v>181</v>
      </c>
      <c r="E72" s="124"/>
      <c r="F72" s="224">
        <v>7895</v>
      </c>
    </row>
    <row r="73" spans="2:6" x14ac:dyDescent="0.3">
      <c r="B73" s="613"/>
      <c r="C73" s="613"/>
      <c r="D73" s="125" t="s">
        <v>182</v>
      </c>
      <c r="E73" s="124"/>
      <c r="F73" s="224">
        <v>1609.77</v>
      </c>
    </row>
    <row r="74" spans="2:6" x14ac:dyDescent="0.3">
      <c r="B74" s="613"/>
      <c r="C74" s="613"/>
      <c r="D74" s="125" t="s">
        <v>183</v>
      </c>
      <c r="E74" s="124"/>
      <c r="F74" s="224">
        <v>16600</v>
      </c>
    </row>
    <row r="75" spans="2:6" x14ac:dyDescent="0.3">
      <c r="B75" s="613"/>
      <c r="C75" s="613"/>
      <c r="D75" s="125" t="s">
        <v>184</v>
      </c>
      <c r="E75" s="124"/>
      <c r="F75" s="224">
        <v>4176</v>
      </c>
    </row>
    <row r="76" spans="2:6" x14ac:dyDescent="0.3">
      <c r="B76" s="613"/>
      <c r="C76" s="613"/>
      <c r="D76" s="125" t="s">
        <v>185</v>
      </c>
      <c r="E76" s="124"/>
      <c r="F76" s="224">
        <v>400</v>
      </c>
    </row>
    <row r="77" spans="2:6" x14ac:dyDescent="0.3">
      <c r="B77" s="613"/>
      <c r="C77" s="613"/>
      <c r="D77" s="125" t="s">
        <v>186</v>
      </c>
      <c r="E77" s="124"/>
      <c r="F77" s="224">
        <v>9600</v>
      </c>
    </row>
    <row r="78" spans="2:6" x14ac:dyDescent="0.3">
      <c r="B78" s="613"/>
      <c r="C78" s="613"/>
      <c r="D78" s="125" t="s">
        <v>187</v>
      </c>
      <c r="E78" s="124"/>
      <c r="F78" s="224">
        <v>22884</v>
      </c>
    </row>
    <row r="79" spans="2:6" x14ac:dyDescent="0.3">
      <c r="B79" s="613"/>
      <c r="C79" s="613"/>
      <c r="D79" s="125" t="s">
        <v>188</v>
      </c>
      <c r="E79" s="124"/>
      <c r="F79" s="224">
        <v>3220</v>
      </c>
    </row>
    <row r="80" spans="2:6" x14ac:dyDescent="0.3">
      <c r="B80" s="613"/>
      <c r="C80" s="613"/>
      <c r="D80" s="125" t="s">
        <v>189</v>
      </c>
      <c r="E80" s="124"/>
      <c r="F80" s="224">
        <v>1049.98</v>
      </c>
    </row>
    <row r="81" spans="2:8" x14ac:dyDescent="0.3">
      <c r="B81" s="613"/>
      <c r="C81" s="613"/>
      <c r="D81" s="125" t="s">
        <v>190</v>
      </c>
      <c r="E81" s="124"/>
      <c r="F81" s="224">
        <v>979.98</v>
      </c>
    </row>
    <row r="82" spans="2:8" x14ac:dyDescent="0.3">
      <c r="B82" s="613"/>
      <c r="C82" s="613"/>
      <c r="D82" s="125" t="s">
        <v>191</v>
      </c>
      <c r="E82" s="124"/>
      <c r="F82" s="224">
        <v>704713.3</v>
      </c>
    </row>
    <row r="83" spans="2:8" ht="27.6" x14ac:dyDescent="0.3">
      <c r="B83" s="613"/>
      <c r="C83" s="613"/>
      <c r="D83" s="125" t="s">
        <v>192</v>
      </c>
      <c r="E83" s="124"/>
      <c r="F83" s="224">
        <v>520000</v>
      </c>
    </row>
    <row r="84" spans="2:8" ht="27.6" x14ac:dyDescent="0.3">
      <c r="B84" s="613"/>
      <c r="C84" s="613"/>
      <c r="D84" s="125" t="s">
        <v>193</v>
      </c>
      <c r="E84" s="124"/>
      <c r="F84" s="224">
        <v>1630800</v>
      </c>
    </row>
    <row r="85" spans="2:8" x14ac:dyDescent="0.3">
      <c r="B85" s="613"/>
      <c r="C85" s="613"/>
      <c r="D85" s="225" t="s">
        <v>166</v>
      </c>
      <c r="E85" s="124"/>
      <c r="F85" s="226">
        <v>21990.49</v>
      </c>
      <c r="G85" s="609" t="s">
        <v>194</v>
      </c>
      <c r="H85" s="609"/>
    </row>
    <row r="86" spans="2:8" ht="14.4" thickBot="1" x14ac:dyDescent="0.35">
      <c r="B86" s="613"/>
      <c r="C86" s="613"/>
      <c r="D86" s="225" t="s">
        <v>195</v>
      </c>
      <c r="E86" s="124"/>
      <c r="F86" s="226">
        <v>90160</v>
      </c>
      <c r="G86" s="609"/>
      <c r="H86" s="609"/>
    </row>
    <row r="87" spans="2:8" ht="14.4" thickBot="1" x14ac:dyDescent="0.35">
      <c r="F87" s="219">
        <f>SUM(F7:F86)</f>
        <v>45304444.43999999</v>
      </c>
    </row>
  </sheetData>
  <sheetProtection selectLockedCells="1" selectUnlockedCells="1"/>
  <customSheetViews>
    <customSheetView guid="{F305B0BF-EA96-4BFD-B000-F617D6482D45}" topLeftCell="A4">
      <selection activeCell="C27" sqref="C27"/>
      <pageMargins left="0" right="0" top="0" bottom="0" header="0" footer="0"/>
      <pageSetup paperSize="9" firstPageNumber="0" orientation="portrait" horizontalDpi="300" verticalDpi="300" r:id="rId1"/>
      <headerFooter alignWithMargins="0"/>
    </customSheetView>
    <customSheetView guid="{89462457-6DC6-4183-8190-6643C6F2F09B}" topLeftCell="A4">
      <selection activeCell="C27" sqref="C27"/>
      <pageMargins left="0" right="0" top="0" bottom="0" header="0" footer="0"/>
      <pageSetup paperSize="9" firstPageNumber="0" orientation="portrait" horizontalDpi="300" verticalDpi="300" r:id="rId2"/>
      <headerFooter alignWithMargins="0"/>
    </customSheetView>
  </customSheetViews>
  <mergeCells count="11">
    <mergeCell ref="G85:H86"/>
    <mergeCell ref="G11:H11"/>
    <mergeCell ref="B7:E7"/>
    <mergeCell ref="B8:B86"/>
    <mergeCell ref="C8:C12"/>
    <mergeCell ref="C13:C86"/>
    <mergeCell ref="C2:D2"/>
    <mergeCell ref="B4:B5"/>
    <mergeCell ref="C4:C5"/>
    <mergeCell ref="F4:F5"/>
    <mergeCell ref="B6:C6"/>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12">
    <tabColor theme="0"/>
  </sheetPr>
  <dimension ref="B2:F30"/>
  <sheetViews>
    <sheetView zoomScaleNormal="100" workbookViewId="0"/>
  </sheetViews>
  <sheetFormatPr defaultRowHeight="13.8" x14ac:dyDescent="0.3"/>
  <cols>
    <col min="1" max="1" width="9.109375" style="126"/>
    <col min="2" max="2" width="41.6640625" style="126" bestFit="1" customWidth="1"/>
    <col min="3" max="3" width="15.6640625" style="126" bestFit="1" customWidth="1"/>
    <col min="4" max="4" width="41.5546875" style="126" customWidth="1"/>
    <col min="5" max="5" width="6.44140625" style="126" customWidth="1"/>
    <col min="6" max="6" width="18.33203125" style="126" bestFit="1" customWidth="1"/>
    <col min="7" max="7" width="9.109375" style="126"/>
    <col min="8" max="8" width="31.33203125" style="126" bestFit="1" customWidth="1"/>
    <col min="9" max="9" width="15.6640625" style="126" bestFit="1" customWidth="1"/>
    <col min="10" max="10" width="44.6640625" style="126" bestFit="1" customWidth="1"/>
    <col min="11" max="11" width="6.33203125" style="126" bestFit="1" customWidth="1"/>
    <col min="12" max="12" width="15.5546875" style="126" bestFit="1" customWidth="1"/>
    <col min="13" max="257" width="9.109375" style="126"/>
    <col min="258" max="258" width="41.6640625" style="126" bestFit="1" customWidth="1"/>
    <col min="259" max="259" width="15.6640625" style="126" bestFit="1" customWidth="1"/>
    <col min="260" max="260" width="41.5546875" style="126" customWidth="1"/>
    <col min="261" max="261" width="6.44140625" style="126" customWidth="1"/>
    <col min="262" max="262" width="18.33203125" style="126" bestFit="1" customWidth="1"/>
    <col min="263" max="263" width="9.109375" style="126"/>
    <col min="264" max="264" width="31.33203125" style="126" bestFit="1" customWidth="1"/>
    <col min="265" max="265" width="15.6640625" style="126" bestFit="1" customWidth="1"/>
    <col min="266" max="266" width="44.6640625" style="126" bestFit="1" customWidth="1"/>
    <col min="267" max="267" width="6.33203125" style="126" bestFit="1" customWidth="1"/>
    <col min="268" max="268" width="15.5546875" style="126" bestFit="1" customWidth="1"/>
    <col min="269" max="513" width="9.109375" style="126"/>
    <col min="514" max="514" width="41.6640625" style="126" bestFit="1" customWidth="1"/>
    <col min="515" max="515" width="15.6640625" style="126" bestFit="1" customWidth="1"/>
    <col min="516" max="516" width="41.5546875" style="126" customWidth="1"/>
    <col min="517" max="517" width="6.44140625" style="126" customWidth="1"/>
    <col min="518" max="518" width="18.33203125" style="126" bestFit="1" customWidth="1"/>
    <col min="519" max="519" width="9.109375" style="126"/>
    <col min="520" max="520" width="31.33203125" style="126" bestFit="1" customWidth="1"/>
    <col min="521" max="521" width="15.6640625" style="126" bestFit="1" customWidth="1"/>
    <col min="522" max="522" width="44.6640625" style="126" bestFit="1" customWidth="1"/>
    <col min="523" max="523" width="6.33203125" style="126" bestFit="1" customWidth="1"/>
    <col min="524" max="524" width="15.5546875" style="126" bestFit="1" customWidth="1"/>
    <col min="525" max="769" width="9.109375" style="126"/>
    <col min="770" max="770" width="41.6640625" style="126" bestFit="1" customWidth="1"/>
    <col min="771" max="771" width="15.6640625" style="126" bestFit="1" customWidth="1"/>
    <col min="772" max="772" width="41.5546875" style="126" customWidth="1"/>
    <col min="773" max="773" width="6.44140625" style="126" customWidth="1"/>
    <col min="774" max="774" width="18.33203125" style="126" bestFit="1" customWidth="1"/>
    <col min="775" max="775" width="9.109375" style="126"/>
    <col min="776" max="776" width="31.33203125" style="126" bestFit="1" customWidth="1"/>
    <col min="777" max="777" width="15.6640625" style="126" bestFit="1" customWidth="1"/>
    <col min="778" max="778" width="44.6640625" style="126" bestFit="1" customWidth="1"/>
    <col min="779" max="779" width="6.33203125" style="126" bestFit="1" customWidth="1"/>
    <col min="780" max="780" width="15.5546875" style="126" bestFit="1" customWidth="1"/>
    <col min="781" max="1025" width="9.109375" style="126"/>
    <col min="1026" max="1026" width="41.6640625" style="126" bestFit="1" customWidth="1"/>
    <col min="1027" max="1027" width="15.6640625" style="126" bestFit="1" customWidth="1"/>
    <col min="1028" max="1028" width="41.5546875" style="126" customWidth="1"/>
    <col min="1029" max="1029" width="6.44140625" style="126" customWidth="1"/>
    <col min="1030" max="1030" width="18.33203125" style="126" bestFit="1" customWidth="1"/>
    <col min="1031" max="1031" width="9.109375" style="126"/>
    <col min="1032" max="1032" width="31.33203125" style="126" bestFit="1" customWidth="1"/>
    <col min="1033" max="1033" width="15.6640625" style="126" bestFit="1" customWidth="1"/>
    <col min="1034" max="1034" width="44.6640625" style="126" bestFit="1" customWidth="1"/>
    <col min="1035" max="1035" width="6.33203125" style="126" bestFit="1" customWidth="1"/>
    <col min="1036" max="1036" width="15.5546875" style="126" bestFit="1" customWidth="1"/>
    <col min="1037" max="1281" width="9.109375" style="126"/>
    <col min="1282" max="1282" width="41.6640625" style="126" bestFit="1" customWidth="1"/>
    <col min="1283" max="1283" width="15.6640625" style="126" bestFit="1" customWidth="1"/>
    <col min="1284" max="1284" width="41.5546875" style="126" customWidth="1"/>
    <col min="1285" max="1285" width="6.44140625" style="126" customWidth="1"/>
    <col min="1286" max="1286" width="18.33203125" style="126" bestFit="1" customWidth="1"/>
    <col min="1287" max="1287" width="9.109375" style="126"/>
    <col min="1288" max="1288" width="31.33203125" style="126" bestFit="1" customWidth="1"/>
    <col min="1289" max="1289" width="15.6640625" style="126" bestFit="1" customWidth="1"/>
    <col min="1290" max="1290" width="44.6640625" style="126" bestFit="1" customWidth="1"/>
    <col min="1291" max="1291" width="6.33203125" style="126" bestFit="1" customWidth="1"/>
    <col min="1292" max="1292" width="15.5546875" style="126" bestFit="1" customWidth="1"/>
    <col min="1293" max="1537" width="9.109375" style="126"/>
    <col min="1538" max="1538" width="41.6640625" style="126" bestFit="1" customWidth="1"/>
    <col min="1539" max="1539" width="15.6640625" style="126" bestFit="1" customWidth="1"/>
    <col min="1540" max="1540" width="41.5546875" style="126" customWidth="1"/>
    <col min="1541" max="1541" width="6.44140625" style="126" customWidth="1"/>
    <col min="1542" max="1542" width="18.33203125" style="126" bestFit="1" customWidth="1"/>
    <col min="1543" max="1543" width="9.109375" style="126"/>
    <col min="1544" max="1544" width="31.33203125" style="126" bestFit="1" customWidth="1"/>
    <col min="1545" max="1545" width="15.6640625" style="126" bestFit="1" customWidth="1"/>
    <col min="1546" max="1546" width="44.6640625" style="126" bestFit="1" customWidth="1"/>
    <col min="1547" max="1547" width="6.33203125" style="126" bestFit="1" customWidth="1"/>
    <col min="1548" max="1548" width="15.5546875" style="126" bestFit="1" customWidth="1"/>
    <col min="1549" max="1793" width="9.109375" style="126"/>
    <col min="1794" max="1794" width="41.6640625" style="126" bestFit="1" customWidth="1"/>
    <col min="1795" max="1795" width="15.6640625" style="126" bestFit="1" customWidth="1"/>
    <col min="1796" max="1796" width="41.5546875" style="126" customWidth="1"/>
    <col min="1797" max="1797" width="6.44140625" style="126" customWidth="1"/>
    <col min="1798" max="1798" width="18.33203125" style="126" bestFit="1" customWidth="1"/>
    <col min="1799" max="1799" width="9.109375" style="126"/>
    <col min="1800" max="1800" width="31.33203125" style="126" bestFit="1" customWidth="1"/>
    <col min="1801" max="1801" width="15.6640625" style="126" bestFit="1" customWidth="1"/>
    <col min="1802" max="1802" width="44.6640625" style="126" bestFit="1" customWidth="1"/>
    <col min="1803" max="1803" width="6.33203125" style="126" bestFit="1" customWidth="1"/>
    <col min="1804" max="1804" width="15.5546875" style="126" bestFit="1" customWidth="1"/>
    <col min="1805" max="2049" width="9.109375" style="126"/>
    <col min="2050" max="2050" width="41.6640625" style="126" bestFit="1" customWidth="1"/>
    <col min="2051" max="2051" width="15.6640625" style="126" bestFit="1" customWidth="1"/>
    <col min="2052" max="2052" width="41.5546875" style="126" customWidth="1"/>
    <col min="2053" max="2053" width="6.44140625" style="126" customWidth="1"/>
    <col min="2054" max="2054" width="18.33203125" style="126" bestFit="1" customWidth="1"/>
    <col min="2055" max="2055" width="9.109375" style="126"/>
    <col min="2056" max="2056" width="31.33203125" style="126" bestFit="1" customWidth="1"/>
    <col min="2057" max="2057" width="15.6640625" style="126" bestFit="1" customWidth="1"/>
    <col min="2058" max="2058" width="44.6640625" style="126" bestFit="1" customWidth="1"/>
    <col min="2059" max="2059" width="6.33203125" style="126" bestFit="1" customWidth="1"/>
    <col min="2060" max="2060" width="15.5546875" style="126" bestFit="1" customWidth="1"/>
    <col min="2061" max="2305" width="9.109375" style="126"/>
    <col min="2306" max="2306" width="41.6640625" style="126" bestFit="1" customWidth="1"/>
    <col min="2307" max="2307" width="15.6640625" style="126" bestFit="1" customWidth="1"/>
    <col min="2308" max="2308" width="41.5546875" style="126" customWidth="1"/>
    <col min="2309" max="2309" width="6.44140625" style="126" customWidth="1"/>
    <col min="2310" max="2310" width="18.33203125" style="126" bestFit="1" customWidth="1"/>
    <col min="2311" max="2311" width="9.109375" style="126"/>
    <col min="2312" max="2312" width="31.33203125" style="126" bestFit="1" customWidth="1"/>
    <col min="2313" max="2313" width="15.6640625" style="126" bestFit="1" customWidth="1"/>
    <col min="2314" max="2314" width="44.6640625" style="126" bestFit="1" customWidth="1"/>
    <col min="2315" max="2315" width="6.33203125" style="126" bestFit="1" customWidth="1"/>
    <col min="2316" max="2316" width="15.5546875" style="126" bestFit="1" customWidth="1"/>
    <col min="2317" max="2561" width="9.109375" style="126"/>
    <col min="2562" max="2562" width="41.6640625" style="126" bestFit="1" customWidth="1"/>
    <col min="2563" max="2563" width="15.6640625" style="126" bestFit="1" customWidth="1"/>
    <col min="2564" max="2564" width="41.5546875" style="126" customWidth="1"/>
    <col min="2565" max="2565" width="6.44140625" style="126" customWidth="1"/>
    <col min="2566" max="2566" width="18.33203125" style="126" bestFit="1" customWidth="1"/>
    <col min="2567" max="2567" width="9.109375" style="126"/>
    <col min="2568" max="2568" width="31.33203125" style="126" bestFit="1" customWidth="1"/>
    <col min="2569" max="2569" width="15.6640625" style="126" bestFit="1" customWidth="1"/>
    <col min="2570" max="2570" width="44.6640625" style="126" bestFit="1" customWidth="1"/>
    <col min="2571" max="2571" width="6.33203125" style="126" bestFit="1" customWidth="1"/>
    <col min="2572" max="2572" width="15.5546875" style="126" bestFit="1" customWidth="1"/>
    <col min="2573" max="2817" width="9.109375" style="126"/>
    <col min="2818" max="2818" width="41.6640625" style="126" bestFit="1" customWidth="1"/>
    <col min="2819" max="2819" width="15.6640625" style="126" bestFit="1" customWidth="1"/>
    <col min="2820" max="2820" width="41.5546875" style="126" customWidth="1"/>
    <col min="2821" max="2821" width="6.44140625" style="126" customWidth="1"/>
    <col min="2822" max="2822" width="18.33203125" style="126" bestFit="1" customWidth="1"/>
    <col min="2823" max="2823" width="9.109375" style="126"/>
    <col min="2824" max="2824" width="31.33203125" style="126" bestFit="1" customWidth="1"/>
    <col min="2825" max="2825" width="15.6640625" style="126" bestFit="1" customWidth="1"/>
    <col min="2826" max="2826" width="44.6640625" style="126" bestFit="1" customWidth="1"/>
    <col min="2827" max="2827" width="6.33203125" style="126" bestFit="1" customWidth="1"/>
    <col min="2828" max="2828" width="15.5546875" style="126" bestFit="1" customWidth="1"/>
    <col min="2829" max="3073" width="9.109375" style="126"/>
    <col min="3074" max="3074" width="41.6640625" style="126" bestFit="1" customWidth="1"/>
    <col min="3075" max="3075" width="15.6640625" style="126" bestFit="1" customWidth="1"/>
    <col min="3076" max="3076" width="41.5546875" style="126" customWidth="1"/>
    <col min="3077" max="3077" width="6.44140625" style="126" customWidth="1"/>
    <col min="3078" max="3078" width="18.33203125" style="126" bestFit="1" customWidth="1"/>
    <col min="3079" max="3079" width="9.109375" style="126"/>
    <col min="3080" max="3080" width="31.33203125" style="126" bestFit="1" customWidth="1"/>
    <col min="3081" max="3081" width="15.6640625" style="126" bestFit="1" customWidth="1"/>
    <col min="3082" max="3082" width="44.6640625" style="126" bestFit="1" customWidth="1"/>
    <col min="3083" max="3083" width="6.33203125" style="126" bestFit="1" customWidth="1"/>
    <col min="3084" max="3084" width="15.5546875" style="126" bestFit="1" customWidth="1"/>
    <col min="3085" max="3329" width="9.109375" style="126"/>
    <col min="3330" max="3330" width="41.6640625" style="126" bestFit="1" customWidth="1"/>
    <col min="3331" max="3331" width="15.6640625" style="126" bestFit="1" customWidth="1"/>
    <col min="3332" max="3332" width="41.5546875" style="126" customWidth="1"/>
    <col min="3333" max="3333" width="6.44140625" style="126" customWidth="1"/>
    <col min="3334" max="3334" width="18.33203125" style="126" bestFit="1" customWidth="1"/>
    <col min="3335" max="3335" width="9.109375" style="126"/>
    <col min="3336" max="3336" width="31.33203125" style="126" bestFit="1" customWidth="1"/>
    <col min="3337" max="3337" width="15.6640625" style="126" bestFit="1" customWidth="1"/>
    <col min="3338" max="3338" width="44.6640625" style="126" bestFit="1" customWidth="1"/>
    <col min="3339" max="3339" width="6.33203125" style="126" bestFit="1" customWidth="1"/>
    <col min="3340" max="3340" width="15.5546875" style="126" bestFit="1" customWidth="1"/>
    <col min="3341" max="3585" width="9.109375" style="126"/>
    <col min="3586" max="3586" width="41.6640625" style="126" bestFit="1" customWidth="1"/>
    <col min="3587" max="3587" width="15.6640625" style="126" bestFit="1" customWidth="1"/>
    <col min="3588" max="3588" width="41.5546875" style="126" customWidth="1"/>
    <col min="3589" max="3589" width="6.44140625" style="126" customWidth="1"/>
    <col min="3590" max="3590" width="18.33203125" style="126" bestFit="1" customWidth="1"/>
    <col min="3591" max="3591" width="9.109375" style="126"/>
    <col min="3592" max="3592" width="31.33203125" style="126" bestFit="1" customWidth="1"/>
    <col min="3593" max="3593" width="15.6640625" style="126" bestFit="1" customWidth="1"/>
    <col min="3594" max="3594" width="44.6640625" style="126" bestFit="1" customWidth="1"/>
    <col min="3595" max="3595" width="6.33203125" style="126" bestFit="1" customWidth="1"/>
    <col min="3596" max="3596" width="15.5546875" style="126" bestFit="1" customWidth="1"/>
    <col min="3597" max="3841" width="9.109375" style="126"/>
    <col min="3842" max="3842" width="41.6640625" style="126" bestFit="1" customWidth="1"/>
    <col min="3843" max="3843" width="15.6640625" style="126" bestFit="1" customWidth="1"/>
    <col min="3844" max="3844" width="41.5546875" style="126" customWidth="1"/>
    <col min="3845" max="3845" width="6.44140625" style="126" customWidth="1"/>
    <col min="3846" max="3846" width="18.33203125" style="126" bestFit="1" customWidth="1"/>
    <col min="3847" max="3847" width="9.109375" style="126"/>
    <col min="3848" max="3848" width="31.33203125" style="126" bestFit="1" customWidth="1"/>
    <col min="3849" max="3849" width="15.6640625" style="126" bestFit="1" customWidth="1"/>
    <col min="3850" max="3850" width="44.6640625" style="126" bestFit="1" customWidth="1"/>
    <col min="3851" max="3851" width="6.33203125" style="126" bestFit="1" customWidth="1"/>
    <col min="3852" max="3852" width="15.5546875" style="126" bestFit="1" customWidth="1"/>
    <col min="3853" max="4097" width="9.109375" style="126"/>
    <col min="4098" max="4098" width="41.6640625" style="126" bestFit="1" customWidth="1"/>
    <col min="4099" max="4099" width="15.6640625" style="126" bestFit="1" customWidth="1"/>
    <col min="4100" max="4100" width="41.5546875" style="126" customWidth="1"/>
    <col min="4101" max="4101" width="6.44140625" style="126" customWidth="1"/>
    <col min="4102" max="4102" width="18.33203125" style="126" bestFit="1" customWidth="1"/>
    <col min="4103" max="4103" width="9.109375" style="126"/>
    <col min="4104" max="4104" width="31.33203125" style="126" bestFit="1" customWidth="1"/>
    <col min="4105" max="4105" width="15.6640625" style="126" bestFit="1" customWidth="1"/>
    <col min="4106" max="4106" width="44.6640625" style="126" bestFit="1" customWidth="1"/>
    <col min="4107" max="4107" width="6.33203125" style="126" bestFit="1" customWidth="1"/>
    <col min="4108" max="4108" width="15.5546875" style="126" bestFit="1" customWidth="1"/>
    <col min="4109" max="4353" width="9.109375" style="126"/>
    <col min="4354" max="4354" width="41.6640625" style="126" bestFit="1" customWidth="1"/>
    <col min="4355" max="4355" width="15.6640625" style="126" bestFit="1" customWidth="1"/>
    <col min="4356" max="4356" width="41.5546875" style="126" customWidth="1"/>
    <col min="4357" max="4357" width="6.44140625" style="126" customWidth="1"/>
    <col min="4358" max="4358" width="18.33203125" style="126" bestFit="1" customWidth="1"/>
    <col min="4359" max="4359" width="9.109375" style="126"/>
    <col min="4360" max="4360" width="31.33203125" style="126" bestFit="1" customWidth="1"/>
    <col min="4361" max="4361" width="15.6640625" style="126" bestFit="1" customWidth="1"/>
    <col min="4362" max="4362" width="44.6640625" style="126" bestFit="1" customWidth="1"/>
    <col min="4363" max="4363" width="6.33203125" style="126" bestFit="1" customWidth="1"/>
    <col min="4364" max="4364" width="15.5546875" style="126" bestFit="1" customWidth="1"/>
    <col min="4365" max="4609" width="9.109375" style="126"/>
    <col min="4610" max="4610" width="41.6640625" style="126" bestFit="1" customWidth="1"/>
    <col min="4611" max="4611" width="15.6640625" style="126" bestFit="1" customWidth="1"/>
    <col min="4612" max="4612" width="41.5546875" style="126" customWidth="1"/>
    <col min="4613" max="4613" width="6.44140625" style="126" customWidth="1"/>
    <col min="4614" max="4614" width="18.33203125" style="126" bestFit="1" customWidth="1"/>
    <col min="4615" max="4615" width="9.109375" style="126"/>
    <col min="4616" max="4616" width="31.33203125" style="126" bestFit="1" customWidth="1"/>
    <col min="4617" max="4617" width="15.6640625" style="126" bestFit="1" customWidth="1"/>
    <col min="4618" max="4618" width="44.6640625" style="126" bestFit="1" customWidth="1"/>
    <col min="4619" max="4619" width="6.33203125" style="126" bestFit="1" customWidth="1"/>
    <col min="4620" max="4620" width="15.5546875" style="126" bestFit="1" customWidth="1"/>
    <col min="4621" max="4865" width="9.109375" style="126"/>
    <col min="4866" max="4866" width="41.6640625" style="126" bestFit="1" customWidth="1"/>
    <col min="4867" max="4867" width="15.6640625" style="126" bestFit="1" customWidth="1"/>
    <col min="4868" max="4868" width="41.5546875" style="126" customWidth="1"/>
    <col min="4869" max="4869" width="6.44140625" style="126" customWidth="1"/>
    <col min="4870" max="4870" width="18.33203125" style="126" bestFit="1" customWidth="1"/>
    <col min="4871" max="4871" width="9.109375" style="126"/>
    <col min="4872" max="4872" width="31.33203125" style="126" bestFit="1" customWidth="1"/>
    <col min="4873" max="4873" width="15.6640625" style="126" bestFit="1" customWidth="1"/>
    <col min="4874" max="4874" width="44.6640625" style="126" bestFit="1" customWidth="1"/>
    <col min="4875" max="4875" width="6.33203125" style="126" bestFit="1" customWidth="1"/>
    <col min="4876" max="4876" width="15.5546875" style="126" bestFit="1" customWidth="1"/>
    <col min="4877" max="5121" width="9.109375" style="126"/>
    <col min="5122" max="5122" width="41.6640625" style="126" bestFit="1" customWidth="1"/>
    <col min="5123" max="5123" width="15.6640625" style="126" bestFit="1" customWidth="1"/>
    <col min="5124" max="5124" width="41.5546875" style="126" customWidth="1"/>
    <col min="5125" max="5125" width="6.44140625" style="126" customWidth="1"/>
    <col min="5126" max="5126" width="18.33203125" style="126" bestFit="1" customWidth="1"/>
    <col min="5127" max="5127" width="9.109375" style="126"/>
    <col min="5128" max="5128" width="31.33203125" style="126" bestFit="1" customWidth="1"/>
    <col min="5129" max="5129" width="15.6640625" style="126" bestFit="1" customWidth="1"/>
    <col min="5130" max="5130" width="44.6640625" style="126" bestFit="1" customWidth="1"/>
    <col min="5131" max="5131" width="6.33203125" style="126" bestFit="1" customWidth="1"/>
    <col min="5132" max="5132" width="15.5546875" style="126" bestFit="1" customWidth="1"/>
    <col min="5133" max="5377" width="9.109375" style="126"/>
    <col min="5378" max="5378" width="41.6640625" style="126" bestFit="1" customWidth="1"/>
    <col min="5379" max="5379" width="15.6640625" style="126" bestFit="1" customWidth="1"/>
    <col min="5380" max="5380" width="41.5546875" style="126" customWidth="1"/>
    <col min="5381" max="5381" width="6.44140625" style="126" customWidth="1"/>
    <col min="5382" max="5382" width="18.33203125" style="126" bestFit="1" customWidth="1"/>
    <col min="5383" max="5383" width="9.109375" style="126"/>
    <col min="5384" max="5384" width="31.33203125" style="126" bestFit="1" customWidth="1"/>
    <col min="5385" max="5385" width="15.6640625" style="126" bestFit="1" customWidth="1"/>
    <col min="5386" max="5386" width="44.6640625" style="126" bestFit="1" customWidth="1"/>
    <col min="5387" max="5387" width="6.33203125" style="126" bestFit="1" customWidth="1"/>
    <col min="5388" max="5388" width="15.5546875" style="126" bestFit="1" customWidth="1"/>
    <col min="5389" max="5633" width="9.109375" style="126"/>
    <col min="5634" max="5634" width="41.6640625" style="126" bestFit="1" customWidth="1"/>
    <col min="5635" max="5635" width="15.6640625" style="126" bestFit="1" customWidth="1"/>
    <col min="5636" max="5636" width="41.5546875" style="126" customWidth="1"/>
    <col min="5637" max="5637" width="6.44140625" style="126" customWidth="1"/>
    <col min="5638" max="5638" width="18.33203125" style="126" bestFit="1" customWidth="1"/>
    <col min="5639" max="5639" width="9.109375" style="126"/>
    <col min="5640" max="5640" width="31.33203125" style="126" bestFit="1" customWidth="1"/>
    <col min="5641" max="5641" width="15.6640625" style="126" bestFit="1" customWidth="1"/>
    <col min="5642" max="5642" width="44.6640625" style="126" bestFit="1" customWidth="1"/>
    <col min="5643" max="5643" width="6.33203125" style="126" bestFit="1" customWidth="1"/>
    <col min="5644" max="5644" width="15.5546875" style="126" bestFit="1" customWidth="1"/>
    <col min="5645" max="5889" width="9.109375" style="126"/>
    <col min="5890" max="5890" width="41.6640625" style="126" bestFit="1" customWidth="1"/>
    <col min="5891" max="5891" width="15.6640625" style="126" bestFit="1" customWidth="1"/>
    <col min="5892" max="5892" width="41.5546875" style="126" customWidth="1"/>
    <col min="5893" max="5893" width="6.44140625" style="126" customWidth="1"/>
    <col min="5894" max="5894" width="18.33203125" style="126" bestFit="1" customWidth="1"/>
    <col min="5895" max="5895" width="9.109375" style="126"/>
    <col min="5896" max="5896" width="31.33203125" style="126" bestFit="1" customWidth="1"/>
    <col min="5897" max="5897" width="15.6640625" style="126" bestFit="1" customWidth="1"/>
    <col min="5898" max="5898" width="44.6640625" style="126" bestFit="1" customWidth="1"/>
    <col min="5899" max="5899" width="6.33203125" style="126" bestFit="1" customWidth="1"/>
    <col min="5900" max="5900" width="15.5546875" style="126" bestFit="1" customWidth="1"/>
    <col min="5901" max="6145" width="9.109375" style="126"/>
    <col min="6146" max="6146" width="41.6640625" style="126" bestFit="1" customWidth="1"/>
    <col min="6147" max="6147" width="15.6640625" style="126" bestFit="1" customWidth="1"/>
    <col min="6148" max="6148" width="41.5546875" style="126" customWidth="1"/>
    <col min="6149" max="6149" width="6.44140625" style="126" customWidth="1"/>
    <col min="6150" max="6150" width="18.33203125" style="126" bestFit="1" customWidth="1"/>
    <col min="6151" max="6151" width="9.109375" style="126"/>
    <col min="6152" max="6152" width="31.33203125" style="126" bestFit="1" customWidth="1"/>
    <col min="6153" max="6153" width="15.6640625" style="126" bestFit="1" customWidth="1"/>
    <col min="6154" max="6154" width="44.6640625" style="126" bestFit="1" customWidth="1"/>
    <col min="6155" max="6155" width="6.33203125" style="126" bestFit="1" customWidth="1"/>
    <col min="6156" max="6156" width="15.5546875" style="126" bestFit="1" customWidth="1"/>
    <col min="6157" max="6401" width="9.109375" style="126"/>
    <col min="6402" max="6402" width="41.6640625" style="126" bestFit="1" customWidth="1"/>
    <col min="6403" max="6403" width="15.6640625" style="126" bestFit="1" customWidth="1"/>
    <col min="6404" max="6404" width="41.5546875" style="126" customWidth="1"/>
    <col min="6405" max="6405" width="6.44140625" style="126" customWidth="1"/>
    <col min="6406" max="6406" width="18.33203125" style="126" bestFit="1" customWidth="1"/>
    <col min="6407" max="6407" width="9.109375" style="126"/>
    <col min="6408" max="6408" width="31.33203125" style="126" bestFit="1" customWidth="1"/>
    <col min="6409" max="6409" width="15.6640625" style="126" bestFit="1" customWidth="1"/>
    <col min="6410" max="6410" width="44.6640625" style="126" bestFit="1" customWidth="1"/>
    <col min="6411" max="6411" width="6.33203125" style="126" bestFit="1" customWidth="1"/>
    <col min="6412" max="6412" width="15.5546875" style="126" bestFit="1" customWidth="1"/>
    <col min="6413" max="6657" width="9.109375" style="126"/>
    <col min="6658" max="6658" width="41.6640625" style="126" bestFit="1" customWidth="1"/>
    <col min="6659" max="6659" width="15.6640625" style="126" bestFit="1" customWidth="1"/>
    <col min="6660" max="6660" width="41.5546875" style="126" customWidth="1"/>
    <col min="6661" max="6661" width="6.44140625" style="126" customWidth="1"/>
    <col min="6662" max="6662" width="18.33203125" style="126" bestFit="1" customWidth="1"/>
    <col min="6663" max="6663" width="9.109375" style="126"/>
    <col min="6664" max="6664" width="31.33203125" style="126" bestFit="1" customWidth="1"/>
    <col min="6665" max="6665" width="15.6640625" style="126" bestFit="1" customWidth="1"/>
    <col min="6666" max="6666" width="44.6640625" style="126" bestFit="1" customWidth="1"/>
    <col min="6667" max="6667" width="6.33203125" style="126" bestFit="1" customWidth="1"/>
    <col min="6668" max="6668" width="15.5546875" style="126" bestFit="1" customWidth="1"/>
    <col min="6669" max="6913" width="9.109375" style="126"/>
    <col min="6914" max="6914" width="41.6640625" style="126" bestFit="1" customWidth="1"/>
    <col min="6915" max="6915" width="15.6640625" style="126" bestFit="1" customWidth="1"/>
    <col min="6916" max="6916" width="41.5546875" style="126" customWidth="1"/>
    <col min="6917" max="6917" width="6.44140625" style="126" customWidth="1"/>
    <col min="6918" max="6918" width="18.33203125" style="126" bestFit="1" customWidth="1"/>
    <col min="6919" max="6919" width="9.109375" style="126"/>
    <col min="6920" max="6920" width="31.33203125" style="126" bestFit="1" customWidth="1"/>
    <col min="6921" max="6921" width="15.6640625" style="126" bestFit="1" customWidth="1"/>
    <col min="6922" max="6922" width="44.6640625" style="126" bestFit="1" customWidth="1"/>
    <col min="6923" max="6923" width="6.33203125" style="126" bestFit="1" customWidth="1"/>
    <col min="6924" max="6924" width="15.5546875" style="126" bestFit="1" customWidth="1"/>
    <col min="6925" max="7169" width="9.109375" style="126"/>
    <col min="7170" max="7170" width="41.6640625" style="126" bestFit="1" customWidth="1"/>
    <col min="7171" max="7171" width="15.6640625" style="126" bestFit="1" customWidth="1"/>
    <col min="7172" max="7172" width="41.5546875" style="126" customWidth="1"/>
    <col min="7173" max="7173" width="6.44140625" style="126" customWidth="1"/>
    <col min="7174" max="7174" width="18.33203125" style="126" bestFit="1" customWidth="1"/>
    <col min="7175" max="7175" width="9.109375" style="126"/>
    <col min="7176" max="7176" width="31.33203125" style="126" bestFit="1" customWidth="1"/>
    <col min="7177" max="7177" width="15.6640625" style="126" bestFit="1" customWidth="1"/>
    <col min="7178" max="7178" width="44.6640625" style="126" bestFit="1" customWidth="1"/>
    <col min="7179" max="7179" width="6.33203125" style="126" bestFit="1" customWidth="1"/>
    <col min="7180" max="7180" width="15.5546875" style="126" bestFit="1" customWidth="1"/>
    <col min="7181" max="7425" width="9.109375" style="126"/>
    <col min="7426" max="7426" width="41.6640625" style="126" bestFit="1" customWidth="1"/>
    <col min="7427" max="7427" width="15.6640625" style="126" bestFit="1" customWidth="1"/>
    <col min="7428" max="7428" width="41.5546875" style="126" customWidth="1"/>
    <col min="7429" max="7429" width="6.44140625" style="126" customWidth="1"/>
    <col min="7430" max="7430" width="18.33203125" style="126" bestFit="1" customWidth="1"/>
    <col min="7431" max="7431" width="9.109375" style="126"/>
    <col min="7432" max="7432" width="31.33203125" style="126" bestFit="1" customWidth="1"/>
    <col min="7433" max="7433" width="15.6640625" style="126" bestFit="1" customWidth="1"/>
    <col min="7434" max="7434" width="44.6640625" style="126" bestFit="1" customWidth="1"/>
    <col min="7435" max="7435" width="6.33203125" style="126" bestFit="1" customWidth="1"/>
    <col min="7436" max="7436" width="15.5546875" style="126" bestFit="1" customWidth="1"/>
    <col min="7437" max="7681" width="9.109375" style="126"/>
    <col min="7682" max="7682" width="41.6640625" style="126" bestFit="1" customWidth="1"/>
    <col min="7683" max="7683" width="15.6640625" style="126" bestFit="1" customWidth="1"/>
    <col min="7684" max="7684" width="41.5546875" style="126" customWidth="1"/>
    <col min="7685" max="7685" width="6.44140625" style="126" customWidth="1"/>
    <col min="7686" max="7686" width="18.33203125" style="126" bestFit="1" customWidth="1"/>
    <col min="7687" max="7687" width="9.109375" style="126"/>
    <col min="7688" max="7688" width="31.33203125" style="126" bestFit="1" customWidth="1"/>
    <col min="7689" max="7689" width="15.6640625" style="126" bestFit="1" customWidth="1"/>
    <col min="7690" max="7690" width="44.6640625" style="126" bestFit="1" customWidth="1"/>
    <col min="7691" max="7691" width="6.33203125" style="126" bestFit="1" customWidth="1"/>
    <col min="7692" max="7692" width="15.5546875" style="126" bestFit="1" customWidth="1"/>
    <col min="7693" max="7937" width="9.109375" style="126"/>
    <col min="7938" max="7938" width="41.6640625" style="126" bestFit="1" customWidth="1"/>
    <col min="7939" max="7939" width="15.6640625" style="126" bestFit="1" customWidth="1"/>
    <col min="7940" max="7940" width="41.5546875" style="126" customWidth="1"/>
    <col min="7941" max="7941" width="6.44140625" style="126" customWidth="1"/>
    <col min="7942" max="7942" width="18.33203125" style="126" bestFit="1" customWidth="1"/>
    <col min="7943" max="7943" width="9.109375" style="126"/>
    <col min="7944" max="7944" width="31.33203125" style="126" bestFit="1" customWidth="1"/>
    <col min="7945" max="7945" width="15.6640625" style="126" bestFit="1" customWidth="1"/>
    <col min="7946" max="7946" width="44.6640625" style="126" bestFit="1" customWidth="1"/>
    <col min="7947" max="7947" width="6.33203125" style="126" bestFit="1" customWidth="1"/>
    <col min="7948" max="7948" width="15.5546875" style="126" bestFit="1" customWidth="1"/>
    <col min="7949" max="8193" width="9.109375" style="126"/>
    <col min="8194" max="8194" width="41.6640625" style="126" bestFit="1" customWidth="1"/>
    <col min="8195" max="8195" width="15.6640625" style="126" bestFit="1" customWidth="1"/>
    <col min="8196" max="8196" width="41.5546875" style="126" customWidth="1"/>
    <col min="8197" max="8197" width="6.44140625" style="126" customWidth="1"/>
    <col min="8198" max="8198" width="18.33203125" style="126" bestFit="1" customWidth="1"/>
    <col min="8199" max="8199" width="9.109375" style="126"/>
    <col min="8200" max="8200" width="31.33203125" style="126" bestFit="1" customWidth="1"/>
    <col min="8201" max="8201" width="15.6640625" style="126" bestFit="1" customWidth="1"/>
    <col min="8202" max="8202" width="44.6640625" style="126" bestFit="1" customWidth="1"/>
    <col min="8203" max="8203" width="6.33203125" style="126" bestFit="1" customWidth="1"/>
    <col min="8204" max="8204" width="15.5546875" style="126" bestFit="1" customWidth="1"/>
    <col min="8205" max="8449" width="9.109375" style="126"/>
    <col min="8450" max="8450" width="41.6640625" style="126" bestFit="1" customWidth="1"/>
    <col min="8451" max="8451" width="15.6640625" style="126" bestFit="1" customWidth="1"/>
    <col min="8452" max="8452" width="41.5546875" style="126" customWidth="1"/>
    <col min="8453" max="8453" width="6.44140625" style="126" customWidth="1"/>
    <col min="8454" max="8454" width="18.33203125" style="126" bestFit="1" customWidth="1"/>
    <col min="8455" max="8455" width="9.109375" style="126"/>
    <col min="8456" max="8456" width="31.33203125" style="126" bestFit="1" customWidth="1"/>
    <col min="8457" max="8457" width="15.6640625" style="126" bestFit="1" customWidth="1"/>
    <col min="8458" max="8458" width="44.6640625" style="126" bestFit="1" customWidth="1"/>
    <col min="8459" max="8459" width="6.33203125" style="126" bestFit="1" customWidth="1"/>
    <col min="8460" max="8460" width="15.5546875" style="126" bestFit="1" customWidth="1"/>
    <col min="8461" max="8705" width="9.109375" style="126"/>
    <col min="8706" max="8706" width="41.6640625" style="126" bestFit="1" customWidth="1"/>
    <col min="8707" max="8707" width="15.6640625" style="126" bestFit="1" customWidth="1"/>
    <col min="8708" max="8708" width="41.5546875" style="126" customWidth="1"/>
    <col min="8709" max="8709" width="6.44140625" style="126" customWidth="1"/>
    <col min="8710" max="8710" width="18.33203125" style="126" bestFit="1" customWidth="1"/>
    <col min="8711" max="8711" width="9.109375" style="126"/>
    <col min="8712" max="8712" width="31.33203125" style="126" bestFit="1" customWidth="1"/>
    <col min="8713" max="8713" width="15.6640625" style="126" bestFit="1" customWidth="1"/>
    <col min="8714" max="8714" width="44.6640625" style="126" bestFit="1" customWidth="1"/>
    <col min="8715" max="8715" width="6.33203125" style="126" bestFit="1" customWidth="1"/>
    <col min="8716" max="8716" width="15.5546875" style="126" bestFit="1" customWidth="1"/>
    <col min="8717" max="8961" width="9.109375" style="126"/>
    <col min="8962" max="8962" width="41.6640625" style="126" bestFit="1" customWidth="1"/>
    <col min="8963" max="8963" width="15.6640625" style="126" bestFit="1" customWidth="1"/>
    <col min="8964" max="8964" width="41.5546875" style="126" customWidth="1"/>
    <col min="8965" max="8965" width="6.44140625" style="126" customWidth="1"/>
    <col min="8966" max="8966" width="18.33203125" style="126" bestFit="1" customWidth="1"/>
    <col min="8967" max="8967" width="9.109375" style="126"/>
    <col min="8968" max="8968" width="31.33203125" style="126" bestFit="1" customWidth="1"/>
    <col min="8969" max="8969" width="15.6640625" style="126" bestFit="1" customWidth="1"/>
    <col min="8970" max="8970" width="44.6640625" style="126" bestFit="1" customWidth="1"/>
    <col min="8971" max="8971" width="6.33203125" style="126" bestFit="1" customWidth="1"/>
    <col min="8972" max="8972" width="15.5546875" style="126" bestFit="1" customWidth="1"/>
    <col min="8973" max="9217" width="9.109375" style="126"/>
    <col min="9218" max="9218" width="41.6640625" style="126" bestFit="1" customWidth="1"/>
    <col min="9219" max="9219" width="15.6640625" style="126" bestFit="1" customWidth="1"/>
    <col min="9220" max="9220" width="41.5546875" style="126" customWidth="1"/>
    <col min="9221" max="9221" width="6.44140625" style="126" customWidth="1"/>
    <col min="9222" max="9222" width="18.33203125" style="126" bestFit="1" customWidth="1"/>
    <col min="9223" max="9223" width="9.109375" style="126"/>
    <col min="9224" max="9224" width="31.33203125" style="126" bestFit="1" customWidth="1"/>
    <col min="9225" max="9225" width="15.6640625" style="126" bestFit="1" customWidth="1"/>
    <col min="9226" max="9226" width="44.6640625" style="126" bestFit="1" customWidth="1"/>
    <col min="9227" max="9227" width="6.33203125" style="126" bestFit="1" customWidth="1"/>
    <col min="9228" max="9228" width="15.5546875" style="126" bestFit="1" customWidth="1"/>
    <col min="9229" max="9473" width="9.109375" style="126"/>
    <col min="9474" max="9474" width="41.6640625" style="126" bestFit="1" customWidth="1"/>
    <col min="9475" max="9475" width="15.6640625" style="126" bestFit="1" customWidth="1"/>
    <col min="9476" max="9476" width="41.5546875" style="126" customWidth="1"/>
    <col min="9477" max="9477" width="6.44140625" style="126" customWidth="1"/>
    <col min="9478" max="9478" width="18.33203125" style="126" bestFit="1" customWidth="1"/>
    <col min="9479" max="9479" width="9.109375" style="126"/>
    <col min="9480" max="9480" width="31.33203125" style="126" bestFit="1" customWidth="1"/>
    <col min="9481" max="9481" width="15.6640625" style="126" bestFit="1" customWidth="1"/>
    <col min="9482" max="9482" width="44.6640625" style="126" bestFit="1" customWidth="1"/>
    <col min="9483" max="9483" width="6.33203125" style="126" bestFit="1" customWidth="1"/>
    <col min="9484" max="9484" width="15.5546875" style="126" bestFit="1" customWidth="1"/>
    <col min="9485" max="9729" width="9.109375" style="126"/>
    <col min="9730" max="9730" width="41.6640625" style="126" bestFit="1" customWidth="1"/>
    <col min="9731" max="9731" width="15.6640625" style="126" bestFit="1" customWidth="1"/>
    <col min="9732" max="9732" width="41.5546875" style="126" customWidth="1"/>
    <col min="9733" max="9733" width="6.44140625" style="126" customWidth="1"/>
    <col min="9734" max="9734" width="18.33203125" style="126" bestFit="1" customWidth="1"/>
    <col min="9735" max="9735" width="9.109375" style="126"/>
    <col min="9736" max="9736" width="31.33203125" style="126" bestFit="1" customWidth="1"/>
    <col min="9737" max="9737" width="15.6640625" style="126" bestFit="1" customWidth="1"/>
    <col min="9738" max="9738" width="44.6640625" style="126" bestFit="1" customWidth="1"/>
    <col min="9739" max="9739" width="6.33203125" style="126" bestFit="1" customWidth="1"/>
    <col min="9740" max="9740" width="15.5546875" style="126" bestFit="1" customWidth="1"/>
    <col min="9741" max="9985" width="9.109375" style="126"/>
    <col min="9986" max="9986" width="41.6640625" style="126" bestFit="1" customWidth="1"/>
    <col min="9987" max="9987" width="15.6640625" style="126" bestFit="1" customWidth="1"/>
    <col min="9988" max="9988" width="41.5546875" style="126" customWidth="1"/>
    <col min="9989" max="9989" width="6.44140625" style="126" customWidth="1"/>
    <col min="9990" max="9990" width="18.33203125" style="126" bestFit="1" customWidth="1"/>
    <col min="9991" max="9991" width="9.109375" style="126"/>
    <col min="9992" max="9992" width="31.33203125" style="126" bestFit="1" customWidth="1"/>
    <col min="9993" max="9993" width="15.6640625" style="126" bestFit="1" customWidth="1"/>
    <col min="9994" max="9994" width="44.6640625" style="126" bestFit="1" customWidth="1"/>
    <col min="9995" max="9995" width="6.33203125" style="126" bestFit="1" customWidth="1"/>
    <col min="9996" max="9996" width="15.5546875" style="126" bestFit="1" customWidth="1"/>
    <col min="9997" max="10241" width="9.109375" style="126"/>
    <col min="10242" max="10242" width="41.6640625" style="126" bestFit="1" customWidth="1"/>
    <col min="10243" max="10243" width="15.6640625" style="126" bestFit="1" customWidth="1"/>
    <col min="10244" max="10244" width="41.5546875" style="126" customWidth="1"/>
    <col min="10245" max="10245" width="6.44140625" style="126" customWidth="1"/>
    <col min="10246" max="10246" width="18.33203125" style="126" bestFit="1" customWidth="1"/>
    <col min="10247" max="10247" width="9.109375" style="126"/>
    <col min="10248" max="10248" width="31.33203125" style="126" bestFit="1" customWidth="1"/>
    <col min="10249" max="10249" width="15.6640625" style="126" bestFit="1" customWidth="1"/>
    <col min="10250" max="10250" width="44.6640625" style="126" bestFit="1" customWidth="1"/>
    <col min="10251" max="10251" width="6.33203125" style="126" bestFit="1" customWidth="1"/>
    <col min="10252" max="10252" width="15.5546875" style="126" bestFit="1" customWidth="1"/>
    <col min="10253" max="10497" width="9.109375" style="126"/>
    <col min="10498" max="10498" width="41.6640625" style="126" bestFit="1" customWidth="1"/>
    <col min="10499" max="10499" width="15.6640625" style="126" bestFit="1" customWidth="1"/>
    <col min="10500" max="10500" width="41.5546875" style="126" customWidth="1"/>
    <col min="10501" max="10501" width="6.44140625" style="126" customWidth="1"/>
    <col min="10502" max="10502" width="18.33203125" style="126" bestFit="1" customWidth="1"/>
    <col min="10503" max="10503" width="9.109375" style="126"/>
    <col min="10504" max="10504" width="31.33203125" style="126" bestFit="1" customWidth="1"/>
    <col min="10505" max="10505" width="15.6640625" style="126" bestFit="1" customWidth="1"/>
    <col min="10506" max="10506" width="44.6640625" style="126" bestFit="1" customWidth="1"/>
    <col min="10507" max="10507" width="6.33203125" style="126" bestFit="1" customWidth="1"/>
    <col min="10508" max="10508" width="15.5546875" style="126" bestFit="1" customWidth="1"/>
    <col min="10509" max="10753" width="9.109375" style="126"/>
    <col min="10754" max="10754" width="41.6640625" style="126" bestFit="1" customWidth="1"/>
    <col min="10755" max="10755" width="15.6640625" style="126" bestFit="1" customWidth="1"/>
    <col min="10756" max="10756" width="41.5546875" style="126" customWidth="1"/>
    <col min="10757" max="10757" width="6.44140625" style="126" customWidth="1"/>
    <col min="10758" max="10758" width="18.33203125" style="126" bestFit="1" customWidth="1"/>
    <col min="10759" max="10759" width="9.109375" style="126"/>
    <col min="10760" max="10760" width="31.33203125" style="126" bestFit="1" customWidth="1"/>
    <col min="10761" max="10761" width="15.6640625" style="126" bestFit="1" customWidth="1"/>
    <col min="10762" max="10762" width="44.6640625" style="126" bestFit="1" customWidth="1"/>
    <col min="10763" max="10763" width="6.33203125" style="126" bestFit="1" customWidth="1"/>
    <col min="10764" max="10764" width="15.5546875" style="126" bestFit="1" customWidth="1"/>
    <col min="10765" max="11009" width="9.109375" style="126"/>
    <col min="11010" max="11010" width="41.6640625" style="126" bestFit="1" customWidth="1"/>
    <col min="11011" max="11011" width="15.6640625" style="126" bestFit="1" customWidth="1"/>
    <col min="11012" max="11012" width="41.5546875" style="126" customWidth="1"/>
    <col min="11013" max="11013" width="6.44140625" style="126" customWidth="1"/>
    <col min="11014" max="11014" width="18.33203125" style="126" bestFit="1" customWidth="1"/>
    <col min="11015" max="11015" width="9.109375" style="126"/>
    <col min="11016" max="11016" width="31.33203125" style="126" bestFit="1" customWidth="1"/>
    <col min="11017" max="11017" width="15.6640625" style="126" bestFit="1" customWidth="1"/>
    <col min="11018" max="11018" width="44.6640625" style="126" bestFit="1" customWidth="1"/>
    <col min="11019" max="11019" width="6.33203125" style="126" bestFit="1" customWidth="1"/>
    <col min="11020" max="11020" width="15.5546875" style="126" bestFit="1" customWidth="1"/>
    <col min="11021" max="11265" width="9.109375" style="126"/>
    <col min="11266" max="11266" width="41.6640625" style="126" bestFit="1" customWidth="1"/>
    <col min="11267" max="11267" width="15.6640625" style="126" bestFit="1" customWidth="1"/>
    <col min="11268" max="11268" width="41.5546875" style="126" customWidth="1"/>
    <col min="11269" max="11269" width="6.44140625" style="126" customWidth="1"/>
    <col min="11270" max="11270" width="18.33203125" style="126" bestFit="1" customWidth="1"/>
    <col min="11271" max="11271" width="9.109375" style="126"/>
    <col min="11272" max="11272" width="31.33203125" style="126" bestFit="1" customWidth="1"/>
    <col min="11273" max="11273" width="15.6640625" style="126" bestFit="1" customWidth="1"/>
    <col min="11274" max="11274" width="44.6640625" style="126" bestFit="1" customWidth="1"/>
    <col min="11275" max="11275" width="6.33203125" style="126" bestFit="1" customWidth="1"/>
    <col min="11276" max="11276" width="15.5546875" style="126" bestFit="1" customWidth="1"/>
    <col min="11277" max="11521" width="9.109375" style="126"/>
    <col min="11522" max="11522" width="41.6640625" style="126" bestFit="1" customWidth="1"/>
    <col min="11523" max="11523" width="15.6640625" style="126" bestFit="1" customWidth="1"/>
    <col min="11524" max="11524" width="41.5546875" style="126" customWidth="1"/>
    <col min="11525" max="11525" width="6.44140625" style="126" customWidth="1"/>
    <col min="11526" max="11526" width="18.33203125" style="126" bestFit="1" customWidth="1"/>
    <col min="11527" max="11527" width="9.109375" style="126"/>
    <col min="11528" max="11528" width="31.33203125" style="126" bestFit="1" customWidth="1"/>
    <col min="11529" max="11529" width="15.6640625" style="126" bestFit="1" customWidth="1"/>
    <col min="11530" max="11530" width="44.6640625" style="126" bestFit="1" customWidth="1"/>
    <col min="11531" max="11531" width="6.33203125" style="126" bestFit="1" customWidth="1"/>
    <col min="11532" max="11532" width="15.5546875" style="126" bestFit="1" customWidth="1"/>
    <col min="11533" max="11777" width="9.109375" style="126"/>
    <col min="11778" max="11778" width="41.6640625" style="126" bestFit="1" customWidth="1"/>
    <col min="11779" max="11779" width="15.6640625" style="126" bestFit="1" customWidth="1"/>
    <col min="11780" max="11780" width="41.5546875" style="126" customWidth="1"/>
    <col min="11781" max="11781" width="6.44140625" style="126" customWidth="1"/>
    <col min="11782" max="11782" width="18.33203125" style="126" bestFit="1" customWidth="1"/>
    <col min="11783" max="11783" width="9.109375" style="126"/>
    <col min="11784" max="11784" width="31.33203125" style="126" bestFit="1" customWidth="1"/>
    <col min="11785" max="11785" width="15.6640625" style="126" bestFit="1" customWidth="1"/>
    <col min="11786" max="11786" width="44.6640625" style="126" bestFit="1" customWidth="1"/>
    <col min="11787" max="11787" width="6.33203125" style="126" bestFit="1" customWidth="1"/>
    <col min="11788" max="11788" width="15.5546875" style="126" bestFit="1" customWidth="1"/>
    <col min="11789" max="12033" width="9.109375" style="126"/>
    <col min="12034" max="12034" width="41.6640625" style="126" bestFit="1" customWidth="1"/>
    <col min="12035" max="12035" width="15.6640625" style="126" bestFit="1" customWidth="1"/>
    <col min="12036" max="12036" width="41.5546875" style="126" customWidth="1"/>
    <col min="12037" max="12037" width="6.44140625" style="126" customWidth="1"/>
    <col min="12038" max="12038" width="18.33203125" style="126" bestFit="1" customWidth="1"/>
    <col min="12039" max="12039" width="9.109375" style="126"/>
    <col min="12040" max="12040" width="31.33203125" style="126" bestFit="1" customWidth="1"/>
    <col min="12041" max="12041" width="15.6640625" style="126" bestFit="1" customWidth="1"/>
    <col min="12042" max="12042" width="44.6640625" style="126" bestFit="1" customWidth="1"/>
    <col min="12043" max="12043" width="6.33203125" style="126" bestFit="1" customWidth="1"/>
    <col min="12044" max="12044" width="15.5546875" style="126" bestFit="1" customWidth="1"/>
    <col min="12045" max="12289" width="9.109375" style="126"/>
    <col min="12290" max="12290" width="41.6640625" style="126" bestFit="1" customWidth="1"/>
    <col min="12291" max="12291" width="15.6640625" style="126" bestFit="1" customWidth="1"/>
    <col min="12292" max="12292" width="41.5546875" style="126" customWidth="1"/>
    <col min="12293" max="12293" width="6.44140625" style="126" customWidth="1"/>
    <col min="12294" max="12294" width="18.33203125" style="126" bestFit="1" customWidth="1"/>
    <col min="12295" max="12295" width="9.109375" style="126"/>
    <col min="12296" max="12296" width="31.33203125" style="126" bestFit="1" customWidth="1"/>
    <col min="12297" max="12297" width="15.6640625" style="126" bestFit="1" customWidth="1"/>
    <col min="12298" max="12298" width="44.6640625" style="126" bestFit="1" customWidth="1"/>
    <col min="12299" max="12299" width="6.33203125" style="126" bestFit="1" customWidth="1"/>
    <col min="12300" max="12300" width="15.5546875" style="126" bestFit="1" customWidth="1"/>
    <col min="12301" max="12545" width="9.109375" style="126"/>
    <col min="12546" max="12546" width="41.6640625" style="126" bestFit="1" customWidth="1"/>
    <col min="12547" max="12547" width="15.6640625" style="126" bestFit="1" customWidth="1"/>
    <col min="12548" max="12548" width="41.5546875" style="126" customWidth="1"/>
    <col min="12549" max="12549" width="6.44140625" style="126" customWidth="1"/>
    <col min="12550" max="12550" width="18.33203125" style="126" bestFit="1" customWidth="1"/>
    <col min="12551" max="12551" width="9.109375" style="126"/>
    <col min="12552" max="12552" width="31.33203125" style="126" bestFit="1" customWidth="1"/>
    <col min="12553" max="12553" width="15.6640625" style="126" bestFit="1" customWidth="1"/>
    <col min="12554" max="12554" width="44.6640625" style="126" bestFit="1" customWidth="1"/>
    <col min="12555" max="12555" width="6.33203125" style="126" bestFit="1" customWidth="1"/>
    <col min="12556" max="12556" width="15.5546875" style="126" bestFit="1" customWidth="1"/>
    <col min="12557" max="12801" width="9.109375" style="126"/>
    <col min="12802" max="12802" width="41.6640625" style="126" bestFit="1" customWidth="1"/>
    <col min="12803" max="12803" width="15.6640625" style="126" bestFit="1" customWidth="1"/>
    <col min="12804" max="12804" width="41.5546875" style="126" customWidth="1"/>
    <col min="12805" max="12805" width="6.44140625" style="126" customWidth="1"/>
    <col min="12806" max="12806" width="18.33203125" style="126" bestFit="1" customWidth="1"/>
    <col min="12807" max="12807" width="9.109375" style="126"/>
    <col min="12808" max="12808" width="31.33203125" style="126" bestFit="1" customWidth="1"/>
    <col min="12809" max="12809" width="15.6640625" style="126" bestFit="1" customWidth="1"/>
    <col min="12810" max="12810" width="44.6640625" style="126" bestFit="1" customWidth="1"/>
    <col min="12811" max="12811" width="6.33203125" style="126" bestFit="1" customWidth="1"/>
    <col min="12812" max="12812" width="15.5546875" style="126" bestFit="1" customWidth="1"/>
    <col min="12813" max="13057" width="9.109375" style="126"/>
    <col min="13058" max="13058" width="41.6640625" style="126" bestFit="1" customWidth="1"/>
    <col min="13059" max="13059" width="15.6640625" style="126" bestFit="1" customWidth="1"/>
    <col min="13060" max="13060" width="41.5546875" style="126" customWidth="1"/>
    <col min="13061" max="13061" width="6.44140625" style="126" customWidth="1"/>
    <col min="13062" max="13062" width="18.33203125" style="126" bestFit="1" customWidth="1"/>
    <col min="13063" max="13063" width="9.109375" style="126"/>
    <col min="13064" max="13064" width="31.33203125" style="126" bestFit="1" customWidth="1"/>
    <col min="13065" max="13065" width="15.6640625" style="126" bestFit="1" customWidth="1"/>
    <col min="13066" max="13066" width="44.6640625" style="126" bestFit="1" customWidth="1"/>
    <col min="13067" max="13067" width="6.33203125" style="126" bestFit="1" customWidth="1"/>
    <col min="13068" max="13068" width="15.5546875" style="126" bestFit="1" customWidth="1"/>
    <col min="13069" max="13313" width="9.109375" style="126"/>
    <col min="13314" max="13314" width="41.6640625" style="126" bestFit="1" customWidth="1"/>
    <col min="13315" max="13315" width="15.6640625" style="126" bestFit="1" customWidth="1"/>
    <col min="13316" max="13316" width="41.5546875" style="126" customWidth="1"/>
    <col min="13317" max="13317" width="6.44140625" style="126" customWidth="1"/>
    <col min="13318" max="13318" width="18.33203125" style="126" bestFit="1" customWidth="1"/>
    <col min="13319" max="13319" width="9.109375" style="126"/>
    <col min="13320" max="13320" width="31.33203125" style="126" bestFit="1" customWidth="1"/>
    <col min="13321" max="13321" width="15.6640625" style="126" bestFit="1" customWidth="1"/>
    <col min="13322" max="13322" width="44.6640625" style="126" bestFit="1" customWidth="1"/>
    <col min="13323" max="13323" width="6.33203125" style="126" bestFit="1" customWidth="1"/>
    <col min="13324" max="13324" width="15.5546875" style="126" bestFit="1" customWidth="1"/>
    <col min="13325" max="13569" width="9.109375" style="126"/>
    <col min="13570" max="13570" width="41.6640625" style="126" bestFit="1" customWidth="1"/>
    <col min="13571" max="13571" width="15.6640625" style="126" bestFit="1" customWidth="1"/>
    <col min="13572" max="13572" width="41.5546875" style="126" customWidth="1"/>
    <col min="13573" max="13573" width="6.44140625" style="126" customWidth="1"/>
    <col min="13574" max="13574" width="18.33203125" style="126" bestFit="1" customWidth="1"/>
    <col min="13575" max="13575" width="9.109375" style="126"/>
    <col min="13576" max="13576" width="31.33203125" style="126" bestFit="1" customWidth="1"/>
    <col min="13577" max="13577" width="15.6640625" style="126" bestFit="1" customWidth="1"/>
    <col min="13578" max="13578" width="44.6640625" style="126" bestFit="1" customWidth="1"/>
    <col min="13579" max="13579" width="6.33203125" style="126" bestFit="1" customWidth="1"/>
    <col min="13580" max="13580" width="15.5546875" style="126" bestFit="1" customWidth="1"/>
    <col min="13581" max="13825" width="9.109375" style="126"/>
    <col min="13826" max="13826" width="41.6640625" style="126" bestFit="1" customWidth="1"/>
    <col min="13827" max="13827" width="15.6640625" style="126" bestFit="1" customWidth="1"/>
    <col min="13828" max="13828" width="41.5546875" style="126" customWidth="1"/>
    <col min="13829" max="13829" width="6.44140625" style="126" customWidth="1"/>
    <col min="13830" max="13830" width="18.33203125" style="126" bestFit="1" customWidth="1"/>
    <col min="13831" max="13831" width="9.109375" style="126"/>
    <col min="13832" max="13832" width="31.33203125" style="126" bestFit="1" customWidth="1"/>
    <col min="13833" max="13833" width="15.6640625" style="126" bestFit="1" customWidth="1"/>
    <col min="13834" max="13834" width="44.6640625" style="126" bestFit="1" customWidth="1"/>
    <col min="13835" max="13835" width="6.33203125" style="126" bestFit="1" customWidth="1"/>
    <col min="13836" max="13836" width="15.5546875" style="126" bestFit="1" customWidth="1"/>
    <col min="13837" max="14081" width="9.109375" style="126"/>
    <col min="14082" max="14082" width="41.6640625" style="126" bestFit="1" customWidth="1"/>
    <col min="14083" max="14083" width="15.6640625" style="126" bestFit="1" customWidth="1"/>
    <col min="14084" max="14084" width="41.5546875" style="126" customWidth="1"/>
    <col min="14085" max="14085" width="6.44140625" style="126" customWidth="1"/>
    <col min="14086" max="14086" width="18.33203125" style="126" bestFit="1" customWidth="1"/>
    <col min="14087" max="14087" width="9.109375" style="126"/>
    <col min="14088" max="14088" width="31.33203125" style="126" bestFit="1" customWidth="1"/>
    <col min="14089" max="14089" width="15.6640625" style="126" bestFit="1" customWidth="1"/>
    <col min="14090" max="14090" width="44.6640625" style="126" bestFit="1" customWidth="1"/>
    <col min="14091" max="14091" width="6.33203125" style="126" bestFit="1" customWidth="1"/>
    <col min="14092" max="14092" width="15.5546875" style="126" bestFit="1" customWidth="1"/>
    <col min="14093" max="14337" width="9.109375" style="126"/>
    <col min="14338" max="14338" width="41.6640625" style="126" bestFit="1" customWidth="1"/>
    <col min="14339" max="14339" width="15.6640625" style="126" bestFit="1" customWidth="1"/>
    <col min="14340" max="14340" width="41.5546875" style="126" customWidth="1"/>
    <col min="14341" max="14341" width="6.44140625" style="126" customWidth="1"/>
    <col min="14342" max="14342" width="18.33203125" style="126" bestFit="1" customWidth="1"/>
    <col min="14343" max="14343" width="9.109375" style="126"/>
    <col min="14344" max="14344" width="31.33203125" style="126" bestFit="1" customWidth="1"/>
    <col min="14345" max="14345" width="15.6640625" style="126" bestFit="1" customWidth="1"/>
    <col min="14346" max="14346" width="44.6640625" style="126" bestFit="1" customWidth="1"/>
    <col min="14347" max="14347" width="6.33203125" style="126" bestFit="1" customWidth="1"/>
    <col min="14348" max="14348" width="15.5546875" style="126" bestFit="1" customWidth="1"/>
    <col min="14349" max="14593" width="9.109375" style="126"/>
    <col min="14594" max="14594" width="41.6640625" style="126" bestFit="1" customWidth="1"/>
    <col min="14595" max="14595" width="15.6640625" style="126" bestFit="1" customWidth="1"/>
    <col min="14596" max="14596" width="41.5546875" style="126" customWidth="1"/>
    <col min="14597" max="14597" width="6.44140625" style="126" customWidth="1"/>
    <col min="14598" max="14598" width="18.33203125" style="126" bestFit="1" customWidth="1"/>
    <col min="14599" max="14599" width="9.109375" style="126"/>
    <col min="14600" max="14600" width="31.33203125" style="126" bestFit="1" customWidth="1"/>
    <col min="14601" max="14601" width="15.6640625" style="126" bestFit="1" customWidth="1"/>
    <col min="14602" max="14602" width="44.6640625" style="126" bestFit="1" customWidth="1"/>
    <col min="14603" max="14603" width="6.33203125" style="126" bestFit="1" customWidth="1"/>
    <col min="14604" max="14604" width="15.5546875" style="126" bestFit="1" customWidth="1"/>
    <col min="14605" max="14849" width="9.109375" style="126"/>
    <col min="14850" max="14850" width="41.6640625" style="126" bestFit="1" customWidth="1"/>
    <col min="14851" max="14851" width="15.6640625" style="126" bestFit="1" customWidth="1"/>
    <col min="14852" max="14852" width="41.5546875" style="126" customWidth="1"/>
    <col min="14853" max="14853" width="6.44140625" style="126" customWidth="1"/>
    <col min="14854" max="14854" width="18.33203125" style="126" bestFit="1" customWidth="1"/>
    <col min="14855" max="14855" width="9.109375" style="126"/>
    <col min="14856" max="14856" width="31.33203125" style="126" bestFit="1" customWidth="1"/>
    <col min="14857" max="14857" width="15.6640625" style="126" bestFit="1" customWidth="1"/>
    <col min="14858" max="14858" width="44.6640625" style="126" bestFit="1" customWidth="1"/>
    <col min="14859" max="14859" width="6.33203125" style="126" bestFit="1" customWidth="1"/>
    <col min="14860" max="14860" width="15.5546875" style="126" bestFit="1" customWidth="1"/>
    <col min="14861" max="15105" width="9.109375" style="126"/>
    <col min="15106" max="15106" width="41.6640625" style="126" bestFit="1" customWidth="1"/>
    <col min="15107" max="15107" width="15.6640625" style="126" bestFit="1" customWidth="1"/>
    <col min="15108" max="15108" width="41.5546875" style="126" customWidth="1"/>
    <col min="15109" max="15109" width="6.44140625" style="126" customWidth="1"/>
    <col min="15110" max="15110" width="18.33203125" style="126" bestFit="1" customWidth="1"/>
    <col min="15111" max="15111" width="9.109375" style="126"/>
    <col min="15112" max="15112" width="31.33203125" style="126" bestFit="1" customWidth="1"/>
    <col min="15113" max="15113" width="15.6640625" style="126" bestFit="1" customWidth="1"/>
    <col min="15114" max="15114" width="44.6640625" style="126" bestFit="1" customWidth="1"/>
    <col min="15115" max="15115" width="6.33203125" style="126" bestFit="1" customWidth="1"/>
    <col min="15116" max="15116" width="15.5546875" style="126" bestFit="1" customWidth="1"/>
    <col min="15117" max="15361" width="9.109375" style="126"/>
    <col min="15362" max="15362" width="41.6640625" style="126" bestFit="1" customWidth="1"/>
    <col min="15363" max="15363" width="15.6640625" style="126" bestFit="1" customWidth="1"/>
    <col min="15364" max="15364" width="41.5546875" style="126" customWidth="1"/>
    <col min="15365" max="15365" width="6.44140625" style="126" customWidth="1"/>
    <col min="15366" max="15366" width="18.33203125" style="126" bestFit="1" customWidth="1"/>
    <col min="15367" max="15367" width="9.109375" style="126"/>
    <col min="15368" max="15368" width="31.33203125" style="126" bestFit="1" customWidth="1"/>
    <col min="15369" max="15369" width="15.6640625" style="126" bestFit="1" customWidth="1"/>
    <col min="15370" max="15370" width="44.6640625" style="126" bestFit="1" customWidth="1"/>
    <col min="15371" max="15371" width="6.33203125" style="126" bestFit="1" customWidth="1"/>
    <col min="15372" max="15372" width="15.5546875" style="126" bestFit="1" customWidth="1"/>
    <col min="15373" max="15617" width="9.109375" style="126"/>
    <col min="15618" max="15618" width="41.6640625" style="126" bestFit="1" customWidth="1"/>
    <col min="15619" max="15619" width="15.6640625" style="126" bestFit="1" customWidth="1"/>
    <col min="15620" max="15620" width="41.5546875" style="126" customWidth="1"/>
    <col min="15621" max="15621" width="6.44140625" style="126" customWidth="1"/>
    <col min="15622" max="15622" width="18.33203125" style="126" bestFit="1" customWidth="1"/>
    <col min="15623" max="15623" width="9.109375" style="126"/>
    <col min="15624" max="15624" width="31.33203125" style="126" bestFit="1" customWidth="1"/>
    <col min="15625" max="15625" width="15.6640625" style="126" bestFit="1" customWidth="1"/>
    <col min="15626" max="15626" width="44.6640625" style="126" bestFit="1" customWidth="1"/>
    <col min="15627" max="15627" width="6.33203125" style="126" bestFit="1" customWidth="1"/>
    <col min="15628" max="15628" width="15.5546875" style="126" bestFit="1" customWidth="1"/>
    <col min="15629" max="15873" width="9.109375" style="126"/>
    <col min="15874" max="15874" width="41.6640625" style="126" bestFit="1" customWidth="1"/>
    <col min="15875" max="15875" width="15.6640625" style="126" bestFit="1" customWidth="1"/>
    <col min="15876" max="15876" width="41.5546875" style="126" customWidth="1"/>
    <col min="15877" max="15877" width="6.44140625" style="126" customWidth="1"/>
    <col min="15878" max="15878" width="18.33203125" style="126" bestFit="1" customWidth="1"/>
    <col min="15879" max="15879" width="9.109375" style="126"/>
    <col min="15880" max="15880" width="31.33203125" style="126" bestFit="1" customWidth="1"/>
    <col min="15881" max="15881" width="15.6640625" style="126" bestFit="1" customWidth="1"/>
    <col min="15882" max="15882" width="44.6640625" style="126" bestFit="1" customWidth="1"/>
    <col min="15883" max="15883" width="6.33203125" style="126" bestFit="1" customWidth="1"/>
    <col min="15884" max="15884" width="15.5546875" style="126" bestFit="1" customWidth="1"/>
    <col min="15885" max="16129" width="9.109375" style="126"/>
    <col min="16130" max="16130" width="41.6640625" style="126" bestFit="1" customWidth="1"/>
    <col min="16131" max="16131" width="15.6640625" style="126" bestFit="1" customWidth="1"/>
    <col min="16132" max="16132" width="41.5546875" style="126" customWidth="1"/>
    <col min="16133" max="16133" width="6.44140625" style="126" customWidth="1"/>
    <col min="16134" max="16134" width="18.33203125" style="126" bestFit="1" customWidth="1"/>
    <col min="16135" max="16135" width="9.109375" style="126"/>
    <col min="16136" max="16136" width="31.33203125" style="126" bestFit="1" customWidth="1"/>
    <col min="16137" max="16137" width="15.6640625" style="126" bestFit="1" customWidth="1"/>
    <col min="16138" max="16138" width="44.6640625" style="126" bestFit="1" customWidth="1"/>
    <col min="16139" max="16139" width="6.33203125" style="126" bestFit="1" customWidth="1"/>
    <col min="16140" max="16140" width="15.5546875" style="126" bestFit="1" customWidth="1"/>
    <col min="16141" max="16384" width="9.109375" style="126"/>
  </cols>
  <sheetData>
    <row r="2" spans="2:6" x14ac:dyDescent="0.3">
      <c r="B2" s="346" t="s">
        <v>103</v>
      </c>
      <c r="C2" s="599" t="s">
        <v>209</v>
      </c>
      <c r="D2" s="600"/>
      <c r="E2" s="216"/>
      <c r="F2" s="216"/>
    </row>
    <row r="3" spans="2:6" ht="41.4" x14ac:dyDescent="0.3">
      <c r="B3" s="347" t="s">
        <v>2</v>
      </c>
      <c r="C3" s="347" t="s">
        <v>3</v>
      </c>
      <c r="D3" s="348" t="s">
        <v>4</v>
      </c>
      <c r="E3" s="347" t="s">
        <v>104</v>
      </c>
      <c r="F3" s="356" t="s">
        <v>6</v>
      </c>
    </row>
    <row r="4" spans="2:6" ht="27.6" x14ac:dyDescent="0.3">
      <c r="B4" s="601" t="s">
        <v>7</v>
      </c>
      <c r="C4" s="603" t="s">
        <v>105</v>
      </c>
      <c r="D4" s="125" t="s">
        <v>197</v>
      </c>
      <c r="E4" s="191">
        <v>422</v>
      </c>
      <c r="F4" s="354">
        <v>31944444.440000001</v>
      </c>
    </row>
    <row r="5" spans="2:6" ht="27.6" x14ac:dyDescent="0.3">
      <c r="B5" s="602"/>
      <c r="C5" s="604"/>
      <c r="D5" s="163" t="s">
        <v>210</v>
      </c>
      <c r="E5" s="192"/>
      <c r="F5" s="357">
        <v>1164470.6000000001</v>
      </c>
    </row>
    <row r="6" spans="2:6" ht="28.8" x14ac:dyDescent="0.3">
      <c r="B6" s="602"/>
      <c r="C6" s="604"/>
      <c r="D6" s="171" t="s">
        <v>211</v>
      </c>
      <c r="E6" s="287"/>
      <c r="F6" s="357">
        <v>115046.07</v>
      </c>
    </row>
    <row r="7" spans="2:6" ht="18" x14ac:dyDescent="0.3">
      <c r="B7" s="602"/>
      <c r="C7" s="604"/>
      <c r="D7" s="171" t="s">
        <v>212</v>
      </c>
      <c r="E7" s="287"/>
      <c r="F7" s="224">
        <v>740648.98</v>
      </c>
    </row>
    <row r="8" spans="2:6" ht="18" x14ac:dyDescent="0.3">
      <c r="B8" s="602"/>
      <c r="C8" s="604"/>
      <c r="D8" s="288" t="s">
        <v>213</v>
      </c>
      <c r="E8" s="131"/>
      <c r="F8" s="360">
        <v>308752.55</v>
      </c>
    </row>
    <row r="9" spans="2:6" ht="18.75" customHeight="1" x14ac:dyDescent="0.3">
      <c r="B9" s="612" t="s">
        <v>110</v>
      </c>
      <c r="C9" s="612"/>
      <c r="D9" s="612"/>
      <c r="E9" s="612"/>
      <c r="F9" s="212">
        <f>SUM(F4:F8)</f>
        <v>34273362.640000001</v>
      </c>
    </row>
    <row r="10" spans="2:6" x14ac:dyDescent="0.3">
      <c r="B10" s="604" t="s">
        <v>15</v>
      </c>
      <c r="C10" s="615" t="s">
        <v>111</v>
      </c>
      <c r="D10" s="286" t="s">
        <v>198</v>
      </c>
      <c r="E10" s="94"/>
      <c r="F10" s="196">
        <v>219468</v>
      </c>
    </row>
    <row r="11" spans="2:6" x14ac:dyDescent="0.3">
      <c r="B11" s="604"/>
      <c r="C11" s="616"/>
      <c r="D11" s="120" t="s">
        <v>200</v>
      </c>
      <c r="E11" s="352"/>
      <c r="F11" s="197">
        <v>456971.15</v>
      </c>
    </row>
    <row r="12" spans="2:6" ht="27.6" x14ac:dyDescent="0.3">
      <c r="B12" s="604"/>
      <c r="C12" s="617"/>
      <c r="D12" s="353" t="s">
        <v>201</v>
      </c>
      <c r="E12" s="353"/>
      <c r="F12" s="197">
        <v>2800667.2</v>
      </c>
    </row>
    <row r="13" spans="2:6" ht="27.6" x14ac:dyDescent="0.3">
      <c r="B13" s="604"/>
      <c r="C13" s="617"/>
      <c r="D13" s="120" t="s">
        <v>202</v>
      </c>
      <c r="E13" s="353"/>
      <c r="F13" s="197">
        <v>1199332.8</v>
      </c>
    </row>
    <row r="14" spans="2:6" x14ac:dyDescent="0.3">
      <c r="B14" s="604"/>
      <c r="C14" s="617"/>
      <c r="D14" s="352"/>
      <c r="E14" s="237"/>
      <c r="F14" s="193"/>
    </row>
    <row r="15" spans="2:6" x14ac:dyDescent="0.3">
      <c r="B15" s="604"/>
      <c r="C15" s="617"/>
      <c r="D15" s="352"/>
      <c r="E15" s="353" t="s">
        <v>199</v>
      </c>
      <c r="F15" s="354"/>
    </row>
    <row r="16" spans="2:6" x14ac:dyDescent="0.3">
      <c r="B16" s="604"/>
      <c r="C16" s="618" t="s">
        <v>115</v>
      </c>
      <c r="D16" s="120" t="s">
        <v>214</v>
      </c>
      <c r="E16" s="353"/>
      <c r="F16" s="213">
        <v>850000</v>
      </c>
    </row>
    <row r="17" spans="2:6" ht="27.6" x14ac:dyDescent="0.3">
      <c r="B17" s="604"/>
      <c r="C17" s="619"/>
      <c r="D17" s="120" t="s">
        <v>215</v>
      </c>
      <c r="E17" s="353"/>
      <c r="F17" s="217">
        <v>750000</v>
      </c>
    </row>
    <row r="18" spans="2:6" x14ac:dyDescent="0.3">
      <c r="B18" s="604"/>
      <c r="C18" s="619"/>
      <c r="D18" s="120" t="s">
        <v>203</v>
      </c>
      <c r="E18" s="353"/>
      <c r="F18" s="214">
        <v>140968</v>
      </c>
    </row>
    <row r="19" spans="2:6" x14ac:dyDescent="0.3">
      <c r="B19" s="604"/>
      <c r="C19" s="619"/>
      <c r="D19" s="120" t="s">
        <v>216</v>
      </c>
      <c r="E19" s="353" t="s">
        <v>199</v>
      </c>
      <c r="F19" s="215">
        <v>1356435.41</v>
      </c>
    </row>
    <row r="20" spans="2:6" ht="27.6" x14ac:dyDescent="0.3">
      <c r="B20" s="604"/>
      <c r="C20" s="619"/>
      <c r="D20" s="120" t="s">
        <v>204</v>
      </c>
      <c r="E20" s="353" t="s">
        <v>199</v>
      </c>
      <c r="F20" s="215">
        <v>208221.94</v>
      </c>
    </row>
    <row r="21" spans="2:6" x14ac:dyDescent="0.3">
      <c r="B21" s="604"/>
      <c r="C21" s="619"/>
      <c r="D21" s="120" t="s">
        <v>217</v>
      </c>
      <c r="E21" s="353"/>
      <c r="F21" s="215">
        <v>127500</v>
      </c>
    </row>
    <row r="22" spans="2:6" x14ac:dyDescent="0.3">
      <c r="B22" s="614"/>
      <c r="C22" s="619"/>
      <c r="D22" s="120" t="s">
        <v>205</v>
      </c>
      <c r="E22" s="353" t="s">
        <v>199</v>
      </c>
      <c r="F22" s="215">
        <v>133083.9</v>
      </c>
    </row>
    <row r="23" spans="2:6" ht="27.6" x14ac:dyDescent="0.3">
      <c r="B23" s="621" t="s">
        <v>108</v>
      </c>
      <c r="C23" s="619"/>
      <c r="D23" s="120" t="s">
        <v>206</v>
      </c>
      <c r="E23" s="238"/>
      <c r="F23" s="215">
        <v>1075000</v>
      </c>
    </row>
    <row r="24" spans="2:6" x14ac:dyDescent="0.3">
      <c r="B24" s="621"/>
      <c r="C24" s="619"/>
      <c r="D24" s="120" t="s">
        <v>207</v>
      </c>
      <c r="E24" s="238"/>
      <c r="F24" s="215">
        <v>0</v>
      </c>
    </row>
    <row r="25" spans="2:6" x14ac:dyDescent="0.3">
      <c r="B25" s="621"/>
      <c r="C25" s="620"/>
      <c r="D25" s="120" t="s">
        <v>218</v>
      </c>
      <c r="E25" s="361"/>
      <c r="F25" s="215">
        <v>2357904</v>
      </c>
    </row>
    <row r="26" spans="2:6" x14ac:dyDescent="0.3">
      <c r="B26" s="621"/>
      <c r="C26" s="621" t="s">
        <v>208</v>
      </c>
      <c r="D26" s="350"/>
      <c r="E26" s="96"/>
      <c r="F26" s="362">
        <v>0</v>
      </c>
    </row>
    <row r="27" spans="2:6" x14ac:dyDescent="0.3">
      <c r="C27" s="621"/>
      <c r="D27" s="350"/>
      <c r="E27" s="124"/>
      <c r="F27" s="362">
        <v>0</v>
      </c>
    </row>
    <row r="28" spans="2:6" x14ac:dyDescent="0.3">
      <c r="C28" s="621"/>
      <c r="D28" s="350"/>
      <c r="E28" s="124"/>
      <c r="F28" s="362">
        <v>0</v>
      </c>
    </row>
    <row r="29" spans="2:6" ht="14.4" thickBot="1" x14ac:dyDescent="0.35">
      <c r="C29" s="621"/>
      <c r="D29" s="350"/>
      <c r="E29" s="124"/>
      <c r="F29" s="362">
        <v>0</v>
      </c>
    </row>
    <row r="30" spans="2:6" ht="14.4" thickBot="1" x14ac:dyDescent="0.35">
      <c r="F30" s="289">
        <f>SUM(F9:F29)</f>
        <v>45948915.039999992</v>
      </c>
    </row>
  </sheetData>
  <sheetProtection selectLockedCells="1" selectUnlockedCells="1"/>
  <customSheetViews>
    <customSheetView guid="{F305B0BF-EA96-4BFD-B000-F617D6482D45}">
      <selection activeCell="A2" sqref="A2:E24"/>
      <pageMargins left="0" right="0" top="0" bottom="0" header="0" footer="0"/>
      <pageSetup paperSize="9" firstPageNumber="0" orientation="portrait" horizontalDpi="300" verticalDpi="300" r:id="rId1"/>
      <headerFooter alignWithMargins="0"/>
    </customSheetView>
    <customSheetView guid="{89462457-6DC6-4183-8190-6643C6F2F09B}">
      <selection activeCell="A2" sqref="A2:E24"/>
      <pageMargins left="0" right="0" top="0" bottom="0" header="0" footer="0"/>
      <pageSetup paperSize="9" firstPageNumber="0" orientation="portrait" horizontalDpi="300" verticalDpi="300" r:id="rId2"/>
      <headerFooter alignWithMargins="0"/>
    </customSheetView>
  </customSheetViews>
  <mergeCells count="9">
    <mergeCell ref="B9:E9"/>
    <mergeCell ref="C2:D2"/>
    <mergeCell ref="B4:B8"/>
    <mergeCell ref="C4:C8"/>
    <mergeCell ref="B10:B22"/>
    <mergeCell ref="C10:C15"/>
    <mergeCell ref="C16:C25"/>
    <mergeCell ref="B23:B26"/>
    <mergeCell ref="C26:C29"/>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2">
    <tabColor theme="0"/>
  </sheetPr>
  <dimension ref="A1:G28"/>
  <sheetViews>
    <sheetView zoomScale="85" zoomScaleNormal="85" workbookViewId="0"/>
  </sheetViews>
  <sheetFormatPr defaultColWidth="9.109375" defaultRowHeight="15.6" x14ac:dyDescent="0.3"/>
  <cols>
    <col min="1" max="1" width="30.88671875" style="241" customWidth="1"/>
    <col min="2" max="2" width="24.44140625" style="241" customWidth="1"/>
    <col min="3" max="3" width="25.109375" style="241" customWidth="1"/>
    <col min="4" max="4" width="41" style="241" customWidth="1"/>
    <col min="5" max="5" width="22.6640625" style="241" customWidth="1"/>
    <col min="6" max="6" width="22.5546875" style="258" customWidth="1"/>
    <col min="7" max="7" width="68.6640625" style="241" customWidth="1"/>
    <col min="8" max="16384" width="9.109375" style="241"/>
  </cols>
  <sheetData>
    <row r="1" spans="1:7" x14ac:dyDescent="0.3">
      <c r="C1" s="256"/>
    </row>
    <row r="2" spans="1:7" x14ac:dyDescent="0.3">
      <c r="A2" s="364"/>
      <c r="B2" s="622" t="s">
        <v>219</v>
      </c>
      <c r="C2" s="622"/>
      <c r="D2" s="622"/>
      <c r="E2" s="622"/>
      <c r="F2" s="622"/>
    </row>
    <row r="3" spans="1:7" ht="31.2" x14ac:dyDescent="0.3">
      <c r="A3" s="363"/>
      <c r="B3" s="242" t="s">
        <v>2</v>
      </c>
      <c r="C3" s="242" t="s">
        <v>3</v>
      </c>
      <c r="D3" s="242" t="s">
        <v>4</v>
      </c>
      <c r="E3" s="243" t="s">
        <v>5</v>
      </c>
      <c r="F3" s="244" t="s">
        <v>6</v>
      </c>
    </row>
    <row r="4" spans="1:7" x14ac:dyDescent="0.3">
      <c r="A4" s="363"/>
      <c r="B4" s="245"/>
      <c r="C4" s="623"/>
      <c r="D4" s="623"/>
      <c r="E4" s="246"/>
      <c r="F4" s="245"/>
    </row>
    <row r="5" spans="1:7" ht="46.8" x14ac:dyDescent="0.3">
      <c r="A5" s="256"/>
      <c r="B5" s="247" t="s">
        <v>7</v>
      </c>
      <c r="C5" s="248" t="s">
        <v>58</v>
      </c>
      <c r="D5" s="247" t="s">
        <v>246</v>
      </c>
      <c r="E5" s="249">
        <v>578</v>
      </c>
      <c r="F5" s="250">
        <v>33531437.93</v>
      </c>
    </row>
    <row r="6" spans="1:7" ht="46.8" x14ac:dyDescent="0.3">
      <c r="A6" s="256"/>
      <c r="B6" s="247"/>
      <c r="C6" s="251"/>
      <c r="D6" s="247"/>
      <c r="E6" s="247"/>
      <c r="F6" s="252">
        <f>SUM(F5)</f>
        <v>33531437.93</v>
      </c>
      <c r="G6" s="240" t="s">
        <v>247</v>
      </c>
    </row>
    <row r="7" spans="1:7" ht="31.2" x14ac:dyDescent="0.3">
      <c r="A7" s="256"/>
      <c r="B7" s="624" t="s">
        <v>15</v>
      </c>
      <c r="C7" s="627" t="s">
        <v>237</v>
      </c>
      <c r="D7" s="247" t="s">
        <v>220</v>
      </c>
      <c r="E7" s="253">
        <v>1</v>
      </c>
      <c r="F7" s="250">
        <v>294738</v>
      </c>
    </row>
    <row r="8" spans="1:7" ht="46.8" x14ac:dyDescent="0.3">
      <c r="A8" s="256"/>
      <c r="B8" s="625"/>
      <c r="C8" s="628"/>
      <c r="D8" s="247" t="s">
        <v>221</v>
      </c>
      <c r="E8" s="253">
        <v>15</v>
      </c>
      <c r="F8" s="250">
        <v>2127000</v>
      </c>
    </row>
    <row r="9" spans="1:7" ht="46.8" x14ac:dyDescent="0.3">
      <c r="A9" s="256"/>
      <c r="B9" s="625"/>
      <c r="C9" s="628"/>
      <c r="D9" s="247" t="s">
        <v>238</v>
      </c>
      <c r="E9" s="253">
        <v>1</v>
      </c>
      <c r="F9" s="250">
        <v>141800</v>
      </c>
    </row>
    <row r="10" spans="1:7" ht="31.2" x14ac:dyDescent="0.3">
      <c r="A10" s="256"/>
      <c r="B10" s="625"/>
      <c r="C10" s="628"/>
      <c r="D10" s="247" t="s">
        <v>222</v>
      </c>
      <c r="E10" s="253">
        <v>8</v>
      </c>
      <c r="F10" s="250">
        <v>1134400</v>
      </c>
    </row>
    <row r="11" spans="1:7" ht="31.2" x14ac:dyDescent="0.3">
      <c r="A11" s="256"/>
      <c r="B11" s="625"/>
      <c r="C11" s="628"/>
      <c r="D11" s="247" t="s">
        <v>223</v>
      </c>
      <c r="E11" s="253">
        <v>100</v>
      </c>
      <c r="F11" s="250">
        <v>437750.5</v>
      </c>
    </row>
    <row r="12" spans="1:7" ht="78" x14ac:dyDescent="0.3">
      <c r="B12" s="625"/>
      <c r="C12" s="628"/>
      <c r="D12" s="247" t="s">
        <v>224</v>
      </c>
      <c r="E12" s="247" t="s">
        <v>239</v>
      </c>
      <c r="F12" s="250">
        <v>1448985.88</v>
      </c>
    </row>
    <row r="13" spans="1:7" x14ac:dyDescent="0.3">
      <c r="B13" s="625"/>
      <c r="C13" s="628"/>
      <c r="D13" s="247" t="s">
        <v>225</v>
      </c>
      <c r="E13" s="253">
        <v>120</v>
      </c>
      <c r="F13" s="250">
        <v>475656</v>
      </c>
    </row>
    <row r="14" spans="1:7" ht="62.4" x14ac:dyDescent="0.3">
      <c r="B14" s="625"/>
      <c r="C14" s="628"/>
      <c r="D14" s="247" t="s">
        <v>226</v>
      </c>
      <c r="E14" s="253">
        <v>400</v>
      </c>
      <c r="F14" s="250">
        <v>1385220</v>
      </c>
    </row>
    <row r="15" spans="1:7" ht="31.2" x14ac:dyDescent="0.3">
      <c r="B15" s="625"/>
      <c r="C15" s="628"/>
      <c r="D15" s="247" t="s">
        <v>227</v>
      </c>
      <c r="E15" s="253">
        <v>400</v>
      </c>
      <c r="F15" s="250">
        <v>360371</v>
      </c>
    </row>
    <row r="16" spans="1:7" ht="62.4" x14ac:dyDescent="0.3">
      <c r="B16" s="625"/>
      <c r="C16" s="628"/>
      <c r="D16" s="247" t="s">
        <v>228</v>
      </c>
      <c r="E16" s="253">
        <v>1</v>
      </c>
      <c r="F16" s="250">
        <v>172140</v>
      </c>
    </row>
    <row r="17" spans="2:7" ht="46.8" x14ac:dyDescent="0.3">
      <c r="B17" s="625"/>
      <c r="C17" s="628"/>
      <c r="D17" s="247" t="s">
        <v>229</v>
      </c>
      <c r="E17" s="253">
        <v>2</v>
      </c>
      <c r="F17" s="250">
        <v>141500</v>
      </c>
    </row>
    <row r="18" spans="2:7" x14ac:dyDescent="0.3">
      <c r="B18" s="625"/>
      <c r="C18" s="628"/>
      <c r="D18" s="247" t="s">
        <v>230</v>
      </c>
      <c r="E18" s="253">
        <v>2</v>
      </c>
      <c r="F18" s="250">
        <v>26899</v>
      </c>
    </row>
    <row r="19" spans="2:7" ht="62.4" x14ac:dyDescent="0.3">
      <c r="B19" s="625"/>
      <c r="C19" s="628"/>
      <c r="D19" s="247" t="s">
        <v>231</v>
      </c>
      <c r="E19" s="253">
        <v>2</v>
      </c>
      <c r="F19" s="250">
        <v>283346</v>
      </c>
    </row>
    <row r="20" spans="2:7" x14ac:dyDescent="0.3">
      <c r="B20" s="625"/>
      <c r="C20" s="628"/>
      <c r="D20" s="247" t="s">
        <v>232</v>
      </c>
      <c r="E20" s="253">
        <v>2</v>
      </c>
      <c r="F20" s="250">
        <v>22000</v>
      </c>
    </row>
    <row r="21" spans="2:7" x14ac:dyDescent="0.3">
      <c r="B21" s="625"/>
      <c r="C21" s="628"/>
      <c r="D21" s="247" t="s">
        <v>233</v>
      </c>
      <c r="E21" s="253">
        <v>2</v>
      </c>
      <c r="F21" s="250">
        <v>17500</v>
      </c>
    </row>
    <row r="22" spans="2:7" ht="78" x14ac:dyDescent="0.3">
      <c r="B22" s="625"/>
      <c r="C22" s="628"/>
      <c r="D22" s="247" t="s">
        <v>240</v>
      </c>
      <c r="E22" s="247" t="s">
        <v>241</v>
      </c>
      <c r="F22" s="250">
        <v>257041.72</v>
      </c>
    </row>
    <row r="23" spans="2:7" ht="109.2" x14ac:dyDescent="0.3">
      <c r="B23" s="625"/>
      <c r="C23" s="629"/>
      <c r="D23" s="247" t="s">
        <v>242</v>
      </c>
      <c r="E23" s="253" t="s">
        <v>243</v>
      </c>
      <c r="F23" s="259">
        <v>415918.47</v>
      </c>
      <c r="G23" s="240" t="s">
        <v>248</v>
      </c>
    </row>
    <row r="24" spans="2:7" ht="46.8" x14ac:dyDescent="0.3">
      <c r="B24" s="625"/>
      <c r="C24" s="257" t="s">
        <v>244</v>
      </c>
      <c r="D24" s="240" t="s">
        <v>245</v>
      </c>
      <c r="E24" s="253">
        <v>70</v>
      </c>
      <c r="F24" s="250">
        <v>9985.5</v>
      </c>
    </row>
    <row r="25" spans="2:7" ht="62.4" x14ac:dyDescent="0.3">
      <c r="B25" s="625"/>
      <c r="C25" s="630" t="s">
        <v>48</v>
      </c>
      <c r="D25" s="254" t="s">
        <v>234</v>
      </c>
      <c r="E25" s="247" t="s">
        <v>235</v>
      </c>
      <c r="F25" s="250">
        <v>2878398.72</v>
      </c>
    </row>
    <row r="26" spans="2:7" x14ac:dyDescent="0.3">
      <c r="B26" s="625"/>
      <c r="C26" s="630"/>
      <c r="D26" s="254" t="s">
        <v>236</v>
      </c>
      <c r="E26" s="247" t="s">
        <v>55</v>
      </c>
      <c r="F26" s="250">
        <v>1245453.69</v>
      </c>
    </row>
    <row r="27" spans="2:7" x14ac:dyDescent="0.3">
      <c r="B27" s="625"/>
      <c r="C27" s="247"/>
      <c r="D27" s="253"/>
      <c r="E27" s="249"/>
      <c r="F27" s="252">
        <f>SUM(F7:F26)</f>
        <v>13276104.48</v>
      </c>
    </row>
    <row r="28" spans="2:7" x14ac:dyDescent="0.3">
      <c r="B28" s="626"/>
      <c r="C28" s="247"/>
      <c r="D28" s="254"/>
      <c r="E28" s="249"/>
      <c r="F28" s="255">
        <f>SUM(F27,F6)</f>
        <v>46807542.409999996</v>
      </c>
    </row>
  </sheetData>
  <sheetProtection selectLockedCells="1" selectUnlockedCells="1"/>
  <customSheetViews>
    <customSheetView guid="{F305B0BF-EA96-4BFD-B000-F617D6482D45}">
      <selection activeCell="A14" sqref="A14"/>
      <pageMargins left="0" right="0" top="0" bottom="0" header="0" footer="0"/>
      <pageSetup paperSize="9" firstPageNumber="0" orientation="portrait" horizontalDpi="300" verticalDpi="300" r:id="rId1"/>
      <headerFooter alignWithMargins="0"/>
    </customSheetView>
    <customSheetView guid="{89462457-6DC6-4183-8190-6643C6F2F09B}">
      <selection activeCell="A14" sqref="A14"/>
      <pageMargins left="0" right="0" top="0" bottom="0" header="0" footer="0"/>
      <pageSetup paperSize="9" firstPageNumber="0" orientation="portrait" horizontalDpi="300" verticalDpi="300" r:id="rId2"/>
      <headerFooter alignWithMargins="0"/>
    </customSheetView>
  </customSheetViews>
  <mergeCells count="5">
    <mergeCell ref="B2:F2"/>
    <mergeCell ref="C4:D4"/>
    <mergeCell ref="B7:B28"/>
    <mergeCell ref="C7:C23"/>
    <mergeCell ref="C25:C26"/>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3">
    <tabColor theme="0"/>
  </sheetPr>
  <dimension ref="A1:G46"/>
  <sheetViews>
    <sheetView zoomScaleNormal="100" workbookViewId="0"/>
  </sheetViews>
  <sheetFormatPr defaultColWidth="9.109375" defaultRowHeight="14.4" x14ac:dyDescent="0.3"/>
  <cols>
    <col min="1" max="1" width="30.88671875" style="35" customWidth="1"/>
    <col min="2" max="2" width="24.44140625" style="35" customWidth="1"/>
    <col min="3" max="3" width="24.6640625" style="35" customWidth="1"/>
    <col min="4" max="4" width="41" style="35" customWidth="1"/>
    <col min="5" max="5" width="17.6640625" style="35" customWidth="1"/>
    <col min="6" max="6" width="20.33203125" style="235" bestFit="1" customWidth="1"/>
    <col min="7" max="7" width="68.6640625" style="35" customWidth="1"/>
    <col min="8" max="16384" width="9.109375" style="35"/>
  </cols>
  <sheetData>
    <row r="1" spans="1:7" x14ac:dyDescent="0.3">
      <c r="A1" s="37"/>
      <c r="B1" s="37"/>
      <c r="C1" s="37"/>
      <c r="D1" s="37"/>
      <c r="E1" s="37"/>
      <c r="F1" s="37"/>
      <c r="G1" s="37"/>
    </row>
    <row r="2" spans="1:7" x14ac:dyDescent="0.3">
      <c r="A2" s="345"/>
      <c r="B2" s="632" t="s">
        <v>285</v>
      </c>
      <c r="C2" s="632"/>
      <c r="D2" s="632"/>
      <c r="E2" s="632"/>
      <c r="F2" s="632"/>
      <c r="G2" s="37"/>
    </row>
    <row r="3" spans="1:7" ht="15" customHeight="1" x14ac:dyDescent="0.3">
      <c r="A3" s="365"/>
      <c r="B3" s="17" t="s">
        <v>2</v>
      </c>
      <c r="C3" s="17" t="s">
        <v>3</v>
      </c>
      <c r="D3" s="17" t="s">
        <v>4</v>
      </c>
      <c r="E3" s="18" t="s">
        <v>5</v>
      </c>
      <c r="F3" s="233" t="s">
        <v>6</v>
      </c>
      <c r="G3" s="37"/>
    </row>
    <row r="4" spans="1:7" x14ac:dyDescent="0.3">
      <c r="A4" s="291"/>
      <c r="B4" s="22"/>
      <c r="C4" s="631"/>
      <c r="D4" s="631"/>
      <c r="E4" s="22"/>
      <c r="F4" s="234"/>
      <c r="G4" s="37"/>
    </row>
    <row r="5" spans="1:7" ht="30" customHeight="1" x14ac:dyDescent="0.3">
      <c r="A5" s="291"/>
      <c r="B5" s="587" t="s">
        <v>7</v>
      </c>
      <c r="C5" s="636" t="s">
        <v>58</v>
      </c>
      <c r="D5" s="23" t="s">
        <v>249</v>
      </c>
      <c r="E5" s="21">
        <v>168</v>
      </c>
      <c r="F5" s="209">
        <v>28757377.09</v>
      </c>
      <c r="G5" s="37"/>
    </row>
    <row r="6" spans="1:7" x14ac:dyDescent="0.3">
      <c r="A6" s="291"/>
      <c r="B6" s="588"/>
      <c r="C6" s="637"/>
      <c r="D6" s="39" t="s">
        <v>250</v>
      </c>
      <c r="E6" s="21">
        <v>956</v>
      </c>
      <c r="F6" s="209">
        <v>1800000</v>
      </c>
      <c r="G6" s="37"/>
    </row>
    <row r="7" spans="1:7" ht="28.8" x14ac:dyDescent="0.3">
      <c r="A7" s="291"/>
      <c r="B7" s="589"/>
      <c r="C7" s="638"/>
      <c r="D7" s="39" t="s">
        <v>286</v>
      </c>
      <c r="E7" s="21"/>
      <c r="F7" s="209">
        <v>1472236.61</v>
      </c>
      <c r="G7" s="37"/>
    </row>
    <row r="8" spans="1:7" x14ac:dyDescent="0.3">
      <c r="A8" s="291"/>
      <c r="B8" s="23"/>
      <c r="C8" s="25"/>
      <c r="D8" s="23"/>
      <c r="E8" s="23"/>
      <c r="F8" s="208">
        <f>SUM(F5:F7)</f>
        <v>32029613.699999999</v>
      </c>
      <c r="G8" s="37"/>
    </row>
    <row r="9" spans="1:7" x14ac:dyDescent="0.3">
      <c r="A9" s="291"/>
      <c r="B9" s="585" t="s">
        <v>15</v>
      </c>
      <c r="C9" s="633" t="s">
        <v>16</v>
      </c>
      <c r="D9" s="23" t="s">
        <v>251</v>
      </c>
      <c r="E9" s="21"/>
      <c r="F9" s="209">
        <v>390000</v>
      </c>
      <c r="G9" s="32"/>
    </row>
    <row r="10" spans="1:7" x14ac:dyDescent="0.3">
      <c r="A10" s="291"/>
      <c r="B10" s="585"/>
      <c r="C10" s="634"/>
      <c r="D10" s="23" t="s">
        <v>252</v>
      </c>
      <c r="E10" s="21"/>
      <c r="F10" s="209">
        <v>994778.88</v>
      </c>
      <c r="G10" s="32"/>
    </row>
    <row r="11" spans="1:7" x14ac:dyDescent="0.3">
      <c r="A11" s="291"/>
      <c r="B11" s="585"/>
      <c r="C11" s="634"/>
      <c r="D11" s="23" t="s">
        <v>253</v>
      </c>
      <c r="E11" s="21"/>
      <c r="F11" s="209">
        <v>1257033</v>
      </c>
      <c r="G11" s="32"/>
    </row>
    <row r="12" spans="1:7" x14ac:dyDescent="0.3">
      <c r="A12" s="291"/>
      <c r="B12" s="585"/>
      <c r="C12" s="634"/>
      <c r="D12" s="23" t="s">
        <v>254</v>
      </c>
      <c r="E12" s="21"/>
      <c r="F12" s="209">
        <v>240755.97</v>
      </c>
      <c r="G12" s="32"/>
    </row>
    <row r="13" spans="1:7" x14ac:dyDescent="0.3">
      <c r="A13" s="291"/>
      <c r="B13" s="585"/>
      <c r="C13" s="634"/>
      <c r="D13" s="23" t="s">
        <v>255</v>
      </c>
      <c r="E13" s="21"/>
      <c r="F13" s="209">
        <v>413664.8</v>
      </c>
      <c r="G13" s="32"/>
    </row>
    <row r="14" spans="1:7" x14ac:dyDescent="0.3">
      <c r="A14" s="291"/>
      <c r="B14" s="585"/>
      <c r="C14" s="634"/>
      <c r="D14" s="23" t="s">
        <v>256</v>
      </c>
      <c r="E14" s="21"/>
      <c r="F14" s="209">
        <v>838112.66</v>
      </c>
      <c r="G14" s="32"/>
    </row>
    <row r="15" spans="1:7" x14ac:dyDescent="0.3">
      <c r="A15" s="291"/>
      <c r="B15" s="585"/>
      <c r="C15" s="634"/>
      <c r="D15" s="23" t="s">
        <v>257</v>
      </c>
      <c r="E15" s="21"/>
      <c r="F15" s="209">
        <v>23600</v>
      </c>
      <c r="G15" s="32"/>
    </row>
    <row r="16" spans="1:7" x14ac:dyDescent="0.3">
      <c r="A16" s="291"/>
      <c r="B16" s="585"/>
      <c r="C16" s="634"/>
      <c r="D16" s="23" t="s">
        <v>258</v>
      </c>
      <c r="E16" s="21"/>
      <c r="F16" s="209">
        <v>55500</v>
      </c>
      <c r="G16" s="32"/>
    </row>
    <row r="17" spans="1:7" x14ac:dyDescent="0.3">
      <c r="A17" s="291"/>
      <c r="B17" s="585"/>
      <c r="C17" s="634"/>
      <c r="D17" s="23" t="s">
        <v>259</v>
      </c>
      <c r="E17" s="21"/>
      <c r="F17" s="209">
        <v>572285</v>
      </c>
      <c r="G17" s="32"/>
    </row>
    <row r="18" spans="1:7" x14ac:dyDescent="0.3">
      <c r="A18" s="291"/>
      <c r="B18" s="585"/>
      <c r="C18" s="634"/>
      <c r="D18" s="23" t="s">
        <v>260</v>
      </c>
      <c r="E18" s="21"/>
      <c r="F18" s="209">
        <v>28500</v>
      </c>
      <c r="G18" s="32"/>
    </row>
    <row r="19" spans="1:7" x14ac:dyDescent="0.3">
      <c r="A19" s="291"/>
      <c r="B19" s="585"/>
      <c r="C19" s="634"/>
      <c r="D19" s="23" t="s">
        <v>261</v>
      </c>
      <c r="E19" s="21"/>
      <c r="F19" s="209">
        <v>2947380</v>
      </c>
      <c r="G19" s="32"/>
    </row>
    <row r="20" spans="1:7" x14ac:dyDescent="0.3">
      <c r="A20" s="291"/>
      <c r="B20" s="585"/>
      <c r="C20" s="635"/>
      <c r="D20" s="23" t="s">
        <v>262</v>
      </c>
      <c r="E20" s="21"/>
      <c r="F20" s="209">
        <v>974970</v>
      </c>
      <c r="G20" s="32"/>
    </row>
    <row r="21" spans="1:7" ht="28.8" x14ac:dyDescent="0.3">
      <c r="A21" s="291"/>
      <c r="B21" s="585"/>
      <c r="C21" s="587" t="s">
        <v>41</v>
      </c>
      <c r="D21" s="23" t="s">
        <v>263</v>
      </c>
      <c r="E21" s="21"/>
      <c r="F21" s="209">
        <v>1600000</v>
      </c>
      <c r="G21" s="32"/>
    </row>
    <row r="22" spans="1:7" x14ac:dyDescent="0.3">
      <c r="A22" s="291"/>
      <c r="B22" s="585"/>
      <c r="C22" s="588"/>
      <c r="D22" s="23" t="s">
        <v>264</v>
      </c>
      <c r="E22" s="21"/>
      <c r="F22" s="209">
        <v>25620</v>
      </c>
      <c r="G22" s="32"/>
    </row>
    <row r="23" spans="1:7" x14ac:dyDescent="0.3">
      <c r="A23" s="291"/>
      <c r="B23" s="585"/>
      <c r="C23" s="588"/>
      <c r="D23" s="23" t="s">
        <v>265</v>
      </c>
      <c r="E23" s="21"/>
      <c r="F23" s="209">
        <v>41580</v>
      </c>
      <c r="G23" s="32"/>
    </row>
    <row r="24" spans="1:7" x14ac:dyDescent="0.3">
      <c r="A24" s="291"/>
      <c r="B24" s="585"/>
      <c r="C24" s="588"/>
      <c r="D24" s="23" t="s">
        <v>266</v>
      </c>
      <c r="E24" s="21"/>
      <c r="F24" s="209">
        <v>34560</v>
      </c>
      <c r="G24" s="32"/>
    </row>
    <row r="25" spans="1:7" x14ac:dyDescent="0.3">
      <c r="A25" s="291"/>
      <c r="B25" s="585"/>
      <c r="C25" s="588"/>
      <c r="D25" s="23" t="s">
        <v>267</v>
      </c>
      <c r="E25" s="21"/>
      <c r="F25" s="209">
        <v>218890</v>
      </c>
      <c r="G25" s="32"/>
    </row>
    <row r="26" spans="1:7" x14ac:dyDescent="0.3">
      <c r="A26" s="291"/>
      <c r="B26" s="585"/>
      <c r="C26" s="588"/>
      <c r="D26" s="23" t="s">
        <v>268</v>
      </c>
      <c r="E26" s="21"/>
      <c r="F26" s="209">
        <v>239120</v>
      </c>
      <c r="G26" s="32"/>
    </row>
    <row r="27" spans="1:7" x14ac:dyDescent="0.3">
      <c r="A27" s="291"/>
      <c r="B27" s="585"/>
      <c r="C27" s="588"/>
      <c r="D27" s="23" t="s">
        <v>269</v>
      </c>
      <c r="E27" s="21"/>
      <c r="F27" s="209">
        <v>75000</v>
      </c>
      <c r="G27" s="32"/>
    </row>
    <row r="28" spans="1:7" x14ac:dyDescent="0.3">
      <c r="A28" s="291"/>
      <c r="B28" s="585"/>
      <c r="C28" s="588"/>
      <c r="D28" s="23" t="s">
        <v>270</v>
      </c>
      <c r="E28" s="21"/>
      <c r="F28" s="209">
        <v>89232</v>
      </c>
      <c r="G28" s="32"/>
    </row>
    <row r="29" spans="1:7" x14ac:dyDescent="0.3">
      <c r="A29" s="291"/>
      <c r="B29" s="585"/>
      <c r="C29" s="588"/>
      <c r="D29" s="23" t="s">
        <v>271</v>
      </c>
      <c r="E29" s="21"/>
      <c r="F29" s="209">
        <v>42570</v>
      </c>
      <c r="G29" s="32"/>
    </row>
    <row r="30" spans="1:7" x14ac:dyDescent="0.3">
      <c r="A30" s="291"/>
      <c r="B30" s="585"/>
      <c r="C30" s="588"/>
      <c r="D30" s="23" t="s">
        <v>272</v>
      </c>
      <c r="E30" s="21"/>
      <c r="F30" s="209">
        <v>23730.3</v>
      </c>
      <c r="G30" s="32"/>
    </row>
    <row r="31" spans="1:7" x14ac:dyDescent="0.3">
      <c r="A31" s="291"/>
      <c r="B31" s="585"/>
      <c r="C31" s="588"/>
      <c r="D31" s="23" t="s">
        <v>273</v>
      </c>
      <c r="E31" s="21"/>
      <c r="F31" s="209">
        <v>67112</v>
      </c>
    </row>
    <row r="32" spans="1:7" x14ac:dyDescent="0.3">
      <c r="A32" s="291"/>
      <c r="B32" s="585"/>
      <c r="C32" s="588"/>
      <c r="D32" s="23" t="s">
        <v>274</v>
      </c>
      <c r="E32" s="21"/>
      <c r="F32" s="209">
        <v>201336</v>
      </c>
    </row>
    <row r="33" spans="1:6" x14ac:dyDescent="0.3">
      <c r="A33" s="291"/>
      <c r="B33" s="585"/>
      <c r="C33" s="588"/>
      <c r="D33" s="23" t="s">
        <v>275</v>
      </c>
      <c r="E33" s="21"/>
      <c r="F33" s="209">
        <v>23680.36</v>
      </c>
    </row>
    <row r="34" spans="1:6" x14ac:dyDescent="0.3">
      <c r="A34" s="291"/>
      <c r="B34" s="585"/>
      <c r="C34" s="588"/>
      <c r="D34" s="23" t="s">
        <v>276</v>
      </c>
      <c r="E34" s="21"/>
      <c r="F34" s="209">
        <v>8732.7000000000007</v>
      </c>
    </row>
    <row r="35" spans="1:6" x14ac:dyDescent="0.3">
      <c r="A35" s="291"/>
      <c r="B35" s="585"/>
      <c r="C35" s="588"/>
      <c r="D35" s="23" t="s">
        <v>277</v>
      </c>
      <c r="E35" s="21"/>
      <c r="F35" s="209">
        <v>19157.400000000001</v>
      </c>
    </row>
    <row r="36" spans="1:6" x14ac:dyDescent="0.3">
      <c r="A36" s="291"/>
      <c r="B36" s="585"/>
      <c r="C36" s="588"/>
      <c r="D36" s="23" t="s">
        <v>278</v>
      </c>
      <c r="E36" s="21"/>
      <c r="F36" s="209">
        <v>20724.8</v>
      </c>
    </row>
    <row r="37" spans="1:6" x14ac:dyDescent="0.3">
      <c r="A37" s="291"/>
      <c r="B37" s="585"/>
      <c r="C37" s="588"/>
      <c r="D37" s="23" t="s">
        <v>279</v>
      </c>
      <c r="E37" s="21"/>
      <c r="F37" s="209">
        <v>29296</v>
      </c>
    </row>
    <row r="38" spans="1:6" x14ac:dyDescent="0.3">
      <c r="A38" s="291"/>
      <c r="B38" s="585"/>
      <c r="C38" s="588"/>
      <c r="D38" s="23" t="s">
        <v>280</v>
      </c>
      <c r="E38" s="21"/>
      <c r="F38" s="209">
        <v>24258</v>
      </c>
    </row>
    <row r="39" spans="1:6" x14ac:dyDescent="0.3">
      <c r="A39" s="291"/>
      <c r="B39" s="585"/>
      <c r="C39" s="588"/>
      <c r="D39" s="23" t="s">
        <v>281</v>
      </c>
      <c r="E39" s="21"/>
      <c r="F39" s="209">
        <v>4656</v>
      </c>
    </row>
    <row r="40" spans="1:6" x14ac:dyDescent="0.3">
      <c r="A40" s="291"/>
      <c r="B40" s="585"/>
      <c r="C40" s="588"/>
      <c r="D40" s="23" t="s">
        <v>282</v>
      </c>
      <c r="E40" s="21"/>
      <c r="F40" s="209">
        <v>4110</v>
      </c>
    </row>
    <row r="41" spans="1:6" x14ac:dyDescent="0.3">
      <c r="A41" s="291"/>
      <c r="B41" s="585"/>
      <c r="C41" s="588"/>
      <c r="D41" s="23" t="s">
        <v>283</v>
      </c>
      <c r="E41" s="21"/>
      <c r="F41" s="209">
        <v>114424</v>
      </c>
    </row>
    <row r="42" spans="1:6" x14ac:dyDescent="0.3">
      <c r="A42" s="291"/>
      <c r="B42" s="585"/>
      <c r="C42" s="589"/>
      <c r="D42" s="23" t="s">
        <v>284</v>
      </c>
      <c r="E42" s="21"/>
      <c r="F42" s="209">
        <v>14292.5</v>
      </c>
    </row>
    <row r="43" spans="1:6" x14ac:dyDescent="0.3">
      <c r="A43" s="291"/>
      <c r="B43" s="585"/>
      <c r="C43" s="585" t="s">
        <v>48</v>
      </c>
      <c r="D43" s="29"/>
      <c r="E43" s="23"/>
      <c r="F43" s="209"/>
    </row>
    <row r="44" spans="1:6" x14ac:dyDescent="0.3">
      <c r="A44" s="291"/>
      <c r="B44" s="23"/>
      <c r="C44" s="585"/>
      <c r="D44" s="29"/>
      <c r="E44" s="23"/>
      <c r="F44" s="209"/>
    </row>
    <row r="45" spans="1:6" x14ac:dyDescent="0.3">
      <c r="A45" s="291"/>
      <c r="B45" s="23"/>
      <c r="C45" s="23"/>
      <c r="D45" s="21"/>
      <c r="E45" s="27"/>
      <c r="F45" s="208">
        <f>SUM(F9:F44)</f>
        <v>11658662.370000001</v>
      </c>
    </row>
    <row r="46" spans="1:6" x14ac:dyDescent="0.3">
      <c r="A46" s="291"/>
      <c r="B46" s="23"/>
      <c r="C46" s="23"/>
      <c r="D46" s="29"/>
      <c r="E46" s="27"/>
      <c r="F46" s="210">
        <f>SUM(F45,F8)</f>
        <v>43688276.07</v>
      </c>
    </row>
  </sheetData>
  <sheetProtection selectLockedCells="1" selectUnlockedCells="1"/>
  <customSheetViews>
    <customSheetView guid="{F305B0BF-EA96-4BFD-B000-F617D6482D45}">
      <selection activeCell="A14" sqref="A14"/>
      <pageMargins left="0" right="0" top="0" bottom="0" header="0" footer="0"/>
      <pageSetup paperSize="9" firstPageNumber="0" orientation="portrait" horizontalDpi="300" verticalDpi="300" r:id="rId1"/>
      <headerFooter alignWithMargins="0"/>
    </customSheetView>
    <customSheetView guid="{89462457-6DC6-4183-8190-6643C6F2F09B}">
      <selection activeCell="A14" sqref="A14"/>
      <pageMargins left="0" right="0" top="0" bottom="0" header="0" footer="0"/>
      <pageSetup paperSize="9" firstPageNumber="0" orientation="portrait" horizontalDpi="300" verticalDpi="300" r:id="rId2"/>
      <headerFooter alignWithMargins="0"/>
    </customSheetView>
  </customSheetViews>
  <mergeCells count="8">
    <mergeCell ref="C4:D4"/>
    <mergeCell ref="B2:F2"/>
    <mergeCell ref="B9:B43"/>
    <mergeCell ref="C9:C20"/>
    <mergeCell ref="C21:C42"/>
    <mergeCell ref="C43:C44"/>
    <mergeCell ref="B5:B7"/>
    <mergeCell ref="C5:C7"/>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3">
    <tabColor theme="0"/>
  </sheetPr>
  <dimension ref="B2:F19"/>
  <sheetViews>
    <sheetView zoomScaleNormal="100" workbookViewId="0"/>
  </sheetViews>
  <sheetFormatPr defaultColWidth="9.109375" defaultRowHeight="14.4" x14ac:dyDescent="0.3"/>
  <cols>
    <col min="1" max="1" width="9.109375" style="38"/>
    <col min="2" max="2" width="41.6640625" style="113" bestFit="1" customWidth="1"/>
    <col min="3" max="3" width="10.109375" style="38" bestFit="1" customWidth="1"/>
    <col min="4" max="4" width="50.6640625" style="38" bestFit="1" customWidth="1"/>
    <col min="5" max="5" width="10.5546875" style="38" customWidth="1"/>
    <col min="6" max="6" width="16" style="103" bestFit="1" customWidth="1"/>
    <col min="7" max="11" width="9.109375" style="38"/>
    <col min="12" max="12" width="15.88671875" style="38" bestFit="1" customWidth="1"/>
    <col min="13" max="16384" width="9.109375" style="38"/>
  </cols>
  <sheetData>
    <row r="2" spans="2:6" x14ac:dyDescent="0.3">
      <c r="B2" s="368" t="s">
        <v>291</v>
      </c>
      <c r="C2" s="652"/>
      <c r="D2" s="653"/>
      <c r="E2" s="653"/>
      <c r="F2" s="653"/>
    </row>
    <row r="3" spans="2:6" ht="27.6" x14ac:dyDescent="0.3">
      <c r="B3" s="369" t="s">
        <v>2</v>
      </c>
      <c r="C3" s="369" t="s">
        <v>3</v>
      </c>
      <c r="D3" s="348" t="s">
        <v>4</v>
      </c>
      <c r="E3" s="347" t="s">
        <v>104</v>
      </c>
      <c r="F3" s="370" t="s">
        <v>6</v>
      </c>
    </row>
    <row r="4" spans="2:6" ht="41.4" x14ac:dyDescent="0.3">
      <c r="B4" s="601" t="s">
        <v>7</v>
      </c>
      <c r="C4" s="603" t="s">
        <v>105</v>
      </c>
      <c r="D4" s="117" t="s">
        <v>292</v>
      </c>
      <c r="E4" s="191">
        <v>388</v>
      </c>
      <c r="F4" s="371">
        <v>31944444.440000001</v>
      </c>
    </row>
    <row r="5" spans="2:6" x14ac:dyDescent="0.3">
      <c r="B5" s="602"/>
      <c r="C5" s="604"/>
      <c r="D5" s="128"/>
      <c r="E5" s="261" t="s">
        <v>199</v>
      </c>
      <c r="F5" s="373"/>
    </row>
    <row r="6" spans="2:6" ht="18" x14ac:dyDescent="0.3">
      <c r="B6" s="607" t="s">
        <v>108</v>
      </c>
      <c r="C6" s="608"/>
      <c r="D6" s="372" t="s">
        <v>287</v>
      </c>
      <c r="E6" s="132"/>
      <c r="F6" s="204">
        <v>0</v>
      </c>
    </row>
    <row r="7" spans="2:6" x14ac:dyDescent="0.3">
      <c r="B7" s="654" t="s">
        <v>110</v>
      </c>
      <c r="C7" s="654"/>
      <c r="D7" s="654"/>
      <c r="E7" s="654"/>
      <c r="F7" s="198">
        <f>SUM(F4:F5)</f>
        <v>31944444.440000001</v>
      </c>
    </row>
    <row r="8" spans="2:6" ht="27.6" x14ac:dyDescent="0.3">
      <c r="B8" s="648" t="s">
        <v>15</v>
      </c>
      <c r="C8" s="649" t="s">
        <v>111</v>
      </c>
      <c r="D8" s="76" t="s">
        <v>293</v>
      </c>
      <c r="E8" s="94">
        <v>6</v>
      </c>
      <c r="F8" s="199">
        <v>2736000</v>
      </c>
    </row>
    <row r="9" spans="2:6" ht="27.6" x14ac:dyDescent="0.3">
      <c r="B9" s="609"/>
      <c r="C9" s="650"/>
      <c r="D9" s="79" t="s">
        <v>294</v>
      </c>
      <c r="E9" s="352" t="s">
        <v>199</v>
      </c>
      <c r="F9" s="188">
        <f>1264000+364439.66</f>
        <v>1628439.66</v>
      </c>
    </row>
    <row r="10" spans="2:6" x14ac:dyDescent="0.3">
      <c r="B10" s="609"/>
      <c r="C10" s="618" t="s">
        <v>115</v>
      </c>
      <c r="D10" s="79" t="s">
        <v>295</v>
      </c>
      <c r="E10" s="353">
        <v>405</v>
      </c>
      <c r="F10" s="200">
        <v>1876038.6</v>
      </c>
    </row>
    <row r="11" spans="2:6" ht="27.6" x14ac:dyDescent="0.3">
      <c r="B11" s="609"/>
      <c r="C11" s="619"/>
      <c r="D11" s="79" t="s">
        <v>296</v>
      </c>
      <c r="E11" s="353">
        <v>34</v>
      </c>
      <c r="F11" s="188">
        <v>5452768.4000000004</v>
      </c>
    </row>
    <row r="12" spans="2:6" ht="27.6" x14ac:dyDescent="0.3">
      <c r="B12" s="609"/>
      <c r="C12" s="619"/>
      <c r="D12" s="119" t="s">
        <v>297</v>
      </c>
      <c r="E12" s="353">
        <v>590</v>
      </c>
      <c r="F12" s="201">
        <v>1511193</v>
      </c>
    </row>
    <row r="13" spans="2:6" x14ac:dyDescent="0.3">
      <c r="B13" s="609"/>
      <c r="C13" s="619"/>
      <c r="D13" s="119"/>
      <c r="E13" s="353"/>
      <c r="F13" s="202"/>
    </row>
    <row r="14" spans="2:6" x14ac:dyDescent="0.3">
      <c r="B14" s="609"/>
      <c r="C14" s="619"/>
      <c r="D14" s="119"/>
      <c r="E14" s="353"/>
      <c r="F14" s="202"/>
    </row>
    <row r="15" spans="2:6" x14ac:dyDescent="0.3">
      <c r="B15" s="651" t="s">
        <v>108</v>
      </c>
      <c r="C15" s="643" t="s">
        <v>116</v>
      </c>
      <c r="D15" s="639" t="s">
        <v>290</v>
      </c>
      <c r="E15" s="96"/>
      <c r="F15" s="641">
        <f>SUM(F8:F12)</f>
        <v>13204439.66</v>
      </c>
    </row>
    <row r="16" spans="2:6" x14ac:dyDescent="0.3">
      <c r="B16" s="651"/>
      <c r="C16" s="644"/>
      <c r="D16" s="640"/>
      <c r="E16" s="124"/>
      <c r="F16" s="642"/>
    </row>
    <row r="17" spans="2:6" x14ac:dyDescent="0.3">
      <c r="B17" s="651"/>
      <c r="C17" s="643" t="s">
        <v>115</v>
      </c>
      <c r="D17" s="645"/>
      <c r="E17" s="122"/>
      <c r="F17" s="646">
        <v>0</v>
      </c>
    </row>
    <row r="18" spans="2:6" ht="15" thickBot="1" x14ac:dyDescent="0.35">
      <c r="B18" s="651"/>
      <c r="C18" s="644"/>
      <c r="D18" s="640"/>
      <c r="E18" s="122"/>
      <c r="F18" s="647"/>
    </row>
    <row r="19" spans="2:6" ht="15" thickBot="1" x14ac:dyDescent="0.35">
      <c r="B19" s="75"/>
      <c r="C19" s="86"/>
      <c r="D19" s="86"/>
      <c r="E19" s="127"/>
      <c r="F19" s="203">
        <f>SUM(F7+F15)</f>
        <v>45148884.100000001</v>
      </c>
    </row>
  </sheetData>
  <sheetProtection selectLockedCells="1" selectUnlockedCells="1"/>
  <customSheetViews>
    <customSheetView guid="{F305B0BF-EA96-4BFD-B000-F617D6482D45}" topLeftCell="A16">
      <selection activeCell="A22" sqref="A22:E22"/>
      <pageMargins left="0" right="0" top="0" bottom="0" header="0" footer="0"/>
      <pageSetup paperSize="9" firstPageNumber="0" orientation="portrait" horizontalDpi="300" verticalDpi="300" r:id="rId1"/>
      <headerFooter alignWithMargins="0"/>
    </customSheetView>
    <customSheetView guid="{89462457-6DC6-4183-8190-6643C6F2F09B}" topLeftCell="A16">
      <selection activeCell="A22" sqref="A22:E22"/>
      <pageMargins left="0" right="0" top="0" bottom="0" header="0" footer="0"/>
      <pageSetup paperSize="9" firstPageNumber="0" orientation="portrait" horizontalDpi="300" verticalDpi="300" r:id="rId2"/>
      <headerFooter alignWithMargins="0"/>
    </customSheetView>
  </customSheetViews>
  <mergeCells count="15">
    <mergeCell ref="C2:F2"/>
    <mergeCell ref="B4:B5"/>
    <mergeCell ref="C4:C5"/>
    <mergeCell ref="B6:C6"/>
    <mergeCell ref="B7:E7"/>
    <mergeCell ref="B8:B14"/>
    <mergeCell ref="C8:C9"/>
    <mergeCell ref="C10:C14"/>
    <mergeCell ref="B15:B18"/>
    <mergeCell ref="C15:C16"/>
    <mergeCell ref="D15:D16"/>
    <mergeCell ref="F15:F16"/>
    <mergeCell ref="C17:C18"/>
    <mergeCell ref="D17:D18"/>
    <mergeCell ref="F17:F18"/>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2:F12"/>
  <sheetViews>
    <sheetView workbookViewId="0"/>
  </sheetViews>
  <sheetFormatPr defaultColWidth="9.109375" defaultRowHeight="14.4" x14ac:dyDescent="0.3"/>
  <cols>
    <col min="1" max="1" width="9.109375" style="5"/>
    <col min="2" max="2" width="27.109375" style="5" bestFit="1" customWidth="1"/>
    <col min="3" max="3" width="19" style="5" bestFit="1" customWidth="1"/>
    <col min="4" max="4" width="81.33203125" style="5" customWidth="1"/>
    <col min="5" max="5" width="8" style="5" customWidth="1"/>
    <col min="6" max="6" width="20.109375" style="228" bestFit="1" customWidth="1"/>
    <col min="7" max="16384" width="9.109375" style="5"/>
  </cols>
  <sheetData>
    <row r="2" spans="2:6" ht="27.6" x14ac:dyDescent="0.3">
      <c r="B2" s="346" t="s">
        <v>291</v>
      </c>
      <c r="C2" s="599" t="s">
        <v>298</v>
      </c>
      <c r="D2" s="662"/>
      <c r="E2" s="662"/>
      <c r="F2" s="662"/>
    </row>
    <row r="3" spans="2:6" ht="41.4" x14ac:dyDescent="0.3">
      <c r="B3" s="347" t="s">
        <v>2</v>
      </c>
      <c r="C3" s="347" t="s">
        <v>3</v>
      </c>
      <c r="D3" s="347" t="s">
        <v>4</v>
      </c>
      <c r="E3" s="347" t="s">
        <v>104</v>
      </c>
      <c r="F3" s="347" t="s">
        <v>6</v>
      </c>
    </row>
    <row r="4" spans="2:6" x14ac:dyDescent="0.3">
      <c r="B4" s="617" t="s">
        <v>7</v>
      </c>
      <c r="C4" s="616" t="s">
        <v>105</v>
      </c>
      <c r="D4" s="656" t="s">
        <v>299</v>
      </c>
      <c r="E4" s="658">
        <v>388</v>
      </c>
      <c r="F4" s="660">
        <v>29567590.440000001</v>
      </c>
    </row>
    <row r="5" spans="2:6" ht="47.25" customHeight="1" x14ac:dyDescent="0.3">
      <c r="B5" s="617"/>
      <c r="C5" s="617"/>
      <c r="D5" s="657"/>
      <c r="E5" s="659"/>
      <c r="F5" s="661"/>
    </row>
    <row r="6" spans="2:6" ht="27.6" x14ac:dyDescent="0.3">
      <c r="B6" s="663" t="s">
        <v>15</v>
      </c>
      <c r="C6" s="666" t="s">
        <v>300</v>
      </c>
      <c r="D6" s="125" t="s">
        <v>819</v>
      </c>
      <c r="E6" s="261"/>
      <c r="F6" s="217" t="s">
        <v>300</v>
      </c>
    </row>
    <row r="7" spans="2:6" ht="220.8" x14ac:dyDescent="0.3">
      <c r="B7" s="664"/>
      <c r="C7" s="667"/>
      <c r="D7" s="125" t="s">
        <v>818</v>
      </c>
      <c r="E7" s="374"/>
      <c r="F7" s="227">
        <v>15216854</v>
      </c>
    </row>
    <row r="8" spans="2:6" ht="55.2" x14ac:dyDescent="0.3">
      <c r="B8" s="665"/>
      <c r="C8" s="668"/>
      <c r="D8" s="124" t="s">
        <v>301</v>
      </c>
      <c r="E8" s="374"/>
      <c r="F8" s="217" t="s">
        <v>300</v>
      </c>
    </row>
    <row r="9" spans="2:6" x14ac:dyDescent="0.3">
      <c r="B9" s="621" t="s">
        <v>108</v>
      </c>
      <c r="C9" s="655" t="s">
        <v>208</v>
      </c>
      <c r="D9" s="195"/>
      <c r="E9" s="238"/>
      <c r="F9" s="375">
        <v>0</v>
      </c>
    </row>
    <row r="10" spans="2:6" x14ac:dyDescent="0.3">
      <c r="B10" s="621"/>
      <c r="C10" s="621"/>
      <c r="D10" s="359"/>
      <c r="E10" s="238"/>
      <c r="F10" s="375">
        <v>0</v>
      </c>
    </row>
    <row r="11" spans="2:6" x14ac:dyDescent="0.3">
      <c r="B11" s="621"/>
      <c r="C11" s="621"/>
      <c r="D11" s="359"/>
      <c r="E11" s="238"/>
      <c r="F11" s="375">
        <v>0</v>
      </c>
    </row>
    <row r="12" spans="2:6" x14ac:dyDescent="0.3">
      <c r="B12" s="621"/>
      <c r="C12" s="621"/>
      <c r="D12" s="359"/>
      <c r="E12" s="238"/>
      <c r="F12" s="375">
        <v>0</v>
      </c>
    </row>
  </sheetData>
  <customSheetViews>
    <customSheetView guid="{F305B0BF-EA96-4BFD-B000-F617D6482D45}" topLeftCell="A7">
      <selection activeCell="C21" sqref="C21"/>
      <pageMargins left="0" right="0" top="0" bottom="0" header="0" footer="0"/>
    </customSheetView>
    <customSheetView guid="{89462457-6DC6-4183-8190-6643C6F2F09B}" topLeftCell="A16">
      <selection activeCell="H18" sqref="H18"/>
      <pageMargins left="0" right="0" top="0" bottom="0" header="0" footer="0"/>
    </customSheetView>
  </customSheetViews>
  <mergeCells count="10">
    <mergeCell ref="C2:F2"/>
    <mergeCell ref="B4:B5"/>
    <mergeCell ref="C4:C5"/>
    <mergeCell ref="B6:B8"/>
    <mergeCell ref="C6:C8"/>
    <mergeCell ref="B9:B12"/>
    <mergeCell ref="C9:C12"/>
    <mergeCell ref="D4:D5"/>
    <mergeCell ref="E4:E5"/>
    <mergeCell ref="F4:F5"/>
  </mergeCells>
  <pageMargins left="0.511811024" right="0.511811024" top="0.78740157499999996" bottom="0.78740157499999996" header="0.31496062000000002" footer="0.3149606200000000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4">
    <tabColor theme="0"/>
  </sheetPr>
  <dimension ref="B1:F41"/>
  <sheetViews>
    <sheetView zoomScaleNormal="100" workbookViewId="0"/>
  </sheetViews>
  <sheetFormatPr defaultRowHeight="14.4" x14ac:dyDescent="0.3"/>
  <cols>
    <col min="1" max="1" width="9.109375" style="38"/>
    <col min="2" max="2" width="37.33203125" style="113" customWidth="1"/>
    <col min="3" max="3" width="11.88671875" style="38" bestFit="1" customWidth="1"/>
    <col min="4" max="4" width="52.88671875" style="38" customWidth="1"/>
    <col min="5" max="5" width="10.5546875" style="38" customWidth="1"/>
    <col min="6" max="6" width="16.88671875" style="38" bestFit="1" customWidth="1"/>
    <col min="7" max="11" width="9.109375" style="38"/>
    <col min="12" max="12" width="15.88671875" style="38" bestFit="1" customWidth="1"/>
    <col min="13" max="257" width="9.109375" style="38"/>
    <col min="258" max="258" width="37.33203125" style="38" customWidth="1"/>
    <col min="259" max="259" width="11.88671875" style="38" bestFit="1" customWidth="1"/>
    <col min="260" max="260" width="52.88671875" style="38" customWidth="1"/>
    <col min="261" max="261" width="10.5546875" style="38" customWidth="1"/>
    <col min="262" max="262" width="16.88671875" style="38" bestFit="1" customWidth="1"/>
    <col min="263" max="267" width="9.109375" style="38"/>
    <col min="268" max="268" width="15.88671875" style="38" bestFit="1" customWidth="1"/>
    <col min="269" max="513" width="9.109375" style="38"/>
    <col min="514" max="514" width="37.33203125" style="38" customWidth="1"/>
    <col min="515" max="515" width="11.88671875" style="38" bestFit="1" customWidth="1"/>
    <col min="516" max="516" width="52.88671875" style="38" customWidth="1"/>
    <col min="517" max="517" width="10.5546875" style="38" customWidth="1"/>
    <col min="518" max="518" width="16.88671875" style="38" bestFit="1" customWidth="1"/>
    <col min="519" max="523" width="9.109375" style="38"/>
    <col min="524" max="524" width="15.88671875" style="38" bestFit="1" customWidth="1"/>
    <col min="525" max="769" width="9.109375" style="38"/>
    <col min="770" max="770" width="37.33203125" style="38" customWidth="1"/>
    <col min="771" max="771" width="11.88671875" style="38" bestFit="1" customWidth="1"/>
    <col min="772" max="772" width="52.88671875" style="38" customWidth="1"/>
    <col min="773" max="773" width="10.5546875" style="38" customWidth="1"/>
    <col min="774" max="774" width="16.88671875" style="38" bestFit="1" customWidth="1"/>
    <col min="775" max="779" width="9.109375" style="38"/>
    <col min="780" max="780" width="15.88671875" style="38" bestFit="1" customWidth="1"/>
    <col min="781" max="1025" width="9.109375" style="38"/>
    <col min="1026" max="1026" width="37.33203125" style="38" customWidth="1"/>
    <col min="1027" max="1027" width="11.88671875" style="38" bestFit="1" customWidth="1"/>
    <col min="1028" max="1028" width="52.88671875" style="38" customWidth="1"/>
    <col min="1029" max="1029" width="10.5546875" style="38" customWidth="1"/>
    <col min="1030" max="1030" width="16.88671875" style="38" bestFit="1" customWidth="1"/>
    <col min="1031" max="1035" width="9.109375" style="38"/>
    <col min="1036" max="1036" width="15.88671875" style="38" bestFit="1" customWidth="1"/>
    <col min="1037" max="1281" width="9.109375" style="38"/>
    <col min="1282" max="1282" width="37.33203125" style="38" customWidth="1"/>
    <col min="1283" max="1283" width="11.88671875" style="38" bestFit="1" customWidth="1"/>
    <col min="1284" max="1284" width="52.88671875" style="38" customWidth="1"/>
    <col min="1285" max="1285" width="10.5546875" style="38" customWidth="1"/>
    <col min="1286" max="1286" width="16.88671875" style="38" bestFit="1" customWidth="1"/>
    <col min="1287" max="1291" width="9.109375" style="38"/>
    <col min="1292" max="1292" width="15.88671875" style="38" bestFit="1" customWidth="1"/>
    <col min="1293" max="1537" width="9.109375" style="38"/>
    <col min="1538" max="1538" width="37.33203125" style="38" customWidth="1"/>
    <col min="1539" max="1539" width="11.88671875" style="38" bestFit="1" customWidth="1"/>
    <col min="1540" max="1540" width="52.88671875" style="38" customWidth="1"/>
    <col min="1541" max="1541" width="10.5546875" style="38" customWidth="1"/>
    <col min="1542" max="1542" width="16.88671875" style="38" bestFit="1" customWidth="1"/>
    <col min="1543" max="1547" width="9.109375" style="38"/>
    <col min="1548" max="1548" width="15.88671875" style="38" bestFit="1" customWidth="1"/>
    <col min="1549" max="1793" width="9.109375" style="38"/>
    <col min="1794" max="1794" width="37.33203125" style="38" customWidth="1"/>
    <col min="1795" max="1795" width="11.88671875" style="38" bestFit="1" customWidth="1"/>
    <col min="1796" max="1796" width="52.88671875" style="38" customWidth="1"/>
    <col min="1797" max="1797" width="10.5546875" style="38" customWidth="1"/>
    <col min="1798" max="1798" width="16.88671875" style="38" bestFit="1" customWidth="1"/>
    <col min="1799" max="1803" width="9.109375" style="38"/>
    <col min="1804" max="1804" width="15.88671875" style="38" bestFit="1" customWidth="1"/>
    <col min="1805" max="2049" width="9.109375" style="38"/>
    <col min="2050" max="2050" width="37.33203125" style="38" customWidth="1"/>
    <col min="2051" max="2051" width="11.88671875" style="38" bestFit="1" customWidth="1"/>
    <col min="2052" max="2052" width="52.88671875" style="38" customWidth="1"/>
    <col min="2053" max="2053" width="10.5546875" style="38" customWidth="1"/>
    <col min="2054" max="2054" width="16.88671875" style="38" bestFit="1" customWidth="1"/>
    <col min="2055" max="2059" width="9.109375" style="38"/>
    <col min="2060" max="2060" width="15.88671875" style="38" bestFit="1" customWidth="1"/>
    <col min="2061" max="2305" width="9.109375" style="38"/>
    <col min="2306" max="2306" width="37.33203125" style="38" customWidth="1"/>
    <col min="2307" max="2307" width="11.88671875" style="38" bestFit="1" customWidth="1"/>
    <col min="2308" max="2308" width="52.88671875" style="38" customWidth="1"/>
    <col min="2309" max="2309" width="10.5546875" style="38" customWidth="1"/>
    <col min="2310" max="2310" width="16.88671875" style="38" bestFit="1" customWidth="1"/>
    <col min="2311" max="2315" width="9.109375" style="38"/>
    <col min="2316" max="2316" width="15.88671875" style="38" bestFit="1" customWidth="1"/>
    <col min="2317" max="2561" width="9.109375" style="38"/>
    <col min="2562" max="2562" width="37.33203125" style="38" customWidth="1"/>
    <col min="2563" max="2563" width="11.88671875" style="38" bestFit="1" customWidth="1"/>
    <col min="2564" max="2564" width="52.88671875" style="38" customWidth="1"/>
    <col min="2565" max="2565" width="10.5546875" style="38" customWidth="1"/>
    <col min="2566" max="2566" width="16.88671875" style="38" bestFit="1" customWidth="1"/>
    <col min="2567" max="2571" width="9.109375" style="38"/>
    <col min="2572" max="2572" width="15.88671875" style="38" bestFit="1" customWidth="1"/>
    <col min="2573" max="2817" width="9.109375" style="38"/>
    <col min="2818" max="2818" width="37.33203125" style="38" customWidth="1"/>
    <col min="2819" max="2819" width="11.88671875" style="38" bestFit="1" customWidth="1"/>
    <col min="2820" max="2820" width="52.88671875" style="38" customWidth="1"/>
    <col min="2821" max="2821" width="10.5546875" style="38" customWidth="1"/>
    <col min="2822" max="2822" width="16.88671875" style="38" bestFit="1" customWidth="1"/>
    <col min="2823" max="2827" width="9.109375" style="38"/>
    <col min="2828" max="2828" width="15.88671875" style="38" bestFit="1" customWidth="1"/>
    <col min="2829" max="3073" width="9.109375" style="38"/>
    <col min="3074" max="3074" width="37.33203125" style="38" customWidth="1"/>
    <col min="3075" max="3075" width="11.88671875" style="38" bestFit="1" customWidth="1"/>
    <col min="3076" max="3076" width="52.88671875" style="38" customWidth="1"/>
    <col min="3077" max="3077" width="10.5546875" style="38" customWidth="1"/>
    <col min="3078" max="3078" width="16.88671875" style="38" bestFit="1" customWidth="1"/>
    <col min="3079" max="3083" width="9.109375" style="38"/>
    <col min="3084" max="3084" width="15.88671875" style="38" bestFit="1" customWidth="1"/>
    <col min="3085" max="3329" width="9.109375" style="38"/>
    <col min="3330" max="3330" width="37.33203125" style="38" customWidth="1"/>
    <col min="3331" max="3331" width="11.88671875" style="38" bestFit="1" customWidth="1"/>
    <col min="3332" max="3332" width="52.88671875" style="38" customWidth="1"/>
    <col min="3333" max="3333" width="10.5546875" style="38" customWidth="1"/>
    <col min="3334" max="3334" width="16.88671875" style="38" bestFit="1" customWidth="1"/>
    <col min="3335" max="3339" width="9.109375" style="38"/>
    <col min="3340" max="3340" width="15.88671875" style="38" bestFit="1" customWidth="1"/>
    <col min="3341" max="3585" width="9.109375" style="38"/>
    <col min="3586" max="3586" width="37.33203125" style="38" customWidth="1"/>
    <col min="3587" max="3587" width="11.88671875" style="38" bestFit="1" customWidth="1"/>
    <col min="3588" max="3588" width="52.88671875" style="38" customWidth="1"/>
    <col min="3589" max="3589" width="10.5546875" style="38" customWidth="1"/>
    <col min="3590" max="3590" width="16.88671875" style="38" bestFit="1" customWidth="1"/>
    <col min="3591" max="3595" width="9.109375" style="38"/>
    <col min="3596" max="3596" width="15.88671875" style="38" bestFit="1" customWidth="1"/>
    <col min="3597" max="3841" width="9.109375" style="38"/>
    <col min="3842" max="3842" width="37.33203125" style="38" customWidth="1"/>
    <col min="3843" max="3843" width="11.88671875" style="38" bestFit="1" customWidth="1"/>
    <col min="3844" max="3844" width="52.88671875" style="38" customWidth="1"/>
    <col min="3845" max="3845" width="10.5546875" style="38" customWidth="1"/>
    <col min="3846" max="3846" width="16.88671875" style="38" bestFit="1" customWidth="1"/>
    <col min="3847" max="3851" width="9.109375" style="38"/>
    <col min="3852" max="3852" width="15.88671875" style="38" bestFit="1" customWidth="1"/>
    <col min="3853" max="4097" width="9.109375" style="38"/>
    <col min="4098" max="4098" width="37.33203125" style="38" customWidth="1"/>
    <col min="4099" max="4099" width="11.88671875" style="38" bestFit="1" customWidth="1"/>
    <col min="4100" max="4100" width="52.88671875" style="38" customWidth="1"/>
    <col min="4101" max="4101" width="10.5546875" style="38" customWidth="1"/>
    <col min="4102" max="4102" width="16.88671875" style="38" bestFit="1" customWidth="1"/>
    <col min="4103" max="4107" width="9.109375" style="38"/>
    <col min="4108" max="4108" width="15.88671875" style="38" bestFit="1" customWidth="1"/>
    <col min="4109" max="4353" width="9.109375" style="38"/>
    <col min="4354" max="4354" width="37.33203125" style="38" customWidth="1"/>
    <col min="4355" max="4355" width="11.88671875" style="38" bestFit="1" customWidth="1"/>
    <col min="4356" max="4356" width="52.88671875" style="38" customWidth="1"/>
    <col min="4357" max="4357" width="10.5546875" style="38" customWidth="1"/>
    <col min="4358" max="4358" width="16.88671875" style="38" bestFit="1" customWidth="1"/>
    <col min="4359" max="4363" width="9.109375" style="38"/>
    <col min="4364" max="4364" width="15.88671875" style="38" bestFit="1" customWidth="1"/>
    <col min="4365" max="4609" width="9.109375" style="38"/>
    <col min="4610" max="4610" width="37.33203125" style="38" customWidth="1"/>
    <col min="4611" max="4611" width="11.88671875" style="38" bestFit="1" customWidth="1"/>
    <col min="4612" max="4612" width="52.88671875" style="38" customWidth="1"/>
    <col min="4613" max="4613" width="10.5546875" style="38" customWidth="1"/>
    <col min="4614" max="4614" width="16.88671875" style="38" bestFit="1" customWidth="1"/>
    <col min="4615" max="4619" width="9.109375" style="38"/>
    <col min="4620" max="4620" width="15.88671875" style="38" bestFit="1" customWidth="1"/>
    <col min="4621" max="4865" width="9.109375" style="38"/>
    <col min="4866" max="4866" width="37.33203125" style="38" customWidth="1"/>
    <col min="4867" max="4867" width="11.88671875" style="38" bestFit="1" customWidth="1"/>
    <col min="4868" max="4868" width="52.88671875" style="38" customWidth="1"/>
    <col min="4869" max="4869" width="10.5546875" style="38" customWidth="1"/>
    <col min="4870" max="4870" width="16.88671875" style="38" bestFit="1" customWidth="1"/>
    <col min="4871" max="4875" width="9.109375" style="38"/>
    <col min="4876" max="4876" width="15.88671875" style="38" bestFit="1" customWidth="1"/>
    <col min="4877" max="5121" width="9.109375" style="38"/>
    <col min="5122" max="5122" width="37.33203125" style="38" customWidth="1"/>
    <col min="5123" max="5123" width="11.88671875" style="38" bestFit="1" customWidth="1"/>
    <col min="5124" max="5124" width="52.88671875" style="38" customWidth="1"/>
    <col min="5125" max="5125" width="10.5546875" style="38" customWidth="1"/>
    <col min="5126" max="5126" width="16.88671875" style="38" bestFit="1" customWidth="1"/>
    <col min="5127" max="5131" width="9.109375" style="38"/>
    <col min="5132" max="5132" width="15.88671875" style="38" bestFit="1" customWidth="1"/>
    <col min="5133" max="5377" width="9.109375" style="38"/>
    <col min="5378" max="5378" width="37.33203125" style="38" customWidth="1"/>
    <col min="5379" max="5379" width="11.88671875" style="38" bestFit="1" customWidth="1"/>
    <col min="5380" max="5380" width="52.88671875" style="38" customWidth="1"/>
    <col min="5381" max="5381" width="10.5546875" style="38" customWidth="1"/>
    <col min="5382" max="5382" width="16.88671875" style="38" bestFit="1" customWidth="1"/>
    <col min="5383" max="5387" width="9.109375" style="38"/>
    <col min="5388" max="5388" width="15.88671875" style="38" bestFit="1" customWidth="1"/>
    <col min="5389" max="5633" width="9.109375" style="38"/>
    <col min="5634" max="5634" width="37.33203125" style="38" customWidth="1"/>
    <col min="5635" max="5635" width="11.88671875" style="38" bestFit="1" customWidth="1"/>
    <col min="5636" max="5636" width="52.88671875" style="38" customWidth="1"/>
    <col min="5637" max="5637" width="10.5546875" style="38" customWidth="1"/>
    <col min="5638" max="5638" width="16.88671875" style="38" bestFit="1" customWidth="1"/>
    <col min="5639" max="5643" width="9.109375" style="38"/>
    <col min="5644" max="5644" width="15.88671875" style="38" bestFit="1" customWidth="1"/>
    <col min="5645" max="5889" width="9.109375" style="38"/>
    <col min="5890" max="5890" width="37.33203125" style="38" customWidth="1"/>
    <col min="5891" max="5891" width="11.88671875" style="38" bestFit="1" customWidth="1"/>
    <col min="5892" max="5892" width="52.88671875" style="38" customWidth="1"/>
    <col min="5893" max="5893" width="10.5546875" style="38" customWidth="1"/>
    <col min="5894" max="5894" width="16.88671875" style="38" bestFit="1" customWidth="1"/>
    <col min="5895" max="5899" width="9.109375" style="38"/>
    <col min="5900" max="5900" width="15.88671875" style="38" bestFit="1" customWidth="1"/>
    <col min="5901" max="6145" width="9.109375" style="38"/>
    <col min="6146" max="6146" width="37.33203125" style="38" customWidth="1"/>
    <col min="6147" max="6147" width="11.88671875" style="38" bestFit="1" customWidth="1"/>
    <col min="6148" max="6148" width="52.88671875" style="38" customWidth="1"/>
    <col min="6149" max="6149" width="10.5546875" style="38" customWidth="1"/>
    <col min="6150" max="6150" width="16.88671875" style="38" bestFit="1" customWidth="1"/>
    <col min="6151" max="6155" width="9.109375" style="38"/>
    <col min="6156" max="6156" width="15.88671875" style="38" bestFit="1" customWidth="1"/>
    <col min="6157" max="6401" width="9.109375" style="38"/>
    <col min="6402" max="6402" width="37.33203125" style="38" customWidth="1"/>
    <col min="6403" max="6403" width="11.88671875" style="38" bestFit="1" customWidth="1"/>
    <col min="6404" max="6404" width="52.88671875" style="38" customWidth="1"/>
    <col min="6405" max="6405" width="10.5546875" style="38" customWidth="1"/>
    <col min="6406" max="6406" width="16.88671875" style="38" bestFit="1" customWidth="1"/>
    <col min="6407" max="6411" width="9.109375" style="38"/>
    <col min="6412" max="6412" width="15.88671875" style="38" bestFit="1" customWidth="1"/>
    <col min="6413" max="6657" width="9.109375" style="38"/>
    <col min="6658" max="6658" width="37.33203125" style="38" customWidth="1"/>
    <col min="6659" max="6659" width="11.88671875" style="38" bestFit="1" customWidth="1"/>
    <col min="6660" max="6660" width="52.88671875" style="38" customWidth="1"/>
    <col min="6661" max="6661" width="10.5546875" style="38" customWidth="1"/>
    <col min="6662" max="6662" width="16.88671875" style="38" bestFit="1" customWidth="1"/>
    <col min="6663" max="6667" width="9.109375" style="38"/>
    <col min="6668" max="6668" width="15.88671875" style="38" bestFit="1" customWidth="1"/>
    <col min="6669" max="6913" width="9.109375" style="38"/>
    <col min="6914" max="6914" width="37.33203125" style="38" customWidth="1"/>
    <col min="6915" max="6915" width="11.88671875" style="38" bestFit="1" customWidth="1"/>
    <col min="6916" max="6916" width="52.88671875" style="38" customWidth="1"/>
    <col min="6917" max="6917" width="10.5546875" style="38" customWidth="1"/>
    <col min="6918" max="6918" width="16.88671875" style="38" bestFit="1" customWidth="1"/>
    <col min="6919" max="6923" width="9.109375" style="38"/>
    <col min="6924" max="6924" width="15.88671875" style="38" bestFit="1" customWidth="1"/>
    <col min="6925" max="7169" width="9.109375" style="38"/>
    <col min="7170" max="7170" width="37.33203125" style="38" customWidth="1"/>
    <col min="7171" max="7171" width="11.88671875" style="38" bestFit="1" customWidth="1"/>
    <col min="7172" max="7172" width="52.88671875" style="38" customWidth="1"/>
    <col min="7173" max="7173" width="10.5546875" style="38" customWidth="1"/>
    <col min="7174" max="7174" width="16.88671875" style="38" bestFit="1" customWidth="1"/>
    <col min="7175" max="7179" width="9.109375" style="38"/>
    <col min="7180" max="7180" width="15.88671875" style="38" bestFit="1" customWidth="1"/>
    <col min="7181" max="7425" width="9.109375" style="38"/>
    <col min="7426" max="7426" width="37.33203125" style="38" customWidth="1"/>
    <col min="7427" max="7427" width="11.88671875" style="38" bestFit="1" customWidth="1"/>
    <col min="7428" max="7428" width="52.88671875" style="38" customWidth="1"/>
    <col min="7429" max="7429" width="10.5546875" style="38" customWidth="1"/>
    <col min="7430" max="7430" width="16.88671875" style="38" bestFit="1" customWidth="1"/>
    <col min="7431" max="7435" width="9.109375" style="38"/>
    <col min="7436" max="7436" width="15.88671875" style="38" bestFit="1" customWidth="1"/>
    <col min="7437" max="7681" width="9.109375" style="38"/>
    <col min="7682" max="7682" width="37.33203125" style="38" customWidth="1"/>
    <col min="7683" max="7683" width="11.88671875" style="38" bestFit="1" customWidth="1"/>
    <col min="7684" max="7684" width="52.88671875" style="38" customWidth="1"/>
    <col min="7685" max="7685" width="10.5546875" style="38" customWidth="1"/>
    <col min="7686" max="7686" width="16.88671875" style="38" bestFit="1" customWidth="1"/>
    <col min="7687" max="7691" width="9.109375" style="38"/>
    <col min="7692" max="7692" width="15.88671875" style="38" bestFit="1" customWidth="1"/>
    <col min="7693" max="7937" width="9.109375" style="38"/>
    <col min="7938" max="7938" width="37.33203125" style="38" customWidth="1"/>
    <col min="7939" max="7939" width="11.88671875" style="38" bestFit="1" customWidth="1"/>
    <col min="7940" max="7940" width="52.88671875" style="38" customWidth="1"/>
    <col min="7941" max="7941" width="10.5546875" style="38" customWidth="1"/>
    <col min="7942" max="7942" width="16.88671875" style="38" bestFit="1" customWidth="1"/>
    <col min="7943" max="7947" width="9.109375" style="38"/>
    <col min="7948" max="7948" width="15.88671875" style="38" bestFit="1" customWidth="1"/>
    <col min="7949" max="8193" width="9.109375" style="38"/>
    <col min="8194" max="8194" width="37.33203125" style="38" customWidth="1"/>
    <col min="8195" max="8195" width="11.88671875" style="38" bestFit="1" customWidth="1"/>
    <col min="8196" max="8196" width="52.88671875" style="38" customWidth="1"/>
    <col min="8197" max="8197" width="10.5546875" style="38" customWidth="1"/>
    <col min="8198" max="8198" width="16.88671875" style="38" bestFit="1" customWidth="1"/>
    <col min="8199" max="8203" width="9.109375" style="38"/>
    <col min="8204" max="8204" width="15.88671875" style="38" bestFit="1" customWidth="1"/>
    <col min="8205" max="8449" width="9.109375" style="38"/>
    <col min="8450" max="8450" width="37.33203125" style="38" customWidth="1"/>
    <col min="8451" max="8451" width="11.88671875" style="38" bestFit="1" customWidth="1"/>
    <col min="8452" max="8452" width="52.88671875" style="38" customWidth="1"/>
    <col min="8453" max="8453" width="10.5546875" style="38" customWidth="1"/>
    <col min="8454" max="8454" width="16.88671875" style="38" bestFit="1" customWidth="1"/>
    <col min="8455" max="8459" width="9.109375" style="38"/>
    <col min="8460" max="8460" width="15.88671875" style="38" bestFit="1" customWidth="1"/>
    <col min="8461" max="8705" width="9.109375" style="38"/>
    <col min="8706" max="8706" width="37.33203125" style="38" customWidth="1"/>
    <col min="8707" max="8707" width="11.88671875" style="38" bestFit="1" customWidth="1"/>
    <col min="8708" max="8708" width="52.88671875" style="38" customWidth="1"/>
    <col min="8709" max="8709" width="10.5546875" style="38" customWidth="1"/>
    <col min="8710" max="8710" width="16.88671875" style="38" bestFit="1" customWidth="1"/>
    <col min="8711" max="8715" width="9.109375" style="38"/>
    <col min="8716" max="8716" width="15.88671875" style="38" bestFit="1" customWidth="1"/>
    <col min="8717" max="8961" width="9.109375" style="38"/>
    <col min="8962" max="8962" width="37.33203125" style="38" customWidth="1"/>
    <col min="8963" max="8963" width="11.88671875" style="38" bestFit="1" customWidth="1"/>
    <col min="8964" max="8964" width="52.88671875" style="38" customWidth="1"/>
    <col min="8965" max="8965" width="10.5546875" style="38" customWidth="1"/>
    <col min="8966" max="8966" width="16.88671875" style="38" bestFit="1" customWidth="1"/>
    <col min="8967" max="8971" width="9.109375" style="38"/>
    <col min="8972" max="8972" width="15.88671875" style="38" bestFit="1" customWidth="1"/>
    <col min="8973" max="9217" width="9.109375" style="38"/>
    <col min="9218" max="9218" width="37.33203125" style="38" customWidth="1"/>
    <col min="9219" max="9219" width="11.88671875" style="38" bestFit="1" customWidth="1"/>
    <col min="9220" max="9220" width="52.88671875" style="38" customWidth="1"/>
    <col min="9221" max="9221" width="10.5546875" style="38" customWidth="1"/>
    <col min="9222" max="9222" width="16.88671875" style="38" bestFit="1" customWidth="1"/>
    <col min="9223" max="9227" width="9.109375" style="38"/>
    <col min="9228" max="9228" width="15.88671875" style="38" bestFit="1" customWidth="1"/>
    <col min="9229" max="9473" width="9.109375" style="38"/>
    <col min="9474" max="9474" width="37.33203125" style="38" customWidth="1"/>
    <col min="9475" max="9475" width="11.88671875" style="38" bestFit="1" customWidth="1"/>
    <col min="9476" max="9476" width="52.88671875" style="38" customWidth="1"/>
    <col min="9477" max="9477" width="10.5546875" style="38" customWidth="1"/>
    <col min="9478" max="9478" width="16.88671875" style="38" bestFit="1" customWidth="1"/>
    <col min="9479" max="9483" width="9.109375" style="38"/>
    <col min="9484" max="9484" width="15.88671875" style="38" bestFit="1" customWidth="1"/>
    <col min="9485" max="9729" width="9.109375" style="38"/>
    <col min="9730" max="9730" width="37.33203125" style="38" customWidth="1"/>
    <col min="9731" max="9731" width="11.88671875" style="38" bestFit="1" customWidth="1"/>
    <col min="9732" max="9732" width="52.88671875" style="38" customWidth="1"/>
    <col min="9733" max="9733" width="10.5546875" style="38" customWidth="1"/>
    <col min="9734" max="9734" width="16.88671875" style="38" bestFit="1" customWidth="1"/>
    <col min="9735" max="9739" width="9.109375" style="38"/>
    <col min="9740" max="9740" width="15.88671875" style="38" bestFit="1" customWidth="1"/>
    <col min="9741" max="9985" width="9.109375" style="38"/>
    <col min="9986" max="9986" width="37.33203125" style="38" customWidth="1"/>
    <col min="9987" max="9987" width="11.88671875" style="38" bestFit="1" customWidth="1"/>
    <col min="9988" max="9988" width="52.88671875" style="38" customWidth="1"/>
    <col min="9989" max="9989" width="10.5546875" style="38" customWidth="1"/>
    <col min="9990" max="9990" width="16.88671875" style="38" bestFit="1" customWidth="1"/>
    <col min="9991" max="9995" width="9.109375" style="38"/>
    <col min="9996" max="9996" width="15.88671875" style="38" bestFit="1" customWidth="1"/>
    <col min="9997" max="10241" width="9.109375" style="38"/>
    <col min="10242" max="10242" width="37.33203125" style="38" customWidth="1"/>
    <col min="10243" max="10243" width="11.88671875" style="38" bestFit="1" customWidth="1"/>
    <col min="10244" max="10244" width="52.88671875" style="38" customWidth="1"/>
    <col min="10245" max="10245" width="10.5546875" style="38" customWidth="1"/>
    <col min="10246" max="10246" width="16.88671875" style="38" bestFit="1" customWidth="1"/>
    <col min="10247" max="10251" width="9.109375" style="38"/>
    <col min="10252" max="10252" width="15.88671875" style="38" bestFit="1" customWidth="1"/>
    <col min="10253" max="10497" width="9.109375" style="38"/>
    <col min="10498" max="10498" width="37.33203125" style="38" customWidth="1"/>
    <col min="10499" max="10499" width="11.88671875" style="38" bestFit="1" customWidth="1"/>
    <col min="10500" max="10500" width="52.88671875" style="38" customWidth="1"/>
    <col min="10501" max="10501" width="10.5546875" style="38" customWidth="1"/>
    <col min="10502" max="10502" width="16.88671875" style="38" bestFit="1" customWidth="1"/>
    <col min="10503" max="10507" width="9.109375" style="38"/>
    <col min="10508" max="10508" width="15.88671875" style="38" bestFit="1" customWidth="1"/>
    <col min="10509" max="10753" width="9.109375" style="38"/>
    <col min="10754" max="10754" width="37.33203125" style="38" customWidth="1"/>
    <col min="10755" max="10755" width="11.88671875" style="38" bestFit="1" customWidth="1"/>
    <col min="10756" max="10756" width="52.88671875" style="38" customWidth="1"/>
    <col min="10757" max="10757" width="10.5546875" style="38" customWidth="1"/>
    <col min="10758" max="10758" width="16.88671875" style="38" bestFit="1" customWidth="1"/>
    <col min="10759" max="10763" width="9.109375" style="38"/>
    <col min="10764" max="10764" width="15.88671875" style="38" bestFit="1" customWidth="1"/>
    <col min="10765" max="11009" width="9.109375" style="38"/>
    <col min="11010" max="11010" width="37.33203125" style="38" customWidth="1"/>
    <col min="11011" max="11011" width="11.88671875" style="38" bestFit="1" customWidth="1"/>
    <col min="11012" max="11012" width="52.88671875" style="38" customWidth="1"/>
    <col min="11013" max="11013" width="10.5546875" style="38" customWidth="1"/>
    <col min="11014" max="11014" width="16.88671875" style="38" bestFit="1" customWidth="1"/>
    <col min="11015" max="11019" width="9.109375" style="38"/>
    <col min="11020" max="11020" width="15.88671875" style="38" bestFit="1" customWidth="1"/>
    <col min="11021" max="11265" width="9.109375" style="38"/>
    <col min="11266" max="11266" width="37.33203125" style="38" customWidth="1"/>
    <col min="11267" max="11267" width="11.88671875" style="38" bestFit="1" customWidth="1"/>
    <col min="11268" max="11268" width="52.88671875" style="38" customWidth="1"/>
    <col min="11269" max="11269" width="10.5546875" style="38" customWidth="1"/>
    <col min="11270" max="11270" width="16.88671875" style="38" bestFit="1" customWidth="1"/>
    <col min="11271" max="11275" width="9.109375" style="38"/>
    <col min="11276" max="11276" width="15.88671875" style="38" bestFit="1" customWidth="1"/>
    <col min="11277" max="11521" width="9.109375" style="38"/>
    <col min="11522" max="11522" width="37.33203125" style="38" customWidth="1"/>
    <col min="11523" max="11523" width="11.88671875" style="38" bestFit="1" customWidth="1"/>
    <col min="11524" max="11524" width="52.88671875" style="38" customWidth="1"/>
    <col min="11525" max="11525" width="10.5546875" style="38" customWidth="1"/>
    <col min="11526" max="11526" width="16.88671875" style="38" bestFit="1" customWidth="1"/>
    <col min="11527" max="11531" width="9.109375" style="38"/>
    <col min="11532" max="11532" width="15.88671875" style="38" bestFit="1" customWidth="1"/>
    <col min="11533" max="11777" width="9.109375" style="38"/>
    <col min="11778" max="11778" width="37.33203125" style="38" customWidth="1"/>
    <col min="11779" max="11779" width="11.88671875" style="38" bestFit="1" customWidth="1"/>
    <col min="11780" max="11780" width="52.88671875" style="38" customWidth="1"/>
    <col min="11781" max="11781" width="10.5546875" style="38" customWidth="1"/>
    <col min="11782" max="11782" width="16.88671875" style="38" bestFit="1" customWidth="1"/>
    <col min="11783" max="11787" width="9.109375" style="38"/>
    <col min="11788" max="11788" width="15.88671875" style="38" bestFit="1" customWidth="1"/>
    <col min="11789" max="12033" width="9.109375" style="38"/>
    <col min="12034" max="12034" width="37.33203125" style="38" customWidth="1"/>
    <col min="12035" max="12035" width="11.88671875" style="38" bestFit="1" customWidth="1"/>
    <col min="12036" max="12036" width="52.88671875" style="38" customWidth="1"/>
    <col min="12037" max="12037" width="10.5546875" style="38" customWidth="1"/>
    <col min="12038" max="12038" width="16.88671875" style="38" bestFit="1" customWidth="1"/>
    <col min="12039" max="12043" width="9.109375" style="38"/>
    <col min="12044" max="12044" width="15.88671875" style="38" bestFit="1" customWidth="1"/>
    <col min="12045" max="12289" width="9.109375" style="38"/>
    <col min="12290" max="12290" width="37.33203125" style="38" customWidth="1"/>
    <col min="12291" max="12291" width="11.88671875" style="38" bestFit="1" customWidth="1"/>
    <col min="12292" max="12292" width="52.88671875" style="38" customWidth="1"/>
    <col min="12293" max="12293" width="10.5546875" style="38" customWidth="1"/>
    <col min="12294" max="12294" width="16.88671875" style="38" bestFit="1" customWidth="1"/>
    <col min="12295" max="12299" width="9.109375" style="38"/>
    <col min="12300" max="12300" width="15.88671875" style="38" bestFit="1" customWidth="1"/>
    <col min="12301" max="12545" width="9.109375" style="38"/>
    <col min="12546" max="12546" width="37.33203125" style="38" customWidth="1"/>
    <col min="12547" max="12547" width="11.88671875" style="38" bestFit="1" customWidth="1"/>
    <col min="12548" max="12548" width="52.88671875" style="38" customWidth="1"/>
    <col min="12549" max="12549" width="10.5546875" style="38" customWidth="1"/>
    <col min="12550" max="12550" width="16.88671875" style="38" bestFit="1" customWidth="1"/>
    <col min="12551" max="12555" width="9.109375" style="38"/>
    <col min="12556" max="12556" width="15.88671875" style="38" bestFit="1" customWidth="1"/>
    <col min="12557" max="12801" width="9.109375" style="38"/>
    <col min="12802" max="12802" width="37.33203125" style="38" customWidth="1"/>
    <col min="12803" max="12803" width="11.88671875" style="38" bestFit="1" customWidth="1"/>
    <col min="12804" max="12804" width="52.88671875" style="38" customWidth="1"/>
    <col min="12805" max="12805" width="10.5546875" style="38" customWidth="1"/>
    <col min="12806" max="12806" width="16.88671875" style="38" bestFit="1" customWidth="1"/>
    <col min="12807" max="12811" width="9.109375" style="38"/>
    <col min="12812" max="12812" width="15.88671875" style="38" bestFit="1" customWidth="1"/>
    <col min="12813" max="13057" width="9.109375" style="38"/>
    <col min="13058" max="13058" width="37.33203125" style="38" customWidth="1"/>
    <col min="13059" max="13059" width="11.88671875" style="38" bestFit="1" customWidth="1"/>
    <col min="13060" max="13060" width="52.88671875" style="38" customWidth="1"/>
    <col min="13061" max="13061" width="10.5546875" style="38" customWidth="1"/>
    <col min="13062" max="13062" width="16.88671875" style="38" bestFit="1" customWidth="1"/>
    <col min="13063" max="13067" width="9.109375" style="38"/>
    <col min="13068" max="13068" width="15.88671875" style="38" bestFit="1" customWidth="1"/>
    <col min="13069" max="13313" width="9.109375" style="38"/>
    <col min="13314" max="13314" width="37.33203125" style="38" customWidth="1"/>
    <col min="13315" max="13315" width="11.88671875" style="38" bestFit="1" customWidth="1"/>
    <col min="13316" max="13316" width="52.88671875" style="38" customWidth="1"/>
    <col min="13317" max="13317" width="10.5546875" style="38" customWidth="1"/>
    <col min="13318" max="13318" width="16.88671875" style="38" bestFit="1" customWidth="1"/>
    <col min="13319" max="13323" width="9.109375" style="38"/>
    <col min="13324" max="13324" width="15.88671875" style="38" bestFit="1" customWidth="1"/>
    <col min="13325" max="13569" width="9.109375" style="38"/>
    <col min="13570" max="13570" width="37.33203125" style="38" customWidth="1"/>
    <col min="13571" max="13571" width="11.88671875" style="38" bestFit="1" customWidth="1"/>
    <col min="13572" max="13572" width="52.88671875" style="38" customWidth="1"/>
    <col min="13573" max="13573" width="10.5546875" style="38" customWidth="1"/>
    <col min="13574" max="13574" width="16.88671875" style="38" bestFit="1" customWidth="1"/>
    <col min="13575" max="13579" width="9.109375" style="38"/>
    <col min="13580" max="13580" width="15.88671875" style="38" bestFit="1" customWidth="1"/>
    <col min="13581" max="13825" width="9.109375" style="38"/>
    <col min="13826" max="13826" width="37.33203125" style="38" customWidth="1"/>
    <col min="13827" max="13827" width="11.88671875" style="38" bestFit="1" customWidth="1"/>
    <col min="13828" max="13828" width="52.88671875" style="38" customWidth="1"/>
    <col min="13829" max="13829" width="10.5546875" style="38" customWidth="1"/>
    <col min="13830" max="13830" width="16.88671875" style="38" bestFit="1" customWidth="1"/>
    <col min="13831" max="13835" width="9.109375" style="38"/>
    <col min="13836" max="13836" width="15.88671875" style="38" bestFit="1" customWidth="1"/>
    <col min="13837" max="14081" width="9.109375" style="38"/>
    <col min="14082" max="14082" width="37.33203125" style="38" customWidth="1"/>
    <col min="14083" max="14083" width="11.88671875" style="38" bestFit="1" customWidth="1"/>
    <col min="14084" max="14084" width="52.88671875" style="38" customWidth="1"/>
    <col min="14085" max="14085" width="10.5546875" style="38" customWidth="1"/>
    <col min="14086" max="14086" width="16.88671875" style="38" bestFit="1" customWidth="1"/>
    <col min="14087" max="14091" width="9.109375" style="38"/>
    <col min="14092" max="14092" width="15.88671875" style="38" bestFit="1" customWidth="1"/>
    <col min="14093" max="14337" width="9.109375" style="38"/>
    <col min="14338" max="14338" width="37.33203125" style="38" customWidth="1"/>
    <col min="14339" max="14339" width="11.88671875" style="38" bestFit="1" customWidth="1"/>
    <col min="14340" max="14340" width="52.88671875" style="38" customWidth="1"/>
    <col min="14341" max="14341" width="10.5546875" style="38" customWidth="1"/>
    <col min="14342" max="14342" width="16.88671875" style="38" bestFit="1" customWidth="1"/>
    <col min="14343" max="14347" width="9.109375" style="38"/>
    <col min="14348" max="14348" width="15.88671875" style="38" bestFit="1" customWidth="1"/>
    <col min="14349" max="14593" width="9.109375" style="38"/>
    <col min="14594" max="14594" width="37.33203125" style="38" customWidth="1"/>
    <col min="14595" max="14595" width="11.88671875" style="38" bestFit="1" customWidth="1"/>
    <col min="14596" max="14596" width="52.88671875" style="38" customWidth="1"/>
    <col min="14597" max="14597" width="10.5546875" style="38" customWidth="1"/>
    <col min="14598" max="14598" width="16.88671875" style="38" bestFit="1" customWidth="1"/>
    <col min="14599" max="14603" width="9.109375" style="38"/>
    <col min="14604" max="14604" width="15.88671875" style="38" bestFit="1" customWidth="1"/>
    <col min="14605" max="14849" width="9.109375" style="38"/>
    <col min="14850" max="14850" width="37.33203125" style="38" customWidth="1"/>
    <col min="14851" max="14851" width="11.88671875" style="38" bestFit="1" customWidth="1"/>
    <col min="14852" max="14852" width="52.88671875" style="38" customWidth="1"/>
    <col min="14853" max="14853" width="10.5546875" style="38" customWidth="1"/>
    <col min="14854" max="14854" width="16.88671875" style="38" bestFit="1" customWidth="1"/>
    <col min="14855" max="14859" width="9.109375" style="38"/>
    <col min="14860" max="14860" width="15.88671875" style="38" bestFit="1" customWidth="1"/>
    <col min="14861" max="15105" width="9.109375" style="38"/>
    <col min="15106" max="15106" width="37.33203125" style="38" customWidth="1"/>
    <col min="15107" max="15107" width="11.88671875" style="38" bestFit="1" customWidth="1"/>
    <col min="15108" max="15108" width="52.88671875" style="38" customWidth="1"/>
    <col min="15109" max="15109" width="10.5546875" style="38" customWidth="1"/>
    <col min="15110" max="15110" width="16.88671875" style="38" bestFit="1" customWidth="1"/>
    <col min="15111" max="15115" width="9.109375" style="38"/>
    <col min="15116" max="15116" width="15.88671875" style="38" bestFit="1" customWidth="1"/>
    <col min="15117" max="15361" width="9.109375" style="38"/>
    <col min="15362" max="15362" width="37.33203125" style="38" customWidth="1"/>
    <col min="15363" max="15363" width="11.88671875" style="38" bestFit="1" customWidth="1"/>
    <col min="15364" max="15364" width="52.88671875" style="38" customWidth="1"/>
    <col min="15365" max="15365" width="10.5546875" style="38" customWidth="1"/>
    <col min="15366" max="15366" width="16.88671875" style="38" bestFit="1" customWidth="1"/>
    <col min="15367" max="15371" width="9.109375" style="38"/>
    <col min="15372" max="15372" width="15.88671875" style="38" bestFit="1" customWidth="1"/>
    <col min="15373" max="15617" width="9.109375" style="38"/>
    <col min="15618" max="15618" width="37.33203125" style="38" customWidth="1"/>
    <col min="15619" max="15619" width="11.88671875" style="38" bestFit="1" customWidth="1"/>
    <col min="15620" max="15620" width="52.88671875" style="38" customWidth="1"/>
    <col min="15621" max="15621" width="10.5546875" style="38" customWidth="1"/>
    <col min="15622" max="15622" width="16.88671875" style="38" bestFit="1" customWidth="1"/>
    <col min="15623" max="15627" width="9.109375" style="38"/>
    <col min="15628" max="15628" width="15.88671875" style="38" bestFit="1" customWidth="1"/>
    <col min="15629" max="15873" width="9.109375" style="38"/>
    <col min="15874" max="15874" width="37.33203125" style="38" customWidth="1"/>
    <col min="15875" max="15875" width="11.88671875" style="38" bestFit="1" customWidth="1"/>
    <col min="15876" max="15876" width="52.88671875" style="38" customWidth="1"/>
    <col min="15877" max="15877" width="10.5546875" style="38" customWidth="1"/>
    <col min="15878" max="15878" width="16.88671875" style="38" bestFit="1" customWidth="1"/>
    <col min="15879" max="15883" width="9.109375" style="38"/>
    <col min="15884" max="15884" width="15.88671875" style="38" bestFit="1" customWidth="1"/>
    <col min="15885" max="16129" width="9.109375" style="38"/>
    <col min="16130" max="16130" width="37.33203125" style="38" customWidth="1"/>
    <col min="16131" max="16131" width="11.88671875" style="38" bestFit="1" customWidth="1"/>
    <col min="16132" max="16132" width="52.88671875" style="38" customWidth="1"/>
    <col min="16133" max="16133" width="10.5546875" style="38" customWidth="1"/>
    <col min="16134" max="16134" width="16.88671875" style="38" bestFit="1" customWidth="1"/>
    <col min="16135" max="16139" width="9.109375" style="38"/>
    <col min="16140" max="16140" width="15.88671875" style="38" bestFit="1" customWidth="1"/>
    <col min="16141" max="16384" width="9.109375" style="38"/>
  </cols>
  <sheetData>
    <row r="1" spans="2:6" x14ac:dyDescent="0.3">
      <c r="E1" s="103"/>
      <c r="F1" s="103"/>
    </row>
    <row r="2" spans="2:6" x14ac:dyDescent="0.3">
      <c r="B2" s="368" t="s">
        <v>340</v>
      </c>
    </row>
    <row r="3" spans="2:6" ht="27.6" x14ac:dyDescent="0.3">
      <c r="B3" s="369" t="s">
        <v>2</v>
      </c>
      <c r="C3" s="369" t="s">
        <v>3</v>
      </c>
      <c r="D3" s="274" t="s">
        <v>4</v>
      </c>
      <c r="E3" s="347" t="s">
        <v>104</v>
      </c>
      <c r="F3" s="376" t="s">
        <v>6</v>
      </c>
    </row>
    <row r="4" spans="2:6" ht="26.4" x14ac:dyDescent="0.3">
      <c r="B4" s="672" t="s">
        <v>7</v>
      </c>
      <c r="C4" s="673" t="s">
        <v>105</v>
      </c>
      <c r="D4" s="100" t="s">
        <v>303</v>
      </c>
      <c r="E4" s="59"/>
      <c r="F4" s="101">
        <v>34458005.359999999</v>
      </c>
    </row>
    <row r="5" spans="2:6" x14ac:dyDescent="0.3">
      <c r="B5" s="672"/>
      <c r="C5" s="674"/>
      <c r="D5" s="686" t="s">
        <v>304</v>
      </c>
      <c r="E5" s="669"/>
      <c r="F5" s="671">
        <f>F4</f>
        <v>34458005.359999999</v>
      </c>
    </row>
    <row r="6" spans="2:6" x14ac:dyDescent="0.3">
      <c r="B6" s="672"/>
      <c r="C6" s="675"/>
      <c r="D6" s="686"/>
      <c r="E6" s="670"/>
      <c r="F6" s="671"/>
    </row>
    <row r="7" spans="2:6" x14ac:dyDescent="0.3">
      <c r="B7" s="673" t="s">
        <v>305</v>
      </c>
      <c r="C7" s="673" t="s">
        <v>111</v>
      </c>
      <c r="D7" s="102" t="s">
        <v>306</v>
      </c>
      <c r="E7" s="59"/>
      <c r="F7" s="101">
        <v>2209824.1800000002</v>
      </c>
    </row>
    <row r="8" spans="2:6" x14ac:dyDescent="0.3">
      <c r="B8" s="674"/>
      <c r="C8" s="674"/>
      <c r="D8" s="104" t="s">
        <v>307</v>
      </c>
      <c r="E8" s="59"/>
      <c r="F8" s="101">
        <v>1061662.6399999999</v>
      </c>
    </row>
    <row r="9" spans="2:6" ht="27.6" x14ac:dyDescent="0.3">
      <c r="B9" s="674"/>
      <c r="C9" s="674"/>
      <c r="D9" s="105" t="s">
        <v>308</v>
      </c>
      <c r="E9" s="59"/>
      <c r="F9" s="101">
        <v>69300</v>
      </c>
    </row>
    <row r="10" spans="2:6" x14ac:dyDescent="0.3">
      <c r="B10" s="674"/>
      <c r="C10" s="675"/>
      <c r="D10" s="105" t="s">
        <v>309</v>
      </c>
      <c r="E10" s="59"/>
      <c r="F10" s="101">
        <v>786610</v>
      </c>
    </row>
    <row r="11" spans="2:6" x14ac:dyDescent="0.3">
      <c r="B11" s="674"/>
      <c r="C11" s="673" t="s">
        <v>310</v>
      </c>
      <c r="D11" s="105" t="s">
        <v>311</v>
      </c>
      <c r="E11" s="59"/>
      <c r="F11" s="101">
        <v>400000</v>
      </c>
    </row>
    <row r="12" spans="2:6" x14ac:dyDescent="0.3">
      <c r="B12" s="674"/>
      <c r="C12" s="674"/>
      <c r="D12" s="105" t="s">
        <v>312</v>
      </c>
      <c r="E12" s="59"/>
      <c r="F12" s="101">
        <v>1070322</v>
      </c>
    </row>
    <row r="13" spans="2:6" x14ac:dyDescent="0.3">
      <c r="B13" s="674"/>
      <c r="C13" s="674"/>
      <c r="D13" s="105" t="s">
        <v>313</v>
      </c>
      <c r="E13" s="59"/>
      <c r="F13" s="101">
        <v>600000</v>
      </c>
    </row>
    <row r="14" spans="2:6" x14ac:dyDescent="0.3">
      <c r="B14" s="674"/>
      <c r="C14" s="674"/>
      <c r="D14" s="105" t="s">
        <v>314</v>
      </c>
      <c r="E14" s="59"/>
      <c r="F14" s="101">
        <v>750000</v>
      </c>
    </row>
    <row r="15" spans="2:6" x14ac:dyDescent="0.3">
      <c r="B15" s="674"/>
      <c r="C15" s="674"/>
      <c r="D15" s="105" t="s">
        <v>315</v>
      </c>
      <c r="E15" s="59"/>
      <c r="F15" s="101">
        <v>340000</v>
      </c>
    </row>
    <row r="16" spans="2:6" x14ac:dyDescent="0.3">
      <c r="B16" s="674"/>
      <c r="C16" s="674"/>
      <c r="D16" s="106" t="s">
        <v>316</v>
      </c>
      <c r="E16" s="59"/>
      <c r="F16" s="107">
        <v>1054800</v>
      </c>
    </row>
    <row r="17" spans="2:6" x14ac:dyDescent="0.3">
      <c r="B17" s="674"/>
      <c r="C17" s="674"/>
      <c r="D17" s="106" t="s">
        <v>317</v>
      </c>
      <c r="E17" s="59"/>
      <c r="F17" s="107">
        <v>1764421.01</v>
      </c>
    </row>
    <row r="18" spans="2:6" x14ac:dyDescent="0.3">
      <c r="B18" s="674"/>
      <c r="C18" s="674"/>
      <c r="D18" s="106" t="s">
        <v>318</v>
      </c>
      <c r="E18" s="59"/>
      <c r="F18" s="107">
        <v>105606.2</v>
      </c>
    </row>
    <row r="19" spans="2:6" x14ac:dyDescent="0.3">
      <c r="B19" s="674"/>
      <c r="C19" s="674"/>
      <c r="D19" s="106" t="s">
        <v>319</v>
      </c>
      <c r="E19" s="59"/>
      <c r="F19" s="107">
        <v>148750</v>
      </c>
    </row>
    <row r="20" spans="2:6" x14ac:dyDescent="0.3">
      <c r="B20" s="674"/>
      <c r="C20" s="674"/>
      <c r="D20" s="106" t="s">
        <v>320</v>
      </c>
      <c r="E20" s="59"/>
      <c r="F20" s="107">
        <v>385000</v>
      </c>
    </row>
    <row r="21" spans="2:6" ht="26.4" x14ac:dyDescent="0.3">
      <c r="B21" s="674"/>
      <c r="C21" s="674"/>
      <c r="D21" s="106" t="s">
        <v>321</v>
      </c>
      <c r="E21" s="59"/>
      <c r="F21" s="107">
        <v>105000</v>
      </c>
    </row>
    <row r="22" spans="2:6" x14ac:dyDescent="0.3">
      <c r="B22" s="674"/>
      <c r="C22" s="674"/>
      <c r="D22" s="106" t="s">
        <v>322</v>
      </c>
      <c r="E22" s="59"/>
      <c r="F22" s="107">
        <v>235975.5</v>
      </c>
    </row>
    <row r="23" spans="2:6" x14ac:dyDescent="0.3">
      <c r="B23" s="674"/>
      <c r="C23" s="674"/>
      <c r="D23" s="106" t="s">
        <v>323</v>
      </c>
      <c r="E23" s="59"/>
      <c r="F23" s="683">
        <v>2337257.2999999998</v>
      </c>
    </row>
    <row r="24" spans="2:6" x14ac:dyDescent="0.3">
      <c r="B24" s="674"/>
      <c r="C24" s="674"/>
      <c r="D24" s="106" t="s">
        <v>324</v>
      </c>
      <c r="E24" s="59"/>
      <c r="F24" s="684"/>
    </row>
    <row r="25" spans="2:6" x14ac:dyDescent="0.3">
      <c r="B25" s="674"/>
      <c r="C25" s="674"/>
      <c r="D25" s="106" t="s">
        <v>325</v>
      </c>
      <c r="E25" s="59"/>
      <c r="F25" s="684"/>
    </row>
    <row r="26" spans="2:6" x14ac:dyDescent="0.3">
      <c r="B26" s="674"/>
      <c r="C26" s="674"/>
      <c r="D26" s="106" t="s">
        <v>326</v>
      </c>
      <c r="E26" s="59"/>
      <c r="F26" s="684"/>
    </row>
    <row r="27" spans="2:6" x14ac:dyDescent="0.3">
      <c r="B27" s="674"/>
      <c r="C27" s="674"/>
      <c r="D27" s="106" t="s">
        <v>327</v>
      </c>
      <c r="E27" s="59"/>
      <c r="F27" s="684"/>
    </row>
    <row r="28" spans="2:6" x14ac:dyDescent="0.3">
      <c r="B28" s="674"/>
      <c r="C28" s="674"/>
      <c r="D28" s="106" t="s">
        <v>328</v>
      </c>
      <c r="E28" s="59"/>
      <c r="F28" s="684"/>
    </row>
    <row r="29" spans="2:6" x14ac:dyDescent="0.3">
      <c r="B29" s="674"/>
      <c r="C29" s="674"/>
      <c r="D29" s="106" t="s">
        <v>329</v>
      </c>
      <c r="E29" s="59"/>
      <c r="F29" s="684"/>
    </row>
    <row r="30" spans="2:6" x14ac:dyDescent="0.3">
      <c r="B30" s="674"/>
      <c r="C30" s="674"/>
      <c r="D30" s="106" t="s">
        <v>330</v>
      </c>
      <c r="E30" s="59"/>
      <c r="F30" s="684"/>
    </row>
    <row r="31" spans="2:6" x14ac:dyDescent="0.3">
      <c r="B31" s="674"/>
      <c r="C31" s="674"/>
      <c r="D31" s="106" t="s">
        <v>331</v>
      </c>
      <c r="E31" s="59"/>
      <c r="F31" s="684"/>
    </row>
    <row r="32" spans="2:6" x14ac:dyDescent="0.3">
      <c r="B32" s="674"/>
      <c r="C32" s="674"/>
      <c r="D32" s="106" t="s">
        <v>332</v>
      </c>
      <c r="E32" s="59"/>
      <c r="F32" s="684"/>
    </row>
    <row r="33" spans="2:6" x14ac:dyDescent="0.3">
      <c r="B33" s="674"/>
      <c r="C33" s="674"/>
      <c r="D33" s="106" t="s">
        <v>333</v>
      </c>
      <c r="E33" s="59"/>
      <c r="F33" s="684"/>
    </row>
    <row r="34" spans="2:6" x14ac:dyDescent="0.3">
      <c r="B34" s="674"/>
      <c r="C34" s="674"/>
      <c r="D34" s="106" t="s">
        <v>334</v>
      </c>
      <c r="E34" s="59"/>
      <c r="F34" s="685"/>
    </row>
    <row r="35" spans="2:6" ht="26.4" x14ac:dyDescent="0.3">
      <c r="B35" s="674"/>
      <c r="C35" s="674"/>
      <c r="D35" s="106" t="s">
        <v>335</v>
      </c>
      <c r="E35" s="59"/>
      <c r="F35" s="108">
        <v>196000</v>
      </c>
    </row>
    <row r="36" spans="2:6" x14ac:dyDescent="0.3">
      <c r="B36" s="674"/>
      <c r="C36" s="675"/>
      <c r="D36" s="116" t="s">
        <v>336</v>
      </c>
      <c r="E36" s="59"/>
      <c r="F36" s="109">
        <v>168480</v>
      </c>
    </row>
    <row r="37" spans="2:6" ht="15.6" x14ac:dyDescent="0.3">
      <c r="B37" s="675"/>
      <c r="C37" s="110"/>
      <c r="D37" s="111" t="s">
        <v>304</v>
      </c>
      <c r="E37" s="59"/>
      <c r="F37" s="112">
        <f>SUM(F7:F36)</f>
        <v>13789008.829999998</v>
      </c>
    </row>
    <row r="38" spans="2:6" x14ac:dyDescent="0.3">
      <c r="B38" s="672" t="s">
        <v>337</v>
      </c>
      <c r="C38" s="673"/>
      <c r="D38" s="676" t="s">
        <v>338</v>
      </c>
      <c r="E38" s="669"/>
      <c r="F38" s="680">
        <v>197560</v>
      </c>
    </row>
    <row r="39" spans="2:6" x14ac:dyDescent="0.3">
      <c r="B39" s="672"/>
      <c r="C39" s="674"/>
      <c r="D39" s="677"/>
      <c r="E39" s="679"/>
      <c r="F39" s="681"/>
    </row>
    <row r="40" spans="2:6" x14ac:dyDescent="0.3">
      <c r="B40" s="672"/>
      <c r="C40" s="675"/>
      <c r="D40" s="678"/>
      <c r="E40" s="670"/>
      <c r="F40" s="682"/>
    </row>
    <row r="41" spans="2:6" ht="15.6" x14ac:dyDescent="0.3">
      <c r="D41" s="114" t="s">
        <v>339</v>
      </c>
      <c r="E41" s="59"/>
      <c r="F41" s="115">
        <f>SUM(F38+F37+F5)</f>
        <v>48444574.189999998</v>
      </c>
    </row>
  </sheetData>
  <sheetProtection selectLockedCells="1" selectUnlockedCells="1"/>
  <customSheetViews>
    <customSheetView guid="{F305B0BF-EA96-4BFD-B000-F617D6482D45}" topLeftCell="A64">
      <selection activeCell="L27" sqref="L27"/>
      <pageMargins left="0" right="0" top="0" bottom="0" header="0" footer="0"/>
      <pageSetup paperSize="9" firstPageNumber="0" orientation="portrait" horizontalDpi="300" verticalDpi="300" r:id="rId1"/>
      <headerFooter alignWithMargins="0"/>
    </customSheetView>
    <customSheetView guid="{89462457-6DC6-4183-8190-6643C6F2F09B}" topLeftCell="A64">
      <selection activeCell="L27" sqref="L27"/>
      <pageMargins left="0" right="0" top="0" bottom="0" header="0" footer="0"/>
      <pageSetup paperSize="9" firstPageNumber="0" orientation="portrait" horizontalDpi="300" verticalDpi="300" r:id="rId2"/>
      <headerFooter alignWithMargins="0"/>
    </customSheetView>
  </customSheetViews>
  <mergeCells count="14">
    <mergeCell ref="E5:E6"/>
    <mergeCell ref="F5:F6"/>
    <mergeCell ref="B38:B40"/>
    <mergeCell ref="C38:C40"/>
    <mergeCell ref="D38:D40"/>
    <mergeCell ref="E38:E40"/>
    <mergeCell ref="F38:F40"/>
    <mergeCell ref="B7:B37"/>
    <mergeCell ref="C7:C10"/>
    <mergeCell ref="C11:C36"/>
    <mergeCell ref="F23:F34"/>
    <mergeCell ref="B4:B6"/>
    <mergeCell ref="C4:C6"/>
    <mergeCell ref="D5:D6"/>
  </mergeCells>
  <pageMargins left="0.51180555555555551" right="0.51180555555555551" top="0.78749999999999998" bottom="0.78749999999999998" header="0.51180555555555551" footer="0.51180555555555551"/>
  <pageSetup paperSize="9" firstPageNumber="0"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4D2A8FBED70B4CB06861236AE5E8D0" ma:contentTypeVersion="2" ma:contentTypeDescription="Create a new document." ma:contentTypeScope="" ma:versionID="c30bba3128fc37a7e2e97902465cc900">
  <xsd:schema xmlns:xsd="http://www.w3.org/2001/XMLSchema" xmlns:xs="http://www.w3.org/2001/XMLSchema" xmlns:p="http://schemas.microsoft.com/office/2006/metadata/properties" xmlns:ns2="7a756806-64a9-4bd0-8d87-723448e711f2" targetNamespace="http://schemas.microsoft.com/office/2006/metadata/properties" ma:root="true" ma:fieldsID="1aa15e0fc0ce5e82c46778c378b9986f" ns2:_="">
    <xsd:import namespace="7a756806-64a9-4bd0-8d87-723448e711f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56806-64a9-4bd0-8d87-723448e711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F60F10-4476-43E5-8D32-08ABDD955A8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9A24D3C-9489-4577-A431-F69112CB533F}">
  <ds:schemaRefs>
    <ds:schemaRef ds:uri="http://schemas.microsoft.com/sharepoint/v3/contenttype/forms"/>
  </ds:schemaRefs>
</ds:datastoreItem>
</file>

<file path=customXml/itemProps3.xml><?xml version="1.0" encoding="utf-8"?>
<ds:datastoreItem xmlns:ds="http://schemas.openxmlformats.org/officeDocument/2006/customXml" ds:itemID="{E6953379-80A6-4BCE-BA8A-E0747F36C3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56806-64a9-4bd0-8d87-723448e711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27</vt:i4>
      </vt:variant>
    </vt:vector>
  </HeadingPairs>
  <TitlesOfParts>
    <vt:vector size="27" baseType="lpstr">
      <vt:lpstr>AC</vt:lpstr>
      <vt:lpstr>AL </vt:lpstr>
      <vt:lpstr>AM</vt:lpstr>
      <vt:lpstr>AP</vt:lpstr>
      <vt:lpstr>BA</vt:lpstr>
      <vt:lpstr>CE</vt:lpstr>
      <vt:lpstr>DF</vt:lpstr>
      <vt:lpstr>GO</vt:lpstr>
      <vt:lpstr>ES</vt:lpstr>
      <vt:lpstr>MA</vt:lpstr>
      <vt:lpstr>MG</vt:lpstr>
      <vt:lpstr>MS</vt:lpstr>
      <vt:lpstr>MT</vt:lpstr>
      <vt:lpstr>PA</vt:lpstr>
      <vt:lpstr>PB</vt:lpstr>
      <vt:lpstr>PE</vt:lpstr>
      <vt:lpstr>PI</vt:lpstr>
      <vt:lpstr>PR</vt:lpstr>
      <vt:lpstr>RJ</vt:lpstr>
      <vt:lpstr>RN</vt:lpstr>
      <vt:lpstr>RO</vt:lpstr>
      <vt:lpstr>RR</vt:lpstr>
      <vt:lpstr>RS</vt:lpstr>
      <vt:lpstr>SC</vt:lpstr>
      <vt:lpstr>SE</vt:lpstr>
      <vt:lpstr>SP</vt:lpstr>
      <vt:lpstr>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Allyson Akin Nascimento Silva</dc:creator>
  <cp:keywords/>
  <dc:description/>
  <cp:lastModifiedBy>Debora Ribeiro Lopes</cp:lastModifiedBy>
  <cp:revision/>
  <dcterms:created xsi:type="dcterms:W3CDTF">2019-12-17T15:08:37Z</dcterms:created>
  <dcterms:modified xsi:type="dcterms:W3CDTF">2023-05-24T20:37:03Z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597802a3-9b92-43b7-8e41-52399624ee63</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0x010100C84D2A8FBED70B4CB06861236AE5E8D0</vt:lpwstr>
  </property>
</Properties>
</file>