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joao.nazario\Desktop\PREGÕES\Pregões 2023\Copeiragem PVH\PCFP (Opcional)\"/>
    </mc:Choice>
  </mc:AlternateContent>
  <xr:revisionPtr revIDLastSave="0" documentId="13_ncr:1_{2074932B-799A-4963-B2D2-90D4BFAE90FA}" xr6:coauthVersionLast="47" xr6:coauthVersionMax="47" xr10:uidLastSave="{00000000-0000-0000-0000-000000000000}"/>
  <bookViews>
    <workbookView xWindow="42180" yWindow="-120" windowWidth="29040" windowHeight="15840" activeTab="1" xr2:uid="{00000000-000D-0000-FFFF-FFFF00000000}"/>
  </bookViews>
  <sheets>
    <sheet name="OBSERVAÇÃO (EXCLUIR)" sheetId="26" r:id="rId1"/>
    <sheet name="POSTO" sheetId="19" r:id="rId2"/>
    <sheet name="MATERIAIS" sheetId="27" r:id="rId3"/>
    <sheet name="UTENSÍLIOS" sheetId="28" r:id="rId4"/>
    <sheet name="EQUIPAMENTOS (DEPRECIAÇÃO)" sheetId="29" r:id="rId5"/>
    <sheet name="UNIFORMES" sheetId="31" r:id="rId6"/>
    <sheet name="RESUMO" sheetId="25" r:id="rId7"/>
  </sheets>
  <externalReferences>
    <externalReference r:id="rId8"/>
  </externalReferences>
  <definedNames>
    <definedName name="_xlnm.Print_Area" localSheetId="1">POSTO!$B$1:$E$156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9" l="1"/>
  <c r="E67" i="19"/>
  <c r="D42" i="19"/>
  <c r="D102" i="19" l="1"/>
  <c r="D101" i="19"/>
  <c r="D89" i="19"/>
  <c r="E69" i="19"/>
  <c r="E76" i="19" s="1"/>
  <c r="E115" i="19" l="1"/>
  <c r="E120" i="19" s="1"/>
  <c r="D106" i="19"/>
  <c r="D104" i="19"/>
  <c r="D103" i="19"/>
  <c r="D94" i="19"/>
  <c r="D93" i="19"/>
  <c r="D90" i="19"/>
  <c r="D60" i="19"/>
  <c r="D105" i="19" s="1"/>
  <c r="D41" i="19"/>
  <c r="E35" i="19"/>
  <c r="E100" i="19" l="1"/>
  <c r="E56" i="19"/>
  <c r="D107" i="19"/>
  <c r="D44" i="19"/>
  <c r="E84" i="19"/>
  <c r="E55" i="19"/>
  <c r="E42" i="19"/>
  <c r="E91" i="19"/>
  <c r="E106" i="19"/>
  <c r="E107" i="19" s="1"/>
  <c r="E58" i="19"/>
  <c r="E57" i="19"/>
  <c r="E41" i="19"/>
  <c r="E59" i="19"/>
  <c r="E149" i="19"/>
  <c r="E89" i="19"/>
  <c r="E108" i="19"/>
  <c r="E54" i="19"/>
  <c r="E53" i="19"/>
  <c r="E52" i="19"/>
  <c r="D108" i="19"/>
  <c r="D92" i="19"/>
  <c r="E94" i="19" l="1"/>
  <c r="E60" i="19"/>
  <c r="E83" i="19" s="1"/>
  <c r="E92" i="19"/>
  <c r="E93" i="19"/>
  <c r="E43" i="19"/>
  <c r="E44" i="19"/>
  <c r="E90" i="19"/>
  <c r="E95" i="19" l="1"/>
  <c r="E45" i="19"/>
  <c r="E82" i="19" s="1"/>
  <c r="E85" i="19" s="1"/>
  <c r="E150" i="19" s="1"/>
  <c r="E104" i="19" l="1"/>
  <c r="E102" i="19"/>
  <c r="E103" i="19"/>
  <c r="E151" i="19"/>
  <c r="E101" i="19"/>
  <c r="E105" i="19" l="1"/>
  <c r="E109" i="19" s="1"/>
  <c r="E119" i="19" s="1"/>
  <c r="E121" i="19" s="1"/>
  <c r="E152" i="19" s="1"/>
  <c r="E130" i="19" l="1"/>
  <c r="E153" i="19" s="1"/>
  <c r="E154" i="19" s="1"/>
  <c r="E134" i="19" l="1"/>
  <c r="E135" i="19" s="1"/>
  <c r="E141" i="19" s="1"/>
  <c r="E140" i="19" s="1"/>
  <c r="E139" i="19" l="1"/>
  <c r="E138" i="19"/>
  <c r="E143" i="19" l="1"/>
  <c r="E155" i="19" s="1"/>
  <c r="E1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7" authorId="0" shapeId="0" xr:uid="{6802726D-033D-4DF8-9084-DF3BBF6181C7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68" authorId="0" shapeId="0" xr:uid="{F0ADBC7B-F3DF-4EC6-AA32-EA29BFAE3555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sharedStrings.xml><?xml version="1.0" encoding="utf-8"?>
<sst xmlns="http://schemas.openxmlformats.org/spreadsheetml/2006/main" count="247" uniqueCount="174">
  <si>
    <t>B</t>
  </si>
  <si>
    <t>C</t>
  </si>
  <si>
    <t>D</t>
  </si>
  <si>
    <t>Nº de meses de execução contratual</t>
  </si>
  <si>
    <t>Unidade de Medida</t>
  </si>
  <si>
    <t>Classificação Brasileira de Ocupações (CBO)</t>
  </si>
  <si>
    <t>MÓDULO 1 :   COMPOSIÇÃO DA REMUNERAÇÃO</t>
  </si>
  <si>
    <t>Composição da Remuneração</t>
  </si>
  <si>
    <t>Valor (R$)</t>
  </si>
  <si>
    <t>A</t>
  </si>
  <si>
    <t>E</t>
  </si>
  <si>
    <t>F</t>
  </si>
  <si>
    <t>G</t>
  </si>
  <si>
    <t>H</t>
  </si>
  <si>
    <t>I</t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</si>
  <si>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</si>
  <si>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</si>
  <si>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</si>
  <si>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</si>
  <si>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</si>
  <si>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</si>
  <si>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</si>
  <si>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</si>
  <si>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</si>
  <si>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</si>
  <si>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</si>
  <si>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Salário Educação</t>
  </si>
  <si>
    <t>SESC ou SESI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</si>
  <si>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</si>
  <si>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</si>
  <si>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</si>
  <si>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</si>
  <si>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</si>
  <si>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</si>
  <si>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</si>
  <si>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</si>
  <si>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</si>
  <si>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</si>
  <si>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</si>
  <si>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</si>
  <si>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</si>
  <si>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</si>
  <si>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</si>
  <si>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</si>
  <si>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</si>
  <si>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</si>
  <si>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SUBMÓDULO 4.2: Intrajornada</t>
  </si>
  <si>
    <t>4.2</t>
  </si>
  <si>
    <t>Intrajornada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</si>
  <si>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</si>
  <si>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</si>
  <si>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</si>
  <si>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</si>
  <si>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</si>
  <si>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</si>
  <si>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 (pesquisa de mercado)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</si>
  <si>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</si>
  <si>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</si>
  <si>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</si>
  <si>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</si>
  <si>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</si>
  <si>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</si>
  <si>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</si>
  <si>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C.3   Tributos Municipais</t>
  </si>
  <si>
    <t xml:space="preserve">          C.3.1 - ISS          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</si>
  <si>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</si>
  <si>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</si>
  <si>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</si>
  <si>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</si>
  <si>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</si>
  <si>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</si>
  <si>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</si>
  <si>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</si>
  <si>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</si>
  <si>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</si>
  <si>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</si>
  <si>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</si>
  <si>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TOTAL AUSÊNCIAS LEGAIS (A+B+C+D+E+F+G+H+I)</t>
  </si>
  <si>
    <t>SENAI ou SENAC</t>
  </si>
  <si>
    <t>Substituição no intervalo para repouso e alimentação (intrajornada)</t>
  </si>
  <si>
    <t>C.1 Tributos Federais</t>
  </si>
  <si>
    <t>INSS (no caso de optante pela desoneração, zerar esse item e incluir no Módulo 6)</t>
  </si>
  <si>
    <r>
      <t>Adicional  de periculosidade -</t>
    </r>
    <r>
      <rPr>
        <sz val="9"/>
        <color rgb="FF000000"/>
        <rFont val="Arial"/>
        <family val="2"/>
      </rPr>
      <t xml:space="preserve"> (30% do salário base)</t>
    </r>
  </si>
  <si>
    <r>
      <t xml:space="preserve">Adicional  de insalubridade - </t>
    </r>
    <r>
      <rPr>
        <sz val="9"/>
        <color rgb="FF000000"/>
        <rFont val="Arial"/>
        <family val="2"/>
      </rPr>
      <t>(10%, 20% ou 40% do salário mínimo)</t>
    </r>
  </si>
  <si>
    <r>
      <t xml:space="preserve">Reflexo no DSR - </t>
    </r>
    <r>
      <rPr>
        <sz val="9"/>
        <color rgb="FF000000"/>
        <rFont val="Arial"/>
        <family val="2"/>
      </rPr>
      <t>(((valor das horas extras) ÷ nº de dias úteis do mês) x nº RSR do mês)</t>
    </r>
  </si>
  <si>
    <r>
      <t xml:space="preserve">13º (décimo terceiro) Salário - </t>
    </r>
    <r>
      <rPr>
        <b/>
        <sz val="9"/>
        <color rgb="FF000000"/>
        <rFont val="Arial"/>
        <family val="2"/>
      </rPr>
      <t>(Rem x 8,33%)</t>
    </r>
  </si>
  <si>
    <r>
      <t xml:space="preserve">Incidência do submódulo 2.2 no 13º, férias e adicional de férias - </t>
    </r>
    <r>
      <rPr>
        <b/>
        <sz val="9"/>
        <color rgb="FF000000"/>
        <rFont val="Arial"/>
        <family val="2"/>
      </rPr>
      <t>(A+B)x%do submódulo 2.2</t>
    </r>
  </si>
  <si>
    <r>
      <rPr>
        <b/>
        <sz val="9"/>
        <color rgb="FF000000"/>
        <rFont val="Arial"/>
        <family val="2"/>
      </rPr>
      <t xml:space="preserve">Incidência do FGTS sobre o Aviso Prévio Indenizado - </t>
    </r>
    <r>
      <rPr>
        <sz val="9"/>
        <color rgb="FF000000"/>
        <rFont val="Arial"/>
        <family val="2"/>
      </rPr>
      <t>(Aviso Prévio Indenizado * 8% FGTS)</t>
    </r>
  </si>
  <si>
    <r>
      <t xml:space="preserve">Aviso Prévio Trabalhado - </t>
    </r>
    <r>
      <rPr>
        <sz val="9"/>
        <color rgb="FF000000"/>
        <rFont val="Arial"/>
        <family val="2"/>
      </rPr>
      <t>(REM/12)/30)x7)x100%</t>
    </r>
  </si>
  <si>
    <r>
      <t xml:space="preserve">Incidência dos encargos do submódulo 2.2 sobre o Aviso Prévio
Trabalhado - </t>
    </r>
    <r>
      <rPr>
        <sz val="9"/>
        <color rgb="FF000000"/>
        <rFont val="Arial"/>
        <family val="2"/>
      </rPr>
      <t>(Aviso Prévio Trabalhado) x % do Submódulo 2.2</t>
    </r>
  </si>
  <si>
    <r>
      <t xml:space="preserve">Incidência dos Encargos do Submódulo 2.2 sobre as ausências legais – </t>
    </r>
    <r>
      <rPr>
        <sz val="9"/>
        <color rgb="FF000000"/>
        <rFont val="Arial"/>
        <family val="2"/>
      </rPr>
      <t>(A+B+C+D+E) x % do submódulo 2.2</t>
    </r>
  </si>
  <si>
    <r>
      <t xml:space="preserve">Afastamento Maternidade (Férias pagas ao substituto pelos 120 dias de reposição) - </t>
    </r>
    <r>
      <rPr>
        <sz val="9"/>
        <color rgb="FF000000"/>
        <rFont val="Arial"/>
        <family val="2"/>
      </rPr>
      <t>(((Rem+(Rem ÷ 3)) x (4/12)) ÷ 12) x 1,416%</t>
    </r>
  </si>
  <si>
    <r>
      <t xml:space="preserve">Incidência dos encargos do submódulo 2.2 sobre as férias pagas ao substituto pelos 120 dias de reposição – </t>
    </r>
    <r>
      <rPr>
        <sz val="9"/>
        <color rgb="FF000000"/>
        <rFont val="Arial"/>
        <family val="2"/>
      </rPr>
      <t>(G x % do submódulo 2.2)</t>
    </r>
  </si>
  <si>
    <r>
      <t xml:space="preserve">Incidência do submódulo 2.2 sobre remuneração e 13º salário proporcionais aos 120 dias de reposição - </t>
    </r>
    <r>
      <rPr>
        <sz val="9"/>
        <color rgb="FF000000"/>
        <rFont val="Arial"/>
        <family val="2"/>
      </rPr>
      <t>(((Rem + (Rem ÷ 12)) x (4÷12)) x 1,416%) x % do submódulo 2.2</t>
    </r>
  </si>
  <si>
    <t>PLANILHA ANALÍTICA DE CUSTOS E FORMAÇÃO DE PREÇOS</t>
  </si>
  <si>
    <t>Dados da mão de obra para composição dos custos</t>
  </si>
  <si>
    <t xml:space="preserve">Quantidade da unidade de medida </t>
  </si>
  <si>
    <t>Quantidade de empregados por unidade de medida</t>
  </si>
  <si>
    <t>Piso da Categoria Profissional (Salário Normativo da Categoria)</t>
  </si>
  <si>
    <t>Acordo, Convenção ou Sentença Normativa em Dissídio Coletivo</t>
  </si>
  <si>
    <t>Número do registro do intrumento coletivo no sistema Mediador</t>
  </si>
  <si>
    <t xml:space="preserve">Data base da categoria </t>
  </si>
  <si>
    <t>Serviço</t>
  </si>
  <si>
    <t>Tipo de jornada</t>
  </si>
  <si>
    <t>Outros</t>
  </si>
  <si>
    <t>Depreciação de Ferramentas e  Equipamentos (pesquisa de mercado)</t>
  </si>
  <si>
    <t>Material de consumo (pesquisa de mercado)</t>
  </si>
  <si>
    <t>Nota: Em caso de renovação, o Aviso Prévio Trabalhado torna-se custo não renovável, conforme Lei nº 12506/2011, devendo ser ajustado para o quantitativo de dias proporcional.</t>
  </si>
  <si>
    <r>
      <t xml:space="preserve">Multa do FGTS sobre o Aviso Prévio Trabalhado - </t>
    </r>
    <r>
      <rPr>
        <sz val="9"/>
        <color rgb="FF000000"/>
        <rFont val="Arial"/>
        <family val="2"/>
      </rPr>
      <t>(Aviso Prévio Trabalhado)x40%)x8%)</t>
    </r>
  </si>
  <si>
    <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foram arredondados em 2 casas decimais, segundo a Norma ABNT NBR 5891. </t>
    </r>
  </si>
  <si>
    <r>
      <t xml:space="preserve">Adicional noturno - </t>
    </r>
    <r>
      <rPr>
        <sz val="9"/>
        <color rgb="FF000000"/>
        <rFont val="Arial"/>
        <family val="2"/>
      </rPr>
      <t xml:space="preserve">(((((Sal. Base+Periculosidade ou insalubridade+gratificações/(180, 200 ou 220))*20%))*qtd horas noturnas)*qtd dias com adicional noturno) </t>
    </r>
  </si>
  <si>
    <r>
      <t xml:space="preserve">Adicional de hora noturna reduzida - </t>
    </r>
    <r>
      <rPr>
        <sz val="9"/>
        <color rgb="FF000000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</si>
  <si>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r>
      <t xml:space="preserve">Outros - </t>
    </r>
    <r>
      <rPr>
        <sz val="9"/>
        <color rgb="FF000000"/>
        <rFont val="Arial"/>
        <family val="2"/>
      </rPr>
      <t>Gratificação POR POSTO (Cláusula XXª CCT)</t>
    </r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</si>
  <si>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220)+((verbas de natureza salarial/189,200 ou 180hs)*50% ou 100%)] * quantidade de horas extras</t>
    </r>
  </si>
  <si>
    <r>
      <t xml:space="preserve">Aviso Prévio Indenizado - </t>
    </r>
    <r>
      <rPr>
        <sz val="9"/>
        <color rgb="FF000000"/>
        <rFont val="Arial"/>
        <family val="2"/>
      </rPr>
      <t>((rem/12)*5,55%)</t>
    </r>
  </si>
  <si>
    <r>
      <t xml:space="preserve">Multa do FGTS - </t>
    </r>
    <r>
      <rPr>
        <sz val="9"/>
        <color rgb="FF000000"/>
        <rFont val="Arial"/>
        <family val="2"/>
      </rPr>
      <t>(Rem+Férias+13º+Adicional de Férias)x8%)x40%)*90%</t>
    </r>
  </si>
  <si>
    <t>Município/UF</t>
  </si>
  <si>
    <r>
      <rPr>
        <b/>
        <sz val="9"/>
        <rFont val="Arial"/>
        <family val="2"/>
      </rPr>
      <t>CONTA VINCULADA</t>
    </r>
    <r>
      <rPr>
        <sz val="9"/>
        <rFont val="Arial"/>
        <family val="2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</si>
  <si>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  <family val="2"/>
      </rPr>
      <t>Nota 1</t>
    </r>
    <r>
      <rPr>
        <sz val="9"/>
        <color rgb="FF000000"/>
        <rFont val="Arial"/>
        <family val="2"/>
      </rPr>
      <t>: O Módulo 1 refere-se ao valor mensal devido ao empregado pela prestação do serviço no período de 12 meses.</t>
    </r>
  </si>
  <si>
    <r>
      <rPr>
        <b/>
        <sz val="9"/>
        <rFont val="Arial"/>
        <family val="2"/>
      </rPr>
      <t>Nota 1:</t>
    </r>
    <r>
      <rPr>
        <sz val="9"/>
        <rFont val="Arial"/>
        <family val="2"/>
      </rPr>
      <t> Como a planilha de custos e formação de preços é calculada </t>
    </r>
    <r>
      <rPr>
        <u/>
        <sz val="9"/>
        <rFont val="Arial"/>
        <family val="2"/>
      </rPr>
      <t>mensalmente</t>
    </r>
    <r>
      <rPr>
        <sz val="9"/>
        <rFont val="Arial"/>
        <family val="2"/>
      </rPr>
      <t>, provisiona-se proporcionalmente 1/12 (um doze avos) dos valores referentes a gratificação natalina, férias e adicional de férias. </t>
    </r>
    <r>
      <rPr>
        <sz val="9"/>
        <rFont val="Arial"/>
        <family val="2"/>
      </rPr>
      <t>(Redação dada pela Instrução Normativa nº 7, de 2018)</t>
    </r>
  </si>
  <si>
    <r>
      <rPr>
        <b/>
        <sz val="9"/>
        <rFont val="Arial"/>
        <family val="2"/>
      </rPr>
      <t>Nota 2: </t>
    </r>
    <r>
      <rPr>
        <sz val="9"/>
        <rFont val="Arial"/>
        <family val="2"/>
      </rPr>
      <t>O adicional de férias contido no Submódulo 2.1 corresponde a 1/3 (um terço) da remuneração que por sua vez é divido por 12 (doze) conforme Nota 1 acima.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</si>
  <si>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</si>
  <si>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rgb="FF000000"/>
        <rFont val="Arial"/>
        <family val="2"/>
      </rPr>
      <t xml:space="preserve">Nota 2: </t>
    </r>
    <r>
      <rPr>
        <sz val="9"/>
        <color rgb="FF000000"/>
        <rFont val="Arial"/>
        <family val="2"/>
      </rPr>
      <t>O SAT a depender do grau de risco do serviço irá variar entre 1%, para risco leve, de 2%, para risco médio, e de 3% de risco grave.</t>
    </r>
  </si>
  <si>
    <r>
      <rPr>
        <b/>
        <sz val="9"/>
        <color rgb="FF000000"/>
        <rFont val="Arial"/>
        <family val="2"/>
      </rPr>
      <t xml:space="preserve">Nota 3: </t>
    </r>
    <r>
      <rPr>
        <sz val="9"/>
        <color rgb="FF000000"/>
        <rFont val="Arial"/>
        <family val="2"/>
      </rPr>
      <t>Esses percentuais incidem sobre o Módulo 1, o Submódulo 2.1. (Redação dada pela Instrução Normativa nº 7, de 2018)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</si>
  <si>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</si>
  <si>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 e atentar-se ao disposto no art. 6º desta Instrução Normativa.</t>
    </r>
  </si>
  <si>
    <t>Nota: As férias, adicional de férias e 13º do susbtituto tornam-se custo não renováveis no último ano de vigência do contrato.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</si>
  <si>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</si>
  <si>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Custos Indiretos, Tributos e Lucro por empregado.</t>
    </r>
  </si>
  <si>
    <r>
      <rPr>
        <b/>
        <sz val="9"/>
        <color rgb="FF000000"/>
        <rFont val="Arial"/>
        <family val="2"/>
      </rPr>
      <t>Nota 2: </t>
    </r>
    <r>
      <rPr>
        <sz val="9"/>
        <color rgb="FF000000"/>
        <rFont val="Arial"/>
        <family val="2"/>
      </rPr>
      <t>O valor referente a tributos é obtido aplicando-se o percentual sobre o valor do faturamento.</t>
    </r>
  </si>
  <si>
    <r>
      <t xml:space="preserve">Substituto na cobertura de férias - </t>
    </r>
    <r>
      <rPr>
        <sz val="9"/>
        <color rgb="FF000000"/>
        <rFont val="Arial"/>
        <family val="2"/>
      </rPr>
      <t>(Rem x 8,33%)</t>
    </r>
    <r>
      <rPr>
        <b/>
        <sz val="9"/>
        <color rgb="FF000000"/>
        <rFont val="Arial"/>
        <family val="2"/>
      </rPr>
      <t xml:space="preserve"> </t>
    </r>
  </si>
  <si>
    <r>
      <t xml:space="preserve">Substituto nas Ausências legais - </t>
    </r>
    <r>
      <rPr>
        <sz val="9"/>
        <color rgb="FF000000"/>
        <rFont val="Arial"/>
        <family val="2"/>
      </rPr>
      <t>(((Módulo 1+Submóduo 2.1 e 2.3 e módulo 3)/30/12)x3 dia</t>
    </r>
  </si>
  <si>
    <r>
      <t xml:space="preserve">Substituto nas Licença paternidade - </t>
    </r>
    <r>
      <rPr>
        <sz val="9"/>
        <color rgb="FF000000"/>
        <rFont val="Arial"/>
        <family val="2"/>
      </rPr>
      <t>(((Módulo 1+Submóduo 2.1 e 2.3 e módulo 3)/30/12)x20 dias)x2%</t>
    </r>
  </si>
  <si>
    <r>
      <t xml:space="preserve">Substituto nas Ausências por acidente de trabalho - </t>
    </r>
    <r>
      <rPr>
        <sz val="9"/>
        <color rgb="FF000000"/>
        <rFont val="Arial"/>
        <family val="2"/>
      </rPr>
      <t>(((Módulo 1+Submóduo 2.1 e 2.3 e módulo 3)/30/12)x30 dias)x8%</t>
    </r>
  </si>
  <si>
    <r>
      <t xml:space="preserve">Substituto em outros afastamentos – Ex. Ausência por doença - </t>
    </r>
    <r>
      <rPr>
        <sz val="9"/>
        <color rgb="FF000000"/>
        <rFont val="Arial"/>
        <family val="2"/>
      </rPr>
      <t>((Módulo 1+Submóduo 2.1 e 2.3 e módulo 3)/30/12)x5 diasx40%</t>
    </r>
  </si>
  <si>
    <t>Data de apresentação da proposta - sessão pública de abertura do Pregão Eletrônico. (dia/mês/ano)</t>
  </si>
  <si>
    <r>
      <t>Adicional de Férias -</t>
    </r>
    <r>
      <rPr>
        <b/>
        <sz val="9"/>
        <color rgb="FF000000"/>
        <rFont val="Arial"/>
        <family val="2"/>
      </rPr>
      <t xml:space="preserve"> (Rem x 2,78%)</t>
    </r>
  </si>
  <si>
    <t>Nota 3: As férias estão orçadas no submódulo 4.1.</t>
  </si>
  <si>
    <t>RAT Ajustado (RAT x FAP)</t>
  </si>
  <si>
    <r>
      <t xml:space="preserve">Transporte - </t>
    </r>
    <r>
      <rPr>
        <sz val="9"/>
        <color rgb="FF000000"/>
        <rFont val="Arial"/>
        <family val="2"/>
      </rPr>
      <t>(valor do VT*2*numero de dias trabalhados)-(salário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CCT</t>
    </r>
  </si>
  <si>
    <r>
      <t xml:space="preserve">Vale-alimentação - </t>
    </r>
    <r>
      <rPr>
        <sz val="9"/>
        <color rgb="FF000000"/>
        <rFont val="Arial"/>
        <family val="2"/>
      </rPr>
      <t>CCT</t>
    </r>
  </si>
  <si>
    <r>
      <t xml:space="preserve">(-) Desconto do vale-alimentação  - </t>
    </r>
    <r>
      <rPr>
        <sz val="9"/>
        <color rgb="FFFF0000"/>
        <rFont val="Arial"/>
        <family val="2"/>
      </rPr>
      <t>CCT</t>
    </r>
  </si>
  <si>
    <r>
      <t xml:space="preserve">Intervalo Intrajornada - </t>
    </r>
    <r>
      <rPr>
        <sz val="9"/>
        <color rgb="FF000000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rgb="FF000000"/>
        <rFont val="Arial"/>
        <family val="2"/>
      </rPr>
      <t xml:space="preserve"> - </t>
    </r>
    <r>
      <rPr>
        <sz val="9"/>
        <color rgb="FF000000"/>
        <rFont val="Arial"/>
        <family val="2"/>
      </rPr>
      <t>CCT</t>
    </r>
  </si>
  <si>
    <t>Outros Benefícios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</si>
  <si>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</si>
  <si>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</si>
  <si>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</si>
  <si>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r>
      <t xml:space="preserve">Salário Base </t>
    </r>
    <r>
      <rPr>
        <sz val="9"/>
        <color rgb="FF000000"/>
        <rFont val="Arial"/>
        <family val="2"/>
      </rPr>
      <t>(Cláusula xº CCT)</t>
    </r>
  </si>
  <si>
    <t>ESTA ABA DA PLANILHA DEVERÁ SER EXCLUÍDA</t>
  </si>
  <si>
    <t>Este modelo não é de uso obrigatório pelo licitante e também não está isento de erros, os quais poderão ser identificados e sanados durante a Sessão Pública.</t>
  </si>
  <si>
    <t>Tendo em vista as peculiaridades desta contratação, apresentam-se os esclarecimentos referentes ao preenchimento da planilha de custos e formação de preços, os quais deverão ser observados pela empresa licitante melhor classificada quando da elaboração de suas propostas de preço:</t>
  </si>
  <si>
    <t>Para a elaboração da planilha de custos e formação de preços, considerar o piso salarial estabelecido na(s) convenção(ões) coletiva(s) de trabalho do(s) sindicato(s) dos trabalhadores envolvidos na prestação de serviços ora terceirizados, vigentes neste ano no estado em que os serviços serão prestados.</t>
  </si>
  <si>
    <t>A licitante deverá apresentar planilha em Excel com as fórmulas (memória de cálculo) explicitadas, células não bloqueadas e não utilizar a função truncar.</t>
  </si>
  <si>
    <t>As planilhas deverão ser individualizadas por tipo de posto (um em cada aba), no entanto, a proposta para a contratação terá que ser consolidada.</t>
  </si>
  <si>
    <t>A licitante deverá apresentar a planilha de custos e formação de preços com base na Convenção Coletiva de Trabalho do local da prestação de serviço, em atendimento ao Princípio da Territorialidade, indicando a convenção coletiva de trabalho ou norma coletiva a que esteja obrigada (atividade preponderante da empresa).</t>
  </si>
  <si>
    <t>Os salários a serem pagos serão aqueles apresentados na proposta da licitante vencedora, não podendo ser inferiores aos da norma coletiva a que a licitante estiver obrigada.</t>
  </si>
  <si>
    <t>No módulo 2.1 - Ao invés de férias e adicional de férias deve ser registrado na planilha somente o adicional de férias com percentual de 2,78%.</t>
  </si>
  <si>
    <t>A cobertura de férias do submódulo 4.1 deverá ser orçada com 8,33%</t>
  </si>
  <si>
    <t>A base de incidência do submódulo 4.1 é o Módulo 1.</t>
  </si>
  <si>
    <t>Incluir no final do submódulo 4.1 linha para explicitar a incidência do submódulo 2.2 sobre o submódulo 4.1</t>
  </si>
  <si>
    <t>O LDI (Lucros e Despesas Indiretas) constantes das planilhas de composição de custos e formação de preços englobam o lucro e as despesas administrativas e operacionais (Acordão 2.369/2011 - TCU- Plenário).</t>
  </si>
  <si>
    <t>Eventuais custos não previstos expressamente na planilha devem ser cobertos pelos Custos Indiretos.</t>
  </si>
  <si>
    <t>A licitante deve preencher a linha SAT = RAT x FAP, a ser comprovado mediante apresentação da Guia de Recolhimento do FGTS e de Informações à Previdência Social - GFIP  ou FapWEB ou outro documento apto a fazê-lo.</t>
  </si>
  <si>
    <t>A Licitante optante pelo regime do lucro real deverá apresentar a Escrituração Fiscal Digital Contribuições - EFD para comprovação do regime tributário.</t>
  </si>
  <si>
    <t>A licitante deve elaborar sua proposta/planilha com base no regime de tributação ao qual estará submetida durante a execução do contrato, devendo apresentar a Declaração de débitos e créditos Tributários Federais para a comprovação da alíquota efetiva de PIS e COFINS.</t>
  </si>
  <si>
    <t>A licitante deve apresentar a Escrituração Fiscal Digital Contribuições - EFD para comprovação do regime tributário.</t>
  </si>
  <si>
    <t>Para fins de cálculo dos benefícios mensais e diários considera-se 21 dias efetivamente trabalhados pelos empregados no mês para serviços executados de 2º a 6º feira.</t>
  </si>
  <si>
    <r>
      <t xml:space="preserve">As Horas </t>
    </r>
    <r>
      <rPr>
        <i/>
        <sz val="11"/>
        <color theme="1"/>
        <rFont val="Arial1"/>
      </rPr>
      <t xml:space="preserve">in itinere </t>
    </r>
    <r>
      <rPr>
        <sz val="11"/>
        <color theme="1"/>
        <rFont val="Arial1"/>
      </rPr>
      <t>só serão aceitas se previstas na CCT. Ressalta-se a necessidade de fornecimento de transporte fornecido pela empresa que deverá se cotado nos Custos Indiretos.</t>
    </r>
  </si>
  <si>
    <r>
      <t>Quanto aos adicionais de insalubridade e periculosidade, tendo em vista o entendimento da 5ª Turma do Tribunal Superior do Trabalho, na qual </t>
    </r>
    <r>
      <rPr>
        <b/>
        <sz val="11"/>
        <color theme="1"/>
        <rFont val="Arial1"/>
      </rPr>
      <t>não</t>
    </r>
    <r>
      <rPr>
        <sz val="11"/>
        <color theme="1"/>
        <rFont val="Arial1"/>
      </rPr>
      <t xml:space="preserve"> é possível acumular tais adicionais dentro da mesma função e jornada de trabalho, conforme o art. 193 § 2° da CLT. A Contratante, deverá vislumbrar na elaboração da proposta comercial o pagamento de 40% (grau máximo de insalubridade, previsto na Legislação Especial) </t>
    </r>
    <r>
      <rPr>
        <b/>
        <u/>
        <sz val="11"/>
        <color theme="1"/>
        <rFont val="Arial1"/>
      </rPr>
      <t>ou</t>
    </r>
    <r>
      <rPr>
        <sz val="11"/>
        <color theme="1"/>
        <rFont val="Arial1"/>
      </rPr>
      <t xml:space="preserve"> 30% de periculosidade, o que for mais benéfico ao prestador de serviço, sobre os proventos de seus colaboradores.</t>
    </r>
  </si>
  <si>
    <r>
      <t>Após a emissão do Laudo Pericial (que de responsabilidade da empresa, conforme especificado em edital) e a confirmação do percentual de risco na qual os colaboradores estão expostos, se for verificado que o valor devido é </t>
    </r>
    <r>
      <rPr>
        <b/>
        <u/>
        <sz val="11"/>
        <color theme="1"/>
        <rFont val="Arial1"/>
      </rPr>
      <t>inferior</t>
    </r>
    <r>
      <rPr>
        <sz val="11"/>
        <color theme="1"/>
        <rFont val="Arial1"/>
      </rPr>
      <t> ao utilizado na proposta comercial da Contratada, será realizada a supressão por meio de apostilamento.</t>
    </r>
  </si>
  <si>
    <t>Caso a proposta da licitante apresente eventuais equívocos o pregoeiro fixará prazo para ajuste da proposta, conforme previsto em edital.</t>
  </si>
  <si>
    <t>O não atendimento à solicitação do pregoeiro no prazo fixado, ou a recusa em fazê-lo, implica na desclassificação da proposta.</t>
  </si>
  <si>
    <t>Os ajustes da proposta não poderá implicar aumento do seu valor global.</t>
  </si>
  <si>
    <t>Processo 08120.006443/2022-73  -   Pregão Eletrônico n. XXXXX/2023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</si>
</sst>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&quot;R$ &quot;#,##0"/>
    <numFmt numFmtId="170" formatCode="0.000%"/>
    <numFmt numFmtId="171" formatCode="_(&quot;R$ &quot;* #,##0.00_);_(&quot;R$ &quot;* \(#,##0.00\);_(&quot;R$ &quot;* &quot;-&quot;??_);_(@_)"/>
  </numFmts>
  <fonts count="48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u/>
      <sz val="8"/>
      <color indexed="81"/>
      <name val="Segoe UI"/>
      <family val="2"/>
    </font>
    <font>
      <u/>
      <sz val="9"/>
      <name val="Arial"/>
      <family val="2"/>
    </font>
    <font>
      <i/>
      <sz val="9"/>
      <color theme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28"/>
      <color theme="1"/>
      <name val="Arial1"/>
    </font>
    <font>
      <i/>
      <sz val="11"/>
      <color theme="1"/>
      <name val="Arial1"/>
    </font>
    <font>
      <b/>
      <sz val="11"/>
      <color theme="1"/>
      <name val="Arial1"/>
    </font>
    <font>
      <b/>
      <u/>
      <sz val="11"/>
      <color theme="1"/>
      <name val="Arial1"/>
    </font>
    <font>
      <b/>
      <sz val="11"/>
      <color rgb="FFFF0000"/>
      <name val="Arial1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165" fontId="3" fillId="0" borderId="0"/>
    <xf numFmtId="9" fontId="3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165" fontId="3" fillId="0" borderId="0"/>
    <xf numFmtId="168" fontId="13" fillId="0" borderId="0"/>
    <xf numFmtId="168" fontId="3" fillId="0" borderId="0"/>
    <xf numFmtId="0" fontId="14" fillId="8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8" borderId="1"/>
    <xf numFmtId="9" fontId="3" fillId="0" borderId="0"/>
    <xf numFmtId="9" fontId="3" fillId="0" borderId="0"/>
    <xf numFmtId="0" fontId="3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29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71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15" fillId="0" borderId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68" fontId="37" fillId="0" borderId="0" applyBorder="0" applyProtection="0"/>
  </cellStyleXfs>
  <cellXfs count="107">
    <xf numFmtId="0" fontId="0" fillId="0" borderId="0" xfId="0"/>
    <xf numFmtId="0" fontId="21" fillId="0" borderId="0" xfId="0" applyFont="1"/>
    <xf numFmtId="0" fontId="17" fillId="0" borderId="0" xfId="20" applyFont="1"/>
    <xf numFmtId="0" fontId="17" fillId="0" borderId="0" xfId="20" applyFont="1" applyAlignment="1">
      <alignment vertical="center"/>
    </xf>
    <xf numFmtId="0" fontId="17" fillId="0" borderId="0" xfId="20" applyFont="1" applyAlignment="1">
      <alignment horizontal="center"/>
    </xf>
    <xf numFmtId="0" fontId="17" fillId="0" borderId="2" xfId="20" applyFont="1" applyBorder="1" applyAlignment="1">
      <alignment horizontal="center" vertical="center" wrapText="1"/>
    </xf>
    <xf numFmtId="0" fontId="17" fillId="0" borderId="6" xfId="20" applyFont="1" applyBorder="1" applyAlignment="1">
      <alignment horizontal="center" vertical="center" wrapText="1"/>
    </xf>
    <xf numFmtId="166" fontId="17" fillId="0" borderId="2" xfId="20" applyNumberFormat="1" applyFont="1" applyBorder="1" applyAlignment="1">
      <alignment horizontal="center" vertical="center" wrapText="1"/>
    </xf>
    <xf numFmtId="169" fontId="17" fillId="0" borderId="0" xfId="20" applyNumberFormat="1" applyFont="1" applyAlignment="1">
      <alignment horizontal="center" vertical="center" wrapText="1"/>
    </xf>
    <xf numFmtId="166" fontId="17" fillId="0" borderId="0" xfId="20" applyNumberFormat="1" applyFont="1" applyAlignment="1">
      <alignment horizontal="center"/>
    </xf>
    <xf numFmtId="43" fontId="17" fillId="0" borderId="0" xfId="31" applyFont="1" applyAlignment="1">
      <alignment horizontal="center"/>
    </xf>
    <xf numFmtId="166" fontId="17" fillId="0" borderId="0" xfId="20" applyNumberFormat="1" applyFont="1"/>
    <xf numFmtId="0" fontId="17" fillId="9" borderId="2" xfId="20" applyFont="1" applyFill="1" applyBorder="1" applyAlignment="1">
      <alignment horizontal="center" vertical="center" wrapText="1"/>
    </xf>
    <xf numFmtId="166" fontId="19" fillId="9" borderId="2" xfId="20" applyNumberFormat="1" applyFont="1" applyFill="1" applyBorder="1" applyAlignment="1">
      <alignment horizontal="center" vertical="center" wrapText="1"/>
    </xf>
    <xf numFmtId="9" fontId="17" fillId="0" borderId="0" xfId="2" applyFont="1"/>
    <xf numFmtId="0" fontId="17" fillId="0" borderId="2" xfId="20" applyFont="1" applyBorder="1" applyAlignment="1">
      <alignment vertical="center" wrapText="1"/>
    </xf>
    <xf numFmtId="10" fontId="17" fillId="0" borderId="2" xfId="10" applyNumberFormat="1" applyFont="1" applyBorder="1" applyAlignment="1">
      <alignment horizontal="center" vertical="center" wrapText="1"/>
    </xf>
    <xf numFmtId="166" fontId="19" fillId="0" borderId="2" xfId="20" applyNumberFormat="1" applyFont="1" applyBorder="1" applyAlignment="1">
      <alignment horizontal="center" vertical="center" wrapText="1"/>
    </xf>
    <xf numFmtId="0" fontId="19" fillId="9" borderId="2" xfId="20" applyFont="1" applyFill="1" applyBorder="1" applyAlignment="1">
      <alignment vertical="center" wrapText="1"/>
    </xf>
    <xf numFmtId="10" fontId="19" fillId="9" borderId="2" xfId="10" applyNumberFormat="1" applyFont="1" applyFill="1" applyBorder="1" applyAlignment="1">
      <alignment horizontal="center" vertical="center" wrapText="1"/>
    </xf>
    <xf numFmtId="0" fontId="22" fillId="0" borderId="0" xfId="20" applyFont="1"/>
    <xf numFmtId="0" fontId="19" fillId="0" borderId="2" xfId="20" applyFont="1" applyBorder="1" applyAlignment="1">
      <alignment vertical="center" wrapText="1"/>
    </xf>
    <xf numFmtId="10" fontId="17" fillId="0" borderId="0" xfId="2" applyNumberFormat="1" applyFont="1"/>
    <xf numFmtId="0" fontId="19" fillId="0" borderId="4" xfId="20" applyFont="1" applyBorder="1" applyAlignment="1">
      <alignment horizontal="left" vertical="center" wrapText="1"/>
    </xf>
    <xf numFmtId="10" fontId="17" fillId="0" borderId="2" xfId="2" applyNumberFormat="1" applyFont="1" applyFill="1" applyBorder="1" applyAlignment="1">
      <alignment horizontal="center" vertical="center" wrapText="1"/>
    </xf>
    <xf numFmtId="0" fontId="19" fillId="10" borderId="5" xfId="20" applyFont="1" applyFill="1" applyBorder="1" applyAlignment="1">
      <alignment horizontal="center" vertical="center" wrapText="1"/>
    </xf>
    <xf numFmtId="0" fontId="17" fillId="0" borderId="7" xfId="20" applyFont="1" applyBorder="1" applyAlignment="1">
      <alignment vertical="center" wrapText="1"/>
    </xf>
    <xf numFmtId="10" fontId="17" fillId="0" borderId="6" xfId="20" applyNumberFormat="1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7" fillId="0" borderId="9" xfId="20" applyFont="1" applyBorder="1" applyAlignment="1">
      <alignment vertical="center" wrapText="1"/>
    </xf>
    <xf numFmtId="10" fontId="17" fillId="0" borderId="9" xfId="20" applyNumberFormat="1" applyFont="1" applyBorder="1" applyAlignment="1">
      <alignment horizontal="center" vertical="center" wrapText="1"/>
    </xf>
    <xf numFmtId="164" fontId="17" fillId="0" borderId="10" xfId="1" applyFont="1" applyFill="1" applyBorder="1" applyAlignment="1">
      <alignment horizontal="center" vertical="center" wrapText="1"/>
    </xf>
    <xf numFmtId="0" fontId="17" fillId="0" borderId="11" xfId="20" applyFont="1" applyBorder="1" applyAlignment="1">
      <alignment vertical="center" wrapText="1"/>
    </xf>
    <xf numFmtId="10" fontId="17" fillId="0" borderId="12" xfId="20" applyNumberFormat="1" applyFont="1" applyBorder="1" applyAlignment="1">
      <alignment horizontal="center" vertical="center" wrapText="1"/>
    </xf>
    <xf numFmtId="164" fontId="17" fillId="0" borderId="9" xfId="1" applyFont="1" applyFill="1" applyBorder="1" applyAlignment="1">
      <alignment horizontal="center" vertical="center" wrapText="1"/>
    </xf>
    <xf numFmtId="0" fontId="17" fillId="0" borderId="8" xfId="20" applyFont="1" applyBorder="1" applyAlignment="1">
      <alignment vertical="center" wrapText="1"/>
    </xf>
    <xf numFmtId="166" fontId="19" fillId="10" borderId="5" xfId="20" applyNumberFormat="1" applyFont="1" applyFill="1" applyBorder="1" applyAlignment="1">
      <alignment horizontal="center" vertical="center" wrapText="1"/>
    </xf>
    <xf numFmtId="0" fontId="17" fillId="9" borderId="2" xfId="20" applyFont="1" applyFill="1" applyBorder="1" applyAlignment="1">
      <alignment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0" fontId="17" fillId="0" borderId="0" xfId="2" applyNumberFormat="1" applyFont="1" applyAlignment="1">
      <alignment wrapText="1"/>
    </xf>
    <xf numFmtId="0" fontId="24" fillId="0" borderId="13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14" fontId="18" fillId="0" borderId="13" xfId="0" applyNumberFormat="1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vertical="center"/>
    </xf>
    <xf numFmtId="0" fontId="19" fillId="0" borderId="19" xfId="20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164" fontId="24" fillId="0" borderId="13" xfId="1" applyFont="1" applyBorder="1" applyAlignment="1" applyProtection="1">
      <alignment horizontal="center" vertical="center"/>
      <protection locked="0"/>
    </xf>
    <xf numFmtId="0" fontId="26" fillId="0" borderId="0" xfId="20" applyFont="1"/>
    <xf numFmtId="164" fontId="17" fillId="0" borderId="0" xfId="1" applyFont="1" applyFill="1" applyAlignment="1">
      <alignment horizontal="center"/>
    </xf>
    <xf numFmtId="0" fontId="21" fillId="0" borderId="15" xfId="0" applyFont="1" applyBorder="1" applyAlignment="1">
      <alignment horizontal="center" vertical="center"/>
    </xf>
    <xf numFmtId="164" fontId="17" fillId="0" borderId="0" xfId="1" applyFont="1"/>
    <xf numFmtId="166" fontId="31" fillId="0" borderId="2" xfId="20" applyNumberFormat="1" applyFont="1" applyBorder="1" applyAlignment="1">
      <alignment horizontal="center" vertical="center" wrapText="1"/>
    </xf>
    <xf numFmtId="170" fontId="17" fillId="0" borderId="2" xfId="10" applyNumberFormat="1" applyFont="1" applyBorder="1" applyAlignment="1">
      <alignment horizontal="center" vertical="center" wrapText="1"/>
    </xf>
    <xf numFmtId="170" fontId="17" fillId="0" borderId="0" xfId="2" applyNumberFormat="1" applyFont="1"/>
    <xf numFmtId="0" fontId="19" fillId="9" borderId="2" xfId="20" applyFont="1" applyFill="1" applyBorder="1" applyAlignment="1">
      <alignment horizontal="center" vertical="center" wrapText="1"/>
    </xf>
    <xf numFmtId="164" fontId="17" fillId="0" borderId="2" xfId="1" applyFont="1" applyFill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10" fontId="17" fillId="0" borderId="0" xfId="20" applyNumberFormat="1" applyFont="1"/>
    <xf numFmtId="0" fontId="27" fillId="11" borderId="0" xfId="0" applyFont="1" applyFill="1" applyAlignment="1" applyProtection="1">
      <alignment horizontal="center" vertical="top"/>
      <protection locked="0"/>
    </xf>
    <xf numFmtId="167" fontId="17" fillId="0" borderId="2" xfId="20" applyNumberFormat="1" applyFont="1" applyBorder="1" applyAlignment="1">
      <alignment horizontal="center" vertical="center" wrapText="1"/>
    </xf>
    <xf numFmtId="0" fontId="17" fillId="0" borderId="0" xfId="20" applyFont="1" applyAlignment="1">
      <alignment horizontal="left" vertical="center" wrapText="1"/>
    </xf>
    <xf numFmtId="0" fontId="24" fillId="0" borderId="0" xfId="20" applyFont="1"/>
    <xf numFmtId="164" fontId="24" fillId="0" borderId="0" xfId="20" applyNumberFormat="1" applyFont="1"/>
    <xf numFmtId="10" fontId="17" fillId="14" borderId="2" xfId="20" applyNumberFormat="1" applyFont="1" applyFill="1" applyBorder="1" applyAlignment="1">
      <alignment horizontal="center" vertical="center" wrapText="1"/>
    </xf>
    <xf numFmtId="10" fontId="17" fillId="14" borderId="6" xfId="20" applyNumberFormat="1" applyFont="1" applyFill="1" applyBorder="1" applyAlignment="1">
      <alignment horizontal="center" vertical="center" wrapText="1"/>
    </xf>
    <xf numFmtId="0" fontId="46" fillId="15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16" borderId="13" xfId="0" applyFill="1" applyBorder="1" applyAlignment="1">
      <alignment horizontal="left" vertical="center" wrapText="1"/>
    </xf>
    <xf numFmtId="0" fontId="42" fillId="15" borderId="0" xfId="0" applyFont="1" applyFill="1" applyAlignment="1">
      <alignment horizontal="center" vertical="center"/>
    </xf>
    <xf numFmtId="0" fontId="17" fillId="0" borderId="0" xfId="20" applyFont="1" applyAlignment="1">
      <alignment horizontal="left" vertical="top" wrapText="1"/>
    </xf>
    <xf numFmtId="0" fontId="17" fillId="0" borderId="0" xfId="20" applyFont="1" applyAlignment="1">
      <alignment horizontal="left" wrapText="1"/>
    </xf>
    <xf numFmtId="0" fontId="17" fillId="0" borderId="20" xfId="20" applyFont="1" applyBorder="1" applyAlignment="1">
      <alignment horizontal="left"/>
    </xf>
    <xf numFmtId="0" fontId="17" fillId="0" borderId="2" xfId="20" applyFont="1" applyBorder="1" applyAlignment="1">
      <alignment horizontal="left" vertical="center" wrapText="1"/>
    </xf>
    <xf numFmtId="0" fontId="19" fillId="9" borderId="2" xfId="20" applyFont="1" applyFill="1" applyBorder="1" applyAlignment="1">
      <alignment horizontal="center" vertical="center" wrapText="1"/>
    </xf>
    <xf numFmtId="0" fontId="19" fillId="0" borderId="0" xfId="20" applyFont="1" applyAlignment="1">
      <alignment horizontal="center" vertical="center"/>
    </xf>
    <xf numFmtId="0" fontId="17" fillId="0" borderId="8" xfId="20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9" fillId="0" borderId="2" xfId="20" applyFont="1" applyBorder="1" applyAlignment="1">
      <alignment horizontal="center" vertical="center" wrapText="1"/>
    </xf>
    <xf numFmtId="0" fontId="19" fillId="0" borderId="3" xfId="20" applyFont="1" applyBorder="1" applyAlignment="1">
      <alignment horizontal="center" vertical="center"/>
    </xf>
    <xf numFmtId="164" fontId="17" fillId="0" borderId="2" xfId="1" applyFont="1" applyFill="1" applyBorder="1" applyAlignment="1">
      <alignment horizontal="center" vertical="center" wrapText="1"/>
    </xf>
    <xf numFmtId="0" fontId="36" fillId="0" borderId="20" xfId="20" applyFont="1" applyBorder="1" applyAlignment="1">
      <alignment horizontal="left" vertical="top" wrapText="1"/>
    </xf>
    <xf numFmtId="0" fontId="19" fillId="0" borderId="0" xfId="20" applyFont="1" applyAlignment="1">
      <alignment horizontal="left"/>
    </xf>
    <xf numFmtId="0" fontId="19" fillId="0" borderId="3" xfId="20" applyFont="1" applyBorder="1" applyAlignment="1">
      <alignment horizontal="center"/>
    </xf>
    <xf numFmtId="0" fontId="19" fillId="0" borderId="0" xfId="20" applyFont="1" applyAlignment="1">
      <alignment horizontal="center"/>
    </xf>
    <xf numFmtId="0" fontId="19" fillId="9" borderId="4" xfId="20" applyFont="1" applyFill="1" applyBorder="1" applyAlignment="1">
      <alignment horizontal="center" vertical="center" wrapText="1"/>
    </xf>
    <xf numFmtId="0" fontId="19" fillId="9" borderId="5" xfId="20" applyFont="1" applyFill="1" applyBorder="1" applyAlignment="1">
      <alignment horizontal="center" vertical="center" wrapText="1"/>
    </xf>
    <xf numFmtId="0" fontId="19" fillId="0" borderId="4" xfId="20" applyFont="1" applyBorder="1" applyAlignment="1">
      <alignment horizontal="left" vertical="center" wrapText="1"/>
    </xf>
    <xf numFmtId="0" fontId="19" fillId="0" borderId="5" xfId="20" applyFont="1" applyBorder="1" applyAlignment="1">
      <alignment horizontal="left" vertical="center" wrapText="1"/>
    </xf>
    <xf numFmtId="0" fontId="30" fillId="0" borderId="2" xfId="20" applyFont="1" applyBorder="1" applyAlignment="1">
      <alignment horizontal="left" vertical="center" wrapText="1"/>
    </xf>
    <xf numFmtId="0" fontId="19" fillId="0" borderId="2" xfId="20" applyFont="1" applyBorder="1" applyAlignment="1">
      <alignment horizontal="left" vertical="center" wrapText="1"/>
    </xf>
    <xf numFmtId="0" fontId="19" fillId="9" borderId="2" xfId="20" applyFont="1" applyFill="1" applyBorder="1" applyAlignment="1">
      <alignment horizontal="right" vertical="center" wrapText="1"/>
    </xf>
    <xf numFmtId="0" fontId="17" fillId="0" borderId="20" xfId="20" applyFont="1" applyBorder="1" applyAlignment="1">
      <alignment horizontal="left" vertical="center" wrapText="1"/>
    </xf>
    <xf numFmtId="0" fontId="24" fillId="0" borderId="20" xfId="20" applyFont="1" applyBorder="1" applyAlignment="1">
      <alignment horizontal="left" vertical="center" wrapText="1"/>
    </xf>
    <xf numFmtId="0" fontId="24" fillId="0" borderId="0" xfId="20" applyFont="1" applyAlignment="1">
      <alignment horizontal="left" vertical="center" wrapText="1"/>
    </xf>
    <xf numFmtId="0" fontId="20" fillId="0" borderId="0" xfId="20" applyFont="1" applyAlignment="1">
      <alignment horizontal="left" vertical="center" wrapText="1"/>
    </xf>
    <xf numFmtId="0" fontId="31" fillId="0" borderId="0" xfId="20" applyFont="1" applyAlignment="1">
      <alignment horizontal="left" vertical="center" wrapText="1"/>
    </xf>
    <xf numFmtId="0" fontId="23" fillId="11" borderId="0" xfId="0" applyFont="1" applyFill="1" applyAlignment="1" applyProtection="1">
      <alignment horizontal="center"/>
      <protection locked="0"/>
    </xf>
    <xf numFmtId="0" fontId="27" fillId="11" borderId="0" xfId="0" applyFont="1" applyFill="1" applyAlignment="1" applyProtection="1">
      <alignment horizontal="center" vertical="top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5" fillId="12" borderId="14" xfId="0" applyFont="1" applyFill="1" applyBorder="1" applyAlignment="1" applyProtection="1">
      <alignment horizontal="center" vertical="center"/>
      <protection locked="0"/>
    </xf>
    <xf numFmtId="0" fontId="25" fillId="12" borderId="17" xfId="0" applyFont="1" applyFill="1" applyBorder="1" applyAlignment="1" applyProtection="1">
      <alignment horizontal="center" vertical="center"/>
      <protection locked="0"/>
    </xf>
    <xf numFmtId="0" fontId="25" fillId="12" borderId="18" xfId="0" applyFont="1" applyFill="1" applyBorder="1" applyAlignment="1" applyProtection="1">
      <alignment horizontal="center" vertical="center"/>
      <protection locked="0"/>
    </xf>
    <xf numFmtId="0" fontId="24" fillId="13" borderId="0" xfId="0" applyFont="1" applyFill="1" applyAlignment="1" applyProtection="1">
      <alignment horizontal="center" vertical="center"/>
      <protection locked="0"/>
    </xf>
  </cellXfs>
  <cellStyles count="55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mma 2" xfId="37" xr:uid="{E9831814-E631-4E74-A487-1161A9743838}"/>
    <cellStyle name="Currency 2" xfId="38" xr:uid="{79649652-B4C9-4A46-882F-4FA64534E45D}"/>
    <cellStyle name="Currency 3" xfId="41" xr:uid="{F568A285-BB31-4F4D-9FD6-F3DE0FFB8D68}"/>
    <cellStyle name="Currency 4" xfId="44" xr:uid="{F2787A6F-74CE-49FC-BB0E-9569D0023DB7}"/>
    <cellStyle name="Error" xfId="8" xr:uid="{00000000-0005-0000-0000-000005000000}"/>
    <cellStyle name="Excel Built-in Currency" xfId="9" xr:uid="{00000000-0005-0000-0000-000006000000}"/>
    <cellStyle name="Excel Built-in Percent" xfId="10" xr:uid="{00000000-0005-0000-0000-000007000000}"/>
    <cellStyle name="Excel_BuiltIn_Currency" xfId="54" xr:uid="{37D7607E-60D3-44D7-BB01-381E074E181C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Moeda" xfId="1" builtinId="4"/>
    <cellStyle name="Moeda 2" xfId="16" xr:uid="{00000000-0005-0000-0000-00000E000000}"/>
    <cellStyle name="Moeda 2 2" xfId="17" xr:uid="{00000000-0005-0000-0000-00000F000000}"/>
    <cellStyle name="Moeda 2 2 2" xfId="43" xr:uid="{0AB73855-45B2-4A69-8641-802A3CDD6767}"/>
    <cellStyle name="Moeda 3" xfId="18" xr:uid="{00000000-0005-0000-0000-000010000000}"/>
    <cellStyle name="Moeda 4" xfId="46" xr:uid="{EDC47218-0794-4828-99BA-E2D03A7BDF16}"/>
    <cellStyle name="Moeda 5" xfId="48" xr:uid="{9A5D8D9A-BAB9-4E7D-975A-F082D1F8F871}"/>
    <cellStyle name="Moeda 6" xfId="53" xr:uid="{924F7735-06F8-4621-8121-50CF01DD3A50}"/>
    <cellStyle name="Moeda 7" xfId="33" xr:uid="{AB335DF3-AEAD-402B-B3EF-592D3B00105B}"/>
    <cellStyle name="Neutral" xfId="19" xr:uid="{00000000-0005-0000-0000-000011000000}"/>
    <cellStyle name="Normal" xfId="0" builtinId="0" customBuiltin="1"/>
    <cellStyle name="Normal 2" xfId="20" xr:uid="{00000000-0005-0000-0000-000013000000}"/>
    <cellStyle name="Normal 2 2" xfId="21" xr:uid="{00000000-0005-0000-0000-000014000000}"/>
    <cellStyle name="Normal 2 2 2" xfId="45" xr:uid="{AE05DE50-281F-4F8B-9538-EFCB7935C41D}"/>
    <cellStyle name="Normal 2 3" xfId="22" xr:uid="{00000000-0005-0000-0000-000015000000}"/>
    <cellStyle name="Normal 2 4" xfId="23" xr:uid="{00000000-0005-0000-0000-000016000000}"/>
    <cellStyle name="Normal 3" xfId="24" xr:uid="{00000000-0005-0000-0000-000017000000}"/>
    <cellStyle name="Normal 3 2" xfId="39" xr:uid="{B2BFB3D3-D0C5-4422-8BE6-C369E9343308}"/>
    <cellStyle name="Normal 4" xfId="32" xr:uid="{FCA5121B-94E4-4BFC-99D2-450A136BAA22}"/>
    <cellStyle name="Normal 4 2" xfId="40" xr:uid="{BA3BFEEA-8434-4687-8E41-2C64E8E34EE3}"/>
    <cellStyle name="Normal 5" xfId="42" xr:uid="{8DF03905-C9C8-4256-B460-D1AF808B6C52}"/>
    <cellStyle name="Normal 5 2" xfId="47" xr:uid="{E401907F-740A-4088-B80C-30FAA51A6B23}"/>
    <cellStyle name="Normal 6" xfId="36" xr:uid="{28FC1947-385D-4B30-BCA9-2E2FF6CC5614}"/>
    <cellStyle name="Normal 7" xfId="51" xr:uid="{38B44B71-315A-4BFE-AAF7-1C87C0197367}"/>
    <cellStyle name="Note" xfId="25" xr:uid="{00000000-0005-0000-0000-000019000000}"/>
    <cellStyle name="Porcentagem" xfId="2" builtinId="5"/>
    <cellStyle name="Porcentagem 2" xfId="26" xr:uid="{00000000-0005-0000-0000-00001B000000}"/>
    <cellStyle name="Porcentagem 2 2" xfId="27" xr:uid="{00000000-0005-0000-0000-00001C000000}"/>
    <cellStyle name="Porcentagem 3" xfId="49" xr:uid="{453F4717-D4B7-4FB0-8AA6-E9AB7C12A744}"/>
    <cellStyle name="Porcentagem 4" xfId="52" xr:uid="{B40484F6-FC69-47F9-92FB-8A031775709A}"/>
    <cellStyle name="Porcentagem 5" xfId="34" xr:uid="{0906F723-D172-4884-A2A2-661248880BC2}"/>
    <cellStyle name="Status" xfId="28" xr:uid="{00000000-0005-0000-0000-00001D000000}"/>
    <cellStyle name="Text" xfId="29" xr:uid="{00000000-0005-0000-0000-00001E000000}"/>
    <cellStyle name="Vírgula" xfId="31" builtinId="3"/>
    <cellStyle name="Vírgula 2" xfId="50" xr:uid="{A9BDF8BF-B71E-41E1-A205-1C45A9D95EF9}"/>
    <cellStyle name="Vírgula 3" xfId="35" xr:uid="{92161CCE-9532-45FA-850C-8EF56978FE3B}"/>
    <cellStyle name="Warning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889-3468-47A3-9914-6A1DAD9B536E}">
  <dimension ref="A1:A28"/>
  <sheetViews>
    <sheetView showGridLines="0" workbookViewId="0">
      <selection activeCell="A23" sqref="A23"/>
    </sheetView>
  </sheetViews>
  <sheetFormatPr defaultRowHeight="14.25"/>
  <cols>
    <col min="1" max="1" width="145.375" bestFit="1" customWidth="1"/>
  </cols>
  <sheetData>
    <row r="1" spans="1:1">
      <c r="A1" s="71" t="s">
        <v>148</v>
      </c>
    </row>
    <row r="2" spans="1:1">
      <c r="A2" s="71"/>
    </row>
    <row r="3" spans="1:1">
      <c r="A3" s="71"/>
    </row>
    <row r="4" spans="1:1" ht="15">
      <c r="A4" s="68" t="s">
        <v>149</v>
      </c>
    </row>
    <row r="6" spans="1:1" ht="28.5">
      <c r="A6" s="70" t="s">
        <v>150</v>
      </c>
    </row>
    <row r="7" spans="1:1" ht="28.5">
      <c r="A7" s="69" t="s">
        <v>151</v>
      </c>
    </row>
    <row r="8" spans="1:1">
      <c r="A8" s="70" t="s">
        <v>152</v>
      </c>
    </row>
    <row r="9" spans="1:1">
      <c r="A9" s="69" t="s">
        <v>153</v>
      </c>
    </row>
    <row r="10" spans="1:1" ht="28.5">
      <c r="A10" s="70" t="s">
        <v>154</v>
      </c>
    </row>
    <row r="11" spans="1:1" ht="28.5">
      <c r="A11" s="69" t="s">
        <v>155</v>
      </c>
    </row>
    <row r="12" spans="1:1">
      <c r="A12" s="70" t="s">
        <v>156</v>
      </c>
    </row>
    <row r="13" spans="1:1">
      <c r="A13" s="69" t="s">
        <v>157</v>
      </c>
    </row>
    <row r="14" spans="1:1">
      <c r="A14" s="70" t="s">
        <v>158</v>
      </c>
    </row>
    <row r="15" spans="1:1">
      <c r="A15" s="69" t="s">
        <v>159</v>
      </c>
    </row>
    <row r="16" spans="1:1" ht="28.5">
      <c r="A16" s="70" t="s">
        <v>160</v>
      </c>
    </row>
    <row r="17" spans="1:1">
      <c r="A17" s="69" t="s">
        <v>161</v>
      </c>
    </row>
    <row r="18" spans="1:1" ht="28.5">
      <c r="A18" s="70" t="s">
        <v>162</v>
      </c>
    </row>
    <row r="19" spans="1:1">
      <c r="A19" s="69" t="s">
        <v>163</v>
      </c>
    </row>
    <row r="20" spans="1:1" ht="28.5">
      <c r="A20" s="70" t="s">
        <v>164</v>
      </c>
    </row>
    <row r="21" spans="1:1">
      <c r="A21" s="69" t="s">
        <v>165</v>
      </c>
    </row>
    <row r="22" spans="1:1">
      <c r="A22" s="70" t="s">
        <v>166</v>
      </c>
    </row>
    <row r="23" spans="1:1" ht="28.5">
      <c r="A23" s="69" t="s">
        <v>167</v>
      </c>
    </row>
    <row r="24" spans="1:1" ht="58.5">
      <c r="A24" s="70" t="s">
        <v>168</v>
      </c>
    </row>
    <row r="25" spans="1:1" ht="29.25">
      <c r="A25" s="69" t="s">
        <v>169</v>
      </c>
    </row>
    <row r="26" spans="1:1">
      <c r="A26" s="70" t="s">
        <v>170</v>
      </c>
    </row>
    <row r="27" spans="1:1">
      <c r="A27" s="69" t="s">
        <v>171</v>
      </c>
    </row>
    <row r="28" spans="1:1">
      <c r="A28" s="70" t="s">
        <v>172</v>
      </c>
    </row>
  </sheetData>
  <mergeCells count="1">
    <mergeCell ref="A1:A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C57C-B2F3-42FA-A2C3-8534B1A2D990}">
  <dimension ref="B2:AMJ161"/>
  <sheetViews>
    <sheetView showGridLines="0" tabSelected="1" topLeftCell="B3" zoomScaleNormal="100" workbookViewId="0">
      <selection activeCell="B8" sqref="B8:E8"/>
    </sheetView>
  </sheetViews>
  <sheetFormatPr defaultColWidth="8.75" defaultRowHeight="12"/>
  <cols>
    <col min="1" max="1" width="6.375" style="1" customWidth="1"/>
    <col min="2" max="2" width="6.25" style="3" customWidth="1"/>
    <col min="3" max="3" width="60.5" style="3" customWidth="1"/>
    <col min="4" max="4" width="20.25" style="3" customWidth="1"/>
    <col min="5" max="5" width="21" style="4" customWidth="1"/>
    <col min="6" max="6" width="12.375" style="2" customWidth="1"/>
    <col min="7" max="7" width="8.5" style="2" customWidth="1"/>
    <col min="8" max="9" width="10.125" style="2" customWidth="1"/>
    <col min="10" max="255" width="8.5" style="2" customWidth="1"/>
    <col min="256" max="256" width="18.875" style="2" customWidth="1"/>
    <col min="257" max="257" width="17.625" style="2" customWidth="1"/>
    <col min="258" max="258" width="56.375" style="2" customWidth="1"/>
    <col min="259" max="259" width="24.875" style="2" customWidth="1"/>
    <col min="260" max="260" width="20.125" style="2" customWidth="1"/>
    <col min="261" max="261" width="11.125" style="2" customWidth="1"/>
    <col min="262" max="262" width="15.375" style="2" customWidth="1"/>
    <col min="263" max="511" width="8.5" style="2" customWidth="1"/>
    <col min="512" max="512" width="18.875" style="2" customWidth="1"/>
    <col min="513" max="513" width="17.625" style="2" customWidth="1"/>
    <col min="514" max="514" width="56.375" style="2" customWidth="1"/>
    <col min="515" max="515" width="24.875" style="2" customWidth="1"/>
    <col min="516" max="516" width="20.125" style="2" customWidth="1"/>
    <col min="517" max="517" width="11.125" style="2" customWidth="1"/>
    <col min="518" max="518" width="15.375" style="2" customWidth="1"/>
    <col min="519" max="767" width="8.5" style="2" customWidth="1"/>
    <col min="768" max="768" width="18.875" style="2" customWidth="1"/>
    <col min="769" max="769" width="17.625" style="2" customWidth="1"/>
    <col min="770" max="770" width="56.375" style="2" customWidth="1"/>
    <col min="771" max="771" width="24.875" style="2" customWidth="1"/>
    <col min="772" max="772" width="20.125" style="2" customWidth="1"/>
    <col min="773" max="773" width="11.125" style="2" customWidth="1"/>
    <col min="774" max="774" width="15.375" style="2" customWidth="1"/>
    <col min="775" max="1023" width="8.5" style="2" customWidth="1"/>
    <col min="1024" max="1024" width="18.875" style="2" customWidth="1"/>
    <col min="1025" max="16384" width="8.75" style="1"/>
  </cols>
  <sheetData>
    <row r="2" spans="2:5" ht="15">
      <c r="B2" s="99" t="s">
        <v>94</v>
      </c>
      <c r="C2" s="99"/>
      <c r="D2" s="99"/>
      <c r="E2" s="99"/>
    </row>
    <row r="3" spans="2:5">
      <c r="B3" s="100" t="s">
        <v>109</v>
      </c>
      <c r="C3" s="100"/>
      <c r="D3" s="100"/>
      <c r="E3" s="100"/>
    </row>
    <row r="4" spans="2:5">
      <c r="B4" s="61"/>
      <c r="C4" s="61"/>
      <c r="D4" s="61"/>
      <c r="E4" s="61"/>
    </row>
    <row r="5" spans="2:5" ht="16.149999999999999" customHeight="1">
      <c r="B5" s="106" t="s">
        <v>117</v>
      </c>
      <c r="C5" s="106"/>
      <c r="D5" s="106"/>
      <c r="E5" s="106"/>
    </row>
    <row r="6" spans="2:5" ht="15.75" customHeight="1">
      <c r="B6" s="38"/>
      <c r="C6" s="38"/>
      <c r="D6" s="39"/>
      <c r="E6" s="38"/>
    </row>
    <row r="7" spans="2:5">
      <c r="B7" s="101" t="s">
        <v>173</v>
      </c>
      <c r="C7" s="101"/>
      <c r="D7" s="101"/>
      <c r="E7" s="101"/>
    </row>
    <row r="8" spans="2:5">
      <c r="B8" s="102"/>
      <c r="C8" s="102"/>
      <c r="D8" s="102"/>
      <c r="E8" s="102"/>
    </row>
    <row r="9" spans="2:5" ht="20.45" customHeight="1">
      <c r="B9" s="103" t="s">
        <v>95</v>
      </c>
      <c r="C9" s="104"/>
      <c r="D9" s="104"/>
      <c r="E9" s="105"/>
    </row>
    <row r="10" spans="2:5">
      <c r="B10" s="41">
        <v>1</v>
      </c>
      <c r="C10" s="42" t="s">
        <v>135</v>
      </c>
      <c r="D10" s="42"/>
      <c r="E10" s="43"/>
    </row>
    <row r="11" spans="2:5">
      <c r="B11" s="41">
        <v>2</v>
      </c>
      <c r="C11" s="42" t="s">
        <v>102</v>
      </c>
      <c r="D11" s="1"/>
      <c r="E11" s="58"/>
    </row>
    <row r="12" spans="2:5">
      <c r="B12" s="41">
        <v>3</v>
      </c>
      <c r="C12" s="42" t="s">
        <v>103</v>
      </c>
      <c r="D12" s="47"/>
      <c r="E12" s="58"/>
    </row>
    <row r="13" spans="2:5">
      <c r="B13" s="41">
        <v>4</v>
      </c>
      <c r="C13" s="42" t="s">
        <v>4</v>
      </c>
      <c r="D13" s="42"/>
      <c r="E13" s="58"/>
    </row>
    <row r="14" spans="2:5">
      <c r="B14" s="41">
        <v>5</v>
      </c>
      <c r="C14" s="42" t="s">
        <v>96</v>
      </c>
      <c r="D14" s="42"/>
      <c r="E14" s="58"/>
    </row>
    <row r="15" spans="2:5">
      <c r="B15" s="41">
        <v>6</v>
      </c>
      <c r="C15" s="42" t="s">
        <v>97</v>
      </c>
      <c r="D15" s="42"/>
      <c r="E15" s="58"/>
    </row>
    <row r="16" spans="2:5">
      <c r="B16" s="41">
        <v>7</v>
      </c>
      <c r="C16" s="42" t="s">
        <v>3</v>
      </c>
      <c r="D16" s="42"/>
      <c r="E16" s="58"/>
    </row>
    <row r="17" spans="2:10">
      <c r="B17" s="41">
        <v>8</v>
      </c>
      <c r="C17" s="42" t="s">
        <v>98</v>
      </c>
      <c r="D17" s="42"/>
      <c r="E17" s="48"/>
    </row>
    <row r="18" spans="2:10" ht="18" customHeight="1">
      <c r="B18" s="41">
        <v>9</v>
      </c>
      <c r="C18" s="42" t="s">
        <v>5</v>
      </c>
      <c r="D18" s="42"/>
      <c r="E18" s="51"/>
      <c r="F18" s="8"/>
    </row>
    <row r="19" spans="2:10">
      <c r="B19" s="41">
        <v>10</v>
      </c>
      <c r="C19" s="44" t="s">
        <v>99</v>
      </c>
      <c r="D19" s="45"/>
      <c r="E19" s="59"/>
      <c r="F19" s="9"/>
    </row>
    <row r="20" spans="2:10">
      <c r="B20" s="41">
        <v>11</v>
      </c>
      <c r="C20" s="44" t="s">
        <v>116</v>
      </c>
      <c r="D20" s="45"/>
      <c r="E20" s="59"/>
      <c r="F20" s="9"/>
    </row>
    <row r="21" spans="2:10">
      <c r="B21" s="41">
        <v>12</v>
      </c>
      <c r="C21" s="44" t="s">
        <v>100</v>
      </c>
      <c r="D21" s="45"/>
      <c r="E21" s="58"/>
      <c r="F21" s="10"/>
    </row>
    <row r="22" spans="2:10">
      <c r="B22" s="41">
        <v>13</v>
      </c>
      <c r="C22" s="44" t="s">
        <v>101</v>
      </c>
      <c r="D22" s="45"/>
      <c r="E22" s="43"/>
      <c r="F22" s="11"/>
    </row>
    <row r="23" spans="2:10">
      <c r="B23" s="46"/>
      <c r="C23" s="46"/>
      <c r="D23" s="46"/>
      <c r="E23" s="46"/>
      <c r="F23" s="11"/>
    </row>
    <row r="24" spans="2:10">
      <c r="B24" s="81" t="s">
        <v>6</v>
      </c>
      <c r="C24" s="81"/>
      <c r="D24" s="81"/>
      <c r="E24" s="81"/>
    </row>
    <row r="25" spans="2:10">
      <c r="B25" s="56">
        <v>1</v>
      </c>
      <c r="C25" s="76" t="s">
        <v>7</v>
      </c>
      <c r="D25" s="76"/>
      <c r="E25" s="56" t="s">
        <v>8</v>
      </c>
    </row>
    <row r="26" spans="2:10" ht="26.25" customHeight="1">
      <c r="B26" s="5" t="s">
        <v>9</v>
      </c>
      <c r="C26" s="92" t="s">
        <v>147</v>
      </c>
      <c r="D26" s="92"/>
      <c r="E26" s="7"/>
    </row>
    <row r="27" spans="2:10">
      <c r="B27" s="5" t="s">
        <v>0</v>
      </c>
      <c r="C27" s="92" t="s">
        <v>82</v>
      </c>
      <c r="D27" s="92"/>
      <c r="E27" s="7"/>
      <c r="G27" s="14"/>
      <c r="H27" s="49"/>
    </row>
    <row r="28" spans="2:10">
      <c r="B28" s="5" t="s">
        <v>1</v>
      </c>
      <c r="C28" s="92" t="s">
        <v>83</v>
      </c>
      <c r="D28" s="92"/>
      <c r="E28" s="7"/>
    </row>
    <row r="29" spans="2:10">
      <c r="B29" s="5" t="s">
        <v>2</v>
      </c>
      <c r="C29" s="92" t="s">
        <v>110</v>
      </c>
      <c r="D29" s="92"/>
      <c r="E29" s="7"/>
      <c r="F29" s="52"/>
      <c r="G29" s="22"/>
      <c r="H29" s="22"/>
    </row>
    <row r="30" spans="2:10" ht="21" customHeight="1">
      <c r="B30" s="5" t="s">
        <v>10</v>
      </c>
      <c r="C30" s="92" t="s">
        <v>111</v>
      </c>
      <c r="D30" s="92"/>
      <c r="E30" s="7"/>
      <c r="F30" s="22"/>
      <c r="G30" s="22"/>
      <c r="H30" s="22"/>
      <c r="J30" s="14"/>
    </row>
    <row r="31" spans="2:10">
      <c r="B31" s="5" t="s">
        <v>11</v>
      </c>
      <c r="C31" s="92" t="s">
        <v>113</v>
      </c>
      <c r="D31" s="92"/>
      <c r="E31" s="7"/>
    </row>
    <row r="32" spans="2:10">
      <c r="B32" s="5" t="s">
        <v>12</v>
      </c>
      <c r="C32" s="92" t="s">
        <v>84</v>
      </c>
      <c r="D32" s="92"/>
      <c r="E32" s="7"/>
    </row>
    <row r="33" spans="2:5">
      <c r="B33" s="5" t="s">
        <v>13</v>
      </c>
      <c r="C33" s="92" t="s">
        <v>112</v>
      </c>
      <c r="D33" s="92"/>
      <c r="E33" s="7"/>
    </row>
    <row r="34" spans="2:5">
      <c r="B34" s="5"/>
      <c r="C34" s="75"/>
      <c r="D34" s="75"/>
      <c r="E34" s="7"/>
    </row>
    <row r="35" spans="2:5">
      <c r="B35" s="12"/>
      <c r="C35" s="93" t="s">
        <v>15</v>
      </c>
      <c r="D35" s="93"/>
      <c r="E35" s="13">
        <f>SUM(E26:E34)</f>
        <v>0</v>
      </c>
    </row>
    <row r="36" spans="2:5" ht="20.45" customHeight="1">
      <c r="B36" s="94" t="s">
        <v>118</v>
      </c>
      <c r="C36" s="94"/>
      <c r="D36" s="94"/>
      <c r="E36" s="94"/>
    </row>
    <row r="37" spans="2:5" ht="12.6" customHeight="1">
      <c r="B37" s="63"/>
      <c r="C37" s="63"/>
      <c r="D37" s="63"/>
      <c r="E37" s="63"/>
    </row>
    <row r="38" spans="2:5">
      <c r="B38" s="86" t="s">
        <v>16</v>
      </c>
      <c r="C38" s="86"/>
      <c r="D38" s="86"/>
      <c r="E38" s="86"/>
    </row>
    <row r="39" spans="2:5">
      <c r="B39" s="84" t="s">
        <v>17</v>
      </c>
      <c r="C39" s="84"/>
      <c r="D39" s="84"/>
    </row>
    <row r="40" spans="2:5">
      <c r="B40" s="56" t="s">
        <v>18</v>
      </c>
      <c r="C40" s="76" t="s">
        <v>19</v>
      </c>
      <c r="D40" s="76"/>
      <c r="E40" s="56" t="s">
        <v>8</v>
      </c>
    </row>
    <row r="41" spans="2:5">
      <c r="B41" s="5" t="s">
        <v>9</v>
      </c>
      <c r="C41" s="15" t="s">
        <v>85</v>
      </c>
      <c r="D41" s="16">
        <f>1/12</f>
        <v>8.3333333333333329E-2</v>
      </c>
      <c r="E41" s="7">
        <f>$E$35*D41</f>
        <v>0</v>
      </c>
    </row>
    <row r="42" spans="2:5">
      <c r="B42" s="5" t="s">
        <v>0</v>
      </c>
      <c r="C42" s="15" t="s">
        <v>136</v>
      </c>
      <c r="D42" s="16">
        <f>2.78%</f>
        <v>2.7799999999999998E-2</v>
      </c>
      <c r="E42" s="7">
        <f>$E$35*D42</f>
        <v>0</v>
      </c>
    </row>
    <row r="43" spans="2:5" ht="16.5" customHeight="1">
      <c r="B43" s="80" t="s">
        <v>20</v>
      </c>
      <c r="C43" s="80"/>
      <c r="D43" s="80"/>
      <c r="E43" s="17">
        <f>SUM(E41:E42)</f>
        <v>0</v>
      </c>
    </row>
    <row r="44" spans="2:5" ht="24">
      <c r="B44" s="5" t="s">
        <v>1</v>
      </c>
      <c r="C44" s="15" t="s">
        <v>86</v>
      </c>
      <c r="D44" s="16">
        <f>D60</f>
        <v>0.39800000000000008</v>
      </c>
      <c r="E44" s="7">
        <f>(E41+E42)*D60</f>
        <v>0</v>
      </c>
    </row>
    <row r="45" spans="2:5" ht="16.5" customHeight="1">
      <c r="B45" s="76" t="s">
        <v>21</v>
      </c>
      <c r="C45" s="76"/>
      <c r="D45" s="76"/>
      <c r="E45" s="13">
        <f>E43+E44</f>
        <v>0</v>
      </c>
    </row>
    <row r="46" spans="2:5" ht="25.15" customHeight="1">
      <c r="B46" s="95" t="s">
        <v>119</v>
      </c>
      <c r="C46" s="95"/>
      <c r="D46" s="95"/>
      <c r="E46" s="95"/>
    </row>
    <row r="47" spans="2:5" ht="24" customHeight="1">
      <c r="B47" s="96" t="s">
        <v>120</v>
      </c>
      <c r="C47" s="96"/>
      <c r="D47" s="96"/>
      <c r="E47" s="96"/>
    </row>
    <row r="48" spans="2:5" ht="34.15" customHeight="1">
      <c r="B48" s="97" t="s">
        <v>137</v>
      </c>
      <c r="C48" s="98"/>
      <c r="D48" s="98"/>
      <c r="E48" s="98"/>
    </row>
    <row r="49" spans="2:9" ht="16.5" customHeight="1">
      <c r="B49" s="63"/>
      <c r="C49" s="63"/>
      <c r="D49" s="63"/>
      <c r="E49" s="63"/>
    </row>
    <row r="50" spans="2:9" ht="16.5" customHeight="1">
      <c r="B50" s="85" t="s">
        <v>22</v>
      </c>
      <c r="C50" s="85"/>
      <c r="D50" s="85"/>
      <c r="E50" s="85"/>
    </row>
    <row r="51" spans="2:9" ht="25.5" customHeight="1">
      <c r="B51" s="56" t="s">
        <v>23</v>
      </c>
      <c r="C51" s="18" t="s">
        <v>24</v>
      </c>
      <c r="D51" s="56" t="s">
        <v>25</v>
      </c>
      <c r="E51" s="56" t="s">
        <v>8</v>
      </c>
    </row>
    <row r="52" spans="2:9" ht="28.9" customHeight="1">
      <c r="B52" s="5" t="s">
        <v>9</v>
      </c>
      <c r="C52" s="15" t="s">
        <v>81</v>
      </c>
      <c r="D52" s="16">
        <v>0.2</v>
      </c>
      <c r="E52" s="7">
        <f>D52*($E$35)</f>
        <v>0</v>
      </c>
      <c r="I52" s="20"/>
    </row>
    <row r="53" spans="2:9" ht="16.5" customHeight="1">
      <c r="B53" s="5" t="s">
        <v>0</v>
      </c>
      <c r="C53" s="15" t="s">
        <v>26</v>
      </c>
      <c r="D53" s="16">
        <v>2.5000000000000001E-2</v>
      </c>
      <c r="E53" s="7">
        <f t="shared" ref="E53:E58" si="0">D53*$E$35</f>
        <v>0</v>
      </c>
    </row>
    <row r="54" spans="2:9" ht="16.5" customHeight="1">
      <c r="B54" s="5" t="s">
        <v>1</v>
      </c>
      <c r="C54" s="15" t="s">
        <v>138</v>
      </c>
      <c r="D54" s="19">
        <v>0.06</v>
      </c>
      <c r="E54" s="7">
        <f t="shared" si="0"/>
        <v>0</v>
      </c>
      <c r="G54" s="60"/>
    </row>
    <row r="55" spans="2:9" ht="26.45" customHeight="1">
      <c r="B55" s="5" t="s">
        <v>2</v>
      </c>
      <c r="C55" s="15" t="s">
        <v>27</v>
      </c>
      <c r="D55" s="16">
        <v>1.4999999999999999E-2</v>
      </c>
      <c r="E55" s="7">
        <f>D55*$E$35</f>
        <v>0</v>
      </c>
    </row>
    <row r="56" spans="2:9" ht="16.5" customHeight="1">
      <c r="B56" s="5" t="s">
        <v>10</v>
      </c>
      <c r="C56" s="15" t="s">
        <v>78</v>
      </c>
      <c r="D56" s="16">
        <v>0.01</v>
      </c>
      <c r="E56" s="7">
        <f>D56*$E$35</f>
        <v>0</v>
      </c>
    </row>
    <row r="57" spans="2:9">
      <c r="B57" s="5" t="s">
        <v>11</v>
      </c>
      <c r="C57" s="15" t="s">
        <v>28</v>
      </c>
      <c r="D57" s="16">
        <v>6.0000000000000001E-3</v>
      </c>
      <c r="E57" s="7">
        <f t="shared" si="0"/>
        <v>0</v>
      </c>
    </row>
    <row r="58" spans="2:9">
      <c r="B58" s="5" t="s">
        <v>12</v>
      </c>
      <c r="C58" s="15" t="s">
        <v>29</v>
      </c>
      <c r="D58" s="16">
        <v>2E-3</v>
      </c>
      <c r="E58" s="7">
        <f t="shared" si="0"/>
        <v>0</v>
      </c>
    </row>
    <row r="59" spans="2:9" ht="16.5" customHeight="1">
      <c r="B59" s="5" t="s">
        <v>13</v>
      </c>
      <c r="C59" s="15" t="s">
        <v>30</v>
      </c>
      <c r="D59" s="16">
        <v>0.08</v>
      </c>
      <c r="E59" s="7">
        <f>D59*$E$35</f>
        <v>0</v>
      </c>
    </row>
    <row r="60" spans="2:9" ht="16.5" customHeight="1">
      <c r="B60" s="12"/>
      <c r="C60" s="18" t="s">
        <v>31</v>
      </c>
      <c r="D60" s="19">
        <f>SUM(D52:D59)</f>
        <v>0.39800000000000008</v>
      </c>
      <c r="E60" s="13">
        <f>SUM(E52:E59)</f>
        <v>0</v>
      </c>
      <c r="G60" s="60"/>
    </row>
    <row r="61" spans="2:9">
      <c r="B61" s="2" t="s">
        <v>121</v>
      </c>
      <c r="C61" s="2"/>
      <c r="D61" s="2"/>
      <c r="E61" s="2"/>
      <c r="G61" s="60"/>
    </row>
    <row r="62" spans="2:9">
      <c r="B62" s="2" t="s">
        <v>122</v>
      </c>
      <c r="C62" s="2"/>
      <c r="D62" s="2"/>
      <c r="E62" s="2"/>
      <c r="G62" s="60"/>
    </row>
    <row r="63" spans="2:9">
      <c r="B63" s="2" t="s">
        <v>123</v>
      </c>
      <c r="C63" s="2"/>
      <c r="D63" s="2"/>
      <c r="E63" s="2"/>
      <c r="G63" s="60"/>
    </row>
    <row r="64" spans="2:9" ht="16.5" customHeight="1">
      <c r="B64" s="1"/>
      <c r="C64" s="2"/>
      <c r="D64" s="2"/>
    </row>
    <row r="65" spans="2:8" ht="16.5" customHeight="1">
      <c r="B65" s="84" t="s">
        <v>32</v>
      </c>
      <c r="C65" s="84"/>
      <c r="D65" s="84"/>
    </row>
    <row r="66" spans="2:8" ht="16.5" customHeight="1">
      <c r="B66" s="56" t="s">
        <v>37</v>
      </c>
      <c r="C66" s="87" t="s">
        <v>33</v>
      </c>
      <c r="D66" s="88"/>
      <c r="E66" s="56" t="s">
        <v>8</v>
      </c>
    </row>
    <row r="67" spans="2:8" ht="12" customHeight="1">
      <c r="B67" s="5" t="s">
        <v>9</v>
      </c>
      <c r="C67" s="89" t="s">
        <v>139</v>
      </c>
      <c r="D67" s="90"/>
      <c r="E67" s="62">
        <f>(0*0)-(E26*0.06)</f>
        <v>0</v>
      </c>
    </row>
    <row r="68" spans="2:8">
      <c r="B68" s="5" t="s">
        <v>0</v>
      </c>
      <c r="C68" s="89" t="s">
        <v>140</v>
      </c>
      <c r="D68" s="90"/>
      <c r="E68" s="7"/>
      <c r="G68" s="14"/>
    </row>
    <row r="69" spans="2:8" ht="16.5" customHeight="1">
      <c r="B69" s="5" t="s">
        <v>1</v>
      </c>
      <c r="C69" s="91" t="s">
        <v>141</v>
      </c>
      <c r="D69" s="91"/>
      <c r="E69" s="53">
        <f>(E68*0.2)*-1</f>
        <v>0</v>
      </c>
    </row>
    <row r="70" spans="2:8" ht="16.5" customHeight="1">
      <c r="B70" s="5" t="s">
        <v>2</v>
      </c>
      <c r="C70" s="92" t="s">
        <v>143</v>
      </c>
      <c r="D70" s="92"/>
      <c r="E70" s="7"/>
    </row>
    <row r="71" spans="2:8" ht="26.25" customHeight="1">
      <c r="B71" s="5" t="s">
        <v>10</v>
      </c>
      <c r="C71" s="92" t="s">
        <v>143</v>
      </c>
      <c r="D71" s="92"/>
      <c r="E71" s="7"/>
    </row>
    <row r="72" spans="2:8" ht="16.5" customHeight="1">
      <c r="B72" s="5" t="s">
        <v>11</v>
      </c>
      <c r="C72" s="92" t="s">
        <v>143</v>
      </c>
      <c r="D72" s="92"/>
      <c r="E72" s="7"/>
      <c r="F72" s="22"/>
    </row>
    <row r="73" spans="2:8" ht="16.5" customHeight="1">
      <c r="B73" s="5" t="s">
        <v>12</v>
      </c>
      <c r="C73" s="92" t="s">
        <v>143</v>
      </c>
      <c r="D73" s="92"/>
      <c r="E73" s="7"/>
      <c r="F73" s="22"/>
    </row>
    <row r="74" spans="2:8">
      <c r="B74" s="5" t="s">
        <v>13</v>
      </c>
      <c r="C74" s="92"/>
      <c r="D74" s="92"/>
      <c r="E74" s="7"/>
    </row>
    <row r="75" spans="2:8" ht="27" customHeight="1">
      <c r="B75" s="5" t="s">
        <v>14</v>
      </c>
      <c r="C75" s="92" t="s">
        <v>142</v>
      </c>
      <c r="D75" s="92"/>
      <c r="E75" s="7"/>
      <c r="H75" s="40"/>
    </row>
    <row r="76" spans="2:8">
      <c r="B76" s="76" t="s">
        <v>34</v>
      </c>
      <c r="C76" s="76"/>
      <c r="D76" s="76"/>
      <c r="E76" s="13">
        <f>SUM(E67:E75)</f>
        <v>0</v>
      </c>
    </row>
    <row r="77" spans="2:8">
      <c r="B77" s="74" t="s">
        <v>124</v>
      </c>
      <c r="C77" s="74"/>
      <c r="D77" s="74"/>
      <c r="E77" s="74"/>
    </row>
    <row r="78" spans="2:8" ht="31.15" customHeight="1">
      <c r="B78" s="73" t="s">
        <v>125</v>
      </c>
      <c r="C78" s="73"/>
      <c r="D78" s="73"/>
      <c r="E78" s="73"/>
    </row>
    <row r="79" spans="2:8">
      <c r="B79" s="2"/>
      <c r="C79" s="2"/>
      <c r="D79" s="2"/>
    </row>
    <row r="80" spans="2:8">
      <c r="B80" s="84" t="s">
        <v>35</v>
      </c>
      <c r="C80" s="84"/>
      <c r="D80" s="84"/>
    </row>
    <row r="81" spans="2:7" ht="16.5" customHeight="1">
      <c r="B81" s="56">
        <v>2</v>
      </c>
      <c r="C81" s="76" t="s">
        <v>36</v>
      </c>
      <c r="D81" s="76"/>
      <c r="E81" s="56" t="s">
        <v>8</v>
      </c>
    </row>
    <row r="82" spans="2:7" ht="29.45" customHeight="1">
      <c r="B82" s="5" t="s">
        <v>18</v>
      </c>
      <c r="C82" s="75" t="s">
        <v>19</v>
      </c>
      <c r="D82" s="75"/>
      <c r="E82" s="7">
        <f>E45</f>
        <v>0</v>
      </c>
    </row>
    <row r="83" spans="2:7" ht="16.5" customHeight="1">
      <c r="B83" s="5" t="s">
        <v>23</v>
      </c>
      <c r="C83" s="75" t="s">
        <v>24</v>
      </c>
      <c r="D83" s="75"/>
      <c r="E83" s="7">
        <f>E60</f>
        <v>0</v>
      </c>
    </row>
    <row r="84" spans="2:7" ht="21.6" customHeight="1">
      <c r="B84" s="5" t="s">
        <v>37</v>
      </c>
      <c r="C84" s="75" t="s">
        <v>33</v>
      </c>
      <c r="D84" s="75"/>
      <c r="E84" s="7">
        <f>E76</f>
        <v>0</v>
      </c>
    </row>
    <row r="85" spans="2:7">
      <c r="B85" s="76" t="s">
        <v>38</v>
      </c>
      <c r="C85" s="76"/>
      <c r="D85" s="76"/>
      <c r="E85" s="13">
        <f>SUM(E82:E84)</f>
        <v>0</v>
      </c>
    </row>
    <row r="86" spans="2:7">
      <c r="B86" s="2"/>
      <c r="C86" s="2"/>
      <c r="D86" s="2"/>
      <c r="G86" s="55"/>
    </row>
    <row r="87" spans="2:7" ht="26.25" customHeight="1">
      <c r="B87" s="85" t="s">
        <v>39</v>
      </c>
      <c r="C87" s="85"/>
      <c r="D87" s="85"/>
      <c r="E87" s="85"/>
    </row>
    <row r="88" spans="2:7" ht="39" customHeight="1">
      <c r="B88" s="56">
        <v>3</v>
      </c>
      <c r="C88" s="76" t="s">
        <v>40</v>
      </c>
      <c r="D88" s="76"/>
      <c r="E88" s="56" t="s">
        <v>8</v>
      </c>
    </row>
    <row r="89" spans="2:7">
      <c r="B89" s="5" t="s">
        <v>9</v>
      </c>
      <c r="C89" s="21" t="s">
        <v>114</v>
      </c>
      <c r="D89" s="54">
        <f>((1/12)*5.55%)</f>
        <v>4.6249999999999998E-3</v>
      </c>
      <c r="E89" s="7">
        <f>$E$35*D89</f>
        <v>0</v>
      </c>
      <c r="F89" s="55"/>
    </row>
    <row r="90" spans="2:7" ht="24">
      <c r="B90" s="5" t="s">
        <v>0</v>
      </c>
      <c r="C90" s="15" t="s">
        <v>87</v>
      </c>
      <c r="D90" s="54">
        <f>D89*D59</f>
        <v>3.6999999999999999E-4</v>
      </c>
      <c r="E90" s="7">
        <f>(E89*D59)</f>
        <v>0</v>
      </c>
    </row>
    <row r="91" spans="2:7" ht="16.5" customHeight="1">
      <c r="B91" s="5" t="s">
        <v>1</v>
      </c>
      <c r="C91" s="21" t="s">
        <v>88</v>
      </c>
      <c r="D91" s="54">
        <f>1.94%</f>
        <v>1.9400000000000001E-2</v>
      </c>
      <c r="E91" s="7">
        <f>E35*0.0194</f>
        <v>0</v>
      </c>
    </row>
    <row r="92" spans="2:7" ht="24">
      <c r="B92" s="5" t="s">
        <v>2</v>
      </c>
      <c r="C92" s="21" t="s">
        <v>89</v>
      </c>
      <c r="D92" s="16">
        <f>D91*D60</f>
        <v>7.7212000000000018E-3</v>
      </c>
      <c r="E92" s="7">
        <f>E91*D60</f>
        <v>0</v>
      </c>
    </row>
    <row r="93" spans="2:7" ht="24">
      <c r="B93" s="5" t="s">
        <v>10</v>
      </c>
      <c r="C93" s="23" t="s">
        <v>108</v>
      </c>
      <c r="D93" s="16">
        <f>((D91)*0.08)*0.4</f>
        <v>6.2080000000000002E-4</v>
      </c>
      <c r="E93" s="7">
        <f>((E91)*0.08)*0.4</f>
        <v>0</v>
      </c>
    </row>
    <row r="94" spans="2:7">
      <c r="B94" s="5" t="s">
        <v>11</v>
      </c>
      <c r="C94" s="23" t="s">
        <v>115</v>
      </c>
      <c r="D94" s="16">
        <f>(((1+2/12+((1/3)/12))*0.08)*0.4)*0.9</f>
        <v>3.4400000000000007E-2</v>
      </c>
      <c r="E94" s="7">
        <f>(((E35+E41+E42)*0.08)*0.4)*0.9</f>
        <v>0</v>
      </c>
    </row>
    <row r="95" spans="2:7">
      <c r="B95" s="76" t="s">
        <v>41</v>
      </c>
      <c r="C95" s="76"/>
      <c r="D95" s="76"/>
      <c r="E95" s="13">
        <f>SUM(E89+E90+E91+E92+E94)</f>
        <v>0</v>
      </c>
    </row>
    <row r="96" spans="2:7" ht="28.9" customHeight="1">
      <c r="B96" s="83" t="s">
        <v>107</v>
      </c>
      <c r="C96" s="83"/>
      <c r="D96" s="83"/>
      <c r="E96" s="83"/>
    </row>
    <row r="97" spans="2:6" ht="15.75" customHeight="1">
      <c r="B97" s="86" t="s">
        <v>42</v>
      </c>
      <c r="C97" s="86"/>
      <c r="D97" s="86"/>
      <c r="E97" s="86"/>
    </row>
    <row r="98" spans="2:6">
      <c r="B98" s="84" t="s">
        <v>43</v>
      </c>
      <c r="C98" s="84"/>
      <c r="D98" s="84"/>
    </row>
    <row r="99" spans="2:6">
      <c r="B99" s="56" t="s">
        <v>44</v>
      </c>
      <c r="C99" s="76" t="s">
        <v>45</v>
      </c>
      <c r="D99" s="76"/>
      <c r="E99" s="56" t="s">
        <v>8</v>
      </c>
    </row>
    <row r="100" spans="2:6">
      <c r="B100" s="5" t="s">
        <v>9</v>
      </c>
      <c r="C100" s="21" t="s">
        <v>130</v>
      </c>
      <c r="D100" s="16">
        <v>8.3299999999999999E-2</v>
      </c>
      <c r="E100" s="7">
        <f>D100*$E$35</f>
        <v>0</v>
      </c>
    </row>
    <row r="101" spans="2:6" ht="24">
      <c r="B101" s="5" t="s">
        <v>0</v>
      </c>
      <c r="C101" s="21" t="s">
        <v>131</v>
      </c>
      <c r="D101" s="24">
        <f>(1/30/12)*3</f>
        <v>8.3333333333333332E-3</v>
      </c>
      <c r="E101" s="7">
        <f>(($E$35+E41+E42+E76+E95)/30/12)*3</f>
        <v>0</v>
      </c>
    </row>
    <row r="102" spans="2:6" ht="24">
      <c r="B102" s="5" t="s">
        <v>1</v>
      </c>
      <c r="C102" s="21" t="s">
        <v>132</v>
      </c>
      <c r="D102" s="24">
        <f>((1/30/12)*20)*0.02</f>
        <v>1.1111111111111111E-3</v>
      </c>
      <c r="E102" s="7">
        <f>($E$35+E41+E42+E76+E95)*D102</f>
        <v>0</v>
      </c>
    </row>
    <row r="103" spans="2:6" ht="24">
      <c r="B103" s="5" t="s">
        <v>2</v>
      </c>
      <c r="C103" s="21" t="s">
        <v>133</v>
      </c>
      <c r="D103" s="24">
        <f>((1/30/12)*30)*0.08</f>
        <v>6.666666666666668E-3</v>
      </c>
      <c r="E103" s="7">
        <f>(((($E$35+E41+E42+E76+E95)/30/12)*30)*0.08)</f>
        <v>0</v>
      </c>
    </row>
    <row r="104" spans="2:6" ht="24">
      <c r="B104" s="5" t="s">
        <v>10</v>
      </c>
      <c r="C104" s="21" t="s">
        <v>134</v>
      </c>
      <c r="D104" s="24">
        <f>((1/30/12)*5)*0.4</f>
        <v>5.5555555555555566E-3</v>
      </c>
      <c r="E104" s="7">
        <f>(((($E$35+E41+E42+E76+E95)/30/12)*5)*0.4)</f>
        <v>0</v>
      </c>
    </row>
    <row r="105" spans="2:6" ht="24">
      <c r="B105" s="5" t="s">
        <v>11</v>
      </c>
      <c r="C105" s="21" t="s">
        <v>90</v>
      </c>
      <c r="D105" s="24">
        <f>D60</f>
        <v>0.39800000000000008</v>
      </c>
      <c r="E105" s="7">
        <f>(E100+E101+E102+E103+E104)*D60</f>
        <v>0</v>
      </c>
    </row>
    <row r="106" spans="2:6" ht="24">
      <c r="B106" s="5" t="s">
        <v>12</v>
      </c>
      <c r="C106" s="23" t="s">
        <v>91</v>
      </c>
      <c r="D106" s="24">
        <f>(((1+(1/3))*(4/12))/12)*0.01416</f>
        <v>5.2444444444444446E-4</v>
      </c>
      <c r="E106" s="7">
        <f>(((E35+(E35/3))*(4/12))/12)*0.01416</f>
        <v>0</v>
      </c>
    </row>
    <row r="107" spans="2:6" ht="24">
      <c r="B107" s="5" t="s">
        <v>13</v>
      </c>
      <c r="C107" s="23" t="s">
        <v>92</v>
      </c>
      <c r="D107" s="24">
        <f>D60</f>
        <v>0.39800000000000008</v>
      </c>
      <c r="E107" s="7">
        <f>E106*D60</f>
        <v>0</v>
      </c>
    </row>
    <row r="108" spans="2:6" ht="36">
      <c r="B108" s="5" t="s">
        <v>14</v>
      </c>
      <c r="C108" s="23" t="s">
        <v>93</v>
      </c>
      <c r="D108" s="24">
        <f>D60</f>
        <v>0.39800000000000008</v>
      </c>
      <c r="E108" s="7">
        <f>(((E35+(E35/12))*(4/12))*0.01416)*D60</f>
        <v>0</v>
      </c>
    </row>
    <row r="109" spans="2:6">
      <c r="B109" s="76" t="s">
        <v>77</v>
      </c>
      <c r="C109" s="76"/>
      <c r="D109" s="76"/>
      <c r="E109" s="13">
        <f>SUM(E100:E108)</f>
        <v>0</v>
      </c>
      <c r="F109" s="14"/>
    </row>
    <row r="110" spans="2:6" ht="16.5" customHeight="1">
      <c r="B110" s="83" t="s">
        <v>126</v>
      </c>
      <c r="C110" s="83"/>
      <c r="D110" s="83"/>
      <c r="E110" s="83"/>
    </row>
    <row r="111" spans="2:6" ht="31.15" customHeight="1">
      <c r="B111" s="72" t="s">
        <v>127</v>
      </c>
      <c r="C111" s="72"/>
      <c r="D111" s="72"/>
      <c r="E111" s="72"/>
    </row>
    <row r="112" spans="2:6" ht="16.5" customHeight="1">
      <c r="B112" s="84" t="s">
        <v>46</v>
      </c>
      <c r="C112" s="84"/>
      <c r="D112" s="84"/>
    </row>
    <row r="113" spans="2:9" ht="16.5" customHeight="1">
      <c r="B113" s="56" t="s">
        <v>47</v>
      </c>
      <c r="C113" s="76" t="s">
        <v>48</v>
      </c>
      <c r="D113" s="76"/>
      <c r="E113" s="56" t="s">
        <v>8</v>
      </c>
    </row>
    <row r="114" spans="2:9">
      <c r="B114" s="5" t="s">
        <v>9</v>
      </c>
      <c r="C114" s="15" t="s">
        <v>79</v>
      </c>
      <c r="D114" s="24">
        <v>0</v>
      </c>
      <c r="E114" s="7"/>
    </row>
    <row r="115" spans="2:9">
      <c r="B115" s="76" t="s">
        <v>49</v>
      </c>
      <c r="C115" s="76"/>
      <c r="D115" s="76"/>
      <c r="E115" s="13">
        <f>SUM(E114:E114)</f>
        <v>0</v>
      </c>
    </row>
    <row r="116" spans="2:9">
      <c r="B116" s="2"/>
      <c r="C116" s="2"/>
      <c r="D116" s="2"/>
    </row>
    <row r="117" spans="2:9">
      <c r="B117" s="84" t="s">
        <v>50</v>
      </c>
      <c r="C117" s="84"/>
      <c r="D117" s="84"/>
    </row>
    <row r="118" spans="2:9">
      <c r="B118" s="56">
        <v>4</v>
      </c>
      <c r="C118" s="76" t="s">
        <v>36</v>
      </c>
      <c r="D118" s="76"/>
      <c r="E118" s="56" t="s">
        <v>8</v>
      </c>
    </row>
    <row r="119" spans="2:9">
      <c r="B119" s="5" t="s">
        <v>44</v>
      </c>
      <c r="C119" s="75" t="s">
        <v>51</v>
      </c>
      <c r="D119" s="75"/>
      <c r="E119" s="7">
        <f>E109</f>
        <v>0</v>
      </c>
    </row>
    <row r="120" spans="2:9">
      <c r="B120" s="5" t="s">
        <v>47</v>
      </c>
      <c r="C120" s="75" t="s">
        <v>79</v>
      </c>
      <c r="D120" s="75"/>
      <c r="E120" s="7">
        <f>E115</f>
        <v>0</v>
      </c>
    </row>
    <row r="121" spans="2:9">
      <c r="B121" s="76" t="s">
        <v>38</v>
      </c>
      <c r="C121" s="76"/>
      <c r="D121" s="76"/>
      <c r="E121" s="13">
        <f>E119+E120</f>
        <v>0</v>
      </c>
    </row>
    <row r="122" spans="2:9">
      <c r="B122" s="2"/>
      <c r="C122" s="2"/>
      <c r="D122" s="2"/>
    </row>
    <row r="123" spans="2:9">
      <c r="B123" s="81" t="s">
        <v>52</v>
      </c>
      <c r="C123" s="81"/>
      <c r="D123" s="81"/>
      <c r="E123" s="81"/>
      <c r="F123" s="64"/>
      <c r="G123" s="64"/>
      <c r="H123" s="64"/>
      <c r="I123" s="64"/>
    </row>
    <row r="124" spans="2:9">
      <c r="B124" s="56">
        <v>5</v>
      </c>
      <c r="C124" s="76" t="s">
        <v>53</v>
      </c>
      <c r="D124" s="76"/>
      <c r="E124" s="56" t="s">
        <v>8</v>
      </c>
      <c r="F124" s="65"/>
      <c r="G124" s="64"/>
      <c r="H124" s="64"/>
      <c r="I124" s="64"/>
    </row>
    <row r="125" spans="2:9">
      <c r="B125" s="5" t="s">
        <v>9</v>
      </c>
      <c r="C125" s="75" t="s">
        <v>54</v>
      </c>
      <c r="D125" s="75"/>
      <c r="E125" s="7">
        <v>0</v>
      </c>
      <c r="F125" s="64"/>
      <c r="G125" s="64"/>
      <c r="H125" s="64"/>
      <c r="I125" s="64"/>
    </row>
    <row r="126" spans="2:9">
      <c r="B126" s="5" t="s">
        <v>0</v>
      </c>
      <c r="C126" s="75" t="s">
        <v>55</v>
      </c>
      <c r="D126" s="75"/>
      <c r="E126" s="7">
        <v>0</v>
      </c>
      <c r="F126" s="64"/>
      <c r="G126" s="64"/>
      <c r="H126" s="64"/>
      <c r="I126" s="64"/>
    </row>
    <row r="127" spans="2:9">
      <c r="B127" s="5" t="s">
        <v>1</v>
      </c>
      <c r="C127" s="75" t="s">
        <v>106</v>
      </c>
      <c r="D127" s="75"/>
      <c r="E127" s="7">
        <v>0</v>
      </c>
      <c r="F127" s="64"/>
      <c r="G127" s="64"/>
      <c r="H127" s="64"/>
      <c r="I127" s="64"/>
    </row>
    <row r="128" spans="2:9">
      <c r="B128" s="5" t="s">
        <v>2</v>
      </c>
      <c r="C128" s="75" t="s">
        <v>105</v>
      </c>
      <c r="D128" s="75"/>
      <c r="E128" s="7">
        <v>0</v>
      </c>
      <c r="F128" s="64"/>
      <c r="G128" s="64"/>
      <c r="H128" s="64"/>
      <c r="I128" s="64"/>
    </row>
    <row r="129" spans="2:9">
      <c r="B129" s="5" t="s">
        <v>10</v>
      </c>
      <c r="C129" s="75" t="s">
        <v>104</v>
      </c>
      <c r="D129" s="75"/>
      <c r="E129" s="7"/>
      <c r="F129" s="64"/>
      <c r="G129" s="64"/>
      <c r="H129" s="64"/>
      <c r="I129" s="64"/>
    </row>
    <row r="130" spans="2:9" ht="26.25" customHeight="1">
      <c r="B130" s="76" t="s">
        <v>56</v>
      </c>
      <c r="C130" s="76"/>
      <c r="D130" s="76"/>
      <c r="E130" s="13">
        <f>SUM(E125:E129)</f>
        <v>0</v>
      </c>
    </row>
    <row r="131" spans="2:9" ht="16.5" customHeight="1">
      <c r="B131" s="2"/>
      <c r="C131" s="2"/>
      <c r="D131" s="2"/>
    </row>
    <row r="132" spans="2:9" ht="16.5" customHeight="1">
      <c r="B132" s="77" t="s">
        <v>57</v>
      </c>
      <c r="C132" s="77"/>
      <c r="D132" s="77"/>
      <c r="E132" s="77"/>
    </row>
    <row r="133" spans="2:9" ht="16.5" customHeight="1">
      <c r="B133" s="56">
        <v>6</v>
      </c>
      <c r="C133" s="18" t="s">
        <v>58</v>
      </c>
      <c r="D133" s="56" t="s">
        <v>59</v>
      </c>
      <c r="E133" s="25" t="s">
        <v>8</v>
      </c>
    </row>
    <row r="134" spans="2:9" ht="16.5" customHeight="1">
      <c r="B134" s="5" t="s">
        <v>9</v>
      </c>
      <c r="C134" s="15" t="s">
        <v>60</v>
      </c>
      <c r="D134" s="28">
        <v>0</v>
      </c>
      <c r="E134" s="57">
        <f>E154*D134</f>
        <v>0</v>
      </c>
    </row>
    <row r="135" spans="2:9" ht="16.5" customHeight="1">
      <c r="B135" s="5" t="s">
        <v>0</v>
      </c>
      <c r="C135" s="26" t="s">
        <v>61</v>
      </c>
      <c r="D135" s="27">
        <v>0</v>
      </c>
      <c r="E135" s="57">
        <f>(E154+E134)*D135</f>
        <v>0</v>
      </c>
    </row>
    <row r="136" spans="2:9" ht="16.5" customHeight="1">
      <c r="B136" s="78" t="s">
        <v>1</v>
      </c>
      <c r="C136" s="15" t="s">
        <v>62</v>
      </c>
      <c r="D136" s="28"/>
      <c r="E136" s="57"/>
    </row>
    <row r="137" spans="2:9" ht="16.5" customHeight="1">
      <c r="B137" s="78"/>
      <c r="C137" s="29" t="s">
        <v>80</v>
      </c>
      <c r="D137" s="30"/>
      <c r="E137" s="31"/>
    </row>
    <row r="138" spans="2:9">
      <c r="B138" s="78"/>
      <c r="C138" s="15" t="s">
        <v>144</v>
      </c>
      <c r="D138" s="66">
        <v>0</v>
      </c>
      <c r="E138" s="57">
        <f>($E$134+$E$135+$E$154)/(1-($D$138+$D$139+$D$141))*D138</f>
        <v>0</v>
      </c>
    </row>
    <row r="139" spans="2:9">
      <c r="B139" s="78"/>
      <c r="C139" s="32" t="s">
        <v>145</v>
      </c>
      <c r="D139" s="67">
        <v>0</v>
      </c>
      <c r="E139" s="57">
        <f>($E$134+$E$135+$E$154)/(1-($D$138+$D$139+$D$141))*D139</f>
        <v>0</v>
      </c>
    </row>
    <row r="140" spans="2:9" ht="24">
      <c r="B140" s="78"/>
      <c r="C140" s="15" t="s">
        <v>146</v>
      </c>
      <c r="D140" s="33"/>
      <c r="E140" s="34" t="str">
        <f>IF(D140="","",(E154+E134+E135+E141)*D140)</f>
        <v/>
      </c>
    </row>
    <row r="141" spans="2:9">
      <c r="B141" s="78"/>
      <c r="C141" s="35" t="s">
        <v>63</v>
      </c>
      <c r="D141" s="79">
        <v>0</v>
      </c>
      <c r="E141" s="82">
        <f>($E$134+$E$135+$E$154)/(1-($D$138+$D$139+$D$141))*D141</f>
        <v>0</v>
      </c>
    </row>
    <row r="142" spans="2:9">
      <c r="B142" s="78"/>
      <c r="C142" s="32" t="s">
        <v>64</v>
      </c>
      <c r="D142" s="79"/>
      <c r="E142" s="82"/>
    </row>
    <row r="143" spans="2:9">
      <c r="B143" s="76" t="s">
        <v>65</v>
      </c>
      <c r="C143" s="76"/>
      <c r="D143" s="56"/>
      <c r="E143" s="36">
        <f>SUM(E134:E142)</f>
        <v>0</v>
      </c>
    </row>
    <row r="144" spans="2:9">
      <c r="B144" s="72" t="s">
        <v>128</v>
      </c>
      <c r="C144" s="72"/>
      <c r="D144" s="72"/>
      <c r="E144" s="72"/>
    </row>
    <row r="145" spans="2:5">
      <c r="B145" s="72" t="s">
        <v>129</v>
      </c>
      <c r="C145" s="72"/>
      <c r="D145" s="72"/>
      <c r="E145" s="72"/>
    </row>
    <row r="146" spans="2:5">
      <c r="B146" s="2"/>
      <c r="C146" s="2"/>
      <c r="D146" s="2"/>
    </row>
    <row r="147" spans="2:5">
      <c r="B147" s="81" t="s">
        <v>66</v>
      </c>
      <c r="C147" s="81"/>
      <c r="D147" s="81"/>
      <c r="E147" s="81"/>
    </row>
    <row r="148" spans="2:5">
      <c r="B148" s="37"/>
      <c r="C148" s="76" t="s">
        <v>67</v>
      </c>
      <c r="D148" s="76"/>
      <c r="E148" s="12" t="s">
        <v>68</v>
      </c>
    </row>
    <row r="149" spans="2:5">
      <c r="B149" s="5" t="s">
        <v>9</v>
      </c>
      <c r="C149" s="75" t="s">
        <v>69</v>
      </c>
      <c r="D149" s="75"/>
      <c r="E149" s="7">
        <f>E35</f>
        <v>0</v>
      </c>
    </row>
    <row r="150" spans="2:5">
      <c r="B150" s="5" t="s">
        <v>0</v>
      </c>
      <c r="C150" s="75" t="s">
        <v>70</v>
      </c>
      <c r="D150" s="75"/>
      <c r="E150" s="7">
        <f>E85</f>
        <v>0</v>
      </c>
    </row>
    <row r="151" spans="2:5">
      <c r="B151" s="5" t="s">
        <v>1</v>
      </c>
      <c r="C151" s="75" t="s">
        <v>71</v>
      </c>
      <c r="D151" s="75"/>
      <c r="E151" s="7">
        <f>E95</f>
        <v>0</v>
      </c>
    </row>
    <row r="152" spans="2:5">
      <c r="B152" s="5" t="s">
        <v>2</v>
      </c>
      <c r="C152" s="75" t="s">
        <v>72</v>
      </c>
      <c r="D152" s="75"/>
      <c r="E152" s="7">
        <f>E121</f>
        <v>0</v>
      </c>
    </row>
    <row r="153" spans="2:5">
      <c r="B153" s="5" t="s">
        <v>10</v>
      </c>
      <c r="C153" s="75" t="s">
        <v>73</v>
      </c>
      <c r="D153" s="75"/>
      <c r="E153" s="7">
        <f>E130</f>
        <v>0</v>
      </c>
    </row>
    <row r="154" spans="2:5">
      <c r="B154" s="80" t="s">
        <v>74</v>
      </c>
      <c r="C154" s="80"/>
      <c r="D154" s="80"/>
      <c r="E154" s="17">
        <f>SUM(E149:E153)</f>
        <v>0</v>
      </c>
    </row>
    <row r="155" spans="2:5">
      <c r="B155" s="6" t="s">
        <v>11</v>
      </c>
      <c r="C155" s="75" t="s">
        <v>75</v>
      </c>
      <c r="D155" s="75"/>
      <c r="E155" s="7">
        <f>E143</f>
        <v>0</v>
      </c>
    </row>
    <row r="156" spans="2:5">
      <c r="B156" s="76" t="s">
        <v>76</v>
      </c>
      <c r="C156" s="76"/>
      <c r="D156" s="76"/>
      <c r="E156" s="13">
        <f>ROUND(SUM(E155+E154),2)</f>
        <v>0</v>
      </c>
    </row>
    <row r="157" spans="2:5">
      <c r="B157" s="2"/>
      <c r="C157" s="2"/>
      <c r="D157" s="2"/>
    </row>
    <row r="158" spans="2:5">
      <c r="B158" s="2"/>
      <c r="C158" s="2"/>
      <c r="D158" s="2"/>
      <c r="E158" s="50"/>
    </row>
    <row r="159" spans="2:5">
      <c r="B159" s="2"/>
      <c r="C159" s="2"/>
      <c r="D159" s="2"/>
    </row>
    <row r="160" spans="2:5">
      <c r="B160" s="2"/>
      <c r="C160" s="2"/>
      <c r="D160" s="2"/>
    </row>
    <row r="161" spans="2:4">
      <c r="B161" s="2"/>
      <c r="C161" s="2"/>
      <c r="D161" s="2"/>
    </row>
  </sheetData>
  <mergeCells count="91">
    <mergeCell ref="C29:D29"/>
    <mergeCell ref="B2:E2"/>
    <mergeCell ref="B3:E3"/>
    <mergeCell ref="B7:E7"/>
    <mergeCell ref="B8:E8"/>
    <mergeCell ref="B9:E9"/>
    <mergeCell ref="B5:E5"/>
    <mergeCell ref="B24:E24"/>
    <mergeCell ref="C25:D25"/>
    <mergeCell ref="C26:D26"/>
    <mergeCell ref="C27:D27"/>
    <mergeCell ref="C28:D28"/>
    <mergeCell ref="B50:E50"/>
    <mergeCell ref="C30:D30"/>
    <mergeCell ref="C31:D31"/>
    <mergeCell ref="C32:D32"/>
    <mergeCell ref="C33:D33"/>
    <mergeCell ref="C34:D34"/>
    <mergeCell ref="C35:D35"/>
    <mergeCell ref="B38:E38"/>
    <mergeCell ref="B39:D39"/>
    <mergeCell ref="C40:D40"/>
    <mergeCell ref="B43:D43"/>
    <mergeCell ref="B45:D45"/>
    <mergeCell ref="B36:E36"/>
    <mergeCell ref="B46:E46"/>
    <mergeCell ref="B47:E47"/>
    <mergeCell ref="B48:E48"/>
    <mergeCell ref="B76:D76"/>
    <mergeCell ref="B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B98:D98"/>
    <mergeCell ref="B80:D80"/>
    <mergeCell ref="C81:D81"/>
    <mergeCell ref="C82:D82"/>
    <mergeCell ref="C83:D83"/>
    <mergeCell ref="C84:D84"/>
    <mergeCell ref="B85:D85"/>
    <mergeCell ref="B87:E87"/>
    <mergeCell ref="C88:D88"/>
    <mergeCell ref="B95:D95"/>
    <mergeCell ref="B96:E96"/>
    <mergeCell ref="B97:E97"/>
    <mergeCell ref="E141:E142"/>
    <mergeCell ref="B123:E123"/>
    <mergeCell ref="C99:D99"/>
    <mergeCell ref="B109:D109"/>
    <mergeCell ref="B110:E110"/>
    <mergeCell ref="B112:D112"/>
    <mergeCell ref="C113:D113"/>
    <mergeCell ref="B115:D115"/>
    <mergeCell ref="B117:D117"/>
    <mergeCell ref="C118:D118"/>
    <mergeCell ref="C119:D119"/>
    <mergeCell ref="C120:D120"/>
    <mergeCell ref="B121:D121"/>
    <mergeCell ref="B111:E111"/>
    <mergeCell ref="B154:D154"/>
    <mergeCell ref="C155:D155"/>
    <mergeCell ref="B156:D156"/>
    <mergeCell ref="B147:E147"/>
    <mergeCell ref="C148:D148"/>
    <mergeCell ref="C149:D149"/>
    <mergeCell ref="C150:D150"/>
    <mergeCell ref="C151:D151"/>
    <mergeCell ref="C152:D152"/>
    <mergeCell ref="B144:E144"/>
    <mergeCell ref="B145:E145"/>
    <mergeCell ref="B78:E78"/>
    <mergeCell ref="B77:E77"/>
    <mergeCell ref="C153:D153"/>
    <mergeCell ref="B143:C143"/>
    <mergeCell ref="C124:D124"/>
    <mergeCell ref="C125:D125"/>
    <mergeCell ref="C126:D126"/>
    <mergeCell ref="C127:D127"/>
    <mergeCell ref="C128:D128"/>
    <mergeCell ref="C129:D129"/>
    <mergeCell ref="B130:D130"/>
    <mergeCell ref="B132:E132"/>
    <mergeCell ref="B136:B142"/>
    <mergeCell ref="D141:D142"/>
  </mergeCells>
  <dataValidations count="5">
    <dataValidation allowBlank="1" showInputMessage="1" showErrorMessage="1" prompt="Quando necessário os valores monetários devem ser arredondados em 2 (duas)_x000a_casa decimais de acordo com a Norma ABNT NBR 5891" sqref="E156" xr:uid="{B275B4BA-E3B2-49F3-9997-4A0B07E62F07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0:D140" xr:uid="{9C3E2649-BEB4-46C6-8A03-4A9FE5EBA0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5 C114:D114" xr:uid="{CF561BB5-5063-4947-B35C-A16ADA5C7D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5:D75" xr:uid="{4DD823A4-D7A5-4C9A-A4F1-47AF7DB3C0C9}"/>
    <dataValidation allowBlank="1" showInputMessage="1" showErrorMessage="1" promptTitle="Orientação de preenchimento" prompt="Caso a empresa seja optante pela desoneração, zerar esse item e incluir o % da CPRB no módulo 6" sqref="C52:D52" xr:uid="{FA0FA9A8-A114-4162-981B-FF642E8F301B}"/>
  </dataValidations>
  <pageMargins left="0.25" right="0.25" top="0.75" bottom="0.75" header="0.3" footer="0.3"/>
  <pageSetup paperSize="9" scale="81" fitToWidth="0" fitToHeight="0" orientation="portrait" r:id="rId1"/>
  <headerFooter alignWithMargins="0"/>
  <rowBreaks count="3" manualBreakCount="3">
    <brk id="37" min="1" max="1" man="1"/>
    <brk id="96" min="1" max="1" man="1"/>
    <brk id="146" min="1" max="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C87-F125-4DE6-AF4F-AB0A87323098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0BBD-BE83-4F36-ACED-D6BD7467F533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B42B-C146-4369-819E-91249E39027F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814A-9E0A-4405-B644-2594B8A029A0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6355-8FB1-437D-B194-1CFE08C1D438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OBSERVAÇÃO (EXCLUIR)</vt:lpstr>
      <vt:lpstr>POSTO</vt:lpstr>
      <vt:lpstr>MATERIAIS</vt:lpstr>
      <vt:lpstr>UTENSÍLIOS</vt:lpstr>
      <vt:lpstr>EQUIPAMENTOS (DEPRECIAÇÃO)</vt:lpstr>
      <vt:lpstr>UNIFORMES</vt:lpstr>
      <vt:lpstr>RESUMO</vt:lpstr>
      <vt:lpstr>POSTO!Area_de_impressao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Joao Victor Nazario Conceicao</cp:lastModifiedBy>
  <cp:revision>4</cp:revision>
  <cp:lastPrinted>2022-10-21T12:43:27Z</cp:lastPrinted>
  <dcterms:created xsi:type="dcterms:W3CDTF">2010-02-10T17:23:02Z</dcterms:created>
  <dcterms:modified xsi:type="dcterms:W3CDTF">2023-01-12T14:21:45Z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