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-my.sharepoint.com/personal/joao_bulhoes_mj_gov_br/Documents/Memória de Cálculo - Unidades Federais/"/>
    </mc:Choice>
  </mc:AlternateContent>
  <xr:revisionPtr revIDLastSave="138" documentId="13_ncr:1_{1BE8F9A8-CB8D-447D-BEF8-B9B117970912}" xr6:coauthVersionLast="45" xr6:coauthVersionMax="47" xr10:uidLastSave="{4621E1B2-9248-412F-8109-B21161117F6F}"/>
  <bookViews>
    <workbookView xWindow="-108" yWindow="-108" windowWidth="23256" windowHeight="12576" tabRatio="873" xr2:uid="{00000000-000D-0000-FFFF-FFFF00000000}"/>
  </bookViews>
  <sheets>
    <sheet name="Resumo" sheetId="21" r:id="rId1"/>
    <sheet name="BDI" sheetId="6" r:id="rId2"/>
    <sheet name="ENCARREGADO " sheetId="23" r:id="rId3"/>
    <sheet name="ELETRICISTA" sheetId="35" r:id="rId4"/>
    <sheet name="ENCANADOR" sheetId="36" r:id="rId5"/>
    <sheet name="PEDREIRO" sheetId="37" r:id="rId6"/>
    <sheet name="SERVENTE" sheetId="38" r:id="rId7"/>
    <sheet name="AUX.ELE." sheetId="39" r:id="rId8"/>
    <sheet name="Serviço Eventual" sheetId="22" r:id="rId9"/>
    <sheet name="Equip e Ferramental" sheetId="29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4" i="39" l="1"/>
  <c r="C126" i="39"/>
  <c r="F119" i="39"/>
  <c r="D111" i="39"/>
  <c r="C111" i="39"/>
  <c r="D101" i="39"/>
  <c r="D98" i="39"/>
  <c r="C93" i="39"/>
  <c r="C81" i="39"/>
  <c r="C78" i="39"/>
  <c r="C83" i="39" s="1"/>
  <c r="D63" i="39"/>
  <c r="D62" i="39"/>
  <c r="D61" i="39"/>
  <c r="D60" i="39"/>
  <c r="D59" i="39"/>
  <c r="D58" i="39"/>
  <c r="D64" i="39" s="1"/>
  <c r="D71" i="39" s="1"/>
  <c r="C56" i="39"/>
  <c r="C46" i="39"/>
  <c r="C45" i="39"/>
  <c r="C44" i="39"/>
  <c r="C37" i="39"/>
  <c r="C36" i="39"/>
  <c r="D31" i="39"/>
  <c r="D134" i="38"/>
  <c r="C126" i="38"/>
  <c r="F119" i="38"/>
  <c r="D111" i="38"/>
  <c r="C111" i="38"/>
  <c r="D98" i="38"/>
  <c r="D101" i="38" s="1"/>
  <c r="C93" i="38"/>
  <c r="C94" i="38" s="1"/>
  <c r="C95" i="38" s="1"/>
  <c r="C78" i="38"/>
  <c r="D63" i="38"/>
  <c r="D62" i="38"/>
  <c r="D61" i="38"/>
  <c r="D60" i="38"/>
  <c r="D59" i="38"/>
  <c r="D58" i="38"/>
  <c r="D64" i="38" s="1"/>
  <c r="D71" i="38" s="1"/>
  <c r="C56" i="38"/>
  <c r="C45" i="38" s="1"/>
  <c r="C46" i="38" s="1"/>
  <c r="C44" i="38"/>
  <c r="C37" i="38"/>
  <c r="C36" i="38"/>
  <c r="D37" i="38" s="1"/>
  <c r="D31" i="38"/>
  <c r="D134" i="37"/>
  <c r="C126" i="37"/>
  <c r="F119" i="37"/>
  <c r="D111" i="37"/>
  <c r="C111" i="37"/>
  <c r="D98" i="37"/>
  <c r="D101" i="37" s="1"/>
  <c r="C93" i="37"/>
  <c r="C94" i="37" s="1"/>
  <c r="C95" i="37" s="1"/>
  <c r="C78" i="37"/>
  <c r="D63" i="37"/>
  <c r="D62" i="37"/>
  <c r="D61" i="37"/>
  <c r="D60" i="37"/>
  <c r="D59" i="37"/>
  <c r="D58" i="37"/>
  <c r="D64" i="37" s="1"/>
  <c r="D71" i="37" s="1"/>
  <c r="C56" i="37"/>
  <c r="C45" i="37" s="1"/>
  <c r="C46" i="37" s="1"/>
  <c r="C44" i="37"/>
  <c r="C37" i="37"/>
  <c r="C36" i="37"/>
  <c r="D36" i="37" s="1"/>
  <c r="D31" i="37"/>
  <c r="D134" i="36"/>
  <c r="C126" i="36"/>
  <c r="F119" i="36"/>
  <c r="D111" i="36"/>
  <c r="C111" i="36"/>
  <c r="D98" i="36"/>
  <c r="D101" i="36" s="1"/>
  <c r="C93" i="36"/>
  <c r="C94" i="36" s="1"/>
  <c r="C95" i="36" s="1"/>
  <c r="C78" i="36"/>
  <c r="D63" i="36"/>
  <c r="D62" i="36"/>
  <c r="D61" i="36"/>
  <c r="D60" i="36"/>
  <c r="D59" i="36"/>
  <c r="D58" i="36"/>
  <c r="D64" i="36" s="1"/>
  <c r="D71" i="36" s="1"/>
  <c r="C56" i="36"/>
  <c r="C81" i="36" s="1"/>
  <c r="C83" i="36" s="1"/>
  <c r="C44" i="36"/>
  <c r="C37" i="36"/>
  <c r="C36" i="36"/>
  <c r="D37" i="36" s="1"/>
  <c r="D31" i="36"/>
  <c r="D134" i="35"/>
  <c r="C126" i="35"/>
  <c r="F119" i="35"/>
  <c r="D111" i="35"/>
  <c r="C111" i="35"/>
  <c r="D98" i="35"/>
  <c r="D101" i="35" s="1"/>
  <c r="C93" i="35"/>
  <c r="C78" i="35"/>
  <c r="D63" i="35"/>
  <c r="D62" i="35"/>
  <c r="D61" i="35"/>
  <c r="D60" i="35"/>
  <c r="D59" i="35"/>
  <c r="D58" i="35"/>
  <c r="D64" i="35" s="1"/>
  <c r="D71" i="35" s="1"/>
  <c r="C56" i="35"/>
  <c r="C94" i="35" s="1"/>
  <c r="C95" i="35" s="1"/>
  <c r="C44" i="35"/>
  <c r="C37" i="35"/>
  <c r="C36" i="35"/>
  <c r="D37" i="35" s="1"/>
  <c r="D31" i="35"/>
  <c r="F119" i="23"/>
  <c r="D37" i="39" l="1"/>
  <c r="D38" i="37"/>
  <c r="D78" i="37" s="1"/>
  <c r="D37" i="37"/>
  <c r="D36" i="39"/>
  <c r="D38" i="39" s="1"/>
  <c r="C94" i="39"/>
  <c r="C95" i="39" s="1"/>
  <c r="D36" i="38"/>
  <c r="D38" i="38" s="1"/>
  <c r="C81" i="38"/>
  <c r="C83" i="38" s="1"/>
  <c r="C81" i="37"/>
  <c r="C83" i="37" s="1"/>
  <c r="D36" i="36"/>
  <c r="D38" i="36" s="1"/>
  <c r="C45" i="36"/>
  <c r="C46" i="36" s="1"/>
  <c r="C45" i="35"/>
  <c r="C46" i="35" s="1"/>
  <c r="D36" i="35"/>
  <c r="D38" i="35" s="1"/>
  <c r="C81" i="35"/>
  <c r="C83" i="35" s="1"/>
  <c r="D79" i="37" l="1"/>
  <c r="D42" i="37"/>
  <c r="D130" i="37"/>
  <c r="D66" i="37"/>
  <c r="D67" i="37" s="1"/>
  <c r="D72" i="37" s="1"/>
  <c r="D77" i="37"/>
  <c r="D83" i="37" s="1"/>
  <c r="D132" i="37" s="1"/>
  <c r="D82" i="37"/>
  <c r="D80" i="37"/>
  <c r="D43" i="37"/>
  <c r="D82" i="39"/>
  <c r="D78" i="39"/>
  <c r="D81" i="39"/>
  <c r="D66" i="39"/>
  <c r="D67" i="39" s="1"/>
  <c r="D72" i="39" s="1"/>
  <c r="D43" i="39"/>
  <c r="D130" i="39"/>
  <c r="D80" i="39"/>
  <c r="D42" i="39"/>
  <c r="D79" i="39"/>
  <c r="D77" i="39"/>
  <c r="D82" i="38"/>
  <c r="D66" i="38"/>
  <c r="D67" i="38" s="1"/>
  <c r="D72" i="38" s="1"/>
  <c r="D43" i="38"/>
  <c r="D80" i="38"/>
  <c r="D42" i="38"/>
  <c r="D44" i="38" s="1"/>
  <c r="D52" i="38" s="1"/>
  <c r="D79" i="38"/>
  <c r="D51" i="38"/>
  <c r="D81" i="38"/>
  <c r="D130" i="38"/>
  <c r="D78" i="38"/>
  <c r="D77" i="38"/>
  <c r="D81" i="37"/>
  <c r="D82" i="36"/>
  <c r="D130" i="36"/>
  <c r="D79" i="36"/>
  <c r="D78" i="36"/>
  <c r="D81" i="36"/>
  <c r="D66" i="36"/>
  <c r="D67" i="36" s="1"/>
  <c r="D72" i="36" s="1"/>
  <c r="D43" i="36"/>
  <c r="D80" i="36"/>
  <c r="D42" i="36"/>
  <c r="D77" i="36"/>
  <c r="D82" i="35"/>
  <c r="D81" i="35"/>
  <c r="D66" i="35"/>
  <c r="D67" i="35" s="1"/>
  <c r="D72" i="35" s="1"/>
  <c r="D43" i="35"/>
  <c r="D130" i="35"/>
  <c r="D80" i="35"/>
  <c r="D42" i="35"/>
  <c r="D44" i="35" s="1"/>
  <c r="D49" i="35" s="1"/>
  <c r="D79" i="35"/>
  <c r="D78" i="35"/>
  <c r="D77" i="35"/>
  <c r="D83" i="39" l="1"/>
  <c r="D132" i="39" s="1"/>
  <c r="D49" i="38"/>
  <c r="D48" i="38"/>
  <c r="D55" i="38"/>
  <c r="D44" i="37"/>
  <c r="D83" i="36"/>
  <c r="D132" i="36" s="1"/>
  <c r="D54" i="35"/>
  <c r="D44" i="39"/>
  <c r="D83" i="38"/>
  <c r="D132" i="38" s="1"/>
  <c r="D50" i="38"/>
  <c r="D45" i="38"/>
  <c r="D46" i="38" s="1"/>
  <c r="D69" i="38" s="1"/>
  <c r="D54" i="38"/>
  <c r="D53" i="38"/>
  <c r="D44" i="36"/>
  <c r="D52" i="35"/>
  <c r="D48" i="35"/>
  <c r="D55" i="35"/>
  <c r="D50" i="35"/>
  <c r="D53" i="35"/>
  <c r="D45" i="35"/>
  <c r="D46" i="35"/>
  <c r="D69" i="35" s="1"/>
  <c r="D83" i="35"/>
  <c r="D132" i="35" s="1"/>
  <c r="D51" i="35"/>
  <c r="D56" i="38" l="1"/>
  <c r="D92" i="38" s="1"/>
  <c r="D52" i="37"/>
  <c r="D49" i="37"/>
  <c r="D50" i="37"/>
  <c r="D45" i="37"/>
  <c r="D46" i="37" s="1"/>
  <c r="D69" i="37" s="1"/>
  <c r="D54" i="37"/>
  <c r="D53" i="37"/>
  <c r="D48" i="37"/>
  <c r="D51" i="37"/>
  <c r="D55" i="37"/>
  <c r="D45" i="39"/>
  <c r="D46" i="39" s="1"/>
  <c r="D69" i="39" s="1"/>
  <c r="D55" i="39"/>
  <c r="D49" i="39"/>
  <c r="D54" i="39"/>
  <c r="D50" i="39"/>
  <c r="D53" i="39"/>
  <c r="D52" i="39"/>
  <c r="D51" i="39"/>
  <c r="D48" i="39"/>
  <c r="D89" i="38"/>
  <c r="D91" i="38"/>
  <c r="D45" i="36"/>
  <c r="D46" i="36" s="1"/>
  <c r="D69" i="36" s="1"/>
  <c r="D48" i="36"/>
  <c r="D51" i="36"/>
  <c r="D50" i="36"/>
  <c r="D54" i="36"/>
  <c r="D52" i="36"/>
  <c r="D53" i="36"/>
  <c r="D49" i="36"/>
  <c r="D55" i="36"/>
  <c r="D56" i="35"/>
  <c r="D56" i="39" l="1"/>
  <c r="D70" i="39" s="1"/>
  <c r="D73" i="39" s="1"/>
  <c r="D131" i="39" s="1"/>
  <c r="D90" i="38"/>
  <c r="D70" i="38"/>
  <c r="D73" i="38" s="1"/>
  <c r="D131" i="38" s="1"/>
  <c r="D88" i="38"/>
  <c r="D93" i="38" s="1"/>
  <c r="D87" i="38"/>
  <c r="D56" i="37"/>
  <c r="D87" i="39"/>
  <c r="D89" i="39"/>
  <c r="D90" i="39"/>
  <c r="D92" i="39"/>
  <c r="D91" i="39"/>
  <c r="D56" i="36"/>
  <c r="D70" i="35"/>
  <c r="D73" i="35" s="1"/>
  <c r="D89" i="35"/>
  <c r="D92" i="35"/>
  <c r="D90" i="35"/>
  <c r="D91" i="35"/>
  <c r="D88" i="35"/>
  <c r="D87" i="35"/>
  <c r="D88" i="39" l="1"/>
  <c r="D70" i="37"/>
  <c r="D73" i="37" s="1"/>
  <c r="D131" i="37" s="1"/>
  <c r="D91" i="37"/>
  <c r="D90" i="37"/>
  <c r="D88" i="37"/>
  <c r="D87" i="37"/>
  <c r="D89" i="37"/>
  <c r="D92" i="37"/>
  <c r="D93" i="39"/>
  <c r="D94" i="38"/>
  <c r="D95" i="38" s="1"/>
  <c r="D100" i="38" s="1"/>
  <c r="D102" i="38" s="1"/>
  <c r="D70" i="36"/>
  <c r="D73" i="36" s="1"/>
  <c r="D92" i="36"/>
  <c r="D87" i="36"/>
  <c r="D91" i="36"/>
  <c r="D90" i="36"/>
  <c r="D88" i="36"/>
  <c r="D89" i="36"/>
  <c r="D131" i="35"/>
  <c r="D93" i="35"/>
  <c r="D93" i="37" l="1"/>
  <c r="D94" i="39"/>
  <c r="D95" i="39" s="1"/>
  <c r="D100" i="39" s="1"/>
  <c r="D102" i="39" s="1"/>
  <c r="D133" i="38"/>
  <c r="D135" i="38" s="1"/>
  <c r="D116" i="38"/>
  <c r="D118" i="38"/>
  <c r="D121" i="38" s="1"/>
  <c r="D125" i="38"/>
  <c r="D93" i="36"/>
  <c r="D131" i="36"/>
  <c r="D94" i="35"/>
  <c r="D95" i="35"/>
  <c r="D100" i="35" s="1"/>
  <c r="D102" i="35" s="1"/>
  <c r="D94" i="37" l="1"/>
  <c r="D95" i="37"/>
  <c r="D100" i="37" s="1"/>
  <c r="D102" i="37" s="1"/>
  <c r="D133" i="39"/>
  <c r="D135" i="39" s="1"/>
  <c r="D116" i="39"/>
  <c r="D118" i="39"/>
  <c r="D121" i="39" s="1"/>
  <c r="F120" i="38"/>
  <c r="F121" i="38" s="1"/>
  <c r="D122" i="38"/>
  <c r="D94" i="36"/>
  <c r="D95" i="36"/>
  <c r="D100" i="36" s="1"/>
  <c r="D102" i="36" s="1"/>
  <c r="D133" i="35"/>
  <c r="D135" i="35" s="1"/>
  <c r="D125" i="35"/>
  <c r="D116" i="35"/>
  <c r="D118" i="35"/>
  <c r="D121" i="35" s="1"/>
  <c r="D125" i="39" l="1"/>
  <c r="D122" i="39"/>
  <c r="D133" i="37"/>
  <c r="D135" i="37" s="1"/>
  <c r="D116" i="37"/>
  <c r="D118" i="37"/>
  <c r="D125" i="37" s="1"/>
  <c r="F120" i="39"/>
  <c r="F121" i="39" s="1"/>
  <c r="D119" i="38"/>
  <c r="D126" i="38" s="1"/>
  <c r="D136" i="38" s="1"/>
  <c r="D137" i="38" s="1"/>
  <c r="H12" i="21" s="1"/>
  <c r="F122" i="38"/>
  <c r="D133" i="36"/>
  <c r="D135" i="36" s="1"/>
  <c r="D118" i="36"/>
  <c r="D121" i="36"/>
  <c r="D125" i="36"/>
  <c r="D116" i="36"/>
  <c r="D122" i="36"/>
  <c r="D122" i="35"/>
  <c r="F120" i="35"/>
  <c r="F121" i="35" s="1"/>
  <c r="D121" i="37" l="1"/>
  <c r="F120" i="37"/>
  <c r="F121" i="37" s="1"/>
  <c r="D122" i="37"/>
  <c r="D119" i="39"/>
  <c r="D126" i="39" s="1"/>
  <c r="D136" i="39" s="1"/>
  <c r="D137" i="39" s="1"/>
  <c r="H13" i="21" s="1"/>
  <c r="F122" i="39"/>
  <c r="F120" i="36"/>
  <c r="F121" i="36" s="1"/>
  <c r="D119" i="35"/>
  <c r="D126" i="35" s="1"/>
  <c r="D136" i="35" s="1"/>
  <c r="D137" i="35" s="1"/>
  <c r="H9" i="21" s="1"/>
  <c r="F122" i="35"/>
  <c r="D119" i="37" l="1"/>
  <c r="D126" i="37" s="1"/>
  <c r="D136" i="37" s="1"/>
  <c r="D137" i="37" s="1"/>
  <c r="H11" i="21" s="1"/>
  <c r="F122" i="37"/>
  <c r="D119" i="36"/>
  <c r="D126" i="36" s="1"/>
  <c r="D136" i="36" s="1"/>
  <c r="D137" i="36" s="1"/>
  <c r="H10" i="21" s="1"/>
  <c r="F122" i="36"/>
  <c r="C126" i="23" l="1"/>
  <c r="C93" i="23" l="1"/>
  <c r="C37" i="23" l="1"/>
  <c r="A1" i="29" l="1"/>
  <c r="H95" i="29"/>
  <c r="F95" i="29"/>
  <c r="I95" i="29" s="1"/>
  <c r="D99" i="29" s="1"/>
  <c r="H18" i="21" s="1"/>
  <c r="H94" i="29"/>
  <c r="F94" i="29"/>
  <c r="H90" i="29"/>
  <c r="F90" i="29"/>
  <c r="I90" i="29" s="1"/>
  <c r="H89" i="29"/>
  <c r="F89" i="29"/>
  <c r="H88" i="29"/>
  <c r="F88" i="29"/>
  <c r="H87" i="29"/>
  <c r="F87" i="29"/>
  <c r="H86" i="29"/>
  <c r="F86" i="29"/>
  <c r="I86" i="29" s="1"/>
  <c r="H85" i="29"/>
  <c r="F85" i="29"/>
  <c r="H84" i="29"/>
  <c r="F84" i="29"/>
  <c r="I84" i="29" s="1"/>
  <c r="H83" i="29"/>
  <c r="F83" i="29"/>
  <c r="I83" i="29" s="1"/>
  <c r="H82" i="29"/>
  <c r="F82" i="29"/>
  <c r="H81" i="29"/>
  <c r="F81" i="29"/>
  <c r="H80" i="29"/>
  <c r="F80" i="29"/>
  <c r="H79" i="29"/>
  <c r="F79" i="29"/>
  <c r="H78" i="29"/>
  <c r="F78" i="29"/>
  <c r="H77" i="29"/>
  <c r="F77" i="29"/>
  <c r="H76" i="29"/>
  <c r="F76" i="29"/>
  <c r="H75" i="29"/>
  <c r="F75" i="29"/>
  <c r="H74" i="29"/>
  <c r="F74" i="29"/>
  <c r="H73" i="29"/>
  <c r="F73" i="29"/>
  <c r="H72" i="29"/>
  <c r="F72" i="29"/>
  <c r="H71" i="29"/>
  <c r="F71" i="29"/>
  <c r="H70" i="29"/>
  <c r="F70" i="29"/>
  <c r="H69" i="29"/>
  <c r="F69" i="29"/>
  <c r="H68" i="29"/>
  <c r="F68" i="29"/>
  <c r="H67" i="29"/>
  <c r="F67" i="29"/>
  <c r="H66" i="29"/>
  <c r="F66" i="29"/>
  <c r="H65" i="29"/>
  <c r="F65" i="29"/>
  <c r="I65" i="29" s="1"/>
  <c r="H64" i="29"/>
  <c r="F64" i="29"/>
  <c r="H63" i="29"/>
  <c r="F63" i="29"/>
  <c r="H62" i="29"/>
  <c r="F62" i="29"/>
  <c r="H61" i="29"/>
  <c r="F61" i="29"/>
  <c r="H60" i="29"/>
  <c r="F60" i="29"/>
  <c r="I60" i="29" s="1"/>
  <c r="H59" i="29"/>
  <c r="F59" i="29"/>
  <c r="I59" i="29" s="1"/>
  <c r="H58" i="29"/>
  <c r="F58" i="29"/>
  <c r="H57" i="29"/>
  <c r="F57" i="29"/>
  <c r="H56" i="29"/>
  <c r="F56" i="29"/>
  <c r="H55" i="29"/>
  <c r="F55" i="29"/>
  <c r="H54" i="29"/>
  <c r="F54" i="29"/>
  <c r="I54" i="29" s="1"/>
  <c r="H53" i="29"/>
  <c r="F53" i="29"/>
  <c r="I53" i="29" s="1"/>
  <c r="H52" i="29"/>
  <c r="F52" i="29"/>
  <c r="H51" i="29"/>
  <c r="F51" i="29"/>
  <c r="H50" i="29"/>
  <c r="F50" i="29"/>
  <c r="I50" i="29" s="1"/>
  <c r="H49" i="29"/>
  <c r="F49" i="29"/>
  <c r="H48" i="29"/>
  <c r="F48" i="29"/>
  <c r="H47" i="29"/>
  <c r="F47" i="29"/>
  <c r="I47" i="29" s="1"/>
  <c r="H46" i="29"/>
  <c r="F46" i="29"/>
  <c r="H45" i="29"/>
  <c r="F45" i="29"/>
  <c r="H44" i="29"/>
  <c r="F44" i="29"/>
  <c r="H43" i="29"/>
  <c r="F43" i="29"/>
  <c r="H42" i="29"/>
  <c r="F42" i="29"/>
  <c r="I42" i="29" s="1"/>
  <c r="H41" i="29"/>
  <c r="F41" i="29"/>
  <c r="H40" i="29"/>
  <c r="F40" i="29"/>
  <c r="H39" i="29"/>
  <c r="F39" i="29"/>
  <c r="H38" i="29"/>
  <c r="F38" i="29"/>
  <c r="I38" i="29" s="1"/>
  <c r="H37" i="29"/>
  <c r="F37" i="29"/>
  <c r="H36" i="29"/>
  <c r="F36" i="29"/>
  <c r="I36" i="29" s="1"/>
  <c r="H35" i="29"/>
  <c r="F35" i="29"/>
  <c r="I35" i="29" s="1"/>
  <c r="H34" i="29"/>
  <c r="F34" i="29"/>
  <c r="H33" i="29"/>
  <c r="F33" i="29"/>
  <c r="H32" i="29"/>
  <c r="F32" i="29"/>
  <c r="I32" i="29" s="1"/>
  <c r="H31" i="29"/>
  <c r="F31" i="29"/>
  <c r="H30" i="29"/>
  <c r="F30" i="29"/>
  <c r="I30" i="29" s="1"/>
  <c r="H29" i="29"/>
  <c r="F29" i="29"/>
  <c r="I29" i="29" s="1"/>
  <c r="H28" i="29"/>
  <c r="F28" i="29"/>
  <c r="H27" i="29"/>
  <c r="F27" i="29"/>
  <c r="H26" i="29"/>
  <c r="F26" i="29"/>
  <c r="I26" i="29" s="1"/>
  <c r="H25" i="29"/>
  <c r="F25" i="29"/>
  <c r="H24" i="29"/>
  <c r="F24" i="29"/>
  <c r="I24" i="29" s="1"/>
  <c r="H23" i="29"/>
  <c r="F23" i="29"/>
  <c r="H22" i="29"/>
  <c r="F22" i="29"/>
  <c r="H21" i="29"/>
  <c r="F21" i="29"/>
  <c r="H20" i="29"/>
  <c r="F20" i="29"/>
  <c r="I20" i="29" s="1"/>
  <c r="H19" i="29"/>
  <c r="F19" i="29"/>
  <c r="H18" i="29"/>
  <c r="F18" i="29"/>
  <c r="I18" i="29" s="1"/>
  <c r="H17" i="29"/>
  <c r="F17" i="29"/>
  <c r="I17" i="29" s="1"/>
  <c r="H16" i="29"/>
  <c r="F16" i="29"/>
  <c r="H15" i="29"/>
  <c r="F15" i="29"/>
  <c r="H14" i="29"/>
  <c r="F14" i="29"/>
  <c r="H13" i="29"/>
  <c r="F13" i="29"/>
  <c r="H12" i="29"/>
  <c r="F12" i="29"/>
  <c r="I12" i="29" s="1"/>
  <c r="H11" i="29"/>
  <c r="F11" i="29"/>
  <c r="H10" i="29"/>
  <c r="F10" i="29"/>
  <c r="H9" i="29"/>
  <c r="F9" i="29"/>
  <c r="H8" i="29"/>
  <c r="F8" i="29"/>
  <c r="I8" i="29" s="1"/>
  <c r="H7" i="29"/>
  <c r="F7" i="29"/>
  <c r="H6" i="29"/>
  <c r="F6" i="29"/>
  <c r="I6" i="29" s="1"/>
  <c r="A2" i="29"/>
  <c r="I13" i="29" l="1"/>
  <c r="I43" i="29"/>
  <c r="I49" i="29"/>
  <c r="I61" i="29"/>
  <c r="I9" i="29"/>
  <c r="I21" i="29"/>
  <c r="I57" i="29"/>
  <c r="I63" i="29"/>
  <c r="I69" i="29"/>
  <c r="I75" i="29"/>
  <c r="I81" i="29"/>
  <c r="I67" i="29"/>
  <c r="I14" i="29"/>
  <c r="I72" i="29"/>
  <c r="I73" i="29"/>
  <c r="I79" i="29"/>
  <c r="I10" i="29"/>
  <c r="I16" i="29"/>
  <c r="I22" i="29"/>
  <c r="I28" i="29"/>
  <c r="I34" i="29"/>
  <c r="I40" i="29"/>
  <c r="I46" i="29"/>
  <c r="I64" i="29"/>
  <c r="I76" i="29"/>
  <c r="I87" i="29"/>
  <c r="I25" i="29"/>
  <c r="I71" i="29"/>
  <c r="I39" i="29"/>
  <c r="I51" i="29"/>
  <c r="I56" i="29"/>
  <c r="I68" i="29"/>
  <c r="I44" i="29"/>
  <c r="I77" i="29"/>
  <c r="I82" i="29"/>
  <c r="I88" i="29"/>
  <c r="I45" i="29"/>
  <c r="I55" i="29"/>
  <c r="I66" i="29"/>
  <c r="I78" i="29"/>
  <c r="I89" i="29"/>
  <c r="I33" i="29"/>
  <c r="I80" i="29"/>
  <c r="I94" i="29"/>
  <c r="I11" i="29"/>
  <c r="I23" i="29"/>
  <c r="F96" i="29"/>
  <c r="I7" i="29"/>
  <c r="I19" i="29"/>
  <c r="I31" i="29"/>
  <c r="I41" i="29"/>
  <c r="I52" i="29"/>
  <c r="I62" i="29"/>
  <c r="I74" i="29"/>
  <c r="I85" i="29"/>
  <c r="I15" i="29"/>
  <c r="I27" i="29"/>
  <c r="I37" i="29"/>
  <c r="I48" i="29"/>
  <c r="I58" i="29"/>
  <c r="I70" i="29"/>
  <c r="F91" i="29"/>
  <c r="C36" i="23" l="1"/>
  <c r="C44" i="23"/>
  <c r="D58" i="23"/>
  <c r="D134" i="23"/>
  <c r="D111" i="23"/>
  <c r="C111" i="23"/>
  <c r="D98" i="23"/>
  <c r="D101" i="23" s="1"/>
  <c r="C78" i="23"/>
  <c r="D63" i="23"/>
  <c r="D62" i="23"/>
  <c r="D61" i="23"/>
  <c r="D60" i="23"/>
  <c r="D59" i="23"/>
  <c r="C56" i="23"/>
  <c r="D31" i="23"/>
  <c r="C81" i="23" l="1"/>
  <c r="C94" i="23"/>
  <c r="C95" i="23" s="1"/>
  <c r="C45" i="23"/>
  <c r="C46" i="23" s="1"/>
  <c r="D64" i="23"/>
  <c r="D71" i="23" s="1"/>
  <c r="C83" i="23"/>
  <c r="I15" i="21"/>
  <c r="J35" i="22"/>
  <c r="H34" i="22"/>
  <c r="J34" i="22" s="1"/>
  <c r="J33" i="22"/>
  <c r="H32" i="22"/>
  <c r="J32" i="22" s="1"/>
  <c r="J31" i="22"/>
  <c r="H30" i="22"/>
  <c r="J30" i="22" s="1"/>
  <c r="J29" i="22"/>
  <c r="H28" i="22"/>
  <c r="J28" i="22" s="1"/>
  <c r="J27" i="22"/>
  <c r="J26" i="22"/>
  <c r="H26" i="22"/>
  <c r="J24" i="22"/>
  <c r="J23" i="22"/>
  <c r="J22" i="22"/>
  <c r="J21" i="22"/>
  <c r="J19" i="22"/>
  <c r="J18" i="22"/>
  <c r="J16" i="22"/>
  <c r="J15" i="22"/>
  <c r="J14" i="22"/>
  <c r="J13" i="22"/>
  <c r="J12" i="22"/>
  <c r="J11" i="22"/>
  <c r="J9" i="22"/>
  <c r="D37" i="23" l="1"/>
  <c r="D36" i="23"/>
  <c r="J37" i="22"/>
  <c r="D38" i="23" l="1"/>
  <c r="D66" i="23" s="1"/>
  <c r="D67" i="23" s="1"/>
  <c r="D72" i="23" s="1"/>
  <c r="I18" i="21"/>
  <c r="D80" i="23" l="1"/>
  <c r="D81" i="23"/>
  <c r="D79" i="23"/>
  <c r="D82" i="23"/>
  <c r="D42" i="23"/>
  <c r="D78" i="23"/>
  <c r="D130" i="23"/>
  <c r="D43" i="23"/>
  <c r="D77" i="23"/>
  <c r="D44" i="23" l="1"/>
  <c r="D45" i="23" s="1"/>
  <c r="D83" i="23"/>
  <c r="D132" i="23" s="1"/>
  <c r="I12" i="21" l="1"/>
  <c r="I13" i="21" l="1"/>
  <c r="I11" i="21" l="1"/>
  <c r="I9" i="21"/>
  <c r="I10" i="21"/>
  <c r="C27" i="6" l="1"/>
  <c r="C32" i="6" s="1"/>
  <c r="J38" i="22" s="1"/>
  <c r="J39" i="22" s="1"/>
  <c r="H17" i="21" s="1"/>
  <c r="I17" i="21" s="1"/>
  <c r="C10" i="6"/>
  <c r="C16" i="6" s="1"/>
  <c r="D48" i="23"/>
  <c r="D50" i="23"/>
  <c r="D51" i="23"/>
  <c r="D53" i="23"/>
  <c r="D49" i="23"/>
  <c r="D54" i="23"/>
  <c r="D52" i="23"/>
  <c r="D46" i="23"/>
  <c r="D69" i="23" s="1"/>
  <c r="D55" i="23"/>
  <c r="D56" i="23" l="1"/>
  <c r="D87" i="23" s="1"/>
  <c r="D90" i="23"/>
  <c r="D89" i="23"/>
  <c r="D88" i="23"/>
  <c r="D70" i="23" l="1"/>
  <c r="D73" i="23" s="1"/>
  <c r="D131" i="23" s="1"/>
  <c r="D92" i="23"/>
  <c r="D91" i="23"/>
  <c r="D93" i="23" s="1"/>
  <c r="D94" i="23" s="1"/>
  <c r="D95" i="23" l="1"/>
  <c r="D100" i="23" s="1"/>
  <c r="D102" i="23" s="1"/>
  <c r="D133" i="23" l="1"/>
  <c r="D135" i="23" s="1"/>
  <c r="D116" i="23"/>
  <c r="D118" i="23" l="1"/>
  <c r="F120" i="23"/>
  <c r="F121" i="23" s="1"/>
  <c r="D125" i="23"/>
  <c r="D122" i="23"/>
  <c r="D121" i="23"/>
  <c r="D119" i="23" l="1"/>
  <c r="D126" i="23" s="1"/>
  <c r="F122" i="23"/>
  <c r="D136" i="23"/>
  <c r="D137" i="23" s="1"/>
  <c r="H8" i="21" s="1"/>
  <c r="I8" i="21" s="1"/>
  <c r="I20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tc={A7B72489-0345-4490-972F-55C6D810261B}</author>
    <author>tc={A358EADE-C5DC-4707-A010-B598B7E48B5D}</author>
    <author>tc={1F242C39-E3B5-4517-8ED2-B916BE7E337D}</author>
  </authors>
  <commentList>
    <comment ref="D14" authorId="0" shapeId="0" xr:uid="{A7B72489-0345-4490-972F-55C6D81026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47" authorId="1" shapeId="0" xr:uid="{A358EADE-C5DC-4707-A010-B598B7E48B5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Caso a empresa não tenha desoneração na folha, com exceção do item C (SAT) que varia de empresa para empresa,  todos os percentuais do  Submódulo 2.2 são fixos, definidos em lei.</t>
      </text>
    </comment>
    <comment ref="D66" authorId="2" shapeId="0" xr:uid="{1F242C39-E3B5-4517-8ED2-B916BE7E337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tc={8EF286E6-8EF4-4304-ACB6-5D5B67924CDF}</author>
    <author>tc={321AA7E2-89F2-4EFD-903F-61B51653C305}</author>
  </authors>
  <commentList>
    <comment ref="D14" authorId="0" shapeId="0" xr:uid="{8EF286E6-8EF4-4304-ACB6-5D5B67924C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66" authorId="1" shapeId="0" xr:uid="{321AA7E2-89F2-4EFD-903F-61B51653C30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tc={95C1C75B-6367-4DC0-8907-A1FB806B8531}</author>
    <author>tc={39BAC408-C872-4885-879B-E97DE7E286BC}</author>
  </authors>
  <commentList>
    <comment ref="D14" authorId="0" shapeId="0" xr:uid="{95C1C75B-6367-4DC0-8907-A1FB806B853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66" authorId="1" shapeId="0" xr:uid="{39BAC408-C872-4885-879B-E97DE7E286B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tc={6B4CBBE8-C031-46BC-BD2A-B0EE1B3BB55E}</author>
    <author>tc={3CC29F6F-067A-4455-B32F-4ABA36C9FCF0}</author>
  </authors>
  <commentList>
    <comment ref="D14" authorId="0" shapeId="0" xr:uid="{6B4CBBE8-C031-46BC-BD2A-B0EE1B3BB55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66" authorId="1" shapeId="0" xr:uid="{3CC29F6F-067A-4455-B32F-4ABA36C9FCF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tc={72BC0FA6-3C15-4F61-B6A4-6CFD367E20CC}</author>
    <author>tc={B0D3B8B1-8B2D-4104-A916-69B5357C190F}</author>
  </authors>
  <commentList>
    <comment ref="D14" authorId="0" shapeId="0" xr:uid="{72BC0FA6-3C15-4F61-B6A4-6CFD367E20C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66" authorId="1" shapeId="0" xr:uid="{B0D3B8B1-8B2D-4104-A916-69B5357C190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tc={29FADEDC-7588-4DF7-85FD-6204F7CECCA9}</author>
    <author>tc={BD562DF5-0C06-4752-9908-C1332FF9CD53}</author>
  </authors>
  <commentList>
    <comment ref="D14" authorId="0" shapeId="0" xr:uid="{29FADEDC-7588-4DF7-85FD-6204F7CECCA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66" authorId="1" shapeId="0" xr:uid="{BD562DF5-0C06-4752-9908-C1332FF9CD5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sharedStrings.xml><?xml version="1.0" encoding="utf-8"?>
<sst xmlns="http://schemas.openxmlformats.org/spreadsheetml/2006/main" count="1753" uniqueCount="431">
  <si>
    <t>DESCRIÇÃO</t>
  </si>
  <si>
    <t>VALOR TOTAL</t>
  </si>
  <si>
    <t>BDI</t>
  </si>
  <si>
    <t>Item</t>
  </si>
  <si>
    <t>ITEM</t>
  </si>
  <si>
    <t>Elaboração de Programa de Prevenção de Riscos Ambientais (PPRA) e Programa de Controle Médico de Saúde Ocupacional (PCMSO) </t>
  </si>
  <si>
    <t>SERVIÇOS EVENTUAIS</t>
  </si>
  <si>
    <t>PLANILHA DE CUSTO E FORMAÇÃO DE PREÇOS</t>
  </si>
  <si>
    <t>Valor (R$)</t>
  </si>
  <si>
    <t>MÓDULO 1 - COMPOSIÇÃO DA REMUNERAÇÃO</t>
  </si>
  <si>
    <t>TOTAL DO MÓDULO 1</t>
  </si>
  <si>
    <t>2.1</t>
  </si>
  <si>
    <t>Submódulo 2.3 - Benefícios Mensais e Diários</t>
  </si>
  <si>
    <t>Módulo 2 - Encargos e Benefícios Anuais, Mensais e Diários</t>
  </si>
  <si>
    <t>2.2</t>
  </si>
  <si>
    <t>Benefícios Mensais e Diários</t>
  </si>
  <si>
    <t>TOTAL DO MÓDULO 2</t>
  </si>
  <si>
    <t>Incidência do FGTS sobre Aviso Prévio Indenizado</t>
  </si>
  <si>
    <t>TOTAL DO MÓDULO 3</t>
  </si>
  <si>
    <t>Submódulo 4.1 - Ausências Legais</t>
  </si>
  <si>
    <t>Ausências Legais</t>
  </si>
  <si>
    <t>Submódulo 4.2 - Intrajornada</t>
  </si>
  <si>
    <t>Intervalo para Repouso ou Alimentação</t>
  </si>
  <si>
    <t>Módulo 4 - Custo de Reposição do Profissional Ausente</t>
  </si>
  <si>
    <t>4.1</t>
  </si>
  <si>
    <t>4.2</t>
  </si>
  <si>
    <t>TOTAL DO MÓDULO 4</t>
  </si>
  <si>
    <t>Uniformes</t>
  </si>
  <si>
    <t>Materiais</t>
  </si>
  <si>
    <t>Equipamentos</t>
  </si>
  <si>
    <t>Outros (EPI)</t>
  </si>
  <si>
    <t>TOTAL DO MÓDULO 5</t>
  </si>
  <si>
    <t>Custos Indiretos</t>
  </si>
  <si>
    <t>Lucro</t>
  </si>
  <si>
    <t>PIS</t>
  </si>
  <si>
    <t>COFINS</t>
  </si>
  <si>
    <t>ISS</t>
  </si>
  <si>
    <t>CPRB</t>
  </si>
  <si>
    <t>TOTAL DO MÓDULO 6</t>
  </si>
  <si>
    <t>Descrição</t>
  </si>
  <si>
    <t>VALOR UNITÁRIO</t>
  </si>
  <si>
    <t>QUANTIDADE</t>
  </si>
  <si>
    <t>MANUTENÇÃO PREDIAL</t>
  </si>
  <si>
    <t>Unidade de medida</t>
  </si>
  <si>
    <t>Quantidade estimada</t>
  </si>
  <si>
    <t>Valores Unitários</t>
  </si>
  <si>
    <t>(R$)</t>
  </si>
  <si>
    <t>Valores Totais</t>
  </si>
  <si>
    <t>Esgotamento e limpeza das caixas de gordura</t>
  </si>
  <si>
    <t>1.1</t>
  </si>
  <si>
    <t>m³</t>
  </si>
  <si>
    <t>Impermeabilização</t>
  </si>
  <si>
    <t>Remoção de Impermeabilização</t>
  </si>
  <si>
    <t>m²</t>
  </si>
  <si>
    <t>Remoção de proteção mecânica de impermeabilização</t>
  </si>
  <si>
    <t>2.4</t>
  </si>
  <si>
    <t>Impermeabil.caixa dágua com argamassa polimérica / membrana acrílica, 3 demãos</t>
  </si>
  <si>
    <t>2.5</t>
  </si>
  <si>
    <t>Impermeabilização de superfície com manta asfaltica (com polímeros tipo APP), espessura 4 mm</t>
  </si>
  <si>
    <t>2.6</t>
  </si>
  <si>
    <t>Impermeabilização de cisterna com argamassa de cimento e areia, com aditivo impermeabilizante, E =2mm</t>
  </si>
  <si>
    <t>2.7</t>
  </si>
  <si>
    <t>Proteção mecânica de superfície horizontal com argamassa de cimento e areia, traço 1:3, E=2cm</t>
  </si>
  <si>
    <t>Películas</t>
  </si>
  <si>
    <t>3.1</t>
  </si>
  <si>
    <t>Fornecimento e instalação de película de segurança (filme) de poliéster (antivandalismo)</t>
  </si>
  <si>
    <t>3.2</t>
  </si>
  <si>
    <t>Remoção de películas e posterior limpeza da superfície</t>
  </si>
  <si>
    <t>Fornecimento e instalação de vidro incolor com 04 mm de espessura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</si>
  <si>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</si>
  <si>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Vidro Aramado, Espessura 7mm </t>
  </si>
  <si>
    <t>4.3</t>
  </si>
  <si>
    <t>Espelho Cristal Espessura 4mm, Com Moldura Em Aluminio E Compensado 6mm Plastificado Colado </t>
  </si>
  <si>
    <t>4.4</t>
  </si>
  <si>
    <t>Remoção de vidro comum</t>
  </si>
  <si>
    <t>Limpeza com esgotamento de caixa de gordura por caminhão limpa-fossa</t>
  </si>
  <si>
    <t>L</t>
  </si>
  <si>
    <t>Itens</t>
  </si>
  <si>
    <t>Siglas</t>
  </si>
  <si>
    <t>Preencher com valores dentro do intervalo admissível</t>
  </si>
  <si>
    <t>Taxa de rateio da Administração Central</t>
  </si>
  <si>
    <t>AC</t>
  </si>
  <si>
    <t>Taxa de Despesas Financeiras</t>
  </si>
  <si>
    <t>DF</t>
  </si>
  <si>
    <t>Taxa de Seguro e Garantia do Empreendimento</t>
  </si>
  <si>
    <t>S + G</t>
  </si>
  <si>
    <t>Taxa de Risco</t>
  </si>
  <si>
    <t>R</t>
  </si>
  <si>
    <t>Taxa de Tributos (Soma dos itens COFINS, ISS e PIS)</t>
  </si>
  <si>
    <t>I</t>
  </si>
  <si>
    <t>Imposto Sobre Serviços</t>
  </si>
  <si>
    <t>Variável conforme Localidade da Obra</t>
  </si>
  <si>
    <t>Programas de Integração Social e de Formação do Patrimônio do Servidor Público</t>
  </si>
  <si>
    <t>Lei Complementar nº 26, de 11 de setembro de 1975</t>
  </si>
  <si>
    <t>Contribuição para Financiamento da Seguridade Social</t>
  </si>
  <si>
    <t>Lei nº 10.833, de 29 de dezembro de 2003.</t>
  </si>
  <si>
    <t>Contribuição Previdenciária sobre a Receita Bruta</t>
  </si>
  <si>
    <t>Lei 12.546, de 14 de dezembro de 2011</t>
  </si>
  <si>
    <t>Taxa de Lucro</t>
  </si>
  <si>
    <r>
      <t xml:space="preserve">Fórmula BDI conforme </t>
    </r>
    <r>
      <rPr>
        <sz val="10"/>
        <rFont val="Arial"/>
        <family val="2"/>
      </rPr>
      <t>Acórdão n. 2.369/2011</t>
    </r>
    <r>
      <rPr>
        <b/>
        <sz val="10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e n. </t>
    </r>
    <r>
      <rPr>
        <sz val="10"/>
        <rFont val="Arial"/>
        <family val="2"/>
      </rPr>
      <t>2622/2013</t>
    </r>
    <r>
      <rPr>
        <sz val="11"/>
        <color theme="1"/>
        <rFont val="Calibri"/>
        <family val="2"/>
        <scheme val="minor"/>
      </rPr>
      <t>, ambos TCU - Plenário.</t>
    </r>
  </si>
  <si>
    <t>BDI resultante</t>
  </si>
  <si>
    <t>5.1</t>
  </si>
  <si>
    <t>5.2</t>
  </si>
  <si>
    <t>5.3</t>
  </si>
  <si>
    <t>5.4</t>
  </si>
  <si>
    <t>5.5</t>
  </si>
  <si>
    <t>Pintura com tinta alquídica de fundo e acabamento (esmalte sintético grafite) aplicada a rolo ou pincel sobre superfícies metálicas (exceto perfil) executado em obra (por demão)</t>
  </si>
  <si>
    <t>Aplicação manual de pintura com tinta látex acrílica em paredes, duas demãos</t>
  </si>
  <si>
    <t>Aplicação manual de pintura com tinta látex acrílica em teto, duas demãos</t>
  </si>
  <si>
    <t>TOTAL PARCIAL</t>
  </si>
  <si>
    <t>Lixamento manual em superfícies metálicas em obra</t>
  </si>
  <si>
    <t>5.6</t>
  </si>
  <si>
    <t>Aplicação e lixamento de massa látex em paredes, duas demãos.</t>
  </si>
  <si>
    <t>5.7</t>
  </si>
  <si>
    <t>Aplicação e lixamento de massa látex em teto, duas demãos</t>
  </si>
  <si>
    <t>Aplicação manual de pintura com tinta texturizada acrílica em superfícies externas de sacada de edifícios de múltiplos pavimentos, uma cor</t>
  </si>
  <si>
    <t>Pintura verniz (incolor) alquídico em madeira, uso interno e externo, 2 demãos</t>
  </si>
  <si>
    <t>Pintura</t>
  </si>
  <si>
    <t>5.8</t>
  </si>
  <si>
    <t>5.9</t>
  </si>
  <si>
    <t>5.10</t>
  </si>
  <si>
    <t>Pintura com tinta acrílica de acabamento aplicada a rolo ou pincel sobre superfícies metálicas (exceto perfil) executado em obra (por demão).</t>
  </si>
  <si>
    <t>ANEXO J-2</t>
  </si>
  <si>
    <t>AJUDANTE DE ELETRICISTA (44 HORAS SEMANAIS)</t>
  </si>
  <si>
    <t>Serviços especializados, com fornecimento de insumos previstos e descritos nas tabelas SINAPI no Estado do RIO GRANDE DO NORTE.</t>
  </si>
  <si>
    <t>Fornecimento de insumos previstos e descritos nas tabelas SINAPI no Estado do RIO GRANDE DO NORTE</t>
  </si>
  <si>
    <t>Não incide</t>
  </si>
  <si>
    <t>BDI DIFERENCIADO</t>
  </si>
  <si>
    <t>BDI NORMAL</t>
  </si>
  <si>
    <t xml:space="preserve">BDI DIFERENCIADO </t>
  </si>
  <si>
    <t>TABELA RESUMO DA PROPOSTA</t>
  </si>
  <si>
    <t>Serviço Eventual</t>
  </si>
  <si>
    <t>3121-05</t>
  </si>
  <si>
    <t>9511-05</t>
  </si>
  <si>
    <t>7241-10</t>
  </si>
  <si>
    <t>7152-10</t>
  </si>
  <si>
    <t>7156-15</t>
  </si>
  <si>
    <t>R$ 288.064,30
VALOR FIXO</t>
  </si>
  <si>
    <t>DADOS PROCESSUAIS</t>
  </si>
  <si>
    <t>1 -</t>
  </si>
  <si>
    <t xml:space="preserve">Processo n.º: </t>
  </si>
  <si>
    <t>2 -</t>
  </si>
  <si>
    <t xml:space="preserve">Pregão Eletrônico n.º: </t>
  </si>
  <si>
    <t>3 -</t>
  </si>
  <si>
    <t xml:space="preserve">Data: </t>
  </si>
  <si>
    <t>4 -</t>
  </si>
  <si>
    <t xml:space="preserve">Horário: </t>
  </si>
  <si>
    <t>DISCRIMINAÇÃO DOS SERVIÇOS</t>
  </si>
  <si>
    <t>5 -</t>
  </si>
  <si>
    <t xml:space="preserve">Data da Apresentação da Proposta: </t>
  </si>
  <si>
    <t>6 -</t>
  </si>
  <si>
    <t>Município/UF:</t>
  </si>
  <si>
    <t>7 -</t>
  </si>
  <si>
    <t>Prazo de Execução Contratual:</t>
  </si>
  <si>
    <t>12 meses</t>
  </si>
  <si>
    <t>8 -</t>
  </si>
  <si>
    <t>Tipo de Serviço:</t>
  </si>
  <si>
    <t>SERVIÇOS DE MANUTENÇÃO PREDIAL</t>
  </si>
  <si>
    <t>9 -</t>
  </si>
  <si>
    <t>Unidade de Medida:</t>
  </si>
  <si>
    <t>POSTO DE SERVIÇO</t>
  </si>
  <si>
    <t>10 -</t>
  </si>
  <si>
    <t>Salário Mínimo Vigente:</t>
  </si>
  <si>
    <t>MÃO DE OBRA VINCULADA À EXECUÇÃO CONTRATUAL</t>
  </si>
  <si>
    <t>11 -</t>
  </si>
  <si>
    <t>Tipo de Serviço - (Cargo/Função):</t>
  </si>
  <si>
    <t>Encarregado</t>
  </si>
  <si>
    <t>12 -</t>
  </si>
  <si>
    <t>Classificação Brasileira de Ocupações (CBO):</t>
  </si>
  <si>
    <t>13 -</t>
  </si>
  <si>
    <t>Salário Normativo da Categoria:</t>
  </si>
  <si>
    <t>14 -</t>
  </si>
  <si>
    <t>CCT/Registro no MTE:</t>
  </si>
  <si>
    <t>15 -</t>
  </si>
  <si>
    <t>Data do Registro no MTE:</t>
  </si>
  <si>
    <t>16 -</t>
  </si>
  <si>
    <t>Data-Base da Categoria:</t>
  </si>
  <si>
    <t xml:space="preserve">17 - </t>
  </si>
  <si>
    <t>Jornada de Trabalho:</t>
  </si>
  <si>
    <t>08:00 - 17:00</t>
  </si>
  <si>
    <t xml:space="preserve">18 - </t>
  </si>
  <si>
    <t>Quantidade de postos:</t>
  </si>
  <si>
    <t xml:space="preserve">19 - </t>
  </si>
  <si>
    <t>Quantidade de Funcionários em cada posto:</t>
  </si>
  <si>
    <t xml:space="preserve">20 - </t>
  </si>
  <si>
    <t>Total de Encarregados:</t>
  </si>
  <si>
    <t xml:space="preserve">Composição da Remuneração </t>
  </si>
  <si>
    <t xml:space="preserve">Valor (R$) </t>
  </si>
  <si>
    <t>A -</t>
  </si>
  <si>
    <t>Salário-Base</t>
  </si>
  <si>
    <t>B -</t>
  </si>
  <si>
    <r>
      <t xml:space="preserve">Adicional de Insalubridade (40% do Salário Mínimo) </t>
    </r>
    <r>
      <rPr>
        <b/>
        <sz val="10"/>
        <rFont val="Arial"/>
        <family val="2"/>
      </rPr>
      <t>OU</t>
    </r>
  </si>
  <si>
    <t xml:space="preserve">C - </t>
  </si>
  <si>
    <t>MÓDULO 2 - ENCARGOS E BENEFÍCIOS ANUAIS, MENSAIS E DIÁRIOS</t>
  </si>
  <si>
    <t>Submódulo 2.1 - 13º (Décimo Terceiro) Salário, Férias e Adicional de Férias</t>
  </si>
  <si>
    <t>Perc. (%)</t>
  </si>
  <si>
    <t>Férias e Adicional de Férias</t>
  </si>
  <si>
    <t>Total do Submódulo 2.1</t>
  </si>
  <si>
    <t>Submódulo 2.2 - Encargos Previdenciários, FGTS e Outras Contribuições</t>
  </si>
  <si>
    <t>C -</t>
  </si>
  <si>
    <t>D -</t>
  </si>
  <si>
    <t>E -</t>
  </si>
  <si>
    <t>F -</t>
  </si>
  <si>
    <t>G -</t>
  </si>
  <si>
    <t>H -</t>
  </si>
  <si>
    <t>Total do Submódulo 2.2</t>
  </si>
  <si>
    <t>Vl. Ref. (R$)</t>
  </si>
  <si>
    <t>Auxílio Transporte</t>
  </si>
  <si>
    <t xml:space="preserve">Auxílio Alimentação </t>
  </si>
  <si>
    <t>Auxílio Saúde/Plano Ambulatorial</t>
  </si>
  <si>
    <t>Assistência Odontológica</t>
  </si>
  <si>
    <t>Assistência Funeral</t>
  </si>
  <si>
    <t xml:space="preserve">F - </t>
  </si>
  <si>
    <t>Auxílio Lazer/Cultura</t>
  </si>
  <si>
    <t>Total do Submódulo 2.3</t>
  </si>
  <si>
    <t>Submódulo 2.4 - Intervalo Intrajornada do Titular</t>
  </si>
  <si>
    <t>Horas no mês</t>
  </si>
  <si>
    <t>Intrajornada do Titular</t>
  </si>
  <si>
    <t>Total do Submódulo 2.4</t>
  </si>
  <si>
    <t>RESUMO DO MÓDULO 2 - Encargos e Benefícios Anuais, Mensais e Diários</t>
  </si>
  <si>
    <t>2.1 -</t>
  </si>
  <si>
    <t>13º (Décimo Terceiro) Salário, Férias e Adicional de Férias</t>
  </si>
  <si>
    <t>2.2 -</t>
  </si>
  <si>
    <t>Encargos Previdenciários, FGTS e Outras Contribuições</t>
  </si>
  <si>
    <t>2.3 -</t>
  </si>
  <si>
    <t>Intervalo Intrajornada do Titular</t>
  </si>
  <si>
    <t>MÓDULO 3 - PROVISÃO PARA RESCISÃO</t>
  </si>
  <si>
    <t>Provisão para Rescisão</t>
  </si>
  <si>
    <t>Aviso-Prévio Indenizado</t>
  </si>
  <si>
    <t>Multa do FGTS sobre o Aviso Prévio Indenizado</t>
  </si>
  <si>
    <t>Incidência dos Encargos do Submódulo 2.2 sobre o Aviso-Prévio Trabalhado</t>
  </si>
  <si>
    <t>Multa do FGTS sobre o Aviso-Prévio Trabalhado</t>
  </si>
  <si>
    <t>MÓDULO 4 - CUSTO DE REPOSIÇÃO DO PROFISSIONAL AUSENTE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</si>
  <si>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</si>
  <si>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</si>
  <si>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</si>
  <si>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</si>
  <si>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 Afastamento Maternidade</t>
  </si>
  <si>
    <t>Total do Submódulo 4.1</t>
  </si>
  <si>
    <t>Total do Submódulo 4.2</t>
  </si>
  <si>
    <t>RESUMO DO MÓDULO 4 - Custo de Reposição do Profissional Ausente</t>
  </si>
  <si>
    <t>4.1 -</t>
  </si>
  <si>
    <t>4.2 -</t>
  </si>
  <si>
    <t>MÓDULO 5 - INSUMOS DIVERSOS</t>
  </si>
  <si>
    <t>Insumos Diversos</t>
  </si>
  <si>
    <t xml:space="preserve">B - </t>
  </si>
  <si>
    <t>MÓDULO 6 - CUSTOS INDIRETOS, LUCRO E TRIBUTOS</t>
  </si>
  <si>
    <t>Custos Indiretos, Tributos e Lucro</t>
  </si>
  <si>
    <t xml:space="preserve">        ISS</t>
  </si>
  <si>
    <t>QUADRO - RESUMO DO CUSTO POR EMPREGADO</t>
  </si>
  <si>
    <t>Mão de obra vinculada à execução contratual (valor por posto de trabalho)</t>
  </si>
  <si>
    <t>Módulo 1 - Composição da Remuneração</t>
  </si>
  <si>
    <t>Módulo 3 - Provisão para Rescisão</t>
  </si>
  <si>
    <t>Módulo 5 - Insumos Diversos</t>
  </si>
  <si>
    <t>Subtotal =&gt; (A+B+C+D+E)</t>
  </si>
  <si>
    <t>Módulo 6 - Custos Indiretos, Lucro e Tributos</t>
  </si>
  <si>
    <t>TOTAL POR EMPREGADO =&gt; (A+B+C+D+E+F)</t>
  </si>
  <si>
    <t>PLANILHA DE CUSTO E FORMAÇÃO DE PREÇOS - AUTOPREENCHIMENTO</t>
  </si>
  <si>
    <t xml:space="preserve">       Custos Indiretos diversos</t>
  </si>
  <si>
    <t xml:space="preserve">13º (Décimo Terceiro) Salário                                   </t>
  </si>
  <si>
    <t xml:space="preserve">INSS - Art. 22, Inciso I, da Lei nº 8.212/91                                                                                    </t>
  </si>
  <si>
    <t xml:space="preserve">Salário Educação - Art. 3º, Inciso I, Decreto n.º 87.043/82                                               </t>
  </si>
  <si>
    <t xml:space="preserve">Seguro Acidente de Trabalho (RAT x FAP) - Decreto nº 3.048/99 </t>
  </si>
  <si>
    <t xml:space="preserve">SESC ou SESI - Art. 3º, Lei n.º 8.036/90 </t>
  </si>
  <si>
    <t>SENAI - SENAC - Decreto n.º 2.318/86</t>
  </si>
  <si>
    <t xml:space="preserve">SEBRAE - Art. 8º, Lei n.º 8.029/90 e Lei n.º 8.154/90                                          </t>
  </si>
  <si>
    <t xml:space="preserve">INCRA - Lei n.º 7.787/89 e DL n.º 1.146/70                          </t>
  </si>
  <si>
    <t xml:space="preserve">FGTS - Art. 15, Lei nº 8.030/90 e Art. 7º, III, CF                                                                      </t>
  </si>
  <si>
    <r>
      <t xml:space="preserve">Aviso-Prévio Trabalhado      </t>
    </r>
    <r>
      <rPr>
        <i/>
        <sz val="8"/>
        <color indexed="8"/>
        <rFont val="Arial"/>
        <family val="2"/>
      </rPr>
      <t/>
    </r>
  </si>
  <si>
    <t>R$ 313.806,62
VALOR FIXO</t>
  </si>
  <si>
    <t>ELETRICISTA</t>
  </si>
  <si>
    <t>ENCANADOR</t>
  </si>
  <si>
    <t>PEDREIRO</t>
  </si>
  <si>
    <t>AUXILIAR ELETRICISTA</t>
  </si>
  <si>
    <t>SERVENTE</t>
  </si>
  <si>
    <r>
      <t xml:space="preserve">       Trecho sem Transporte Público </t>
    </r>
    <r>
      <rPr>
        <b/>
        <u/>
        <sz val="10"/>
        <color rgb="FFFF0000"/>
        <rFont val="Arial"/>
        <family val="2"/>
      </rPr>
      <t>(conforme item 14.26 do Termo de Referência)</t>
    </r>
  </si>
  <si>
    <t>Fonte</t>
  </si>
  <si>
    <t>Sinapi 97648</t>
  </si>
  <si>
    <t>Sinapi 97631</t>
  </si>
  <si>
    <t>Sinapi 98555</t>
  </si>
  <si>
    <t>Sinapi 98547</t>
  </si>
  <si>
    <t>Sinapi 98561</t>
  </si>
  <si>
    <t>Sinapi 98563</t>
  </si>
  <si>
    <t>Sinapi 34744</t>
  </si>
  <si>
    <t>Sinapi 102190</t>
  </si>
  <si>
    <t>Sinapi 102152</t>
  </si>
  <si>
    <t>Sinapi 102172</t>
  </si>
  <si>
    <t>Sinapi 11186</t>
  </si>
  <si>
    <t>Sinapi 88497</t>
  </si>
  <si>
    <t>Sinapi 88489</t>
  </si>
  <si>
    <t>Sinapi 88496</t>
  </si>
  <si>
    <t>Sinapi 88488</t>
  </si>
  <si>
    <t>SINAPI 100717</t>
  </si>
  <si>
    <t>SINAPI 100724</t>
  </si>
  <si>
    <t>SINAPI 88497</t>
  </si>
  <si>
    <t>SINAPI 88417</t>
  </si>
  <si>
    <t>SINAPI 102213</t>
  </si>
  <si>
    <t>SINAPI 100736</t>
  </si>
  <si>
    <t>Painel de Compras do Governo -</t>
  </si>
  <si>
    <t>EQUIPAMENTOS, APARELHOS E FERRAMENTAL BÁSICO​</t>
  </si>
  <si>
    <t>SINAPI XX/2021</t>
  </si>
  <si>
    <t>Ferramenta</t>
  </si>
  <si>
    <t>Quantitativo</t>
  </si>
  <si>
    <t>Custo Unitário</t>
  </si>
  <si>
    <t>TOTAL</t>
  </si>
  <si>
    <t>Vida Útil
(anos)</t>
  </si>
  <si>
    <t>Depreciação Mensal (%)</t>
  </si>
  <si>
    <t>Depreciação Mensal (R$)</t>
  </si>
  <si>
    <t>*</t>
  </si>
  <si>
    <t>Alavanca de aço, Sextavada 150cm</t>
  </si>
  <si>
    <t>Alicate Bico chato e longo isolado 6” - 1.000V</t>
  </si>
  <si>
    <t>Alicate Bomba D água isolado 1.000V</t>
  </si>
  <si>
    <t>Alicate de corte diagonal isolado 6” - 1.000V</t>
  </si>
  <si>
    <t>Alicate de Pressão 11 " para solda Tipo C</t>
  </si>
  <si>
    <t>Alicate para cortar cabo isolado 260MM com isolamento 1.000V</t>
  </si>
  <si>
    <t>Alicate Universal isolado 8” - 1.000V</t>
  </si>
  <si>
    <t>alicate wattímetro digital (conforme norma norma iec 61010-1 )​</t>
  </si>
  <si>
    <t>Amperímetro digital do tipo alicate, Corrente AC 60 a 1000A, Detecção Tensão Sem Contato, CAT IV</t>
  </si>
  <si>
    <t>Arco serra p/ metais (12")</t>
  </si>
  <si>
    <t>Balde Galvanizado para Concreto 10 Litros</t>
  </si>
  <si>
    <t>Balde para concreto (plástico, 10L)</t>
  </si>
  <si>
    <t>Esponja para limpeza, dupla face</t>
  </si>
  <si>
    <t>Caixa para ferramentas tipo sanfona com 5 gavetas em aço</t>
  </si>
  <si>
    <t>Carrinho de mão aço capacidade 50 a 60 L</t>
  </si>
  <si>
    <t>Cavadeira Articulada com cabo de madeira, 150 CM</t>
  </si>
  <si>
    <t>Cavadeira Reta com cabo de madeira, 120 CM</t>
  </si>
  <si>
    <t>Chave Inglesa AJUSTÁVEL, 10"</t>
  </si>
  <si>
    <t>Chave para tubo nº 10" (EM AÇO)</t>
  </si>
  <si>
    <t>Chave para tubo nº 24" (EM AÇO)</t>
  </si>
  <si>
    <t>Chave para tubo nº 36" (EM AÇO)</t>
  </si>
  <si>
    <t>Chave para tubo nº 48" (EM AÇO)</t>
  </si>
  <si>
    <t>chave phillips 6x200mm</t>
  </si>
  <si>
    <t>Chave de teste de voltagem digital 12v a 220v</t>
  </si>
  <si>
    <t>Picareta estreita cabo madeira 90cm</t>
  </si>
  <si>
    <t>Colher de Pedreiro Canto Reto Comp 9" com cabo madeira</t>
  </si>
  <si>
    <t>Corda poliamida 12,5 mm Carga de ruptura (+-) 5% 42,3 (KN) - 4.330 (kgf) - peça de 30 m</t>
  </si>
  <si>
    <t>Tesoura Corta vergalhão para uso pesado – 12"</t>
  </si>
  <si>
    <t>Tesoura Corta vergalhão para uso pesado – 36”</t>
  </si>
  <si>
    <t>Desempenadeira de aço dentada 12 x25 cabo fechado de madeira</t>
  </si>
  <si>
    <t>Desempenadeira de aço lisa com cabo fechado de madeira</t>
  </si>
  <si>
    <t>Escada dupla de abrir em alumínio, modelo pinto, 8 degraus</t>
  </si>
  <si>
    <t>Escada extensível em alumínio com 3m estendida</t>
  </si>
  <si>
    <t>Enxada estreita com cabo</t>
  </si>
  <si>
    <t>Escova de aço com cabo fileira de cerdas</t>
  </si>
  <si>
    <t>Espátula de aço inox 8 cm cabo de madeira</t>
  </si>
  <si>
    <t>Espátula de aço temperado 100mm com cabo plástico​</t>
  </si>
  <si>
    <t>Espátula PVC lisa (tamanho médio)</t>
  </si>
  <si>
    <t>Esquadro de aço 12" cabo de alumínio</t>
  </si>
  <si>
    <t>Estilete 18mm</t>
  </si>
  <si>
    <t>Furadeira de impacto industrial 800W</t>
  </si>
  <si>
    <t>Grampo</t>
  </si>
  <si>
    <t>Jogo de chaves Phillips e chave de fenda, 12 peças,  isolada 1.000V</t>
  </si>
  <si>
    <t>Jogo de Brocas c/acessórios 110 peças</t>
  </si>
  <si>
    <t>Kit de Serras Copo 13 peças</t>
  </si>
  <si>
    <t>Kit de discos de corte para ferro  1.1/2" – 5 unidades</t>
  </si>
  <si>
    <t>Kit de disco de corte para madeira - 5 peças</t>
  </si>
  <si>
    <t>Lanterna grande recarregável, bivolt, luz led,  Consumo de luz ininterrupta maior ou igual a 20 horas</t>
  </si>
  <si>
    <t>Lápis de carpinteiro 18 cm</t>
  </si>
  <si>
    <t>Lima 1/2 cana, 6"</t>
  </si>
  <si>
    <t>Lona plástica preta - 4 x 100 m - 12 kg</t>
  </si>
  <si>
    <t>Mangueira cristal para nível, lisa, pvc transparente 3/8 x 1,5mm - 20m</t>
  </si>
  <si>
    <t>cortador para piso e azulejo 90cm</t>
  </si>
  <si>
    <t>Marreta ½ Kg cabo de madeira</t>
  </si>
  <si>
    <t>Marreta de 2kg com cabo de madeira</t>
  </si>
  <si>
    <t>Marreta de 3kg com cabo de madeira</t>
  </si>
  <si>
    <t>Marreta de 5kg com cabo de madeira</t>
  </si>
  <si>
    <t>Martelo Rompedor 1500 Watts, 6 velocidades, 220V, Força de impacto: 25J</t>
  </si>
  <si>
    <t>Martelo de borracha preto - 450 g - cabo de madeira - 40 mm</t>
  </si>
  <si>
    <t>Martelo tipo unha 29mm</t>
  </si>
  <si>
    <t>Nível de bolha de mão em alumínio, 3 bolhas</t>
  </si>
  <si>
    <t>Pá de bico com cabo em madeira 71 cm</t>
  </si>
  <si>
    <t>Pá quadrada nº 3, 71 cm</t>
  </si>
  <si>
    <t>Passa fio alma de aço 20m</t>
  </si>
  <si>
    <t>Pé de cabra 36 "</t>
  </si>
  <si>
    <t>Peneira para areia, aro 60 cm</t>
  </si>
  <si>
    <t>Ponteiro aço liso 3/4" x 10"</t>
  </si>
  <si>
    <t>Porta Ferramentas para cintura</t>
  </si>
  <si>
    <t>Prumo de face</t>
  </si>
  <si>
    <t>Régua de alumínio 1m</t>
  </si>
  <si>
    <t>38379*</t>
  </si>
  <si>
    <t>Régua de alumínio 2m</t>
  </si>
  <si>
    <t>Linha para Pedreiro Rolo com 100 Metros</t>
  </si>
  <si>
    <t>Serra 12" (do arco de serra)</t>
  </si>
  <si>
    <t>Serra Mármore 5", 1500 W</t>
  </si>
  <si>
    <t>Serrote carpinteiro 22"</t>
  </si>
  <si>
    <t>Talhadeira aço chato 10"</t>
  </si>
  <si>
    <t>Testador de tensão bipolar c/ led - até 1000 V</t>
  </si>
  <si>
    <t>Morsa/ Torno de bancada profissional número 2</t>
  </si>
  <si>
    <t>Torquês 10"</t>
  </si>
  <si>
    <t>Trena 50m</t>
  </si>
  <si>
    <t>Trena de bolso 10m</t>
  </si>
  <si>
    <t>Container Almoxarifado, padrão simples sem revestimento</t>
  </si>
  <si>
    <t>Betoneira 400l, capacidade de mistura 280l, motor elétrico trifásico</t>
  </si>
  <si>
    <t>Jogo de chave "L"</t>
  </si>
  <si>
    <t>Jogo de chave Allen</t>
  </si>
  <si>
    <t>SINAPI</t>
  </si>
  <si>
    <t>Equipamento</t>
  </si>
  <si>
    <t>Quantidade</t>
  </si>
  <si>
    <t>Valor Mensal
(R$)</t>
  </si>
  <si>
    <t>Medidor de resistência de aterramento (terrômetro digital)</t>
  </si>
  <si>
    <t>Megôhmetro de 1000 V</t>
  </si>
  <si>
    <t>Depreciação de equipamentos e ferramental</t>
  </si>
  <si>
    <t>SERVIÇO DE ENCARREGADO DE OBRA.DE MANUTENÇÃO (até 44 HORAS SEMANAIS)</t>
  </si>
  <si>
    <t>SERVIÇO DE ELETRICISTA (até 44 HORAS SEMANAIS) </t>
  </si>
  <si>
    <t>SERVIÇO DE ENCANADOR (até 44 HORAS SEMANAIS)</t>
  </si>
  <si>
    <t>SERVIÇO DE PEDREIRO (até 44 HORAS SEMANAIS)</t>
  </si>
  <si>
    <t>SERVIÇO DE AUXILIAR DE MANUTENÇÃO PREDIAL (até 88 HORAS SEMANAIS)</t>
  </si>
  <si>
    <t>A depreciação levou em consideração a vida útil das ferramentas e equipamentos</t>
  </si>
  <si>
    <t>O VALOR TOTAL IRÁ COMPÔR O ITEM 11</t>
  </si>
  <si>
    <t>Insira todas as informações necessárias nos campos editáveis destacados nessa cor para elaboração da proposta</t>
  </si>
  <si>
    <t>Insira todas as informações necessárias nos campos editáveis destacados nessa cor para elaboração da proposta.</t>
  </si>
  <si>
    <t>VALOR DA PROPOSTA (Somatório do Valor dos Itens de 1 a 11)</t>
  </si>
  <si>
    <t>Adicional de Periculosidade (30% do salário Base)</t>
  </si>
  <si>
    <t xml:space="preserve">Incidência do Submódulo 2.2 </t>
  </si>
  <si>
    <t>F-</t>
  </si>
  <si>
    <t>Outros</t>
  </si>
  <si>
    <t>Total FINAL do Submódulo 2.1</t>
  </si>
  <si>
    <t>Total FINAL do Submódulo 4.1</t>
  </si>
  <si>
    <t>C-</t>
  </si>
  <si>
    <t>Desoneração da folha - CPRB (quando optante)</t>
  </si>
  <si>
    <t xml:space="preserve">        PIS</t>
  </si>
  <si>
    <t xml:space="preserve">        COFINS</t>
  </si>
  <si>
    <t>D.1) Tributos Federais (especificar)</t>
  </si>
  <si>
    <t>D.2) Tributos Estaduais (especificar)</t>
  </si>
  <si>
    <t>D.3) Tributos Municipais (especificar)</t>
  </si>
  <si>
    <t>Tributos % = To =</t>
  </si>
  <si>
    <t>(Total dos Módulos 1, 2, 3, 4 e 5+ Custos indiretos + lucro)= Po =</t>
  </si>
  <si>
    <t>Po / (1 - To) = P1 =</t>
  </si>
  <si>
    <t>Valor dos Tributos = P1 - Po</t>
  </si>
  <si>
    <t xml:space="preserve">LICITANTE:       </t>
  </si>
  <si>
    <t>Brasília/DF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</si>
</sst>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 &quot;#,##0_);\(&quot;R$ &quot;#,##0\)"/>
    <numFmt numFmtId="166" formatCode="_-* #,##0_-;\-* #,##0_-;_-* &quot;-&quot;??_-;_-@_-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Times New Roman"/>
      <family val="1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indexed="8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u/>
      <sz val="10"/>
      <color rgb="FFFF000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Arial"/>
      <family val="2"/>
    </font>
    <font>
      <sz val="10"/>
      <color rgb="FFFF0000"/>
      <name val="Arial"/>
      <family val="2"/>
    </font>
    <font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" fillId="0" borderId="0" applyFill="0" applyBorder="0" applyAlignment="0" applyProtection="0"/>
    <xf numFmtId="165" fontId="5" fillId="0" borderId="0" applyFill="0" applyBorder="0" applyAlignment="0" applyProtection="0"/>
    <xf numFmtId="0" fontId="2" fillId="0" borderId="0"/>
  </cellStyleXfs>
  <cellXfs count="368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5" fillId="0" borderId="0" xfId="0" applyFont="1"/>
    <xf numFmtId="10" fontId="0" fillId="4" borderId="1" xfId="1" applyNumberFormat="1" applyFont="1" applyFill="1" applyBorder="1" applyAlignment="1" applyProtection="1">
      <alignment horizontal="center"/>
      <protection locked="0"/>
    </xf>
    <xf numFmtId="10" fontId="0" fillId="4" borderId="30" xfId="1" applyNumberFormat="1" applyFont="1" applyFill="1" applyBorder="1" applyAlignment="1" applyProtection="1">
      <alignment horizontal="center"/>
      <protection locked="0"/>
    </xf>
    <xf numFmtId="10" fontId="0" fillId="4" borderId="32" xfId="1" applyNumberFormat="1" applyFont="1" applyFill="1" applyBorder="1" applyAlignment="1" applyProtection="1">
      <alignment horizontal="center"/>
      <protection locked="0"/>
    </xf>
    <xf numFmtId="10" fontId="4" fillId="5" borderId="33" xfId="1" applyNumberFormat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 wrapText="1"/>
    </xf>
    <xf numFmtId="8" fontId="1" fillId="0" borderId="3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8" fontId="0" fillId="3" borderId="3" xfId="0" applyNumberFormat="1" applyFill="1" applyBorder="1" applyAlignment="1">
      <alignment horizontal="center" vertical="center" wrapText="1"/>
    </xf>
    <xf numFmtId="0" fontId="5" fillId="3" borderId="3" xfId="0" applyFont="1" applyFill="1" applyBorder="1"/>
    <xf numFmtId="0" fontId="5" fillId="3" borderId="4" xfId="0" applyFont="1" applyFill="1" applyBorder="1"/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5" fillId="3" borderId="0" xfId="0" applyFont="1" applyFill="1"/>
    <xf numFmtId="44" fontId="4" fillId="3" borderId="0" xfId="2" applyFont="1" applyFill="1"/>
    <xf numFmtId="0" fontId="4" fillId="3" borderId="0" xfId="0" applyFont="1" applyFill="1"/>
    <xf numFmtId="43" fontId="5" fillId="3" borderId="0" xfId="0" applyNumberFormat="1" applyFont="1" applyFill="1"/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5" xfId="0" applyBorder="1" applyAlignment="1" applyProtection="1">
      <alignment horizontal="justify" vertical="center"/>
    </xf>
    <xf numFmtId="0" fontId="4" fillId="5" borderId="33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31" xfId="0" applyBorder="1" applyAlignment="1" applyProtection="1">
      <alignment horizontal="left"/>
    </xf>
    <xf numFmtId="0" fontId="4" fillId="0" borderId="32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10" fontId="0" fillId="4" borderId="30" xfId="1" applyNumberFormat="1" applyFont="1" applyFill="1" applyBorder="1" applyAlignment="1" applyProtection="1">
      <alignment horizontal="center"/>
    </xf>
    <xf numFmtId="0" fontId="0" fillId="0" borderId="11" xfId="0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center" vertical="center"/>
    </xf>
    <xf numFmtId="10" fontId="0" fillId="0" borderId="12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/>
    </xf>
    <xf numFmtId="10" fontId="0" fillId="0" borderId="0" xfId="1" applyNumberFormat="1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right" vertical="center" wrapText="1"/>
    </xf>
    <xf numFmtId="0" fontId="5" fillId="0" borderId="15" xfId="0" applyFont="1" applyBorder="1" applyAlignment="1" applyProtection="1">
      <alignment horizontal="center" vertical="center"/>
    </xf>
    <xf numFmtId="10" fontId="0" fillId="0" borderId="15" xfId="1" applyNumberFormat="1" applyFont="1" applyFill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left"/>
    </xf>
    <xf numFmtId="0" fontId="4" fillId="0" borderId="30" xfId="0" applyFont="1" applyBorder="1" applyAlignment="1" applyProtection="1">
      <alignment horizontal="center"/>
    </xf>
    <xf numFmtId="0" fontId="5" fillId="0" borderId="23" xfId="0" applyFont="1" applyBorder="1" applyAlignment="1" applyProtection="1">
      <alignment horizontal="left"/>
    </xf>
    <xf numFmtId="0" fontId="4" fillId="0" borderId="10" xfId="0" applyFont="1" applyBorder="1" applyProtection="1"/>
    <xf numFmtId="0" fontId="4" fillId="0" borderId="0" xfId="0" applyFont="1" applyProtection="1"/>
    <xf numFmtId="4" fontId="4" fillId="0" borderId="0" xfId="0" applyNumberFormat="1" applyFont="1" applyProtection="1"/>
    <xf numFmtId="0" fontId="4" fillId="0" borderId="23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4" fillId="0" borderId="0" xfId="0" applyFont="1" applyBorder="1" applyProtection="1"/>
    <xf numFmtId="4" fontId="4" fillId="0" borderId="0" xfId="0" applyNumberFormat="1" applyFont="1" applyBorder="1" applyProtection="1"/>
    <xf numFmtId="0" fontId="0" fillId="0" borderId="7" xfId="0" applyNumberForma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5" fillId="0" borderId="0" xfId="7" applyFont="1" applyAlignment="1">
      <alignment vertical="center"/>
    </xf>
    <xf numFmtId="43" fontId="5" fillId="0" borderId="49" xfId="5" applyFont="1" applyBorder="1" applyAlignment="1">
      <alignment horizontal="left" vertical="center"/>
    </xf>
    <xf numFmtId="0" fontId="5" fillId="0" borderId="50" xfId="3" applyFont="1" applyBorder="1" applyAlignment="1">
      <alignment horizontal="justify" vertical="center"/>
    </xf>
    <xf numFmtId="0" fontId="5" fillId="0" borderId="50" xfId="3" applyFont="1" applyBorder="1" applyAlignment="1">
      <alignment horizontal="right" vertical="center"/>
    </xf>
    <xf numFmtId="49" fontId="4" fillId="0" borderId="51" xfId="3" applyNumberFormat="1" applyFont="1" applyBorder="1" applyAlignment="1">
      <alignment horizontal="right" vertical="center"/>
    </xf>
    <xf numFmtId="43" fontId="5" fillId="0" borderId="10" xfId="5" applyFont="1" applyBorder="1" applyAlignment="1">
      <alignment horizontal="left" vertical="center"/>
    </xf>
    <xf numFmtId="0" fontId="5" fillId="0" borderId="0" xfId="3" applyFont="1" applyAlignment="1">
      <alignment horizontal="justify" vertical="center"/>
    </xf>
    <xf numFmtId="0" fontId="5" fillId="0" borderId="0" xfId="3" applyFont="1" applyAlignment="1">
      <alignment horizontal="right" vertical="center"/>
    </xf>
    <xf numFmtId="49" fontId="4" fillId="0" borderId="52" xfId="3" applyNumberFormat="1" applyFont="1" applyBorder="1" applyAlignment="1">
      <alignment horizontal="right" vertical="center"/>
    </xf>
    <xf numFmtId="43" fontId="5" fillId="0" borderId="53" xfId="5" applyFont="1" applyBorder="1" applyAlignment="1">
      <alignment horizontal="left" vertical="center"/>
    </xf>
    <xf numFmtId="0" fontId="5" fillId="0" borderId="54" xfId="3" applyFont="1" applyBorder="1" applyAlignment="1">
      <alignment horizontal="justify" vertical="center"/>
    </xf>
    <xf numFmtId="0" fontId="5" fillId="0" borderId="54" xfId="3" applyFont="1" applyBorder="1" applyAlignment="1">
      <alignment horizontal="right" vertical="center"/>
    </xf>
    <xf numFmtId="49" fontId="4" fillId="0" borderId="55" xfId="3" applyNumberFormat="1" applyFont="1" applyBorder="1" applyAlignment="1">
      <alignment horizontal="right" vertical="center"/>
    </xf>
    <xf numFmtId="0" fontId="5" fillId="0" borderId="0" xfId="3" applyFont="1" applyAlignment="1">
      <alignment vertical="center"/>
    </xf>
    <xf numFmtId="0" fontId="4" fillId="0" borderId="0" xfId="3" applyFont="1" applyAlignment="1">
      <alignment horizontal="justify" vertical="center"/>
    </xf>
    <xf numFmtId="0" fontId="5" fillId="0" borderId="0" xfId="7" applyFont="1" applyAlignment="1">
      <alignment horizontal="center" vertical="center"/>
    </xf>
    <xf numFmtId="0" fontId="5" fillId="0" borderId="0" xfId="8" applyNumberFormat="1" applyFont="1" applyAlignment="1">
      <alignment vertical="center"/>
    </xf>
    <xf numFmtId="0" fontId="4" fillId="0" borderId="50" xfId="3" applyFont="1" applyFill="1" applyBorder="1" applyAlignment="1">
      <alignment horizontal="right" vertical="center"/>
    </xf>
    <xf numFmtId="0" fontId="4" fillId="3" borderId="0" xfId="3" applyFont="1" applyFill="1" applyAlignment="1">
      <alignment horizontal="right" vertical="center"/>
    </xf>
    <xf numFmtId="49" fontId="4" fillId="3" borderId="52" xfId="3" applyNumberFormat="1" applyFont="1" applyFill="1" applyBorder="1" applyAlignment="1">
      <alignment horizontal="right" vertical="center"/>
    </xf>
    <xf numFmtId="0" fontId="5" fillId="3" borderId="0" xfId="3" applyFont="1" applyFill="1" applyAlignment="1">
      <alignment horizontal="right" vertical="center"/>
    </xf>
    <xf numFmtId="49" fontId="5" fillId="3" borderId="52" xfId="3" applyNumberFormat="1" applyFont="1" applyFill="1" applyBorder="1" applyAlignment="1">
      <alignment horizontal="right" vertical="center"/>
    </xf>
    <xf numFmtId="0" fontId="5" fillId="0" borderId="54" xfId="3" applyFont="1" applyBorder="1" applyAlignment="1">
      <alignment vertical="center"/>
    </xf>
    <xf numFmtId="0" fontId="5" fillId="3" borderId="54" xfId="3" applyFont="1" applyFill="1" applyBorder="1" applyAlignment="1">
      <alignment horizontal="right" vertical="center"/>
    </xf>
    <xf numFmtId="43" fontId="5" fillId="3" borderId="55" xfId="5" applyFont="1" applyFill="1" applyBorder="1" applyAlignment="1">
      <alignment horizontal="right" vertical="center"/>
    </xf>
    <xf numFmtId="0" fontId="15" fillId="0" borderId="0" xfId="7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7" fillId="0" borderId="0" xfId="0" applyFont="1" applyAlignment="1">
      <alignment wrapText="1"/>
    </xf>
    <xf numFmtId="14" fontId="5" fillId="0" borderId="60" xfId="3" applyNumberFormat="1" applyFont="1" applyFill="1" applyBorder="1" applyAlignment="1">
      <alignment horizontal="right" vertical="center"/>
    </xf>
    <xf numFmtId="0" fontId="5" fillId="0" borderId="60" xfId="3" applyFont="1" applyFill="1" applyBorder="1" applyAlignment="1">
      <alignment horizontal="right" vertical="center"/>
    </xf>
    <xf numFmtId="0" fontId="5" fillId="0" borderId="61" xfId="5" applyNumberFormat="1" applyFont="1" applyFill="1" applyBorder="1" applyAlignment="1">
      <alignment horizontal="right" vertical="center"/>
    </xf>
    <xf numFmtId="0" fontId="5" fillId="0" borderId="0" xfId="5" applyNumberFormat="1" applyFont="1" applyAlignment="1">
      <alignment horizontal="center" vertical="center"/>
    </xf>
    <xf numFmtId="0" fontId="4" fillId="0" borderId="0" xfId="5" applyNumberFormat="1" applyFont="1" applyAlignment="1">
      <alignment horizontal="left" vertical="center"/>
    </xf>
    <xf numFmtId="0" fontId="4" fillId="0" borderId="0" xfId="8" applyNumberFormat="1" applyFont="1" applyAlignment="1">
      <alignment horizontal="center" vertical="center" wrapText="1"/>
    </xf>
    <xf numFmtId="43" fontId="4" fillId="0" borderId="65" xfId="8" applyFont="1" applyBorder="1" applyAlignment="1">
      <alignment horizontal="center" vertical="center" wrapText="1"/>
    </xf>
    <xf numFmtId="43" fontId="5" fillId="3" borderId="10" xfId="5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3" borderId="0" xfId="5" applyNumberFormat="1" applyFont="1" applyFill="1" applyAlignment="1">
      <alignment vertical="center"/>
    </xf>
    <xf numFmtId="43" fontId="5" fillId="3" borderId="1" xfId="5" applyFont="1" applyFill="1" applyBorder="1" applyAlignment="1">
      <alignment horizontal="center" vertical="center"/>
    </xf>
    <xf numFmtId="43" fontId="5" fillId="3" borderId="1" xfId="8" applyFont="1" applyFill="1" applyBorder="1" applyAlignment="1">
      <alignment vertical="center"/>
    </xf>
    <xf numFmtId="0" fontId="5" fillId="3" borderId="0" xfId="5" applyNumberFormat="1" applyFont="1" applyFill="1" applyAlignment="1">
      <alignment horizontal="left" vertical="center"/>
    </xf>
    <xf numFmtId="43" fontId="4" fillId="3" borderId="61" xfId="5" applyFont="1" applyFill="1" applyBorder="1" applyAlignment="1">
      <alignment horizontal="right" vertical="center"/>
    </xf>
    <xf numFmtId="43" fontId="5" fillId="0" borderId="0" xfId="7" applyNumberFormat="1" applyFont="1" applyAlignment="1">
      <alignment vertical="center"/>
    </xf>
    <xf numFmtId="0" fontId="5" fillId="3" borderId="0" xfId="7" applyFont="1" applyFill="1" applyAlignment="1">
      <alignment vertical="center"/>
    </xf>
    <xf numFmtId="0" fontId="4" fillId="0" borderId="1" xfId="7" applyFont="1" applyBorder="1" applyAlignment="1">
      <alignment horizontal="center" vertical="center"/>
    </xf>
    <xf numFmtId="43" fontId="4" fillId="0" borderId="65" xfId="8" applyFont="1" applyBorder="1" applyAlignment="1">
      <alignment horizontal="center" vertical="center"/>
    </xf>
    <xf numFmtId="0" fontId="5" fillId="0" borderId="0" xfId="5" applyNumberFormat="1" applyFont="1" applyAlignment="1">
      <alignment horizontal="justify" vertical="center" wrapText="1"/>
    </xf>
    <xf numFmtId="10" fontId="5" fillId="0" borderId="66" xfId="7" applyNumberFormat="1" applyFont="1" applyFill="1" applyBorder="1" applyAlignment="1">
      <alignment horizontal="right" vertical="center"/>
    </xf>
    <xf numFmtId="43" fontId="5" fillId="3" borderId="1" xfId="5" applyFont="1" applyFill="1" applyBorder="1" applyAlignment="1">
      <alignment horizontal="right" vertical="center"/>
    </xf>
    <xf numFmtId="10" fontId="4" fillId="0" borderId="20" xfId="4" applyNumberFormat="1" applyFont="1" applyFill="1" applyBorder="1" applyAlignment="1">
      <alignment vertical="center" wrapText="1"/>
    </xf>
    <xf numFmtId="43" fontId="4" fillId="3" borderId="1" xfId="5" applyFont="1" applyFill="1" applyBorder="1" applyAlignment="1">
      <alignment horizontal="right" vertical="center"/>
    </xf>
    <xf numFmtId="0" fontId="5" fillId="0" borderId="0" xfId="5" applyNumberFormat="1" applyFont="1" applyAlignment="1">
      <alignment horizontal="left" vertical="center"/>
    </xf>
    <xf numFmtId="0" fontId="5" fillId="0" borderId="0" xfId="7" applyFont="1" applyAlignment="1">
      <alignment vertical="center" wrapText="1"/>
    </xf>
    <xf numFmtId="0" fontId="5" fillId="0" borderId="0" xfId="5" applyNumberFormat="1" applyFont="1" applyAlignment="1">
      <alignment vertical="center"/>
    </xf>
    <xf numFmtId="10" fontId="4" fillId="0" borderId="20" xfId="4" applyNumberFormat="1" applyFont="1" applyBorder="1" applyAlignment="1">
      <alignment vertical="center" wrapText="1"/>
    </xf>
    <xf numFmtId="43" fontId="4" fillId="0" borderId="1" xfId="5" applyFont="1" applyBorder="1" applyAlignment="1">
      <alignment horizontal="right" vertical="center"/>
    </xf>
    <xf numFmtId="43" fontId="4" fillId="0" borderId="30" xfId="5" applyFont="1" applyBorder="1" applyAlignment="1">
      <alignment horizontal="center" vertical="center" wrapText="1"/>
    </xf>
    <xf numFmtId="0" fontId="5" fillId="0" borderId="0" xfId="9" applyNumberFormat="1" applyFont="1" applyAlignment="1">
      <alignment horizontal="left" vertical="center"/>
    </xf>
    <xf numFmtId="43" fontId="5" fillId="0" borderId="67" xfId="5" applyFont="1" applyFill="1" applyBorder="1" applyAlignment="1">
      <alignment horizontal="right" vertical="center"/>
    </xf>
    <xf numFmtId="0" fontId="17" fillId="0" borderId="0" xfId="0" applyFont="1"/>
    <xf numFmtId="43" fontId="5" fillId="0" borderId="60" xfId="5" applyFont="1" applyFill="1" applyBorder="1" applyAlignment="1">
      <alignment horizontal="right" vertical="center"/>
    </xf>
    <xf numFmtId="43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vertical="center"/>
    </xf>
    <xf numFmtId="43" fontId="4" fillId="0" borderId="20" xfId="5" applyFont="1" applyBorder="1" applyAlignment="1">
      <alignment vertical="center" wrapText="1"/>
    </xf>
    <xf numFmtId="43" fontId="4" fillId="0" borderId="59" xfId="5" applyFont="1" applyBorder="1" applyAlignment="1">
      <alignment horizontal="right" vertical="center"/>
    </xf>
    <xf numFmtId="166" fontId="5" fillId="8" borderId="66" xfId="5" applyNumberFormat="1" applyFont="1" applyFill="1" applyBorder="1" applyAlignment="1">
      <alignment horizontal="right" vertical="center"/>
    </xf>
    <xf numFmtId="43" fontId="5" fillId="8" borderId="60" xfId="8" applyFont="1" applyFill="1" applyBorder="1" applyAlignment="1">
      <alignment horizontal="right" vertical="center"/>
    </xf>
    <xf numFmtId="10" fontId="4" fillId="0" borderId="33" xfId="8" applyNumberFormat="1" applyFont="1" applyBorder="1" applyAlignment="1">
      <alignment horizontal="right" vertical="center"/>
    </xf>
    <xf numFmtId="43" fontId="4" fillId="0" borderId="61" xfId="8" applyFont="1" applyBorder="1" applyAlignment="1">
      <alignment horizontal="right" vertical="center"/>
    </xf>
    <xf numFmtId="43" fontId="5" fillId="0" borderId="10" xfId="5" applyFont="1" applyBorder="1" applyAlignment="1">
      <alignment horizontal="left" vertical="center" wrapText="1"/>
    </xf>
    <xf numFmtId="43" fontId="5" fillId="0" borderId="60" xfId="5" applyFont="1" applyFill="1" applyBorder="1" applyAlignment="1">
      <alignment horizontal="center" vertical="center"/>
    </xf>
    <xf numFmtId="43" fontId="4" fillId="0" borderId="61" xfId="5" applyFont="1" applyFill="1" applyBorder="1" applyAlignment="1">
      <alignment horizontal="right" vertical="center"/>
    </xf>
    <xf numFmtId="0" fontId="4" fillId="0" borderId="0" xfId="7" applyFont="1" applyAlignment="1">
      <alignment vertical="center" wrapText="1"/>
    </xf>
    <xf numFmtId="10" fontId="5" fillId="0" borderId="66" xfId="7" applyNumberFormat="1" applyFont="1" applyFill="1" applyBorder="1" applyAlignment="1">
      <alignment horizontal="right" vertical="center" wrapText="1"/>
    </xf>
    <xf numFmtId="43" fontId="5" fillId="0" borderId="60" xfId="8" applyFont="1" applyFill="1" applyBorder="1" applyAlignment="1">
      <alignment horizontal="right" vertical="center"/>
    </xf>
    <xf numFmtId="10" fontId="4" fillId="0" borderId="33" xfId="7" applyNumberFormat="1" applyFont="1" applyFill="1" applyBorder="1" applyAlignment="1">
      <alignment horizontal="right" vertical="center" wrapText="1"/>
    </xf>
    <xf numFmtId="43" fontId="5" fillId="0" borderId="0" xfId="7" applyNumberFormat="1" applyFont="1" applyFill="1" applyAlignment="1">
      <alignment vertical="center"/>
    </xf>
    <xf numFmtId="0" fontId="5" fillId="0" borderId="0" xfId="5" applyNumberFormat="1" applyFont="1" applyAlignment="1">
      <alignment horizontal="left" vertical="center" wrapText="1"/>
    </xf>
    <xf numFmtId="10" fontId="4" fillId="0" borderId="20" xfId="8" applyNumberFormat="1" applyFont="1" applyFill="1" applyBorder="1" applyAlignment="1">
      <alignment horizontal="right" vertical="center"/>
    </xf>
    <xf numFmtId="43" fontId="4" fillId="0" borderId="59" xfId="8" applyFont="1" applyFill="1" applyBorder="1" applyAlignment="1">
      <alignment horizontal="right" vertical="center"/>
    </xf>
    <xf numFmtId="166" fontId="5" fillId="0" borderId="66" xfId="5" applyNumberFormat="1" applyFont="1" applyBorder="1" applyAlignment="1">
      <alignment horizontal="right" vertical="center"/>
    </xf>
    <xf numFmtId="43" fontId="5" fillId="0" borderId="60" xfId="8" applyFont="1" applyBorder="1" applyAlignment="1">
      <alignment horizontal="right" vertical="center"/>
    </xf>
    <xf numFmtId="0" fontId="5" fillId="0" borderId="0" xfId="5" applyNumberFormat="1" applyFont="1" applyAlignment="1">
      <alignment vertical="center" wrapText="1"/>
    </xf>
    <xf numFmtId="10" fontId="5" fillId="0" borderId="17" xfId="7" applyNumberFormat="1" applyFont="1" applyBorder="1" applyAlignment="1">
      <alignment horizontal="right" vertical="center" wrapText="1"/>
    </xf>
    <xf numFmtId="10" fontId="4" fillId="0" borderId="70" xfId="8" applyNumberFormat="1" applyFont="1" applyBorder="1" applyAlignment="1">
      <alignment horizontal="right" vertical="center"/>
    </xf>
    <xf numFmtId="43" fontId="4" fillId="0" borderId="61" xfId="5" applyFont="1" applyBorder="1" applyAlignment="1">
      <alignment horizontal="right" vertical="center"/>
    </xf>
    <xf numFmtId="0" fontId="18" fillId="0" borderId="0" xfId="7" applyFont="1" applyAlignment="1">
      <alignment horizontal="center" vertical="center" wrapText="1"/>
    </xf>
    <xf numFmtId="0" fontId="4" fillId="0" borderId="0" xfId="7" applyFont="1" applyAlignment="1">
      <alignment horizontal="right" vertical="center" wrapText="1"/>
    </xf>
    <xf numFmtId="43" fontId="4" fillId="0" borderId="0" xfId="8" applyFont="1" applyAlignment="1">
      <alignment horizontal="right" vertical="center" wrapText="1"/>
    </xf>
    <xf numFmtId="43" fontId="4" fillId="0" borderId="65" xfId="5" applyFont="1" applyBorder="1" applyAlignment="1">
      <alignment horizontal="center" vertical="center"/>
    </xf>
    <xf numFmtId="0" fontId="5" fillId="0" borderId="18" xfId="5" applyNumberFormat="1" applyFont="1" applyBorder="1" applyAlignment="1">
      <alignment horizontal="left" vertical="center" wrapText="1"/>
    </xf>
    <xf numFmtId="43" fontId="5" fillId="0" borderId="0" xfId="5" applyFont="1" applyAlignment="1">
      <alignment vertical="center"/>
    </xf>
    <xf numFmtId="0" fontId="5" fillId="0" borderId="60" xfId="5" applyNumberFormat="1" applyFont="1" applyFill="1" applyBorder="1" applyAlignment="1">
      <alignment vertical="center"/>
    </xf>
    <xf numFmtId="10" fontId="4" fillId="0" borderId="33" xfId="7" applyNumberFormat="1" applyFont="1" applyBorder="1" applyAlignment="1">
      <alignment horizontal="right" vertical="center"/>
    </xf>
    <xf numFmtId="43" fontId="4" fillId="0" borderId="65" xfId="5" applyFont="1" applyBorder="1" applyAlignment="1">
      <alignment horizontal="center" vertical="center" wrapText="1"/>
    </xf>
    <xf numFmtId="43" fontId="5" fillId="0" borderId="67" xfId="8" applyFont="1" applyBorder="1" applyAlignment="1">
      <alignment horizontal="right" vertical="center"/>
    </xf>
    <xf numFmtId="43" fontId="4" fillId="0" borderId="60" xfId="8" applyFont="1" applyBorder="1" applyAlignment="1">
      <alignment horizontal="right" vertical="center"/>
    </xf>
    <xf numFmtId="43" fontId="5" fillId="0" borderId="53" xfId="5" applyFont="1" applyBorder="1" applyAlignment="1">
      <alignment horizontal="left" vertical="center" wrapText="1"/>
    </xf>
    <xf numFmtId="43" fontId="5" fillId="0" borderId="61" xfId="8" applyFont="1" applyBorder="1" applyAlignment="1">
      <alignment horizontal="right" vertical="center"/>
    </xf>
    <xf numFmtId="43" fontId="4" fillId="0" borderId="58" xfId="8" applyFont="1" applyBorder="1" applyAlignment="1">
      <alignment horizontal="right" vertical="center"/>
    </xf>
    <xf numFmtId="10" fontId="5" fillId="0" borderId="0" xfId="7" applyNumberFormat="1" applyFont="1" applyAlignment="1">
      <alignment horizontal="center" vertical="center"/>
    </xf>
    <xf numFmtId="43" fontId="5" fillId="0" borderId="0" xfId="8" applyFont="1" applyAlignment="1">
      <alignment vertical="center"/>
    </xf>
    <xf numFmtId="10" fontId="5" fillId="7" borderId="66" xfId="7" applyNumberFormat="1" applyFont="1" applyFill="1" applyBorder="1" applyAlignment="1" applyProtection="1">
      <alignment horizontal="right" vertical="center"/>
      <protection locked="0"/>
    </xf>
    <xf numFmtId="0" fontId="5" fillId="7" borderId="66" xfId="5" applyNumberFormat="1" applyFont="1" applyFill="1" applyBorder="1" applyAlignment="1" applyProtection="1">
      <alignment vertical="center"/>
      <protection locked="0"/>
    </xf>
    <xf numFmtId="43" fontId="5" fillId="7" borderId="60" xfId="8" applyFont="1" applyFill="1" applyBorder="1" applyAlignment="1" applyProtection="1">
      <alignment horizontal="right" vertical="center"/>
      <protection locked="0"/>
    </xf>
    <xf numFmtId="43" fontId="5" fillId="7" borderId="67" xfId="5" applyFont="1" applyFill="1" applyBorder="1" applyAlignment="1" applyProtection="1">
      <alignment horizontal="right" vertical="center"/>
      <protection locked="0"/>
    </xf>
    <xf numFmtId="43" fontId="5" fillId="7" borderId="60" xfId="5" applyFont="1" applyFill="1" applyBorder="1" applyAlignment="1" applyProtection="1">
      <alignment horizontal="right" vertical="center"/>
      <protection locked="0"/>
    </xf>
    <xf numFmtId="10" fontId="5" fillId="7" borderId="66" xfId="7" applyNumberFormat="1" applyFont="1" applyFill="1" applyBorder="1" applyAlignment="1" applyProtection="1">
      <alignment horizontal="right" vertical="center" wrapText="1"/>
      <protection locked="0"/>
    </xf>
    <xf numFmtId="43" fontId="5" fillId="7" borderId="30" xfId="10" applyNumberFormat="1" applyFont="1" applyFill="1" applyBorder="1" applyAlignment="1" applyProtection="1">
      <alignment vertical="center"/>
      <protection locked="0"/>
    </xf>
    <xf numFmtId="43" fontId="5" fillId="7" borderId="66" xfId="10" applyNumberFormat="1" applyFont="1" applyFill="1" applyBorder="1" applyAlignment="1" applyProtection="1">
      <alignment vertical="center"/>
      <protection locked="0"/>
    </xf>
    <xf numFmtId="43" fontId="5" fillId="7" borderId="66" xfId="5" applyFont="1" applyFill="1" applyBorder="1" applyAlignment="1" applyProtection="1">
      <alignment vertical="center"/>
      <protection locked="0"/>
    </xf>
    <xf numFmtId="43" fontId="5" fillId="7" borderId="60" xfId="5" applyFont="1" applyFill="1" applyBorder="1" applyAlignment="1" applyProtection="1">
      <alignment horizontal="center" vertical="center"/>
      <protection locked="0"/>
    </xf>
    <xf numFmtId="43" fontId="5" fillId="7" borderId="60" xfId="3" applyNumberFormat="1" applyFont="1" applyFill="1" applyBorder="1" applyAlignment="1" applyProtection="1">
      <alignment horizontal="right" vertical="center"/>
      <protection locked="0"/>
    </xf>
    <xf numFmtId="14" fontId="5" fillId="7" borderId="60" xfId="3" applyNumberFormat="1" applyFont="1" applyFill="1" applyBorder="1" applyAlignment="1" applyProtection="1">
      <alignment vertical="center"/>
      <protection locked="0"/>
    </xf>
    <xf numFmtId="14" fontId="5" fillId="7" borderId="60" xfId="3" applyNumberFormat="1" applyFont="1" applyFill="1" applyBorder="1" applyAlignment="1" applyProtection="1">
      <alignment horizontal="right" vertical="center"/>
      <protection locked="0"/>
    </xf>
    <xf numFmtId="14" fontId="4" fillId="7" borderId="51" xfId="3" applyNumberFormat="1" applyFont="1" applyFill="1" applyBorder="1" applyAlignment="1" applyProtection="1">
      <alignment horizontal="right" vertical="center"/>
      <protection locked="0"/>
    </xf>
    <xf numFmtId="8" fontId="0" fillId="7" borderId="45" xfId="0" applyNumberFormat="1" applyFill="1" applyBorder="1" applyAlignment="1" applyProtection="1">
      <alignment horizontal="center" vertical="center" wrapText="1"/>
      <protection locked="0"/>
    </xf>
    <xf numFmtId="8" fontId="0" fillId="7" borderId="7" xfId="0" applyNumberFormat="1" applyFill="1" applyBorder="1" applyAlignment="1" applyProtection="1">
      <alignment horizontal="center" vertical="center" wrapText="1"/>
      <protection locked="0"/>
    </xf>
    <xf numFmtId="8" fontId="0" fillId="7" borderId="5" xfId="0" applyNumberFormat="1" applyFill="1" applyBorder="1" applyAlignment="1" applyProtection="1">
      <alignment horizontal="center" vertical="center" wrapText="1"/>
      <protection locked="0"/>
    </xf>
    <xf numFmtId="8" fontId="0" fillId="7" borderId="6" xfId="0" applyNumberFormat="1" applyFill="1" applyBorder="1" applyAlignment="1" applyProtection="1">
      <alignment horizontal="center" vertical="center" wrapText="1"/>
      <protection locked="0"/>
    </xf>
    <xf numFmtId="164" fontId="21" fillId="0" borderId="1" xfId="0" applyNumberFormat="1" applyFont="1" applyBorder="1" applyAlignment="1">
      <alignment horizontal="center" vertical="center"/>
    </xf>
    <xf numFmtId="16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wrapText="1"/>
    </xf>
    <xf numFmtId="10" fontId="21" fillId="0" borderId="1" xfId="0" applyNumberFormat="1" applyFont="1" applyBorder="1" applyAlignment="1">
      <alignment horizontal="center" vertical="center" wrapText="1"/>
    </xf>
    <xf numFmtId="8" fontId="21" fillId="0" borderId="1" xfId="0" applyNumberFormat="1" applyFont="1" applyBorder="1" applyAlignment="1">
      <alignment horizontal="center" vertical="center" wrapText="1"/>
    </xf>
    <xf numFmtId="1" fontId="24" fillId="0" borderId="1" xfId="11" applyNumberFormat="1" applyFont="1" applyBorder="1" applyAlignment="1">
      <alignment horizontal="center" vertical="center" wrapText="1"/>
    </xf>
    <xf numFmtId="1" fontId="24" fillId="0" borderId="1" xfId="11" applyNumberFormat="1" applyFont="1" applyBorder="1" applyAlignment="1">
      <alignment horizontal="center" vertical="center"/>
    </xf>
    <xf numFmtId="2" fontId="24" fillId="0" borderId="1" xfId="11" applyNumberFormat="1" applyFont="1" applyBorder="1" applyAlignment="1">
      <alignment horizontal="center" vertical="center"/>
    </xf>
    <xf numFmtId="0" fontId="24" fillId="0" borderId="1" xfId="1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7" fillId="0" borderId="1" xfId="0" applyFont="1" applyBorder="1" applyAlignment="1">
      <alignment horizontal="center" vertical="center" wrapText="1"/>
    </xf>
    <xf numFmtId="4" fontId="0" fillId="7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4" fontId="10" fillId="7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0" fillId="0" borderId="0" xfId="0" applyNumberFormat="1"/>
    <xf numFmtId="49" fontId="29" fillId="0" borderId="0" xfId="0" applyNumberFormat="1" applyFont="1" applyAlignment="1">
      <alignment horizontal="left" vertical="center"/>
    </xf>
    <xf numFmtId="2" fontId="30" fillId="9" borderId="1" xfId="0" applyNumberFormat="1" applyFont="1" applyFill="1" applyBorder="1" applyAlignment="1">
      <alignment horizontal="center" vertical="center"/>
    </xf>
    <xf numFmtId="10" fontId="0" fillId="7" borderId="12" xfId="1" applyNumberFormat="1" applyFont="1" applyFill="1" applyBorder="1" applyAlignment="1" applyProtection="1">
      <alignment horizontal="center" vertical="center"/>
      <protection locked="0"/>
    </xf>
    <xf numFmtId="10" fontId="0" fillId="0" borderId="30" xfId="1" applyNumberFormat="1" applyFont="1" applyFill="1" applyBorder="1" applyAlignment="1" applyProtection="1">
      <alignment horizontal="center"/>
    </xf>
    <xf numFmtId="0" fontId="5" fillId="0" borderId="0" xfId="5" applyNumberFormat="1" applyFont="1" applyAlignment="1">
      <alignment horizontal="left" vertical="center" wrapText="1"/>
    </xf>
    <xf numFmtId="0" fontId="5" fillId="0" borderId="0" xfId="5" applyNumberFormat="1" applyFont="1" applyAlignment="1">
      <alignment horizontal="left" vertical="center" wrapText="1"/>
    </xf>
    <xf numFmtId="0" fontId="5" fillId="0" borderId="18" xfId="5" applyNumberFormat="1" applyFont="1" applyBorder="1" applyAlignment="1">
      <alignment horizontal="left" vertical="center" wrapText="1"/>
    </xf>
    <xf numFmtId="0" fontId="5" fillId="3" borderId="0" xfId="5" applyNumberFormat="1" applyFont="1" applyFill="1" applyAlignment="1">
      <alignment horizontal="left" vertical="center"/>
    </xf>
    <xf numFmtId="43" fontId="4" fillId="0" borderId="14" xfId="5" applyFont="1" applyBorder="1" applyAlignment="1">
      <alignment horizontal="left" vertical="center"/>
    </xf>
    <xf numFmtId="43" fontId="4" fillId="0" borderId="15" xfId="5" applyFont="1" applyBorder="1" applyAlignment="1">
      <alignment horizontal="left" vertical="center"/>
    </xf>
    <xf numFmtId="10" fontId="5" fillId="7" borderId="30" xfId="7" applyNumberFormat="1" applyFont="1" applyFill="1" applyBorder="1" applyAlignment="1" applyProtection="1">
      <alignment horizontal="right" vertical="center"/>
      <protection locked="0"/>
    </xf>
    <xf numFmtId="10" fontId="4" fillId="7" borderId="66" xfId="5" applyNumberFormat="1" applyFont="1" applyFill="1" applyBorder="1" applyAlignment="1" applyProtection="1">
      <alignment vertical="center"/>
      <protection locked="0"/>
    </xf>
    <xf numFmtId="0" fontId="4" fillId="0" borderId="18" xfId="5" applyNumberFormat="1" applyFont="1" applyBorder="1" applyAlignment="1">
      <alignment vertical="center"/>
    </xf>
    <xf numFmtId="0" fontId="4" fillId="0" borderId="0" xfId="5" applyNumberFormat="1" applyFont="1" applyBorder="1" applyAlignment="1">
      <alignment horizontal="left" vertical="center" wrapText="1"/>
    </xf>
    <xf numFmtId="10" fontId="5" fillId="0" borderId="0" xfId="7" applyNumberFormat="1" applyFont="1" applyAlignment="1">
      <alignment vertical="center"/>
    </xf>
    <xf numFmtId="43" fontId="5" fillId="0" borderId="0" xfId="5" applyFont="1" applyAlignment="1">
      <alignment horizontal="right" vertical="center"/>
    </xf>
    <xf numFmtId="0" fontId="5" fillId="0" borderId="0" xfId="7" applyFont="1" applyAlignment="1">
      <alignment horizontal="right" vertical="center"/>
    </xf>
    <xf numFmtId="10" fontId="32" fillId="7" borderId="66" xfId="7" applyNumberFormat="1" applyFont="1" applyFill="1" applyBorder="1" applyAlignment="1" applyProtection="1">
      <alignment horizontal="right" vertical="center"/>
      <protection locked="0"/>
    </xf>
    <xf numFmtId="43" fontId="5" fillId="3" borderId="1" xfId="8" applyFont="1" applyFill="1" applyBorder="1" applyAlignment="1">
      <alignment horizontal="center" vertical="center" wrapText="1"/>
    </xf>
    <xf numFmtId="0" fontId="4" fillId="7" borderId="72" xfId="0" applyFont="1" applyFill="1" applyBorder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2" fillId="6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4" fillId="7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31" fillId="0" borderId="36" xfId="0" applyFont="1" applyBorder="1" applyAlignment="1" applyProtection="1">
      <alignment horizontal="center"/>
    </xf>
    <xf numFmtId="0" fontId="31" fillId="0" borderId="21" xfId="0" applyFont="1" applyBorder="1" applyAlignment="1" applyProtection="1">
      <alignment horizontal="center"/>
    </xf>
    <xf numFmtId="0" fontId="31" fillId="0" borderId="37" xfId="0" applyFont="1" applyBorder="1" applyAlignment="1" applyProtection="1">
      <alignment horizontal="center"/>
    </xf>
    <xf numFmtId="0" fontId="4" fillId="3" borderId="19" xfId="0" applyFont="1" applyFill="1" applyBorder="1" applyAlignment="1" applyProtection="1">
      <alignment horizontal="center"/>
    </xf>
    <xf numFmtId="0" fontId="4" fillId="3" borderId="15" xfId="0" applyFont="1" applyFill="1" applyBorder="1" applyAlignment="1" applyProtection="1">
      <alignment horizontal="center"/>
    </xf>
    <xf numFmtId="0" fontId="4" fillId="3" borderId="22" xfId="0" applyFont="1" applyFill="1" applyBorder="1" applyAlignment="1" applyProtection="1">
      <alignment horizontal="center"/>
    </xf>
    <xf numFmtId="10" fontId="5" fillId="0" borderId="2" xfId="1" applyNumberFormat="1" applyFont="1" applyFill="1" applyBorder="1" applyAlignment="1" applyProtection="1">
      <alignment horizontal="center" vertical="center" wrapText="1"/>
    </xf>
    <xf numFmtId="10" fontId="5" fillId="0" borderId="3" xfId="1" applyNumberFormat="1" applyFont="1" applyFill="1" applyBorder="1" applyAlignment="1" applyProtection="1">
      <alignment horizontal="center" vertical="center" wrapText="1"/>
    </xf>
    <xf numFmtId="10" fontId="5" fillId="0" borderId="24" xfId="1" applyNumberFormat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24" xfId="0" applyFont="1" applyFill="1" applyBorder="1" applyAlignment="1" applyProtection="1">
      <alignment horizontal="center"/>
    </xf>
    <xf numFmtId="0" fontId="4" fillId="3" borderId="26" xfId="0" applyFont="1" applyFill="1" applyBorder="1" applyAlignment="1" applyProtection="1">
      <alignment horizontal="center"/>
    </xf>
    <xf numFmtId="0" fontId="4" fillId="3" borderId="27" xfId="0" applyFont="1" applyFill="1" applyBorder="1" applyAlignment="1" applyProtection="1">
      <alignment horizontal="center"/>
    </xf>
    <xf numFmtId="0" fontId="4" fillId="3" borderId="28" xfId="0" applyFont="1" applyFill="1" applyBorder="1" applyAlignment="1" applyProtection="1">
      <alignment horizontal="center"/>
    </xf>
    <xf numFmtId="43" fontId="5" fillId="0" borderId="0" xfId="5" applyFont="1" applyAlignment="1">
      <alignment horizontal="left" vertical="center"/>
    </xf>
    <xf numFmtId="0" fontId="20" fillId="2" borderId="49" xfId="7" applyFont="1" applyFill="1" applyBorder="1" applyAlignment="1">
      <alignment horizontal="center" vertical="center" wrapText="1"/>
    </xf>
    <xf numFmtId="0" fontId="20" fillId="2" borderId="50" xfId="7" applyFont="1" applyFill="1" applyBorder="1" applyAlignment="1">
      <alignment horizontal="center" vertical="center" wrapText="1"/>
    </xf>
    <xf numFmtId="0" fontId="20" fillId="2" borderId="51" xfId="7" applyFont="1" applyFill="1" applyBorder="1" applyAlignment="1">
      <alignment horizontal="center" vertical="center" wrapText="1"/>
    </xf>
    <xf numFmtId="0" fontId="14" fillId="2" borderId="10" xfId="7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center" vertical="center" wrapText="1"/>
    </xf>
    <xf numFmtId="0" fontId="14" fillId="2" borderId="52" xfId="7" applyFont="1" applyFill="1" applyBorder="1" applyAlignment="1">
      <alignment horizontal="center" vertical="center" wrapText="1"/>
    </xf>
    <xf numFmtId="0" fontId="14" fillId="2" borderId="53" xfId="7" applyFont="1" applyFill="1" applyBorder="1" applyAlignment="1">
      <alignment horizontal="center" vertical="center" wrapText="1"/>
    </xf>
    <xf numFmtId="0" fontId="14" fillId="2" borderId="54" xfId="7" applyFont="1" applyFill="1" applyBorder="1" applyAlignment="1">
      <alignment horizontal="center" vertical="center" wrapText="1"/>
    </xf>
    <xf numFmtId="0" fontId="14" fillId="2" borderId="55" xfId="7" applyFont="1" applyFill="1" applyBorder="1" applyAlignment="1">
      <alignment horizontal="center" vertical="center" wrapText="1"/>
    </xf>
    <xf numFmtId="43" fontId="4" fillId="0" borderId="0" xfId="5" applyFont="1" applyAlignment="1">
      <alignment horizontal="right" vertical="center"/>
    </xf>
    <xf numFmtId="43" fontId="4" fillId="2" borderId="46" xfId="5" applyFont="1" applyFill="1" applyBorder="1" applyAlignment="1">
      <alignment horizontal="left" vertical="center"/>
    </xf>
    <xf numFmtId="43" fontId="4" fillId="2" borderId="47" xfId="5" applyFont="1" applyFill="1" applyBorder="1" applyAlignment="1">
      <alignment horizontal="left" vertical="center"/>
    </xf>
    <xf numFmtId="43" fontId="4" fillId="2" borderId="48" xfId="5" applyFont="1" applyFill="1" applyBorder="1" applyAlignment="1">
      <alignment horizontal="left" vertical="center"/>
    </xf>
    <xf numFmtId="49" fontId="4" fillId="3" borderId="0" xfId="3" applyNumberFormat="1" applyFont="1" applyFill="1" applyAlignment="1">
      <alignment horizontal="right" vertical="center" wrapText="1"/>
    </xf>
    <xf numFmtId="49" fontId="4" fillId="3" borderId="52" xfId="3" applyNumberFormat="1" applyFont="1" applyFill="1" applyBorder="1" applyAlignment="1">
      <alignment horizontal="right" vertical="center" wrapText="1"/>
    </xf>
    <xf numFmtId="43" fontId="4" fillId="2" borderId="56" xfId="5" applyFont="1" applyFill="1" applyBorder="1" applyAlignment="1">
      <alignment horizontal="left" vertical="center" wrapText="1"/>
    </xf>
    <xf numFmtId="43" fontId="4" fillId="2" borderId="57" xfId="5" applyFont="1" applyFill="1" applyBorder="1" applyAlignment="1">
      <alignment horizontal="left" vertical="center" wrapText="1"/>
    </xf>
    <xf numFmtId="43" fontId="4" fillId="2" borderId="58" xfId="5" applyFont="1" applyFill="1" applyBorder="1" applyAlignment="1">
      <alignment horizontal="left" vertical="center" wrapText="1"/>
    </xf>
    <xf numFmtId="0" fontId="4" fillId="7" borderId="0" xfId="7" applyFont="1" applyFill="1" applyAlignment="1">
      <alignment horizontal="center" vertical="center"/>
    </xf>
    <xf numFmtId="43" fontId="4" fillId="0" borderId="23" xfId="5" applyFont="1" applyBorder="1" applyAlignment="1">
      <alignment horizontal="left" vertical="center" wrapText="1"/>
    </xf>
    <xf numFmtId="43" fontId="4" fillId="0" borderId="1" xfId="5" applyFont="1" applyBorder="1" applyAlignment="1">
      <alignment horizontal="left" vertical="center" wrapText="1"/>
    </xf>
    <xf numFmtId="43" fontId="5" fillId="0" borderId="18" xfId="5" applyFont="1" applyBorder="1" applyAlignment="1">
      <alignment horizontal="left" vertical="center"/>
    </xf>
    <xf numFmtId="43" fontId="5" fillId="0" borderId="54" xfId="5" applyFont="1" applyBorder="1" applyAlignment="1">
      <alignment horizontal="left" vertical="center"/>
    </xf>
    <xf numFmtId="43" fontId="4" fillId="2" borderId="62" xfId="5" applyFont="1" applyFill="1" applyBorder="1" applyAlignment="1">
      <alignment horizontal="left" vertical="center" wrapText="1"/>
    </xf>
    <xf numFmtId="43" fontId="4" fillId="2" borderId="63" xfId="5" applyFont="1" applyFill="1" applyBorder="1" applyAlignment="1">
      <alignment horizontal="left" vertical="center" wrapText="1"/>
    </xf>
    <xf numFmtId="43" fontId="4" fillId="2" borderId="64" xfId="5" applyFont="1" applyFill="1" applyBorder="1" applyAlignment="1">
      <alignment horizontal="left" vertical="center" wrapText="1"/>
    </xf>
    <xf numFmtId="43" fontId="4" fillId="0" borderId="13" xfId="5" applyFont="1" applyBorder="1" applyAlignment="1">
      <alignment horizontal="left" vertical="center" wrapText="1"/>
    </xf>
    <xf numFmtId="43" fontId="4" fillId="0" borderId="3" xfId="5" applyFont="1" applyBorder="1" applyAlignment="1">
      <alignment horizontal="left" vertical="center" wrapText="1"/>
    </xf>
    <xf numFmtId="43" fontId="4" fillId="0" borderId="4" xfId="5" applyFont="1" applyBorder="1" applyAlignment="1">
      <alignment horizontal="left" vertical="center" wrapText="1"/>
    </xf>
    <xf numFmtId="0" fontId="5" fillId="3" borderId="0" xfId="5" applyNumberFormat="1" applyFont="1" applyFill="1" applyAlignment="1">
      <alignment horizontal="left" vertical="center"/>
    </xf>
    <xf numFmtId="43" fontId="4" fillId="3" borderId="53" xfId="5" applyFont="1" applyFill="1" applyBorder="1" applyAlignment="1">
      <alignment horizontal="left" vertical="center"/>
    </xf>
    <xf numFmtId="43" fontId="4" fillId="3" borderId="54" xfId="5" applyFont="1" applyFill="1" applyBorder="1" applyAlignment="1">
      <alignment horizontal="left" vertical="center"/>
    </xf>
    <xf numFmtId="43" fontId="4" fillId="0" borderId="14" xfId="5" applyFont="1" applyBorder="1" applyAlignment="1">
      <alignment horizontal="left" vertical="center" wrapText="1"/>
    </xf>
    <xf numFmtId="43" fontId="4" fillId="0" borderId="15" xfId="5" applyFont="1" applyBorder="1" applyAlignment="1">
      <alignment horizontal="left" vertical="center" wrapText="1"/>
    </xf>
    <xf numFmtId="43" fontId="4" fillId="0" borderId="10" xfId="5" applyFont="1" applyBorder="1" applyAlignment="1">
      <alignment horizontal="left" vertical="center" wrapText="1"/>
    </xf>
    <xf numFmtId="43" fontId="4" fillId="0" borderId="0" xfId="5" applyFont="1" applyAlignment="1">
      <alignment horizontal="left" vertical="center" wrapText="1"/>
    </xf>
    <xf numFmtId="43" fontId="4" fillId="0" borderId="53" xfId="5" applyFont="1" applyBorder="1" applyAlignment="1">
      <alignment horizontal="left" vertical="center" wrapText="1"/>
    </xf>
    <xf numFmtId="43" fontId="4" fillId="0" borderId="69" xfId="5" applyFont="1" applyBorder="1" applyAlignment="1">
      <alignment horizontal="left" vertical="center" wrapText="1"/>
    </xf>
    <xf numFmtId="43" fontId="4" fillId="0" borderId="68" xfId="5" applyFont="1" applyBorder="1" applyAlignment="1">
      <alignment horizontal="left" vertical="center" wrapText="1"/>
    </xf>
    <xf numFmtId="43" fontId="4" fillId="0" borderId="20" xfId="5" applyFont="1" applyBorder="1" applyAlignment="1">
      <alignment horizontal="left" vertical="center" wrapText="1"/>
    </xf>
    <xf numFmtId="43" fontId="4" fillId="0" borderId="65" xfId="5" applyFont="1" applyBorder="1" applyAlignment="1">
      <alignment horizontal="left" vertical="center" wrapText="1"/>
    </xf>
    <xf numFmtId="43" fontId="5" fillId="0" borderId="0" xfId="5" applyFont="1" applyAlignment="1">
      <alignment horizontal="left" vertical="center" wrapText="1"/>
    </xf>
    <xf numFmtId="43" fontId="5" fillId="0" borderId="18" xfId="5" applyFont="1" applyBorder="1" applyAlignment="1">
      <alignment horizontal="left" vertical="center" wrapText="1"/>
    </xf>
    <xf numFmtId="43" fontId="4" fillId="0" borderId="54" xfId="5" applyFont="1" applyBorder="1" applyAlignment="1">
      <alignment horizontal="left" vertical="center" wrapText="1"/>
    </xf>
    <xf numFmtId="43" fontId="4" fillId="0" borderId="13" xfId="5" applyFont="1" applyBorder="1" applyAlignment="1">
      <alignment horizontal="left" vertical="center"/>
    </xf>
    <xf numFmtId="43" fontId="4" fillId="0" borderId="3" xfId="5" applyFont="1" applyBorder="1" applyAlignment="1">
      <alignment horizontal="left" vertical="center"/>
    </xf>
    <xf numFmtId="43" fontId="4" fillId="0" borderId="62" xfId="5" applyFont="1" applyBorder="1" applyAlignment="1">
      <alignment horizontal="left" vertical="center" wrapText="1"/>
    </xf>
    <xf numFmtId="43" fontId="4" fillId="0" borderId="63" xfId="5" applyFont="1" applyBorder="1" applyAlignment="1">
      <alignment horizontal="left" vertical="center" wrapText="1"/>
    </xf>
    <xf numFmtId="43" fontId="4" fillId="0" borderId="64" xfId="5" applyFont="1" applyBorder="1" applyAlignment="1">
      <alignment horizontal="left" vertical="center" wrapText="1"/>
    </xf>
    <xf numFmtId="0" fontId="5" fillId="0" borderId="12" xfId="5" applyNumberFormat="1" applyFont="1" applyBorder="1" applyAlignment="1">
      <alignment horizontal="left" vertical="center" wrapText="1"/>
    </xf>
    <xf numFmtId="0" fontId="5" fillId="0" borderId="16" xfId="5" applyNumberFormat="1" applyFont="1" applyBorder="1" applyAlignment="1">
      <alignment horizontal="left" vertical="center" wrapText="1"/>
    </xf>
    <xf numFmtId="0" fontId="5" fillId="0" borderId="0" xfId="5" applyNumberFormat="1" applyFont="1" applyAlignment="1">
      <alignment horizontal="left" vertical="center" wrapText="1"/>
    </xf>
    <xf numFmtId="0" fontId="5" fillId="0" borderId="18" xfId="5" applyNumberFormat="1" applyFont="1" applyBorder="1" applyAlignment="1">
      <alignment horizontal="left" vertical="center" wrapText="1"/>
    </xf>
    <xf numFmtId="43" fontId="4" fillId="2" borderId="62" xfId="5" applyFont="1" applyFill="1" applyBorder="1" applyAlignment="1">
      <alignment horizontal="left" vertical="center"/>
    </xf>
    <xf numFmtId="43" fontId="4" fillId="2" borderId="63" xfId="5" applyFont="1" applyFill="1" applyBorder="1" applyAlignment="1">
      <alignment horizontal="left" vertical="center"/>
    </xf>
    <xf numFmtId="43" fontId="4" fillId="2" borderId="64" xfId="5" applyFont="1" applyFill="1" applyBorder="1" applyAlignment="1">
      <alignment horizontal="left" vertical="center"/>
    </xf>
    <xf numFmtId="0" fontId="4" fillId="0" borderId="46" xfId="7" applyFont="1" applyBorder="1" applyAlignment="1">
      <alignment horizontal="left" vertical="center" wrapText="1"/>
    </xf>
    <xf numFmtId="0" fontId="4" fillId="0" borderId="47" xfId="7" applyFont="1" applyBorder="1" applyAlignment="1">
      <alignment horizontal="left" vertical="center" wrapText="1"/>
    </xf>
    <xf numFmtId="43" fontId="5" fillId="0" borderId="10" xfId="5" applyFont="1" applyBorder="1" applyAlignment="1">
      <alignment horizontal="left" vertical="top"/>
    </xf>
    <xf numFmtId="43" fontId="5" fillId="0" borderId="17" xfId="5" applyFont="1" applyBorder="1" applyAlignment="1">
      <alignment horizontal="left" vertical="center" wrapText="1"/>
    </xf>
    <xf numFmtId="43" fontId="4" fillId="0" borderId="71" xfId="5" applyFont="1" applyBorder="1" applyAlignment="1">
      <alignment vertical="center" wrapText="1"/>
    </xf>
    <xf numFmtId="43" fontId="4" fillId="0" borderId="66" xfId="5" applyFont="1" applyBorder="1" applyAlignment="1">
      <alignment vertical="center" wrapText="1"/>
    </xf>
    <xf numFmtId="43" fontId="4" fillId="0" borderId="17" xfId="5" applyFont="1" applyBorder="1" applyAlignment="1">
      <alignment vertical="center" wrapText="1"/>
    </xf>
    <xf numFmtId="43" fontId="5" fillId="0" borderId="54" xfId="5" applyFont="1" applyBorder="1" applyAlignment="1">
      <alignment horizontal="left" vertical="center" wrapText="1"/>
    </xf>
    <xf numFmtId="8" fontId="21" fillId="0" borderId="2" xfId="0" applyNumberFormat="1" applyFont="1" applyBorder="1" applyAlignment="1">
      <alignment horizontal="right" vertical="center" wrapText="1"/>
    </xf>
    <xf numFmtId="8" fontId="21" fillId="0" borderId="3" xfId="0" applyNumberFormat="1" applyFont="1" applyBorder="1" applyAlignment="1">
      <alignment horizontal="right" vertical="center" wrapText="1"/>
    </xf>
    <xf numFmtId="8" fontId="21" fillId="0" borderId="4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8" fontId="1" fillId="0" borderId="2" xfId="0" applyNumberFormat="1" applyFont="1" applyBorder="1" applyAlignment="1">
      <alignment horizontal="right" vertical="center" wrapText="1"/>
    </xf>
    <xf numFmtId="8" fontId="1" fillId="0" borderId="3" xfId="0" applyNumberFormat="1" applyFont="1" applyBorder="1" applyAlignment="1">
      <alignment horizontal="right" vertical="center" wrapText="1"/>
    </xf>
    <xf numFmtId="8" fontId="1" fillId="0" borderId="4" xfId="0" applyNumberFormat="1" applyFont="1" applyBorder="1" applyAlignment="1">
      <alignment horizontal="right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</cellXfs>
  <cellStyles count="12">
    <cellStyle name="Hiperlink" xfId="6" builtinId="8"/>
    <cellStyle name="Moeda" xfId="2" builtinId="4"/>
    <cellStyle name="Moeda 2 2" xfId="10" xr:uid="{8E2AED75-2724-482A-A6D5-3E34BDB9C99C}"/>
    <cellStyle name="Normal" xfId="0" builtinId="0"/>
    <cellStyle name="Normal 2" xfId="3" xr:uid="{BFA73939-564E-4DAC-8D80-E3509CD8DCAE}"/>
    <cellStyle name="Normal 3" xfId="7" xr:uid="{10707C39-BDC3-41EB-897F-640DE5B6C68E}"/>
    <cellStyle name="Normal 7" xfId="11" xr:uid="{45BFEEC6-34BA-4867-AA98-6923F8C29514}"/>
    <cellStyle name="Porcentagem" xfId="1" builtinId="5"/>
    <cellStyle name="Porcentagem 2" xfId="4" xr:uid="{00091534-BF87-4A5B-824F-DF4F79CEBE7A}"/>
    <cellStyle name="Vírgula" xfId="5" builtinId="3"/>
    <cellStyle name="Vírgula 3 2" xfId="9" xr:uid="{94A7514E-21C4-4204-BDA0-F8C589754948}"/>
    <cellStyle name="Vírgula 4" xfId="8" xr:uid="{E956BE0C-F64E-49A9-A418-8E8DD9FED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118222</xdr:colOff>
      <xdr:row>5</xdr:row>
      <xdr:rowOff>107576</xdr:rowOff>
    </xdr:from>
    <xdr:to>
      <xdr:col>7</xdr:col>
      <xdr:colOff>188433</xdr:colOff>
      <xdr:row>9</xdr:row>
      <xdr:rowOff>8966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25CA2A81-5C7E-46DC-B797-357AFC53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2669" y="1281952"/>
          <a:ext cx="4310517" cy="618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1768516B-BFDA-4A65-A459-D071545C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85775"/>
          <a:ext cx="3219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joao_bulhoes_mj_gov_br/Documents/Contratos%20de%20Manuten&#231;&#227;o%20Predial%20-%20FEDERAIS/PFMOS/Planilha_Manutencao_Predial%20PFMOS%20-%20autopreenchimento%20-%20Estimativa%20COENA%20REV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BDI"/>
      <sheetName val="ENCARREGADO "/>
      <sheetName val="ENCARREGADO Uber"/>
      <sheetName val="ENCARREGADO  C.Ind. 12%"/>
      <sheetName val="ELETRICISTA "/>
      <sheetName val="ENCANADOR "/>
      <sheetName val="PEDREIRO "/>
      <sheetName val="SERVENTE"/>
      <sheetName val="AUX.ELET."/>
      <sheetName val="AUX.ELET. Uber"/>
      <sheetName val="AUX.ELET. C.Ind. 12%"/>
      <sheetName val="Serviço Eventual"/>
      <sheetName val="Equip e Ferramental"/>
      <sheetName val="ESPECIALIZADOS"/>
    </sheetNames>
    <sheetDataSet>
      <sheetData sheetId="0">
        <row r="2">
          <cell r="A2" t="str">
            <v>COMPOSIÇÃO DE CUSTO DA ADMINISTRAÇÃO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ao Bulhoes de Lima Neto" id="{C3346374-EECF-441D-B2D0-6090D6B16003}" userId="S::joao.bulhoes@mj.gov.br::40327f0c-a4de-4390-b9ee-73db245cc5e4" providerId="AD"/>
  <person displayName="Gilberto de Oliveira Maximo" id="{9E38A2BA-215A-4B26-9AD8-502D3705187A}" userId="S::gilberto.maximo@cgu.gov.br::54361949-fca1-499d-979f-9a9df253716a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A7B72489-0345-4490-972F-55C6D810261B}">
    <text>Inserir a data da Proposta</text>
  </threadedComment>
  <threadedComment ref="D47" dT="2021-12-03T14:03:53.39" personId="{C3346374-EECF-441D-B2D0-6090D6B16003}" id="{A358EADE-C5DC-4707-A010-B598B7E48B5D}">
    <text>Caso a empresa não tenha desoneração na folha, com exceção do item C (SAT) que varia de empresa para empresa,  todos os percentuais do  Submódulo 2.2 são fixos, definidos em lei.</text>
  </threadedComment>
  <threadedComment ref="D66" dT="2020-07-29T14:13:34.10" personId="{9E38A2BA-215A-4B26-9AD8-502D3705187A}" id="{1F242C39-E3B5-4517-8ED2-B916BE7E337D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8EF286E6-8EF4-4304-ACB6-5D5B67924CDF}">
    <text>Inserir a data da Proposta</text>
  </threadedComment>
  <threadedComment ref="D66" dT="2020-07-29T14:13:34.10" personId="{9E38A2BA-215A-4B26-9AD8-502D3705187A}" id="{321AA7E2-89F2-4EFD-903F-61B51653C305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95C1C75B-6367-4DC0-8907-A1FB806B8531}">
    <text>Inserir a data da Proposta</text>
  </threadedComment>
  <threadedComment ref="D66" dT="2020-07-29T14:13:34.10" personId="{9E38A2BA-215A-4B26-9AD8-502D3705187A}" id="{39BAC408-C872-4885-879B-E97DE7E286BC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6B4CBBE8-C031-46BC-BD2A-B0EE1B3BB55E}">
    <text>Inserir a data da Proposta</text>
  </threadedComment>
  <threadedComment ref="D66" dT="2020-07-29T14:13:34.10" personId="{9E38A2BA-215A-4B26-9AD8-502D3705187A}" id="{3CC29F6F-067A-4455-B32F-4ABA36C9FCF0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72BC0FA6-3C15-4F61-B6A4-6CFD367E20CC}">
    <text>Inserir a data da Proposta</text>
  </threadedComment>
  <threadedComment ref="D66" dT="2020-07-29T14:13:34.10" personId="{9E38A2BA-215A-4B26-9AD8-502D3705187A}" id="{B0D3B8B1-8B2D-4104-A916-69B5357C190F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29FADEDC-7588-4DF7-85FD-6204F7CECCA9}">
    <text>Inserir a data da Proposta</text>
  </threadedComment>
  <threadedComment ref="D66" dT="2020-07-29T14:13:34.10" personId="{9E38A2BA-215A-4B26-9AD8-502D3705187A}" id="{BD562DF5-0C06-4752-9908-C1332FF9CD53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DA47-3F3B-405C-BC4F-976DA10CF26D}">
  <dimension ref="A1:I26"/>
  <sheetViews>
    <sheetView showGridLines="0" tabSelected="1" zoomScale="85" zoomScaleNormal="85" workbookViewId="0">
      <selection activeCell="M15" sqref="M15"/>
    </sheetView>
  </sheetViews>
  <sheetFormatPr defaultRowHeight="13.2" x14ac:dyDescent="0.25"/>
  <cols>
    <col min="1" max="1" width="10.21875" style="2" bestFit="1" customWidth="1"/>
    <col min="2" max="2" width="12" style="2" customWidth="1"/>
    <col min="3" max="3" width="17.5546875" style="2" customWidth="1"/>
    <col min="4" max="4" width="16.6640625" style="2" customWidth="1"/>
    <col min="5" max="5" width="14.109375" style="2" customWidth="1"/>
    <col min="6" max="6" width="12.44140625" style="2" bestFit="1" customWidth="1"/>
    <col min="7" max="7" width="18.33203125" style="2" bestFit="1" customWidth="1"/>
    <col min="8" max="8" width="16" style="2" bestFit="1" customWidth="1"/>
    <col min="9" max="9" width="27.5546875" style="2" customWidth="1"/>
    <col min="10" max="251" width="8.88671875" style="2"/>
    <col min="252" max="252" width="10" style="2" bestFit="1" customWidth="1"/>
    <col min="253" max="253" width="8.88671875" style="2"/>
    <col min="254" max="254" width="15" style="2" bestFit="1" customWidth="1"/>
    <col min="255" max="255" width="14.44140625" style="2" customWidth="1"/>
    <col min="256" max="256" width="10.88671875" style="2" bestFit="1" customWidth="1"/>
    <col min="257" max="257" width="8.88671875" style="2"/>
    <col min="258" max="258" width="19.109375" style="2" customWidth="1"/>
    <col min="259" max="259" width="8.88671875" style="2"/>
    <col min="260" max="260" width="14.5546875" style="2" customWidth="1"/>
    <col min="261" max="261" width="14.109375" style="2" bestFit="1" customWidth="1"/>
    <col min="262" max="262" width="10.5546875" style="2" bestFit="1" customWidth="1"/>
    <col min="263" max="263" width="8.88671875" style="2"/>
    <col min="264" max="264" width="9.5546875" style="2" bestFit="1" customWidth="1"/>
    <col min="265" max="507" width="8.88671875" style="2"/>
    <col min="508" max="508" width="10" style="2" bestFit="1" customWidth="1"/>
    <col min="509" max="509" width="8.88671875" style="2"/>
    <col min="510" max="510" width="15" style="2" bestFit="1" customWidth="1"/>
    <col min="511" max="511" width="14.44140625" style="2" customWidth="1"/>
    <col min="512" max="512" width="10.88671875" style="2" bestFit="1" customWidth="1"/>
    <col min="513" max="513" width="8.88671875" style="2"/>
    <col min="514" max="514" width="19.109375" style="2" customWidth="1"/>
    <col min="515" max="515" width="8.88671875" style="2"/>
    <col min="516" max="516" width="14.5546875" style="2" customWidth="1"/>
    <col min="517" max="517" width="14.109375" style="2" bestFit="1" customWidth="1"/>
    <col min="518" max="518" width="10.5546875" style="2" bestFit="1" customWidth="1"/>
    <col min="519" max="519" width="8.88671875" style="2"/>
    <col min="520" max="520" width="9.5546875" style="2" bestFit="1" customWidth="1"/>
    <col min="521" max="763" width="8.88671875" style="2"/>
    <col min="764" max="764" width="10" style="2" bestFit="1" customWidth="1"/>
    <col min="765" max="765" width="8.88671875" style="2"/>
    <col min="766" max="766" width="15" style="2" bestFit="1" customWidth="1"/>
    <col min="767" max="767" width="14.44140625" style="2" customWidth="1"/>
    <col min="768" max="768" width="10.88671875" style="2" bestFit="1" customWidth="1"/>
    <col min="769" max="769" width="8.88671875" style="2"/>
    <col min="770" max="770" width="19.109375" style="2" customWidth="1"/>
    <col min="771" max="771" width="8.88671875" style="2"/>
    <col min="772" max="772" width="14.5546875" style="2" customWidth="1"/>
    <col min="773" max="773" width="14.109375" style="2" bestFit="1" customWidth="1"/>
    <col min="774" max="774" width="10.5546875" style="2" bestFit="1" customWidth="1"/>
    <col min="775" max="775" width="8.88671875" style="2"/>
    <col min="776" max="776" width="9.5546875" style="2" bestFit="1" customWidth="1"/>
    <col min="777" max="1019" width="8.88671875" style="2"/>
    <col min="1020" max="1020" width="10" style="2" bestFit="1" customWidth="1"/>
    <col min="1021" max="1021" width="8.88671875" style="2"/>
    <col min="1022" max="1022" width="15" style="2" bestFit="1" customWidth="1"/>
    <col min="1023" max="1023" width="14.44140625" style="2" customWidth="1"/>
    <col min="1024" max="1024" width="10.88671875" style="2" bestFit="1" customWidth="1"/>
    <col min="1025" max="1025" width="8.88671875" style="2"/>
    <col min="1026" max="1026" width="19.109375" style="2" customWidth="1"/>
    <col min="1027" max="1027" width="8.88671875" style="2"/>
    <col min="1028" max="1028" width="14.5546875" style="2" customWidth="1"/>
    <col min="1029" max="1029" width="14.109375" style="2" bestFit="1" customWidth="1"/>
    <col min="1030" max="1030" width="10.5546875" style="2" bestFit="1" customWidth="1"/>
    <col min="1031" max="1031" width="8.88671875" style="2"/>
    <col min="1032" max="1032" width="9.5546875" style="2" bestFit="1" customWidth="1"/>
    <col min="1033" max="1275" width="8.88671875" style="2"/>
    <col min="1276" max="1276" width="10" style="2" bestFit="1" customWidth="1"/>
    <col min="1277" max="1277" width="8.88671875" style="2"/>
    <col min="1278" max="1278" width="15" style="2" bestFit="1" customWidth="1"/>
    <col min="1279" max="1279" width="14.44140625" style="2" customWidth="1"/>
    <col min="1280" max="1280" width="10.88671875" style="2" bestFit="1" customWidth="1"/>
    <col min="1281" max="1281" width="8.88671875" style="2"/>
    <col min="1282" max="1282" width="19.109375" style="2" customWidth="1"/>
    <col min="1283" max="1283" width="8.88671875" style="2"/>
    <col min="1284" max="1284" width="14.5546875" style="2" customWidth="1"/>
    <col min="1285" max="1285" width="14.109375" style="2" bestFit="1" customWidth="1"/>
    <col min="1286" max="1286" width="10.5546875" style="2" bestFit="1" customWidth="1"/>
    <col min="1287" max="1287" width="8.88671875" style="2"/>
    <col min="1288" max="1288" width="9.5546875" style="2" bestFit="1" customWidth="1"/>
    <col min="1289" max="1531" width="8.88671875" style="2"/>
    <col min="1532" max="1532" width="10" style="2" bestFit="1" customWidth="1"/>
    <col min="1533" max="1533" width="8.88671875" style="2"/>
    <col min="1534" max="1534" width="15" style="2" bestFit="1" customWidth="1"/>
    <col min="1535" max="1535" width="14.44140625" style="2" customWidth="1"/>
    <col min="1536" max="1536" width="10.88671875" style="2" bestFit="1" customWidth="1"/>
    <col min="1537" max="1537" width="8.88671875" style="2"/>
    <col min="1538" max="1538" width="19.109375" style="2" customWidth="1"/>
    <col min="1539" max="1539" width="8.88671875" style="2"/>
    <col min="1540" max="1540" width="14.5546875" style="2" customWidth="1"/>
    <col min="1541" max="1541" width="14.109375" style="2" bestFit="1" customWidth="1"/>
    <col min="1542" max="1542" width="10.5546875" style="2" bestFit="1" customWidth="1"/>
    <col min="1543" max="1543" width="8.88671875" style="2"/>
    <col min="1544" max="1544" width="9.5546875" style="2" bestFit="1" customWidth="1"/>
    <col min="1545" max="1787" width="8.88671875" style="2"/>
    <col min="1788" max="1788" width="10" style="2" bestFit="1" customWidth="1"/>
    <col min="1789" max="1789" width="8.88671875" style="2"/>
    <col min="1790" max="1790" width="15" style="2" bestFit="1" customWidth="1"/>
    <col min="1791" max="1791" width="14.44140625" style="2" customWidth="1"/>
    <col min="1792" max="1792" width="10.88671875" style="2" bestFit="1" customWidth="1"/>
    <col min="1793" max="1793" width="8.88671875" style="2"/>
    <col min="1794" max="1794" width="19.109375" style="2" customWidth="1"/>
    <col min="1795" max="1795" width="8.88671875" style="2"/>
    <col min="1796" max="1796" width="14.5546875" style="2" customWidth="1"/>
    <col min="1797" max="1797" width="14.109375" style="2" bestFit="1" customWidth="1"/>
    <col min="1798" max="1798" width="10.5546875" style="2" bestFit="1" customWidth="1"/>
    <col min="1799" max="1799" width="8.88671875" style="2"/>
    <col min="1800" max="1800" width="9.5546875" style="2" bestFit="1" customWidth="1"/>
    <col min="1801" max="2043" width="8.88671875" style="2"/>
    <col min="2044" max="2044" width="10" style="2" bestFit="1" customWidth="1"/>
    <col min="2045" max="2045" width="8.88671875" style="2"/>
    <col min="2046" max="2046" width="15" style="2" bestFit="1" customWidth="1"/>
    <col min="2047" max="2047" width="14.44140625" style="2" customWidth="1"/>
    <col min="2048" max="2048" width="10.88671875" style="2" bestFit="1" customWidth="1"/>
    <col min="2049" max="2049" width="8.88671875" style="2"/>
    <col min="2050" max="2050" width="19.109375" style="2" customWidth="1"/>
    <col min="2051" max="2051" width="8.88671875" style="2"/>
    <col min="2052" max="2052" width="14.5546875" style="2" customWidth="1"/>
    <col min="2053" max="2053" width="14.109375" style="2" bestFit="1" customWidth="1"/>
    <col min="2054" max="2054" width="10.5546875" style="2" bestFit="1" customWidth="1"/>
    <col min="2055" max="2055" width="8.88671875" style="2"/>
    <col min="2056" max="2056" width="9.5546875" style="2" bestFit="1" customWidth="1"/>
    <col min="2057" max="2299" width="8.88671875" style="2"/>
    <col min="2300" max="2300" width="10" style="2" bestFit="1" customWidth="1"/>
    <col min="2301" max="2301" width="8.88671875" style="2"/>
    <col min="2302" max="2302" width="15" style="2" bestFit="1" customWidth="1"/>
    <col min="2303" max="2303" width="14.44140625" style="2" customWidth="1"/>
    <col min="2304" max="2304" width="10.88671875" style="2" bestFit="1" customWidth="1"/>
    <col min="2305" max="2305" width="8.88671875" style="2"/>
    <col min="2306" max="2306" width="19.109375" style="2" customWidth="1"/>
    <col min="2307" max="2307" width="8.88671875" style="2"/>
    <col min="2308" max="2308" width="14.5546875" style="2" customWidth="1"/>
    <col min="2309" max="2309" width="14.109375" style="2" bestFit="1" customWidth="1"/>
    <col min="2310" max="2310" width="10.5546875" style="2" bestFit="1" customWidth="1"/>
    <col min="2311" max="2311" width="8.88671875" style="2"/>
    <col min="2312" max="2312" width="9.5546875" style="2" bestFit="1" customWidth="1"/>
    <col min="2313" max="2555" width="8.88671875" style="2"/>
    <col min="2556" max="2556" width="10" style="2" bestFit="1" customWidth="1"/>
    <col min="2557" max="2557" width="8.88671875" style="2"/>
    <col min="2558" max="2558" width="15" style="2" bestFit="1" customWidth="1"/>
    <col min="2559" max="2559" width="14.44140625" style="2" customWidth="1"/>
    <col min="2560" max="2560" width="10.88671875" style="2" bestFit="1" customWidth="1"/>
    <col min="2561" max="2561" width="8.88671875" style="2"/>
    <col min="2562" max="2562" width="19.109375" style="2" customWidth="1"/>
    <col min="2563" max="2563" width="8.88671875" style="2"/>
    <col min="2564" max="2564" width="14.5546875" style="2" customWidth="1"/>
    <col min="2565" max="2565" width="14.109375" style="2" bestFit="1" customWidth="1"/>
    <col min="2566" max="2566" width="10.5546875" style="2" bestFit="1" customWidth="1"/>
    <col min="2567" max="2567" width="8.88671875" style="2"/>
    <col min="2568" max="2568" width="9.5546875" style="2" bestFit="1" customWidth="1"/>
    <col min="2569" max="2811" width="8.88671875" style="2"/>
    <col min="2812" max="2812" width="10" style="2" bestFit="1" customWidth="1"/>
    <col min="2813" max="2813" width="8.88671875" style="2"/>
    <col min="2814" max="2814" width="15" style="2" bestFit="1" customWidth="1"/>
    <col min="2815" max="2815" width="14.44140625" style="2" customWidth="1"/>
    <col min="2816" max="2816" width="10.88671875" style="2" bestFit="1" customWidth="1"/>
    <col min="2817" max="2817" width="8.88671875" style="2"/>
    <col min="2818" max="2818" width="19.109375" style="2" customWidth="1"/>
    <col min="2819" max="2819" width="8.88671875" style="2"/>
    <col min="2820" max="2820" width="14.5546875" style="2" customWidth="1"/>
    <col min="2821" max="2821" width="14.109375" style="2" bestFit="1" customWidth="1"/>
    <col min="2822" max="2822" width="10.5546875" style="2" bestFit="1" customWidth="1"/>
    <col min="2823" max="2823" width="8.88671875" style="2"/>
    <col min="2824" max="2824" width="9.5546875" style="2" bestFit="1" customWidth="1"/>
    <col min="2825" max="3067" width="8.88671875" style="2"/>
    <col min="3068" max="3068" width="10" style="2" bestFit="1" customWidth="1"/>
    <col min="3069" max="3069" width="8.88671875" style="2"/>
    <col min="3070" max="3070" width="15" style="2" bestFit="1" customWidth="1"/>
    <col min="3071" max="3071" width="14.44140625" style="2" customWidth="1"/>
    <col min="3072" max="3072" width="10.88671875" style="2" bestFit="1" customWidth="1"/>
    <col min="3073" max="3073" width="8.88671875" style="2"/>
    <col min="3074" max="3074" width="19.109375" style="2" customWidth="1"/>
    <col min="3075" max="3075" width="8.88671875" style="2"/>
    <col min="3076" max="3076" width="14.5546875" style="2" customWidth="1"/>
    <col min="3077" max="3077" width="14.109375" style="2" bestFit="1" customWidth="1"/>
    <col min="3078" max="3078" width="10.5546875" style="2" bestFit="1" customWidth="1"/>
    <col min="3079" max="3079" width="8.88671875" style="2"/>
    <col min="3080" max="3080" width="9.5546875" style="2" bestFit="1" customWidth="1"/>
    <col min="3081" max="3323" width="8.88671875" style="2"/>
    <col min="3324" max="3324" width="10" style="2" bestFit="1" customWidth="1"/>
    <col min="3325" max="3325" width="8.88671875" style="2"/>
    <col min="3326" max="3326" width="15" style="2" bestFit="1" customWidth="1"/>
    <col min="3327" max="3327" width="14.44140625" style="2" customWidth="1"/>
    <col min="3328" max="3328" width="10.88671875" style="2" bestFit="1" customWidth="1"/>
    <col min="3329" max="3329" width="8.88671875" style="2"/>
    <col min="3330" max="3330" width="19.109375" style="2" customWidth="1"/>
    <col min="3331" max="3331" width="8.88671875" style="2"/>
    <col min="3332" max="3332" width="14.5546875" style="2" customWidth="1"/>
    <col min="3333" max="3333" width="14.109375" style="2" bestFit="1" customWidth="1"/>
    <col min="3334" max="3334" width="10.5546875" style="2" bestFit="1" customWidth="1"/>
    <col min="3335" max="3335" width="8.88671875" style="2"/>
    <col min="3336" max="3336" width="9.5546875" style="2" bestFit="1" customWidth="1"/>
    <col min="3337" max="3579" width="8.88671875" style="2"/>
    <col min="3580" max="3580" width="10" style="2" bestFit="1" customWidth="1"/>
    <col min="3581" max="3581" width="8.88671875" style="2"/>
    <col min="3582" max="3582" width="15" style="2" bestFit="1" customWidth="1"/>
    <col min="3583" max="3583" width="14.44140625" style="2" customWidth="1"/>
    <col min="3584" max="3584" width="10.88671875" style="2" bestFit="1" customWidth="1"/>
    <col min="3585" max="3585" width="8.88671875" style="2"/>
    <col min="3586" max="3586" width="19.109375" style="2" customWidth="1"/>
    <col min="3587" max="3587" width="8.88671875" style="2"/>
    <col min="3588" max="3588" width="14.5546875" style="2" customWidth="1"/>
    <col min="3589" max="3589" width="14.109375" style="2" bestFit="1" customWidth="1"/>
    <col min="3590" max="3590" width="10.5546875" style="2" bestFit="1" customWidth="1"/>
    <col min="3591" max="3591" width="8.88671875" style="2"/>
    <col min="3592" max="3592" width="9.5546875" style="2" bestFit="1" customWidth="1"/>
    <col min="3593" max="3835" width="8.88671875" style="2"/>
    <col min="3836" max="3836" width="10" style="2" bestFit="1" customWidth="1"/>
    <col min="3837" max="3837" width="8.88671875" style="2"/>
    <col min="3838" max="3838" width="15" style="2" bestFit="1" customWidth="1"/>
    <col min="3839" max="3839" width="14.44140625" style="2" customWidth="1"/>
    <col min="3840" max="3840" width="10.88671875" style="2" bestFit="1" customWidth="1"/>
    <col min="3841" max="3841" width="8.88671875" style="2"/>
    <col min="3842" max="3842" width="19.109375" style="2" customWidth="1"/>
    <col min="3843" max="3843" width="8.88671875" style="2"/>
    <col min="3844" max="3844" width="14.5546875" style="2" customWidth="1"/>
    <col min="3845" max="3845" width="14.109375" style="2" bestFit="1" customWidth="1"/>
    <col min="3846" max="3846" width="10.5546875" style="2" bestFit="1" customWidth="1"/>
    <col min="3847" max="3847" width="8.88671875" style="2"/>
    <col min="3848" max="3848" width="9.5546875" style="2" bestFit="1" customWidth="1"/>
    <col min="3849" max="4091" width="8.88671875" style="2"/>
    <col min="4092" max="4092" width="10" style="2" bestFit="1" customWidth="1"/>
    <col min="4093" max="4093" width="8.88671875" style="2"/>
    <col min="4094" max="4094" width="15" style="2" bestFit="1" customWidth="1"/>
    <col min="4095" max="4095" width="14.44140625" style="2" customWidth="1"/>
    <col min="4096" max="4096" width="10.88671875" style="2" bestFit="1" customWidth="1"/>
    <col min="4097" max="4097" width="8.88671875" style="2"/>
    <col min="4098" max="4098" width="19.109375" style="2" customWidth="1"/>
    <col min="4099" max="4099" width="8.88671875" style="2"/>
    <col min="4100" max="4100" width="14.5546875" style="2" customWidth="1"/>
    <col min="4101" max="4101" width="14.109375" style="2" bestFit="1" customWidth="1"/>
    <col min="4102" max="4102" width="10.5546875" style="2" bestFit="1" customWidth="1"/>
    <col min="4103" max="4103" width="8.88671875" style="2"/>
    <col min="4104" max="4104" width="9.5546875" style="2" bestFit="1" customWidth="1"/>
    <col min="4105" max="4347" width="8.88671875" style="2"/>
    <col min="4348" max="4348" width="10" style="2" bestFit="1" customWidth="1"/>
    <col min="4349" max="4349" width="8.88671875" style="2"/>
    <col min="4350" max="4350" width="15" style="2" bestFit="1" customWidth="1"/>
    <col min="4351" max="4351" width="14.44140625" style="2" customWidth="1"/>
    <col min="4352" max="4352" width="10.88671875" style="2" bestFit="1" customWidth="1"/>
    <col min="4353" max="4353" width="8.88671875" style="2"/>
    <col min="4354" max="4354" width="19.109375" style="2" customWidth="1"/>
    <col min="4355" max="4355" width="8.88671875" style="2"/>
    <col min="4356" max="4356" width="14.5546875" style="2" customWidth="1"/>
    <col min="4357" max="4357" width="14.109375" style="2" bestFit="1" customWidth="1"/>
    <col min="4358" max="4358" width="10.5546875" style="2" bestFit="1" customWidth="1"/>
    <col min="4359" max="4359" width="8.88671875" style="2"/>
    <col min="4360" max="4360" width="9.5546875" style="2" bestFit="1" customWidth="1"/>
    <col min="4361" max="4603" width="8.88671875" style="2"/>
    <col min="4604" max="4604" width="10" style="2" bestFit="1" customWidth="1"/>
    <col min="4605" max="4605" width="8.88671875" style="2"/>
    <col min="4606" max="4606" width="15" style="2" bestFit="1" customWidth="1"/>
    <col min="4607" max="4607" width="14.44140625" style="2" customWidth="1"/>
    <col min="4608" max="4608" width="10.88671875" style="2" bestFit="1" customWidth="1"/>
    <col min="4609" max="4609" width="8.88671875" style="2"/>
    <col min="4610" max="4610" width="19.109375" style="2" customWidth="1"/>
    <col min="4611" max="4611" width="8.88671875" style="2"/>
    <col min="4612" max="4612" width="14.5546875" style="2" customWidth="1"/>
    <col min="4613" max="4613" width="14.109375" style="2" bestFit="1" customWidth="1"/>
    <col min="4614" max="4614" width="10.5546875" style="2" bestFit="1" customWidth="1"/>
    <col min="4615" max="4615" width="8.88671875" style="2"/>
    <col min="4616" max="4616" width="9.5546875" style="2" bestFit="1" customWidth="1"/>
    <col min="4617" max="4859" width="8.88671875" style="2"/>
    <col min="4860" max="4860" width="10" style="2" bestFit="1" customWidth="1"/>
    <col min="4861" max="4861" width="8.88671875" style="2"/>
    <col min="4862" max="4862" width="15" style="2" bestFit="1" customWidth="1"/>
    <col min="4863" max="4863" width="14.44140625" style="2" customWidth="1"/>
    <col min="4864" max="4864" width="10.88671875" style="2" bestFit="1" customWidth="1"/>
    <col min="4865" max="4865" width="8.88671875" style="2"/>
    <col min="4866" max="4866" width="19.109375" style="2" customWidth="1"/>
    <col min="4867" max="4867" width="8.88671875" style="2"/>
    <col min="4868" max="4868" width="14.5546875" style="2" customWidth="1"/>
    <col min="4869" max="4869" width="14.109375" style="2" bestFit="1" customWidth="1"/>
    <col min="4870" max="4870" width="10.5546875" style="2" bestFit="1" customWidth="1"/>
    <col min="4871" max="4871" width="8.88671875" style="2"/>
    <col min="4872" max="4872" width="9.5546875" style="2" bestFit="1" customWidth="1"/>
    <col min="4873" max="5115" width="8.88671875" style="2"/>
    <col min="5116" max="5116" width="10" style="2" bestFit="1" customWidth="1"/>
    <col min="5117" max="5117" width="8.88671875" style="2"/>
    <col min="5118" max="5118" width="15" style="2" bestFit="1" customWidth="1"/>
    <col min="5119" max="5119" width="14.44140625" style="2" customWidth="1"/>
    <col min="5120" max="5120" width="10.88671875" style="2" bestFit="1" customWidth="1"/>
    <col min="5121" max="5121" width="8.88671875" style="2"/>
    <col min="5122" max="5122" width="19.109375" style="2" customWidth="1"/>
    <col min="5123" max="5123" width="8.88671875" style="2"/>
    <col min="5124" max="5124" width="14.5546875" style="2" customWidth="1"/>
    <col min="5125" max="5125" width="14.109375" style="2" bestFit="1" customWidth="1"/>
    <col min="5126" max="5126" width="10.5546875" style="2" bestFit="1" customWidth="1"/>
    <col min="5127" max="5127" width="8.88671875" style="2"/>
    <col min="5128" max="5128" width="9.5546875" style="2" bestFit="1" customWidth="1"/>
    <col min="5129" max="5371" width="8.88671875" style="2"/>
    <col min="5372" max="5372" width="10" style="2" bestFit="1" customWidth="1"/>
    <col min="5373" max="5373" width="8.88671875" style="2"/>
    <col min="5374" max="5374" width="15" style="2" bestFit="1" customWidth="1"/>
    <col min="5375" max="5375" width="14.44140625" style="2" customWidth="1"/>
    <col min="5376" max="5376" width="10.88671875" style="2" bestFit="1" customWidth="1"/>
    <col min="5377" max="5377" width="8.88671875" style="2"/>
    <col min="5378" max="5378" width="19.109375" style="2" customWidth="1"/>
    <col min="5379" max="5379" width="8.88671875" style="2"/>
    <col min="5380" max="5380" width="14.5546875" style="2" customWidth="1"/>
    <col min="5381" max="5381" width="14.109375" style="2" bestFit="1" customWidth="1"/>
    <col min="5382" max="5382" width="10.5546875" style="2" bestFit="1" customWidth="1"/>
    <col min="5383" max="5383" width="8.88671875" style="2"/>
    <col min="5384" max="5384" width="9.5546875" style="2" bestFit="1" customWidth="1"/>
    <col min="5385" max="5627" width="8.88671875" style="2"/>
    <col min="5628" max="5628" width="10" style="2" bestFit="1" customWidth="1"/>
    <col min="5629" max="5629" width="8.88671875" style="2"/>
    <col min="5630" max="5630" width="15" style="2" bestFit="1" customWidth="1"/>
    <col min="5631" max="5631" width="14.44140625" style="2" customWidth="1"/>
    <col min="5632" max="5632" width="10.88671875" style="2" bestFit="1" customWidth="1"/>
    <col min="5633" max="5633" width="8.88671875" style="2"/>
    <col min="5634" max="5634" width="19.109375" style="2" customWidth="1"/>
    <col min="5635" max="5635" width="8.88671875" style="2"/>
    <col min="5636" max="5636" width="14.5546875" style="2" customWidth="1"/>
    <col min="5637" max="5637" width="14.109375" style="2" bestFit="1" customWidth="1"/>
    <col min="5638" max="5638" width="10.5546875" style="2" bestFit="1" customWidth="1"/>
    <col min="5639" max="5639" width="8.88671875" style="2"/>
    <col min="5640" max="5640" width="9.5546875" style="2" bestFit="1" customWidth="1"/>
    <col min="5641" max="5883" width="8.88671875" style="2"/>
    <col min="5884" max="5884" width="10" style="2" bestFit="1" customWidth="1"/>
    <col min="5885" max="5885" width="8.88671875" style="2"/>
    <col min="5886" max="5886" width="15" style="2" bestFit="1" customWidth="1"/>
    <col min="5887" max="5887" width="14.44140625" style="2" customWidth="1"/>
    <col min="5888" max="5888" width="10.88671875" style="2" bestFit="1" customWidth="1"/>
    <col min="5889" max="5889" width="8.88671875" style="2"/>
    <col min="5890" max="5890" width="19.109375" style="2" customWidth="1"/>
    <col min="5891" max="5891" width="8.88671875" style="2"/>
    <col min="5892" max="5892" width="14.5546875" style="2" customWidth="1"/>
    <col min="5893" max="5893" width="14.109375" style="2" bestFit="1" customWidth="1"/>
    <col min="5894" max="5894" width="10.5546875" style="2" bestFit="1" customWidth="1"/>
    <col min="5895" max="5895" width="8.88671875" style="2"/>
    <col min="5896" max="5896" width="9.5546875" style="2" bestFit="1" customWidth="1"/>
    <col min="5897" max="6139" width="8.88671875" style="2"/>
    <col min="6140" max="6140" width="10" style="2" bestFit="1" customWidth="1"/>
    <col min="6141" max="6141" width="8.88671875" style="2"/>
    <col min="6142" max="6142" width="15" style="2" bestFit="1" customWidth="1"/>
    <col min="6143" max="6143" width="14.44140625" style="2" customWidth="1"/>
    <col min="6144" max="6144" width="10.88671875" style="2" bestFit="1" customWidth="1"/>
    <col min="6145" max="6145" width="8.88671875" style="2"/>
    <col min="6146" max="6146" width="19.109375" style="2" customWidth="1"/>
    <col min="6147" max="6147" width="8.88671875" style="2"/>
    <col min="6148" max="6148" width="14.5546875" style="2" customWidth="1"/>
    <col min="6149" max="6149" width="14.109375" style="2" bestFit="1" customWidth="1"/>
    <col min="6150" max="6150" width="10.5546875" style="2" bestFit="1" customWidth="1"/>
    <col min="6151" max="6151" width="8.88671875" style="2"/>
    <col min="6152" max="6152" width="9.5546875" style="2" bestFit="1" customWidth="1"/>
    <col min="6153" max="6395" width="8.88671875" style="2"/>
    <col min="6396" max="6396" width="10" style="2" bestFit="1" customWidth="1"/>
    <col min="6397" max="6397" width="8.88671875" style="2"/>
    <col min="6398" max="6398" width="15" style="2" bestFit="1" customWidth="1"/>
    <col min="6399" max="6399" width="14.44140625" style="2" customWidth="1"/>
    <col min="6400" max="6400" width="10.88671875" style="2" bestFit="1" customWidth="1"/>
    <col min="6401" max="6401" width="8.88671875" style="2"/>
    <col min="6402" max="6402" width="19.109375" style="2" customWidth="1"/>
    <col min="6403" max="6403" width="8.88671875" style="2"/>
    <col min="6404" max="6404" width="14.5546875" style="2" customWidth="1"/>
    <col min="6405" max="6405" width="14.109375" style="2" bestFit="1" customWidth="1"/>
    <col min="6406" max="6406" width="10.5546875" style="2" bestFit="1" customWidth="1"/>
    <col min="6407" max="6407" width="8.88671875" style="2"/>
    <col min="6408" max="6408" width="9.5546875" style="2" bestFit="1" customWidth="1"/>
    <col min="6409" max="6651" width="8.88671875" style="2"/>
    <col min="6652" max="6652" width="10" style="2" bestFit="1" customWidth="1"/>
    <col min="6653" max="6653" width="8.88671875" style="2"/>
    <col min="6654" max="6654" width="15" style="2" bestFit="1" customWidth="1"/>
    <col min="6655" max="6655" width="14.44140625" style="2" customWidth="1"/>
    <col min="6656" max="6656" width="10.88671875" style="2" bestFit="1" customWidth="1"/>
    <col min="6657" max="6657" width="8.88671875" style="2"/>
    <col min="6658" max="6658" width="19.109375" style="2" customWidth="1"/>
    <col min="6659" max="6659" width="8.88671875" style="2"/>
    <col min="6660" max="6660" width="14.5546875" style="2" customWidth="1"/>
    <col min="6661" max="6661" width="14.109375" style="2" bestFit="1" customWidth="1"/>
    <col min="6662" max="6662" width="10.5546875" style="2" bestFit="1" customWidth="1"/>
    <col min="6663" max="6663" width="8.88671875" style="2"/>
    <col min="6664" max="6664" width="9.5546875" style="2" bestFit="1" customWidth="1"/>
    <col min="6665" max="6907" width="8.88671875" style="2"/>
    <col min="6908" max="6908" width="10" style="2" bestFit="1" customWidth="1"/>
    <col min="6909" max="6909" width="8.88671875" style="2"/>
    <col min="6910" max="6910" width="15" style="2" bestFit="1" customWidth="1"/>
    <col min="6911" max="6911" width="14.44140625" style="2" customWidth="1"/>
    <col min="6912" max="6912" width="10.88671875" style="2" bestFit="1" customWidth="1"/>
    <col min="6913" max="6913" width="8.88671875" style="2"/>
    <col min="6914" max="6914" width="19.109375" style="2" customWidth="1"/>
    <col min="6915" max="6915" width="8.88671875" style="2"/>
    <col min="6916" max="6916" width="14.5546875" style="2" customWidth="1"/>
    <col min="6917" max="6917" width="14.109375" style="2" bestFit="1" customWidth="1"/>
    <col min="6918" max="6918" width="10.5546875" style="2" bestFit="1" customWidth="1"/>
    <col min="6919" max="6919" width="8.88671875" style="2"/>
    <col min="6920" max="6920" width="9.5546875" style="2" bestFit="1" customWidth="1"/>
    <col min="6921" max="7163" width="8.88671875" style="2"/>
    <col min="7164" max="7164" width="10" style="2" bestFit="1" customWidth="1"/>
    <col min="7165" max="7165" width="8.88671875" style="2"/>
    <col min="7166" max="7166" width="15" style="2" bestFit="1" customWidth="1"/>
    <col min="7167" max="7167" width="14.44140625" style="2" customWidth="1"/>
    <col min="7168" max="7168" width="10.88671875" style="2" bestFit="1" customWidth="1"/>
    <col min="7169" max="7169" width="8.88671875" style="2"/>
    <col min="7170" max="7170" width="19.109375" style="2" customWidth="1"/>
    <col min="7171" max="7171" width="8.88671875" style="2"/>
    <col min="7172" max="7172" width="14.5546875" style="2" customWidth="1"/>
    <col min="7173" max="7173" width="14.109375" style="2" bestFit="1" customWidth="1"/>
    <col min="7174" max="7174" width="10.5546875" style="2" bestFit="1" customWidth="1"/>
    <col min="7175" max="7175" width="8.88671875" style="2"/>
    <col min="7176" max="7176" width="9.5546875" style="2" bestFit="1" customWidth="1"/>
    <col min="7177" max="7419" width="8.88671875" style="2"/>
    <col min="7420" max="7420" width="10" style="2" bestFit="1" customWidth="1"/>
    <col min="7421" max="7421" width="8.88671875" style="2"/>
    <col min="7422" max="7422" width="15" style="2" bestFit="1" customWidth="1"/>
    <col min="7423" max="7423" width="14.44140625" style="2" customWidth="1"/>
    <col min="7424" max="7424" width="10.88671875" style="2" bestFit="1" customWidth="1"/>
    <col min="7425" max="7425" width="8.88671875" style="2"/>
    <col min="7426" max="7426" width="19.109375" style="2" customWidth="1"/>
    <col min="7427" max="7427" width="8.88671875" style="2"/>
    <col min="7428" max="7428" width="14.5546875" style="2" customWidth="1"/>
    <col min="7429" max="7429" width="14.109375" style="2" bestFit="1" customWidth="1"/>
    <col min="7430" max="7430" width="10.5546875" style="2" bestFit="1" customWidth="1"/>
    <col min="7431" max="7431" width="8.88671875" style="2"/>
    <col min="7432" max="7432" width="9.5546875" style="2" bestFit="1" customWidth="1"/>
    <col min="7433" max="7675" width="8.88671875" style="2"/>
    <col min="7676" max="7676" width="10" style="2" bestFit="1" customWidth="1"/>
    <col min="7677" max="7677" width="8.88671875" style="2"/>
    <col min="7678" max="7678" width="15" style="2" bestFit="1" customWidth="1"/>
    <col min="7679" max="7679" width="14.44140625" style="2" customWidth="1"/>
    <col min="7680" max="7680" width="10.88671875" style="2" bestFit="1" customWidth="1"/>
    <col min="7681" max="7681" width="8.88671875" style="2"/>
    <col min="7682" max="7682" width="19.109375" style="2" customWidth="1"/>
    <col min="7683" max="7683" width="8.88671875" style="2"/>
    <col min="7684" max="7684" width="14.5546875" style="2" customWidth="1"/>
    <col min="7685" max="7685" width="14.109375" style="2" bestFit="1" customWidth="1"/>
    <col min="7686" max="7686" width="10.5546875" style="2" bestFit="1" customWidth="1"/>
    <col min="7687" max="7687" width="8.88671875" style="2"/>
    <col min="7688" max="7688" width="9.5546875" style="2" bestFit="1" customWidth="1"/>
    <col min="7689" max="7931" width="8.88671875" style="2"/>
    <col min="7932" max="7932" width="10" style="2" bestFit="1" customWidth="1"/>
    <col min="7933" max="7933" width="8.88671875" style="2"/>
    <col min="7934" max="7934" width="15" style="2" bestFit="1" customWidth="1"/>
    <col min="7935" max="7935" width="14.44140625" style="2" customWidth="1"/>
    <col min="7936" max="7936" width="10.88671875" style="2" bestFit="1" customWidth="1"/>
    <col min="7937" max="7937" width="8.88671875" style="2"/>
    <col min="7938" max="7938" width="19.109375" style="2" customWidth="1"/>
    <col min="7939" max="7939" width="8.88671875" style="2"/>
    <col min="7940" max="7940" width="14.5546875" style="2" customWidth="1"/>
    <col min="7941" max="7941" width="14.109375" style="2" bestFit="1" customWidth="1"/>
    <col min="7942" max="7942" width="10.5546875" style="2" bestFit="1" customWidth="1"/>
    <col min="7943" max="7943" width="8.88671875" style="2"/>
    <col min="7944" max="7944" width="9.5546875" style="2" bestFit="1" customWidth="1"/>
    <col min="7945" max="8187" width="8.88671875" style="2"/>
    <col min="8188" max="8188" width="10" style="2" bestFit="1" customWidth="1"/>
    <col min="8189" max="8189" width="8.88671875" style="2"/>
    <col min="8190" max="8190" width="15" style="2" bestFit="1" customWidth="1"/>
    <col min="8191" max="8191" width="14.44140625" style="2" customWidth="1"/>
    <col min="8192" max="8192" width="10.88671875" style="2" bestFit="1" customWidth="1"/>
    <col min="8193" max="8193" width="8.88671875" style="2"/>
    <col min="8194" max="8194" width="19.109375" style="2" customWidth="1"/>
    <col min="8195" max="8195" width="8.88671875" style="2"/>
    <col min="8196" max="8196" width="14.5546875" style="2" customWidth="1"/>
    <col min="8197" max="8197" width="14.109375" style="2" bestFit="1" customWidth="1"/>
    <col min="8198" max="8198" width="10.5546875" style="2" bestFit="1" customWidth="1"/>
    <col min="8199" max="8199" width="8.88671875" style="2"/>
    <col min="8200" max="8200" width="9.5546875" style="2" bestFit="1" customWidth="1"/>
    <col min="8201" max="8443" width="8.88671875" style="2"/>
    <col min="8444" max="8444" width="10" style="2" bestFit="1" customWidth="1"/>
    <col min="8445" max="8445" width="8.88671875" style="2"/>
    <col min="8446" max="8446" width="15" style="2" bestFit="1" customWidth="1"/>
    <col min="8447" max="8447" width="14.44140625" style="2" customWidth="1"/>
    <col min="8448" max="8448" width="10.88671875" style="2" bestFit="1" customWidth="1"/>
    <col min="8449" max="8449" width="8.88671875" style="2"/>
    <col min="8450" max="8450" width="19.109375" style="2" customWidth="1"/>
    <col min="8451" max="8451" width="8.88671875" style="2"/>
    <col min="8452" max="8452" width="14.5546875" style="2" customWidth="1"/>
    <col min="8453" max="8453" width="14.109375" style="2" bestFit="1" customWidth="1"/>
    <col min="8454" max="8454" width="10.5546875" style="2" bestFit="1" customWidth="1"/>
    <col min="8455" max="8455" width="8.88671875" style="2"/>
    <col min="8456" max="8456" width="9.5546875" style="2" bestFit="1" customWidth="1"/>
    <col min="8457" max="8699" width="8.88671875" style="2"/>
    <col min="8700" max="8700" width="10" style="2" bestFit="1" customWidth="1"/>
    <col min="8701" max="8701" width="8.88671875" style="2"/>
    <col min="8702" max="8702" width="15" style="2" bestFit="1" customWidth="1"/>
    <col min="8703" max="8703" width="14.44140625" style="2" customWidth="1"/>
    <col min="8704" max="8704" width="10.88671875" style="2" bestFit="1" customWidth="1"/>
    <col min="8705" max="8705" width="8.88671875" style="2"/>
    <col min="8706" max="8706" width="19.109375" style="2" customWidth="1"/>
    <col min="8707" max="8707" width="8.88671875" style="2"/>
    <col min="8708" max="8708" width="14.5546875" style="2" customWidth="1"/>
    <col min="8709" max="8709" width="14.109375" style="2" bestFit="1" customWidth="1"/>
    <col min="8710" max="8710" width="10.5546875" style="2" bestFit="1" customWidth="1"/>
    <col min="8711" max="8711" width="8.88671875" style="2"/>
    <col min="8712" max="8712" width="9.5546875" style="2" bestFit="1" customWidth="1"/>
    <col min="8713" max="8955" width="8.88671875" style="2"/>
    <col min="8956" max="8956" width="10" style="2" bestFit="1" customWidth="1"/>
    <col min="8957" max="8957" width="8.88671875" style="2"/>
    <col min="8958" max="8958" width="15" style="2" bestFit="1" customWidth="1"/>
    <col min="8959" max="8959" width="14.44140625" style="2" customWidth="1"/>
    <col min="8960" max="8960" width="10.88671875" style="2" bestFit="1" customWidth="1"/>
    <col min="8961" max="8961" width="8.88671875" style="2"/>
    <col min="8962" max="8962" width="19.109375" style="2" customWidth="1"/>
    <col min="8963" max="8963" width="8.88671875" style="2"/>
    <col min="8964" max="8964" width="14.5546875" style="2" customWidth="1"/>
    <col min="8965" max="8965" width="14.109375" style="2" bestFit="1" customWidth="1"/>
    <col min="8966" max="8966" width="10.5546875" style="2" bestFit="1" customWidth="1"/>
    <col min="8967" max="8967" width="8.88671875" style="2"/>
    <col min="8968" max="8968" width="9.5546875" style="2" bestFit="1" customWidth="1"/>
    <col min="8969" max="9211" width="8.88671875" style="2"/>
    <col min="9212" max="9212" width="10" style="2" bestFit="1" customWidth="1"/>
    <col min="9213" max="9213" width="8.88671875" style="2"/>
    <col min="9214" max="9214" width="15" style="2" bestFit="1" customWidth="1"/>
    <col min="9215" max="9215" width="14.44140625" style="2" customWidth="1"/>
    <col min="9216" max="9216" width="10.88671875" style="2" bestFit="1" customWidth="1"/>
    <col min="9217" max="9217" width="8.88671875" style="2"/>
    <col min="9218" max="9218" width="19.109375" style="2" customWidth="1"/>
    <col min="9219" max="9219" width="8.88671875" style="2"/>
    <col min="9220" max="9220" width="14.5546875" style="2" customWidth="1"/>
    <col min="9221" max="9221" width="14.109375" style="2" bestFit="1" customWidth="1"/>
    <col min="9222" max="9222" width="10.5546875" style="2" bestFit="1" customWidth="1"/>
    <col min="9223" max="9223" width="8.88671875" style="2"/>
    <col min="9224" max="9224" width="9.5546875" style="2" bestFit="1" customWidth="1"/>
    <col min="9225" max="9467" width="8.88671875" style="2"/>
    <col min="9468" max="9468" width="10" style="2" bestFit="1" customWidth="1"/>
    <col min="9469" max="9469" width="8.88671875" style="2"/>
    <col min="9470" max="9470" width="15" style="2" bestFit="1" customWidth="1"/>
    <col min="9471" max="9471" width="14.44140625" style="2" customWidth="1"/>
    <col min="9472" max="9472" width="10.88671875" style="2" bestFit="1" customWidth="1"/>
    <col min="9473" max="9473" width="8.88671875" style="2"/>
    <col min="9474" max="9474" width="19.109375" style="2" customWidth="1"/>
    <col min="9475" max="9475" width="8.88671875" style="2"/>
    <col min="9476" max="9476" width="14.5546875" style="2" customWidth="1"/>
    <col min="9477" max="9477" width="14.109375" style="2" bestFit="1" customWidth="1"/>
    <col min="9478" max="9478" width="10.5546875" style="2" bestFit="1" customWidth="1"/>
    <col min="9479" max="9479" width="8.88671875" style="2"/>
    <col min="9480" max="9480" width="9.5546875" style="2" bestFit="1" customWidth="1"/>
    <col min="9481" max="9723" width="8.88671875" style="2"/>
    <col min="9724" max="9724" width="10" style="2" bestFit="1" customWidth="1"/>
    <col min="9725" max="9725" width="8.88671875" style="2"/>
    <col min="9726" max="9726" width="15" style="2" bestFit="1" customWidth="1"/>
    <col min="9727" max="9727" width="14.44140625" style="2" customWidth="1"/>
    <col min="9728" max="9728" width="10.88671875" style="2" bestFit="1" customWidth="1"/>
    <col min="9729" max="9729" width="8.88671875" style="2"/>
    <col min="9730" max="9730" width="19.109375" style="2" customWidth="1"/>
    <col min="9731" max="9731" width="8.88671875" style="2"/>
    <col min="9732" max="9732" width="14.5546875" style="2" customWidth="1"/>
    <col min="9733" max="9733" width="14.109375" style="2" bestFit="1" customWidth="1"/>
    <col min="9734" max="9734" width="10.5546875" style="2" bestFit="1" customWidth="1"/>
    <col min="9735" max="9735" width="8.88671875" style="2"/>
    <col min="9736" max="9736" width="9.5546875" style="2" bestFit="1" customWidth="1"/>
    <col min="9737" max="9979" width="8.88671875" style="2"/>
    <col min="9980" max="9980" width="10" style="2" bestFit="1" customWidth="1"/>
    <col min="9981" max="9981" width="8.88671875" style="2"/>
    <col min="9982" max="9982" width="15" style="2" bestFit="1" customWidth="1"/>
    <col min="9983" max="9983" width="14.44140625" style="2" customWidth="1"/>
    <col min="9984" max="9984" width="10.88671875" style="2" bestFit="1" customWidth="1"/>
    <col min="9985" max="9985" width="8.88671875" style="2"/>
    <col min="9986" max="9986" width="19.109375" style="2" customWidth="1"/>
    <col min="9987" max="9987" width="8.88671875" style="2"/>
    <col min="9988" max="9988" width="14.5546875" style="2" customWidth="1"/>
    <col min="9989" max="9989" width="14.109375" style="2" bestFit="1" customWidth="1"/>
    <col min="9990" max="9990" width="10.5546875" style="2" bestFit="1" customWidth="1"/>
    <col min="9991" max="9991" width="8.88671875" style="2"/>
    <col min="9992" max="9992" width="9.5546875" style="2" bestFit="1" customWidth="1"/>
    <col min="9993" max="10235" width="8.88671875" style="2"/>
    <col min="10236" max="10236" width="10" style="2" bestFit="1" customWidth="1"/>
    <col min="10237" max="10237" width="8.88671875" style="2"/>
    <col min="10238" max="10238" width="15" style="2" bestFit="1" customWidth="1"/>
    <col min="10239" max="10239" width="14.44140625" style="2" customWidth="1"/>
    <col min="10240" max="10240" width="10.88671875" style="2" bestFit="1" customWidth="1"/>
    <col min="10241" max="10241" width="8.88671875" style="2"/>
    <col min="10242" max="10242" width="19.109375" style="2" customWidth="1"/>
    <col min="10243" max="10243" width="8.88671875" style="2"/>
    <col min="10244" max="10244" width="14.5546875" style="2" customWidth="1"/>
    <col min="10245" max="10245" width="14.109375" style="2" bestFit="1" customWidth="1"/>
    <col min="10246" max="10246" width="10.5546875" style="2" bestFit="1" customWidth="1"/>
    <col min="10247" max="10247" width="8.88671875" style="2"/>
    <col min="10248" max="10248" width="9.5546875" style="2" bestFit="1" customWidth="1"/>
    <col min="10249" max="10491" width="8.88671875" style="2"/>
    <col min="10492" max="10492" width="10" style="2" bestFit="1" customWidth="1"/>
    <col min="10493" max="10493" width="8.88671875" style="2"/>
    <col min="10494" max="10494" width="15" style="2" bestFit="1" customWidth="1"/>
    <col min="10495" max="10495" width="14.44140625" style="2" customWidth="1"/>
    <col min="10496" max="10496" width="10.88671875" style="2" bestFit="1" customWidth="1"/>
    <col min="10497" max="10497" width="8.88671875" style="2"/>
    <col min="10498" max="10498" width="19.109375" style="2" customWidth="1"/>
    <col min="10499" max="10499" width="8.88671875" style="2"/>
    <col min="10500" max="10500" width="14.5546875" style="2" customWidth="1"/>
    <col min="10501" max="10501" width="14.109375" style="2" bestFit="1" customWidth="1"/>
    <col min="10502" max="10502" width="10.5546875" style="2" bestFit="1" customWidth="1"/>
    <col min="10503" max="10503" width="8.88671875" style="2"/>
    <col min="10504" max="10504" width="9.5546875" style="2" bestFit="1" customWidth="1"/>
    <col min="10505" max="10747" width="8.88671875" style="2"/>
    <col min="10748" max="10748" width="10" style="2" bestFit="1" customWidth="1"/>
    <col min="10749" max="10749" width="8.88671875" style="2"/>
    <col min="10750" max="10750" width="15" style="2" bestFit="1" customWidth="1"/>
    <col min="10751" max="10751" width="14.44140625" style="2" customWidth="1"/>
    <col min="10752" max="10752" width="10.88671875" style="2" bestFit="1" customWidth="1"/>
    <col min="10753" max="10753" width="8.88671875" style="2"/>
    <col min="10754" max="10754" width="19.109375" style="2" customWidth="1"/>
    <col min="10755" max="10755" width="8.88671875" style="2"/>
    <col min="10756" max="10756" width="14.5546875" style="2" customWidth="1"/>
    <col min="10757" max="10757" width="14.109375" style="2" bestFit="1" customWidth="1"/>
    <col min="10758" max="10758" width="10.5546875" style="2" bestFit="1" customWidth="1"/>
    <col min="10759" max="10759" width="8.88671875" style="2"/>
    <col min="10760" max="10760" width="9.5546875" style="2" bestFit="1" customWidth="1"/>
    <col min="10761" max="11003" width="8.88671875" style="2"/>
    <col min="11004" max="11004" width="10" style="2" bestFit="1" customWidth="1"/>
    <col min="11005" max="11005" width="8.88671875" style="2"/>
    <col min="11006" max="11006" width="15" style="2" bestFit="1" customWidth="1"/>
    <col min="11007" max="11007" width="14.44140625" style="2" customWidth="1"/>
    <col min="11008" max="11008" width="10.88671875" style="2" bestFit="1" customWidth="1"/>
    <col min="11009" max="11009" width="8.88671875" style="2"/>
    <col min="11010" max="11010" width="19.109375" style="2" customWidth="1"/>
    <col min="11011" max="11011" width="8.88671875" style="2"/>
    <col min="11012" max="11012" width="14.5546875" style="2" customWidth="1"/>
    <col min="11013" max="11013" width="14.109375" style="2" bestFit="1" customWidth="1"/>
    <col min="11014" max="11014" width="10.5546875" style="2" bestFit="1" customWidth="1"/>
    <col min="11015" max="11015" width="8.88671875" style="2"/>
    <col min="11016" max="11016" width="9.5546875" style="2" bestFit="1" customWidth="1"/>
    <col min="11017" max="11259" width="8.88671875" style="2"/>
    <col min="11260" max="11260" width="10" style="2" bestFit="1" customWidth="1"/>
    <col min="11261" max="11261" width="8.88671875" style="2"/>
    <col min="11262" max="11262" width="15" style="2" bestFit="1" customWidth="1"/>
    <col min="11263" max="11263" width="14.44140625" style="2" customWidth="1"/>
    <col min="11264" max="11264" width="10.88671875" style="2" bestFit="1" customWidth="1"/>
    <col min="11265" max="11265" width="8.88671875" style="2"/>
    <col min="11266" max="11266" width="19.109375" style="2" customWidth="1"/>
    <col min="11267" max="11267" width="8.88671875" style="2"/>
    <col min="11268" max="11268" width="14.5546875" style="2" customWidth="1"/>
    <col min="11269" max="11269" width="14.109375" style="2" bestFit="1" customWidth="1"/>
    <col min="11270" max="11270" width="10.5546875" style="2" bestFit="1" customWidth="1"/>
    <col min="11271" max="11271" width="8.88671875" style="2"/>
    <col min="11272" max="11272" width="9.5546875" style="2" bestFit="1" customWidth="1"/>
    <col min="11273" max="11515" width="8.88671875" style="2"/>
    <col min="11516" max="11516" width="10" style="2" bestFit="1" customWidth="1"/>
    <col min="11517" max="11517" width="8.88671875" style="2"/>
    <col min="11518" max="11518" width="15" style="2" bestFit="1" customWidth="1"/>
    <col min="11519" max="11519" width="14.44140625" style="2" customWidth="1"/>
    <col min="11520" max="11520" width="10.88671875" style="2" bestFit="1" customWidth="1"/>
    <col min="11521" max="11521" width="8.88671875" style="2"/>
    <col min="11522" max="11522" width="19.109375" style="2" customWidth="1"/>
    <col min="11523" max="11523" width="8.88671875" style="2"/>
    <col min="11524" max="11524" width="14.5546875" style="2" customWidth="1"/>
    <col min="11525" max="11525" width="14.109375" style="2" bestFit="1" customWidth="1"/>
    <col min="11526" max="11526" width="10.5546875" style="2" bestFit="1" customWidth="1"/>
    <col min="11527" max="11527" width="8.88671875" style="2"/>
    <col min="11528" max="11528" width="9.5546875" style="2" bestFit="1" customWidth="1"/>
    <col min="11529" max="11771" width="8.88671875" style="2"/>
    <col min="11772" max="11772" width="10" style="2" bestFit="1" customWidth="1"/>
    <col min="11773" max="11773" width="8.88671875" style="2"/>
    <col min="11774" max="11774" width="15" style="2" bestFit="1" customWidth="1"/>
    <col min="11775" max="11775" width="14.44140625" style="2" customWidth="1"/>
    <col min="11776" max="11776" width="10.88671875" style="2" bestFit="1" customWidth="1"/>
    <col min="11777" max="11777" width="8.88671875" style="2"/>
    <col min="11778" max="11778" width="19.109375" style="2" customWidth="1"/>
    <col min="11779" max="11779" width="8.88671875" style="2"/>
    <col min="11780" max="11780" width="14.5546875" style="2" customWidth="1"/>
    <col min="11781" max="11781" width="14.109375" style="2" bestFit="1" customWidth="1"/>
    <col min="11782" max="11782" width="10.5546875" style="2" bestFit="1" customWidth="1"/>
    <col min="11783" max="11783" width="8.88671875" style="2"/>
    <col min="11784" max="11784" width="9.5546875" style="2" bestFit="1" customWidth="1"/>
    <col min="11785" max="12027" width="8.88671875" style="2"/>
    <col min="12028" max="12028" width="10" style="2" bestFit="1" customWidth="1"/>
    <col min="12029" max="12029" width="8.88671875" style="2"/>
    <col min="12030" max="12030" width="15" style="2" bestFit="1" customWidth="1"/>
    <col min="12031" max="12031" width="14.44140625" style="2" customWidth="1"/>
    <col min="12032" max="12032" width="10.88671875" style="2" bestFit="1" customWidth="1"/>
    <col min="12033" max="12033" width="8.88671875" style="2"/>
    <col min="12034" max="12034" width="19.109375" style="2" customWidth="1"/>
    <col min="12035" max="12035" width="8.88671875" style="2"/>
    <col min="12036" max="12036" width="14.5546875" style="2" customWidth="1"/>
    <col min="12037" max="12037" width="14.109375" style="2" bestFit="1" customWidth="1"/>
    <col min="12038" max="12038" width="10.5546875" style="2" bestFit="1" customWidth="1"/>
    <col min="12039" max="12039" width="8.88671875" style="2"/>
    <col min="12040" max="12040" width="9.5546875" style="2" bestFit="1" customWidth="1"/>
    <col min="12041" max="12283" width="8.88671875" style="2"/>
    <col min="12284" max="12284" width="10" style="2" bestFit="1" customWidth="1"/>
    <col min="12285" max="12285" width="8.88671875" style="2"/>
    <col min="12286" max="12286" width="15" style="2" bestFit="1" customWidth="1"/>
    <col min="12287" max="12287" width="14.44140625" style="2" customWidth="1"/>
    <col min="12288" max="12288" width="10.88671875" style="2" bestFit="1" customWidth="1"/>
    <col min="12289" max="12289" width="8.88671875" style="2"/>
    <col min="12290" max="12290" width="19.109375" style="2" customWidth="1"/>
    <col min="12291" max="12291" width="8.88671875" style="2"/>
    <col min="12292" max="12292" width="14.5546875" style="2" customWidth="1"/>
    <col min="12293" max="12293" width="14.109375" style="2" bestFit="1" customWidth="1"/>
    <col min="12294" max="12294" width="10.5546875" style="2" bestFit="1" customWidth="1"/>
    <col min="12295" max="12295" width="8.88671875" style="2"/>
    <col min="12296" max="12296" width="9.5546875" style="2" bestFit="1" customWidth="1"/>
    <col min="12297" max="12539" width="8.88671875" style="2"/>
    <col min="12540" max="12540" width="10" style="2" bestFit="1" customWidth="1"/>
    <col min="12541" max="12541" width="8.88671875" style="2"/>
    <col min="12542" max="12542" width="15" style="2" bestFit="1" customWidth="1"/>
    <col min="12543" max="12543" width="14.44140625" style="2" customWidth="1"/>
    <col min="12544" max="12544" width="10.88671875" style="2" bestFit="1" customWidth="1"/>
    <col min="12545" max="12545" width="8.88671875" style="2"/>
    <col min="12546" max="12546" width="19.109375" style="2" customWidth="1"/>
    <col min="12547" max="12547" width="8.88671875" style="2"/>
    <col min="12548" max="12548" width="14.5546875" style="2" customWidth="1"/>
    <col min="12549" max="12549" width="14.109375" style="2" bestFit="1" customWidth="1"/>
    <col min="12550" max="12550" width="10.5546875" style="2" bestFit="1" customWidth="1"/>
    <col min="12551" max="12551" width="8.88671875" style="2"/>
    <col min="12552" max="12552" width="9.5546875" style="2" bestFit="1" customWidth="1"/>
    <col min="12553" max="12795" width="8.88671875" style="2"/>
    <col min="12796" max="12796" width="10" style="2" bestFit="1" customWidth="1"/>
    <col min="12797" max="12797" width="8.88671875" style="2"/>
    <col min="12798" max="12798" width="15" style="2" bestFit="1" customWidth="1"/>
    <col min="12799" max="12799" width="14.44140625" style="2" customWidth="1"/>
    <col min="12800" max="12800" width="10.88671875" style="2" bestFit="1" customWidth="1"/>
    <col min="12801" max="12801" width="8.88671875" style="2"/>
    <col min="12802" max="12802" width="19.109375" style="2" customWidth="1"/>
    <col min="12803" max="12803" width="8.88671875" style="2"/>
    <col min="12804" max="12804" width="14.5546875" style="2" customWidth="1"/>
    <col min="12805" max="12805" width="14.109375" style="2" bestFit="1" customWidth="1"/>
    <col min="12806" max="12806" width="10.5546875" style="2" bestFit="1" customWidth="1"/>
    <col min="12807" max="12807" width="8.88671875" style="2"/>
    <col min="12808" max="12808" width="9.5546875" style="2" bestFit="1" customWidth="1"/>
    <col min="12809" max="13051" width="8.88671875" style="2"/>
    <col min="13052" max="13052" width="10" style="2" bestFit="1" customWidth="1"/>
    <col min="13053" max="13053" width="8.88671875" style="2"/>
    <col min="13054" max="13054" width="15" style="2" bestFit="1" customWidth="1"/>
    <col min="13055" max="13055" width="14.44140625" style="2" customWidth="1"/>
    <col min="13056" max="13056" width="10.88671875" style="2" bestFit="1" customWidth="1"/>
    <col min="13057" max="13057" width="8.88671875" style="2"/>
    <col min="13058" max="13058" width="19.109375" style="2" customWidth="1"/>
    <col min="13059" max="13059" width="8.88671875" style="2"/>
    <col min="13060" max="13060" width="14.5546875" style="2" customWidth="1"/>
    <col min="13061" max="13061" width="14.109375" style="2" bestFit="1" customWidth="1"/>
    <col min="13062" max="13062" width="10.5546875" style="2" bestFit="1" customWidth="1"/>
    <col min="13063" max="13063" width="8.88671875" style="2"/>
    <col min="13064" max="13064" width="9.5546875" style="2" bestFit="1" customWidth="1"/>
    <col min="13065" max="13307" width="8.88671875" style="2"/>
    <col min="13308" max="13308" width="10" style="2" bestFit="1" customWidth="1"/>
    <col min="13309" max="13309" width="8.88671875" style="2"/>
    <col min="13310" max="13310" width="15" style="2" bestFit="1" customWidth="1"/>
    <col min="13311" max="13311" width="14.44140625" style="2" customWidth="1"/>
    <col min="13312" max="13312" width="10.88671875" style="2" bestFit="1" customWidth="1"/>
    <col min="13313" max="13313" width="8.88671875" style="2"/>
    <col min="13314" max="13314" width="19.109375" style="2" customWidth="1"/>
    <col min="13315" max="13315" width="8.88671875" style="2"/>
    <col min="13316" max="13316" width="14.5546875" style="2" customWidth="1"/>
    <col min="13317" max="13317" width="14.109375" style="2" bestFit="1" customWidth="1"/>
    <col min="13318" max="13318" width="10.5546875" style="2" bestFit="1" customWidth="1"/>
    <col min="13319" max="13319" width="8.88671875" style="2"/>
    <col min="13320" max="13320" width="9.5546875" style="2" bestFit="1" customWidth="1"/>
    <col min="13321" max="13563" width="8.88671875" style="2"/>
    <col min="13564" max="13564" width="10" style="2" bestFit="1" customWidth="1"/>
    <col min="13565" max="13565" width="8.88671875" style="2"/>
    <col min="13566" max="13566" width="15" style="2" bestFit="1" customWidth="1"/>
    <col min="13567" max="13567" width="14.44140625" style="2" customWidth="1"/>
    <col min="13568" max="13568" width="10.88671875" style="2" bestFit="1" customWidth="1"/>
    <col min="13569" max="13569" width="8.88671875" style="2"/>
    <col min="13570" max="13570" width="19.109375" style="2" customWidth="1"/>
    <col min="13571" max="13571" width="8.88671875" style="2"/>
    <col min="13572" max="13572" width="14.5546875" style="2" customWidth="1"/>
    <col min="13573" max="13573" width="14.109375" style="2" bestFit="1" customWidth="1"/>
    <col min="13574" max="13574" width="10.5546875" style="2" bestFit="1" customWidth="1"/>
    <col min="13575" max="13575" width="8.88671875" style="2"/>
    <col min="13576" max="13576" width="9.5546875" style="2" bestFit="1" customWidth="1"/>
    <col min="13577" max="13819" width="8.88671875" style="2"/>
    <col min="13820" max="13820" width="10" style="2" bestFit="1" customWidth="1"/>
    <col min="13821" max="13821" width="8.88671875" style="2"/>
    <col min="13822" max="13822" width="15" style="2" bestFit="1" customWidth="1"/>
    <col min="13823" max="13823" width="14.44140625" style="2" customWidth="1"/>
    <col min="13824" max="13824" width="10.88671875" style="2" bestFit="1" customWidth="1"/>
    <col min="13825" max="13825" width="8.88671875" style="2"/>
    <col min="13826" max="13826" width="19.109375" style="2" customWidth="1"/>
    <col min="13827" max="13827" width="8.88671875" style="2"/>
    <col min="13828" max="13828" width="14.5546875" style="2" customWidth="1"/>
    <col min="13829" max="13829" width="14.109375" style="2" bestFit="1" customWidth="1"/>
    <col min="13830" max="13830" width="10.5546875" style="2" bestFit="1" customWidth="1"/>
    <col min="13831" max="13831" width="8.88671875" style="2"/>
    <col min="13832" max="13832" width="9.5546875" style="2" bestFit="1" customWidth="1"/>
    <col min="13833" max="14075" width="8.88671875" style="2"/>
    <col min="14076" max="14076" width="10" style="2" bestFit="1" customWidth="1"/>
    <col min="14077" max="14077" width="8.88671875" style="2"/>
    <col min="14078" max="14078" width="15" style="2" bestFit="1" customWidth="1"/>
    <col min="14079" max="14079" width="14.44140625" style="2" customWidth="1"/>
    <col min="14080" max="14080" width="10.88671875" style="2" bestFit="1" customWidth="1"/>
    <col min="14081" max="14081" width="8.88671875" style="2"/>
    <col min="14082" max="14082" width="19.109375" style="2" customWidth="1"/>
    <col min="14083" max="14083" width="8.88671875" style="2"/>
    <col min="14084" max="14084" width="14.5546875" style="2" customWidth="1"/>
    <col min="14085" max="14085" width="14.109375" style="2" bestFit="1" customWidth="1"/>
    <col min="14086" max="14086" width="10.5546875" style="2" bestFit="1" customWidth="1"/>
    <col min="14087" max="14087" width="8.88671875" style="2"/>
    <col min="14088" max="14088" width="9.5546875" style="2" bestFit="1" customWidth="1"/>
    <col min="14089" max="14331" width="8.88671875" style="2"/>
    <col min="14332" max="14332" width="10" style="2" bestFit="1" customWidth="1"/>
    <col min="14333" max="14333" width="8.88671875" style="2"/>
    <col min="14334" max="14334" width="15" style="2" bestFit="1" customWidth="1"/>
    <col min="14335" max="14335" width="14.44140625" style="2" customWidth="1"/>
    <col min="14336" max="14336" width="10.88671875" style="2" bestFit="1" customWidth="1"/>
    <col min="14337" max="14337" width="8.88671875" style="2"/>
    <col min="14338" max="14338" width="19.109375" style="2" customWidth="1"/>
    <col min="14339" max="14339" width="8.88671875" style="2"/>
    <col min="14340" max="14340" width="14.5546875" style="2" customWidth="1"/>
    <col min="14341" max="14341" width="14.109375" style="2" bestFit="1" customWidth="1"/>
    <col min="14342" max="14342" width="10.5546875" style="2" bestFit="1" customWidth="1"/>
    <col min="14343" max="14343" width="8.88671875" style="2"/>
    <col min="14344" max="14344" width="9.5546875" style="2" bestFit="1" customWidth="1"/>
    <col min="14345" max="14587" width="8.88671875" style="2"/>
    <col min="14588" max="14588" width="10" style="2" bestFit="1" customWidth="1"/>
    <col min="14589" max="14589" width="8.88671875" style="2"/>
    <col min="14590" max="14590" width="15" style="2" bestFit="1" customWidth="1"/>
    <col min="14591" max="14591" width="14.44140625" style="2" customWidth="1"/>
    <col min="14592" max="14592" width="10.88671875" style="2" bestFit="1" customWidth="1"/>
    <col min="14593" max="14593" width="8.88671875" style="2"/>
    <col min="14594" max="14594" width="19.109375" style="2" customWidth="1"/>
    <col min="14595" max="14595" width="8.88671875" style="2"/>
    <col min="14596" max="14596" width="14.5546875" style="2" customWidth="1"/>
    <col min="14597" max="14597" width="14.109375" style="2" bestFit="1" customWidth="1"/>
    <col min="14598" max="14598" width="10.5546875" style="2" bestFit="1" customWidth="1"/>
    <col min="14599" max="14599" width="8.88671875" style="2"/>
    <col min="14600" max="14600" width="9.5546875" style="2" bestFit="1" customWidth="1"/>
    <col min="14601" max="14843" width="8.88671875" style="2"/>
    <col min="14844" max="14844" width="10" style="2" bestFit="1" customWidth="1"/>
    <col min="14845" max="14845" width="8.88671875" style="2"/>
    <col min="14846" max="14846" width="15" style="2" bestFit="1" customWidth="1"/>
    <col min="14847" max="14847" width="14.44140625" style="2" customWidth="1"/>
    <col min="14848" max="14848" width="10.88671875" style="2" bestFit="1" customWidth="1"/>
    <col min="14849" max="14849" width="8.88671875" style="2"/>
    <col min="14850" max="14850" width="19.109375" style="2" customWidth="1"/>
    <col min="14851" max="14851" width="8.88671875" style="2"/>
    <col min="14852" max="14852" width="14.5546875" style="2" customWidth="1"/>
    <col min="14853" max="14853" width="14.109375" style="2" bestFit="1" customWidth="1"/>
    <col min="14854" max="14854" width="10.5546875" style="2" bestFit="1" customWidth="1"/>
    <col min="14855" max="14855" width="8.88671875" style="2"/>
    <col min="14856" max="14856" width="9.5546875" style="2" bestFit="1" customWidth="1"/>
    <col min="14857" max="15099" width="8.88671875" style="2"/>
    <col min="15100" max="15100" width="10" style="2" bestFit="1" customWidth="1"/>
    <col min="15101" max="15101" width="8.88671875" style="2"/>
    <col min="15102" max="15102" width="15" style="2" bestFit="1" customWidth="1"/>
    <col min="15103" max="15103" width="14.44140625" style="2" customWidth="1"/>
    <col min="15104" max="15104" width="10.88671875" style="2" bestFit="1" customWidth="1"/>
    <col min="15105" max="15105" width="8.88671875" style="2"/>
    <col min="15106" max="15106" width="19.109375" style="2" customWidth="1"/>
    <col min="15107" max="15107" width="8.88671875" style="2"/>
    <col min="15108" max="15108" width="14.5546875" style="2" customWidth="1"/>
    <col min="15109" max="15109" width="14.109375" style="2" bestFit="1" customWidth="1"/>
    <col min="15110" max="15110" width="10.5546875" style="2" bestFit="1" customWidth="1"/>
    <col min="15111" max="15111" width="8.88671875" style="2"/>
    <col min="15112" max="15112" width="9.5546875" style="2" bestFit="1" customWidth="1"/>
    <col min="15113" max="15355" width="8.88671875" style="2"/>
    <col min="15356" max="15356" width="10" style="2" bestFit="1" customWidth="1"/>
    <col min="15357" max="15357" width="8.88671875" style="2"/>
    <col min="15358" max="15358" width="15" style="2" bestFit="1" customWidth="1"/>
    <col min="15359" max="15359" width="14.44140625" style="2" customWidth="1"/>
    <col min="15360" max="15360" width="10.88671875" style="2" bestFit="1" customWidth="1"/>
    <col min="15361" max="15361" width="8.88671875" style="2"/>
    <col min="15362" max="15362" width="19.109375" style="2" customWidth="1"/>
    <col min="15363" max="15363" width="8.88671875" style="2"/>
    <col min="15364" max="15364" width="14.5546875" style="2" customWidth="1"/>
    <col min="15365" max="15365" width="14.109375" style="2" bestFit="1" customWidth="1"/>
    <col min="15366" max="15366" width="10.5546875" style="2" bestFit="1" customWidth="1"/>
    <col min="15367" max="15367" width="8.88671875" style="2"/>
    <col min="15368" max="15368" width="9.5546875" style="2" bestFit="1" customWidth="1"/>
    <col min="15369" max="15611" width="8.88671875" style="2"/>
    <col min="15612" max="15612" width="10" style="2" bestFit="1" customWidth="1"/>
    <col min="15613" max="15613" width="8.88671875" style="2"/>
    <col min="15614" max="15614" width="15" style="2" bestFit="1" customWidth="1"/>
    <col min="15615" max="15615" width="14.44140625" style="2" customWidth="1"/>
    <col min="15616" max="15616" width="10.88671875" style="2" bestFit="1" customWidth="1"/>
    <col min="15617" max="15617" width="8.88671875" style="2"/>
    <col min="15618" max="15618" width="19.109375" style="2" customWidth="1"/>
    <col min="15619" max="15619" width="8.88671875" style="2"/>
    <col min="15620" max="15620" width="14.5546875" style="2" customWidth="1"/>
    <col min="15621" max="15621" width="14.109375" style="2" bestFit="1" customWidth="1"/>
    <col min="15622" max="15622" width="10.5546875" style="2" bestFit="1" customWidth="1"/>
    <col min="15623" max="15623" width="8.88671875" style="2"/>
    <col min="15624" max="15624" width="9.5546875" style="2" bestFit="1" customWidth="1"/>
    <col min="15625" max="15867" width="8.88671875" style="2"/>
    <col min="15868" max="15868" width="10" style="2" bestFit="1" customWidth="1"/>
    <col min="15869" max="15869" width="8.88671875" style="2"/>
    <col min="15870" max="15870" width="15" style="2" bestFit="1" customWidth="1"/>
    <col min="15871" max="15871" width="14.44140625" style="2" customWidth="1"/>
    <col min="15872" max="15872" width="10.88671875" style="2" bestFit="1" customWidth="1"/>
    <col min="15873" max="15873" width="8.88671875" style="2"/>
    <col min="15874" max="15874" width="19.109375" style="2" customWidth="1"/>
    <col min="15875" max="15875" width="8.88671875" style="2"/>
    <col min="15876" max="15876" width="14.5546875" style="2" customWidth="1"/>
    <col min="15877" max="15877" width="14.109375" style="2" bestFit="1" customWidth="1"/>
    <col min="15878" max="15878" width="10.5546875" style="2" bestFit="1" customWidth="1"/>
    <col min="15879" max="15879" width="8.88671875" style="2"/>
    <col min="15880" max="15880" width="9.5546875" style="2" bestFit="1" customWidth="1"/>
    <col min="15881" max="16123" width="8.88671875" style="2"/>
    <col min="16124" max="16124" width="10" style="2" bestFit="1" customWidth="1"/>
    <col min="16125" max="16125" width="8.88671875" style="2"/>
    <col min="16126" max="16126" width="15" style="2" bestFit="1" customWidth="1"/>
    <col min="16127" max="16127" width="14.44140625" style="2" customWidth="1"/>
    <col min="16128" max="16128" width="10.88671875" style="2" bestFit="1" customWidth="1"/>
    <col min="16129" max="16129" width="8.88671875" style="2"/>
    <col min="16130" max="16130" width="19.109375" style="2" customWidth="1"/>
    <col min="16131" max="16131" width="8.88671875" style="2"/>
    <col min="16132" max="16132" width="14.5546875" style="2" customWidth="1"/>
    <col min="16133" max="16133" width="14.109375" style="2" bestFit="1" customWidth="1"/>
    <col min="16134" max="16134" width="10.5546875" style="2" bestFit="1" customWidth="1"/>
    <col min="16135" max="16135" width="8.88671875" style="2"/>
    <col min="16136" max="16136" width="9.5546875" style="2" bestFit="1" customWidth="1"/>
    <col min="16137" max="16379" width="8.88671875" style="2"/>
    <col min="16380" max="16384" width="9.109375" style="2" customWidth="1"/>
  </cols>
  <sheetData>
    <row r="1" spans="1:9" ht="22.8" x14ac:dyDescent="0.25">
      <c r="A1" s="244" t="s">
        <v>122</v>
      </c>
      <c r="B1" s="244"/>
      <c r="C1" s="244"/>
      <c r="D1" s="244"/>
      <c r="E1" s="244"/>
      <c r="F1" s="244"/>
      <c r="G1" s="244"/>
      <c r="H1" s="244"/>
      <c r="I1" s="244"/>
    </row>
    <row r="2" spans="1:9" ht="13.8" x14ac:dyDescent="0.25">
      <c r="A2" s="245" t="s">
        <v>7</v>
      </c>
      <c r="B2" s="245"/>
      <c r="C2" s="245"/>
      <c r="D2" s="245"/>
      <c r="E2" s="245"/>
      <c r="F2" s="245"/>
      <c r="G2" s="245"/>
      <c r="H2" s="245"/>
      <c r="I2" s="245"/>
    </row>
    <row r="3" spans="1:9" ht="13.8" x14ac:dyDescent="0.25">
      <c r="A3" s="245" t="s">
        <v>42</v>
      </c>
      <c r="B3" s="245"/>
      <c r="C3" s="245"/>
      <c r="D3" s="245"/>
      <c r="E3" s="245"/>
      <c r="F3" s="245"/>
      <c r="G3" s="245"/>
      <c r="H3" s="245"/>
      <c r="I3" s="245"/>
    </row>
    <row r="4" spans="1:9" ht="6" customHeight="1" x14ac:dyDescent="0.25">
      <c r="A4" s="35"/>
      <c r="B4" s="35"/>
      <c r="C4" s="35"/>
      <c r="D4" s="35"/>
      <c r="E4" s="35"/>
      <c r="F4" s="35"/>
      <c r="G4" s="35"/>
      <c r="H4" s="35"/>
      <c r="I4" s="35"/>
    </row>
    <row r="5" spans="1:9" ht="15.6" x14ac:dyDescent="0.3">
      <c r="A5" s="243" t="s">
        <v>130</v>
      </c>
      <c r="B5" s="243"/>
      <c r="C5" s="243"/>
      <c r="D5" s="243"/>
      <c r="E5" s="243"/>
      <c r="F5" s="243"/>
      <c r="G5" s="243"/>
      <c r="H5" s="243"/>
      <c r="I5" s="243"/>
    </row>
    <row r="6" spans="1:9" ht="7.2" customHeight="1" x14ac:dyDescent="0.25">
      <c r="A6" s="29"/>
      <c r="B6" s="30"/>
      <c r="C6" s="28"/>
      <c r="D6" s="28"/>
      <c r="E6" s="31"/>
      <c r="F6" s="28"/>
      <c r="G6" s="28"/>
      <c r="H6" s="28"/>
      <c r="I6" s="28"/>
    </row>
    <row r="7" spans="1:9" ht="14.4" x14ac:dyDescent="0.25">
      <c r="A7" s="36" t="s">
        <v>4</v>
      </c>
      <c r="B7" s="249" t="s">
        <v>0</v>
      </c>
      <c r="C7" s="250"/>
      <c r="D7" s="250"/>
      <c r="E7" s="251"/>
      <c r="F7" s="36" t="s">
        <v>41</v>
      </c>
      <c r="G7" s="36" t="s">
        <v>2</v>
      </c>
      <c r="H7" s="36" t="s">
        <v>40</v>
      </c>
      <c r="I7" s="36" t="s">
        <v>1</v>
      </c>
    </row>
    <row r="8" spans="1:9" ht="24.6" customHeight="1" x14ac:dyDescent="0.25">
      <c r="A8" s="9">
        <v>1</v>
      </c>
      <c r="B8" s="240" t="s">
        <v>402</v>
      </c>
      <c r="C8" s="241"/>
      <c r="D8" s="241"/>
      <c r="E8" s="242"/>
      <c r="F8" s="9">
        <v>12</v>
      </c>
      <c r="G8" s="11" t="s">
        <v>126</v>
      </c>
      <c r="H8" s="10">
        <f>'ENCARREGADO '!D137</f>
        <v>0</v>
      </c>
      <c r="I8" s="10">
        <f>H8*F8*1</f>
        <v>0</v>
      </c>
    </row>
    <row r="9" spans="1:9" ht="24.6" customHeight="1" x14ac:dyDescent="0.25">
      <c r="A9" s="9">
        <v>2</v>
      </c>
      <c r="B9" s="240" t="s">
        <v>403</v>
      </c>
      <c r="C9" s="241"/>
      <c r="D9" s="241"/>
      <c r="E9" s="242"/>
      <c r="F9" s="9">
        <v>12</v>
      </c>
      <c r="G9" s="11" t="s">
        <v>126</v>
      </c>
      <c r="H9" s="10">
        <f>ELETRICISTA!D137</f>
        <v>0</v>
      </c>
      <c r="I9" s="10">
        <f t="shared" ref="I9:I13" si="0">H9*F9*1</f>
        <v>0</v>
      </c>
    </row>
    <row r="10" spans="1:9" ht="24.6" customHeight="1" x14ac:dyDescent="0.25">
      <c r="A10" s="9">
        <v>3</v>
      </c>
      <c r="B10" s="240" t="s">
        <v>404</v>
      </c>
      <c r="C10" s="241"/>
      <c r="D10" s="241"/>
      <c r="E10" s="242"/>
      <c r="F10" s="9">
        <v>12</v>
      </c>
      <c r="G10" s="11" t="s">
        <v>126</v>
      </c>
      <c r="H10" s="10">
        <f>ENCANADOR!D137</f>
        <v>0</v>
      </c>
      <c r="I10" s="10">
        <f t="shared" si="0"/>
        <v>0</v>
      </c>
    </row>
    <row r="11" spans="1:9" ht="24.6" customHeight="1" x14ac:dyDescent="0.25">
      <c r="A11" s="9">
        <v>4</v>
      </c>
      <c r="B11" s="240" t="s">
        <v>405</v>
      </c>
      <c r="C11" s="241"/>
      <c r="D11" s="241"/>
      <c r="E11" s="242"/>
      <c r="F11" s="9">
        <v>12</v>
      </c>
      <c r="G11" s="11" t="s">
        <v>126</v>
      </c>
      <c r="H11" s="10">
        <f>PEDREIRO!D137</f>
        <v>0</v>
      </c>
      <c r="I11" s="10">
        <f t="shared" si="0"/>
        <v>0</v>
      </c>
    </row>
    <row r="12" spans="1:9" ht="24.6" customHeight="1" x14ac:dyDescent="0.25">
      <c r="A12" s="9">
        <v>5</v>
      </c>
      <c r="B12" s="240" t="s">
        <v>406</v>
      </c>
      <c r="C12" s="241"/>
      <c r="D12" s="241"/>
      <c r="E12" s="242"/>
      <c r="F12" s="9">
        <v>12</v>
      </c>
      <c r="G12" s="11" t="s">
        <v>126</v>
      </c>
      <c r="H12" s="10">
        <f>SERVENTE!D137</f>
        <v>0</v>
      </c>
      <c r="I12" s="10">
        <f>H12*F12*2</f>
        <v>0</v>
      </c>
    </row>
    <row r="13" spans="1:9" ht="24.6" customHeight="1" x14ac:dyDescent="0.25">
      <c r="A13" s="9">
        <v>6</v>
      </c>
      <c r="B13" s="240" t="s">
        <v>123</v>
      </c>
      <c r="C13" s="241"/>
      <c r="D13" s="241"/>
      <c r="E13" s="242"/>
      <c r="F13" s="9">
        <v>12</v>
      </c>
      <c r="G13" s="11" t="s">
        <v>126</v>
      </c>
      <c r="H13" s="10">
        <f>'AUX.ELE.'!D137</f>
        <v>0</v>
      </c>
      <c r="I13" s="10">
        <f t="shared" si="0"/>
        <v>0</v>
      </c>
    </row>
    <row r="14" spans="1:9" ht="27.6" x14ac:dyDescent="0.25">
      <c r="A14" s="9">
        <v>7</v>
      </c>
      <c r="B14" s="240" t="s">
        <v>125</v>
      </c>
      <c r="C14" s="241"/>
      <c r="D14" s="241"/>
      <c r="E14" s="242"/>
      <c r="F14" s="9">
        <v>1</v>
      </c>
      <c r="G14" s="11" t="s">
        <v>127</v>
      </c>
      <c r="H14" s="12" t="s">
        <v>137</v>
      </c>
      <c r="I14" s="10">
        <v>288064.3</v>
      </c>
    </row>
    <row r="15" spans="1:9" ht="28.8" customHeight="1" x14ac:dyDescent="0.25">
      <c r="A15" s="9">
        <v>8</v>
      </c>
      <c r="B15" s="240" t="s">
        <v>5</v>
      </c>
      <c r="C15" s="241"/>
      <c r="D15" s="241"/>
      <c r="E15" s="242"/>
      <c r="F15" s="9">
        <v>1</v>
      </c>
      <c r="G15" s="11" t="s">
        <v>127</v>
      </c>
      <c r="H15" s="195">
        <v>0</v>
      </c>
      <c r="I15" s="10">
        <f>H15</f>
        <v>0</v>
      </c>
    </row>
    <row r="16" spans="1:9" ht="26.4" x14ac:dyDescent="0.25">
      <c r="A16" s="9">
        <v>9</v>
      </c>
      <c r="B16" s="240" t="s">
        <v>124</v>
      </c>
      <c r="C16" s="241"/>
      <c r="D16" s="241"/>
      <c r="E16" s="242"/>
      <c r="F16" s="9">
        <v>1</v>
      </c>
      <c r="G16" s="11" t="s">
        <v>128</v>
      </c>
      <c r="H16" s="13" t="s">
        <v>269</v>
      </c>
      <c r="I16" s="10">
        <v>313806.62</v>
      </c>
    </row>
    <row r="17" spans="1:9" ht="24.6" customHeight="1" x14ac:dyDescent="0.25">
      <c r="A17" s="9">
        <v>10</v>
      </c>
      <c r="B17" s="240" t="s">
        <v>6</v>
      </c>
      <c r="C17" s="241"/>
      <c r="D17" s="241"/>
      <c r="E17" s="242"/>
      <c r="F17" s="9">
        <v>1</v>
      </c>
      <c r="G17" s="11" t="s">
        <v>127</v>
      </c>
      <c r="H17" s="71">
        <f>'Serviço Eventual'!J39</f>
        <v>0</v>
      </c>
      <c r="I17" s="10">
        <f>H17</f>
        <v>0</v>
      </c>
    </row>
    <row r="18" spans="1:9" ht="24.6" customHeight="1" x14ac:dyDescent="0.25">
      <c r="A18" s="9">
        <v>11</v>
      </c>
      <c r="B18" s="240" t="s">
        <v>401</v>
      </c>
      <c r="C18" s="241"/>
      <c r="D18" s="241"/>
      <c r="E18" s="242"/>
      <c r="F18" s="9">
        <v>1</v>
      </c>
      <c r="G18" s="11" t="s">
        <v>126</v>
      </c>
      <c r="H18" s="71">
        <f>'Equip e Ferramental'!D99</f>
        <v>0</v>
      </c>
      <c r="I18" s="10">
        <f>H18</f>
        <v>0</v>
      </c>
    </row>
    <row r="19" spans="1:9" ht="9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</row>
    <row r="20" spans="1:9" ht="33" customHeight="1" x14ac:dyDescent="0.25">
      <c r="A20" s="248" t="s">
        <v>411</v>
      </c>
      <c r="B20" s="248"/>
      <c r="C20" s="248"/>
      <c r="D20" s="248"/>
      <c r="E20" s="248"/>
      <c r="F20" s="248"/>
      <c r="G20" s="248"/>
      <c r="H20" s="248"/>
      <c r="I20" s="194">
        <f>SUM(I8:I18)</f>
        <v>601870.91999999993</v>
      </c>
    </row>
    <row r="22" spans="1:9" x14ac:dyDescent="0.25">
      <c r="A22" s="247" t="s">
        <v>409</v>
      </c>
      <c r="B22" s="247"/>
      <c r="C22" s="247"/>
      <c r="D22" s="247"/>
      <c r="E22" s="247"/>
      <c r="F22" s="247"/>
      <c r="G22" s="247"/>
      <c r="H22" s="247"/>
      <c r="I22" s="247"/>
    </row>
    <row r="24" spans="1:9" ht="13.8" thickBot="1" x14ac:dyDescent="0.3"/>
    <row r="25" spans="1:9" ht="21.6" thickTop="1" thickBot="1" x14ac:dyDescent="0.3">
      <c r="A25" s="246" t="s">
        <v>429</v>
      </c>
      <c r="B25" s="246"/>
      <c r="C25" s="246"/>
      <c r="D25" s="246"/>
      <c r="E25" s="246"/>
      <c r="F25" s="246"/>
      <c r="G25" s="246"/>
      <c r="H25" s="246"/>
      <c r="I25" s="239"/>
    </row>
    <row r="26" spans="1:9" ht="13.8" thickTop="1" x14ac:dyDescent="0.25"/>
  </sheetData>
  <mergeCells count="19">
    <mergeCell ref="A25:H25"/>
    <mergeCell ref="A22:I22"/>
    <mergeCell ref="A20:H20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8:E18"/>
    <mergeCell ref="B17:E17"/>
    <mergeCell ref="A5:I5"/>
    <mergeCell ref="A1:I1"/>
    <mergeCell ref="A2:I2"/>
    <mergeCell ref="A3:I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13B8B-3FFC-48B6-9045-AF113AD2517D}">
  <dimension ref="A1:I102"/>
  <sheetViews>
    <sheetView showGridLines="0" zoomScale="115" zoomScaleNormal="115" workbookViewId="0">
      <pane ySplit="5" topLeftCell="A69" activePane="bottomLeft" state="frozen"/>
      <selection pane="bottomLeft" activeCell="C72" sqref="C72"/>
    </sheetView>
  </sheetViews>
  <sheetFormatPr defaultRowHeight="14.4" x14ac:dyDescent="0.3"/>
  <cols>
    <col min="1" max="1" width="4.77734375" bestFit="1" customWidth="1"/>
    <col min="2" max="2" width="9.21875" customWidth="1"/>
    <col min="3" max="3" width="66.21875" customWidth="1"/>
    <col min="4" max="4" width="12.21875" customWidth="1"/>
    <col min="5" max="5" width="9.33203125" style="215" bestFit="1" customWidth="1"/>
    <col min="6" max="6" width="14.109375" style="215" customWidth="1"/>
    <col min="9" max="9" width="11.5546875" customWidth="1"/>
  </cols>
  <sheetData>
    <row r="1" spans="1:9" ht="23.4" x14ac:dyDescent="0.3">
      <c r="A1" s="364" t="str">
        <f>Resumo!A1</f>
        <v>ANEXO J-2</v>
      </c>
      <c r="B1" s="364"/>
      <c r="C1" s="364"/>
      <c r="D1" s="364"/>
      <c r="E1" s="364"/>
      <c r="F1" s="364"/>
    </row>
    <row r="2" spans="1:9" ht="21" x14ac:dyDescent="0.4">
      <c r="A2" s="365" t="str">
        <f>[1]Resumo!A2</f>
        <v>COMPOSIÇÃO DE CUSTO DA ADMINISTRAÇÃO</v>
      </c>
      <c r="B2" s="365"/>
      <c r="C2" s="365"/>
      <c r="D2" s="365"/>
      <c r="E2" s="365"/>
      <c r="F2" s="365"/>
    </row>
    <row r="3" spans="1:9" ht="18" x14ac:dyDescent="0.35">
      <c r="A3" s="366" t="s">
        <v>299</v>
      </c>
      <c r="B3" s="366"/>
      <c r="C3" s="366"/>
      <c r="D3" s="366"/>
      <c r="E3" s="366"/>
      <c r="F3" s="366"/>
    </row>
    <row r="5" spans="1:9" s="206" customFormat="1" ht="57.6" x14ac:dyDescent="0.3">
      <c r="A5" s="203" t="s">
        <v>3</v>
      </c>
      <c r="B5" s="203" t="s">
        <v>300</v>
      </c>
      <c r="C5" s="203" t="s">
        <v>301</v>
      </c>
      <c r="D5" s="203" t="s">
        <v>302</v>
      </c>
      <c r="E5" s="204" t="s">
        <v>303</v>
      </c>
      <c r="F5" s="204" t="s">
        <v>304</v>
      </c>
      <c r="G5" s="205" t="s">
        <v>305</v>
      </c>
      <c r="H5" s="205" t="s">
        <v>306</v>
      </c>
      <c r="I5" s="205" t="s">
        <v>307</v>
      </c>
    </row>
    <row r="6" spans="1:9" x14ac:dyDescent="0.3">
      <c r="A6" s="207">
        <v>1</v>
      </c>
      <c r="B6" s="207" t="s">
        <v>308</v>
      </c>
      <c r="C6" s="207" t="s">
        <v>309</v>
      </c>
      <c r="D6" s="207">
        <v>2</v>
      </c>
      <c r="E6" s="208"/>
      <c r="F6" s="209">
        <f t="shared" ref="F6:F65" si="0">D6*E6</f>
        <v>0</v>
      </c>
      <c r="G6" s="210">
        <v>5</v>
      </c>
      <c r="H6" s="211">
        <f t="shared" ref="H6:H64" si="1">1/(G6*12)</f>
        <v>1.6666666666666666E-2</v>
      </c>
      <c r="I6" s="209">
        <f t="shared" ref="I6:I64" si="2">F6*H6</f>
        <v>0</v>
      </c>
    </row>
    <row r="7" spans="1:9" x14ac:dyDescent="0.3">
      <c r="A7" s="207">
        <v>2</v>
      </c>
      <c r="B7" s="207" t="s">
        <v>308</v>
      </c>
      <c r="C7" s="207" t="s">
        <v>310</v>
      </c>
      <c r="D7" s="207">
        <v>1</v>
      </c>
      <c r="E7" s="208"/>
      <c r="F7" s="209">
        <f t="shared" si="0"/>
        <v>0</v>
      </c>
      <c r="G7" s="210">
        <v>5</v>
      </c>
      <c r="H7" s="211">
        <f t="shared" si="1"/>
        <v>1.6666666666666666E-2</v>
      </c>
      <c r="I7" s="209">
        <f t="shared" si="2"/>
        <v>0</v>
      </c>
    </row>
    <row r="8" spans="1:9" x14ac:dyDescent="0.3">
      <c r="A8" s="207">
        <v>3</v>
      </c>
      <c r="B8" s="207" t="s">
        <v>308</v>
      </c>
      <c r="C8" s="207" t="s">
        <v>311</v>
      </c>
      <c r="D8" s="207">
        <v>1</v>
      </c>
      <c r="E8" s="208"/>
      <c r="F8" s="209">
        <f t="shared" si="0"/>
        <v>0</v>
      </c>
      <c r="G8" s="210">
        <v>5</v>
      </c>
      <c r="H8" s="211">
        <f t="shared" si="1"/>
        <v>1.6666666666666666E-2</v>
      </c>
      <c r="I8" s="209">
        <f t="shared" si="2"/>
        <v>0</v>
      </c>
    </row>
    <row r="9" spans="1:9" x14ac:dyDescent="0.3">
      <c r="A9" s="207">
        <v>4</v>
      </c>
      <c r="B9" s="207">
        <v>38470</v>
      </c>
      <c r="C9" s="207" t="s">
        <v>312</v>
      </c>
      <c r="D9" s="207">
        <v>1</v>
      </c>
      <c r="E9" s="208"/>
      <c r="F9" s="209">
        <f t="shared" si="0"/>
        <v>0</v>
      </c>
      <c r="G9" s="210">
        <v>5</v>
      </c>
      <c r="H9" s="211">
        <f t="shared" si="1"/>
        <v>1.6666666666666666E-2</v>
      </c>
      <c r="I9" s="209">
        <f t="shared" si="2"/>
        <v>0</v>
      </c>
    </row>
    <row r="10" spans="1:9" x14ac:dyDescent="0.3">
      <c r="A10" s="207">
        <v>5</v>
      </c>
      <c r="B10" s="207">
        <v>38467</v>
      </c>
      <c r="C10" s="207" t="s">
        <v>313</v>
      </c>
      <c r="D10" s="207">
        <v>1</v>
      </c>
      <c r="E10" s="208"/>
      <c r="F10" s="209">
        <f t="shared" si="0"/>
        <v>0</v>
      </c>
      <c r="G10" s="210">
        <v>5</v>
      </c>
      <c r="H10" s="211">
        <f t="shared" si="1"/>
        <v>1.6666666666666666E-2</v>
      </c>
      <c r="I10" s="209">
        <f t="shared" si="2"/>
        <v>0</v>
      </c>
    </row>
    <row r="11" spans="1:9" x14ac:dyDescent="0.3">
      <c r="A11" s="207">
        <v>6</v>
      </c>
      <c r="B11" s="207" t="s">
        <v>308</v>
      </c>
      <c r="C11" s="207" t="s">
        <v>314</v>
      </c>
      <c r="D11" s="207">
        <v>1</v>
      </c>
      <c r="E11" s="208"/>
      <c r="F11" s="209">
        <f t="shared" si="0"/>
        <v>0</v>
      </c>
      <c r="G11" s="210">
        <v>5</v>
      </c>
      <c r="H11" s="211">
        <f t="shared" si="1"/>
        <v>1.6666666666666666E-2</v>
      </c>
      <c r="I11" s="209">
        <f t="shared" si="2"/>
        <v>0</v>
      </c>
    </row>
    <row r="12" spans="1:9" x14ac:dyDescent="0.3">
      <c r="A12" s="207">
        <v>7</v>
      </c>
      <c r="B12" s="207" t="s">
        <v>308</v>
      </c>
      <c r="C12" s="207" t="s">
        <v>315</v>
      </c>
      <c r="D12" s="207">
        <v>2</v>
      </c>
      <c r="E12" s="208"/>
      <c r="F12" s="209">
        <f t="shared" si="0"/>
        <v>0</v>
      </c>
      <c r="G12" s="210">
        <v>5</v>
      </c>
      <c r="H12" s="211">
        <f t="shared" si="1"/>
        <v>1.6666666666666666E-2</v>
      </c>
      <c r="I12" s="209">
        <f t="shared" si="2"/>
        <v>0</v>
      </c>
    </row>
    <row r="13" spans="1:9" x14ac:dyDescent="0.3">
      <c r="A13" s="207">
        <v>8</v>
      </c>
      <c r="B13" s="207" t="s">
        <v>308</v>
      </c>
      <c r="C13" s="207" t="s">
        <v>316</v>
      </c>
      <c r="D13" s="207">
        <v>1</v>
      </c>
      <c r="E13" s="208"/>
      <c r="F13" s="209">
        <f t="shared" si="0"/>
        <v>0</v>
      </c>
      <c r="G13" s="210">
        <v>5</v>
      </c>
      <c r="H13" s="211">
        <f t="shared" si="1"/>
        <v>1.6666666666666666E-2</v>
      </c>
      <c r="I13" s="209">
        <f t="shared" si="2"/>
        <v>0</v>
      </c>
    </row>
    <row r="14" spans="1:9" ht="28.8" x14ac:dyDescent="0.3">
      <c r="A14" s="207">
        <v>9</v>
      </c>
      <c r="B14" s="207" t="s">
        <v>308</v>
      </c>
      <c r="C14" s="207" t="s">
        <v>317</v>
      </c>
      <c r="D14" s="207">
        <v>1</v>
      </c>
      <c r="E14" s="208"/>
      <c r="F14" s="209">
        <f t="shared" si="0"/>
        <v>0</v>
      </c>
      <c r="G14" s="210">
        <v>10</v>
      </c>
      <c r="H14" s="211">
        <f t="shared" si="1"/>
        <v>8.3333333333333332E-3</v>
      </c>
      <c r="I14" s="209">
        <f t="shared" si="2"/>
        <v>0</v>
      </c>
    </row>
    <row r="15" spans="1:9" x14ac:dyDescent="0.3">
      <c r="A15" s="207">
        <v>10</v>
      </c>
      <c r="B15" s="207" t="s">
        <v>308</v>
      </c>
      <c r="C15" s="207" t="s">
        <v>318</v>
      </c>
      <c r="D15" s="207">
        <v>2</v>
      </c>
      <c r="E15" s="208"/>
      <c r="F15" s="209">
        <f t="shared" si="0"/>
        <v>0</v>
      </c>
      <c r="G15" s="210">
        <v>5</v>
      </c>
      <c r="H15" s="211">
        <f t="shared" si="1"/>
        <v>1.6666666666666666E-2</v>
      </c>
      <c r="I15" s="209">
        <f t="shared" si="2"/>
        <v>0</v>
      </c>
    </row>
    <row r="16" spans="1:9" x14ac:dyDescent="0.3">
      <c r="A16" s="207">
        <v>11</v>
      </c>
      <c r="B16" s="207" t="s">
        <v>308</v>
      </c>
      <c r="C16" s="207" t="s">
        <v>319</v>
      </c>
      <c r="D16" s="207">
        <v>3</v>
      </c>
      <c r="E16" s="208"/>
      <c r="F16" s="209">
        <f t="shared" si="0"/>
        <v>0</v>
      </c>
      <c r="G16" s="210">
        <v>5</v>
      </c>
      <c r="H16" s="211">
        <f t="shared" si="1"/>
        <v>1.6666666666666666E-2</v>
      </c>
      <c r="I16" s="209">
        <f t="shared" si="2"/>
        <v>0</v>
      </c>
    </row>
    <row r="17" spans="1:9" x14ac:dyDescent="0.3">
      <c r="A17" s="207">
        <v>12</v>
      </c>
      <c r="B17" s="207">
        <v>10</v>
      </c>
      <c r="C17" s="207" t="s">
        <v>320</v>
      </c>
      <c r="D17" s="207">
        <v>8</v>
      </c>
      <c r="E17" s="208"/>
      <c r="F17" s="209">
        <f t="shared" si="0"/>
        <v>0</v>
      </c>
      <c r="G17" s="210">
        <v>5</v>
      </c>
      <c r="H17" s="211">
        <f t="shared" si="1"/>
        <v>1.6666666666666666E-2</v>
      </c>
      <c r="I17" s="209">
        <f t="shared" si="2"/>
        <v>0</v>
      </c>
    </row>
    <row r="18" spans="1:9" x14ac:dyDescent="0.3">
      <c r="A18" s="207">
        <v>13</v>
      </c>
      <c r="B18" s="207" t="s">
        <v>308</v>
      </c>
      <c r="C18" s="207" t="s">
        <v>321</v>
      </c>
      <c r="D18" s="207">
        <v>15</v>
      </c>
      <c r="E18" s="208"/>
      <c r="F18" s="209">
        <f t="shared" si="0"/>
        <v>0</v>
      </c>
      <c r="G18" s="210">
        <v>5</v>
      </c>
      <c r="H18" s="211">
        <f t="shared" si="1"/>
        <v>1.6666666666666666E-2</v>
      </c>
      <c r="I18" s="209">
        <f t="shared" si="2"/>
        <v>0</v>
      </c>
    </row>
    <row r="19" spans="1:9" x14ac:dyDescent="0.3">
      <c r="A19" s="207">
        <v>14</v>
      </c>
      <c r="B19" s="207" t="s">
        <v>308</v>
      </c>
      <c r="C19" s="207" t="s">
        <v>322</v>
      </c>
      <c r="D19" s="207">
        <v>3</v>
      </c>
      <c r="E19" s="208"/>
      <c r="F19" s="209">
        <f t="shared" si="0"/>
        <v>0</v>
      </c>
      <c r="G19" s="210">
        <v>5</v>
      </c>
      <c r="H19" s="211">
        <f t="shared" si="1"/>
        <v>1.6666666666666666E-2</v>
      </c>
      <c r="I19" s="209">
        <f t="shared" si="2"/>
        <v>0</v>
      </c>
    </row>
    <row r="20" spans="1:9" x14ac:dyDescent="0.3">
      <c r="A20" s="207">
        <v>15</v>
      </c>
      <c r="B20" s="207">
        <v>2711</v>
      </c>
      <c r="C20" s="207" t="s">
        <v>323</v>
      </c>
      <c r="D20" s="207">
        <v>4</v>
      </c>
      <c r="E20" s="208"/>
      <c r="F20" s="209">
        <f t="shared" si="0"/>
        <v>0</v>
      </c>
      <c r="G20" s="210">
        <v>5</v>
      </c>
      <c r="H20" s="211">
        <f t="shared" si="1"/>
        <v>1.6666666666666666E-2</v>
      </c>
      <c r="I20" s="209">
        <f t="shared" si="2"/>
        <v>0</v>
      </c>
    </row>
    <row r="21" spans="1:9" x14ac:dyDescent="0.3">
      <c r="A21" s="207">
        <v>16</v>
      </c>
      <c r="B21" s="207" t="s">
        <v>308</v>
      </c>
      <c r="C21" s="207" t="s">
        <v>324</v>
      </c>
      <c r="D21" s="207">
        <v>2</v>
      </c>
      <c r="E21" s="208"/>
      <c r="F21" s="209">
        <f t="shared" si="0"/>
        <v>0</v>
      </c>
      <c r="G21" s="210">
        <v>5</v>
      </c>
      <c r="H21" s="211">
        <f t="shared" si="1"/>
        <v>1.6666666666666666E-2</v>
      </c>
      <c r="I21" s="209">
        <f t="shared" si="2"/>
        <v>0</v>
      </c>
    </row>
    <row r="22" spans="1:9" x14ac:dyDescent="0.3">
      <c r="A22" s="207">
        <v>17</v>
      </c>
      <c r="B22" s="207" t="s">
        <v>308</v>
      </c>
      <c r="C22" s="207" t="s">
        <v>325</v>
      </c>
      <c r="D22" s="207">
        <v>2</v>
      </c>
      <c r="E22" s="208"/>
      <c r="F22" s="209">
        <f t="shared" si="0"/>
        <v>0</v>
      </c>
      <c r="G22" s="210">
        <v>5</v>
      </c>
      <c r="H22" s="211">
        <f t="shared" si="1"/>
        <v>1.6666666666666666E-2</v>
      </c>
      <c r="I22" s="209">
        <f t="shared" si="2"/>
        <v>0</v>
      </c>
    </row>
    <row r="23" spans="1:9" x14ac:dyDescent="0.3">
      <c r="A23" s="207">
        <v>18</v>
      </c>
      <c r="B23" s="207" t="s">
        <v>308</v>
      </c>
      <c r="C23" s="207" t="s">
        <v>326</v>
      </c>
      <c r="D23" s="207">
        <v>1</v>
      </c>
      <c r="E23" s="208"/>
      <c r="F23" s="209">
        <f t="shared" si="0"/>
        <v>0</v>
      </c>
      <c r="G23" s="210">
        <v>5</v>
      </c>
      <c r="H23" s="211">
        <f t="shared" si="1"/>
        <v>1.6666666666666666E-2</v>
      </c>
      <c r="I23" s="209">
        <f t="shared" si="2"/>
        <v>0</v>
      </c>
    </row>
    <row r="24" spans="1:9" x14ac:dyDescent="0.3">
      <c r="A24" s="207">
        <v>19</v>
      </c>
      <c r="B24" s="207" t="s">
        <v>308</v>
      </c>
      <c r="C24" s="207" t="s">
        <v>327</v>
      </c>
      <c r="D24" s="207">
        <v>1</v>
      </c>
      <c r="E24" s="208"/>
      <c r="F24" s="209">
        <f t="shared" si="0"/>
        <v>0</v>
      </c>
      <c r="G24" s="210">
        <v>5</v>
      </c>
      <c r="H24" s="211">
        <f t="shared" si="1"/>
        <v>1.6666666666666666E-2</v>
      </c>
      <c r="I24" s="209">
        <f t="shared" si="2"/>
        <v>0</v>
      </c>
    </row>
    <row r="25" spans="1:9" x14ac:dyDescent="0.3">
      <c r="A25" s="207">
        <v>20</v>
      </c>
      <c r="B25" s="207" t="s">
        <v>308</v>
      </c>
      <c r="C25" s="207" t="s">
        <v>328</v>
      </c>
      <c r="D25" s="207">
        <v>1</v>
      </c>
      <c r="E25" s="208"/>
      <c r="F25" s="209">
        <f t="shared" si="0"/>
        <v>0</v>
      </c>
      <c r="G25" s="210">
        <v>5</v>
      </c>
      <c r="H25" s="211">
        <f t="shared" si="1"/>
        <v>1.6666666666666666E-2</v>
      </c>
      <c r="I25" s="209">
        <f t="shared" si="2"/>
        <v>0</v>
      </c>
    </row>
    <row r="26" spans="1:9" x14ac:dyDescent="0.3">
      <c r="A26" s="207">
        <v>21</v>
      </c>
      <c r="B26" s="207" t="s">
        <v>308</v>
      </c>
      <c r="C26" s="207" t="s">
        <v>329</v>
      </c>
      <c r="D26" s="207">
        <v>1</v>
      </c>
      <c r="E26" s="208"/>
      <c r="F26" s="209">
        <f t="shared" si="0"/>
        <v>0</v>
      </c>
      <c r="G26" s="210">
        <v>5</v>
      </c>
      <c r="H26" s="211">
        <f t="shared" si="1"/>
        <v>1.6666666666666666E-2</v>
      </c>
      <c r="I26" s="209">
        <f t="shared" si="2"/>
        <v>0</v>
      </c>
    </row>
    <row r="27" spans="1:9" x14ac:dyDescent="0.3">
      <c r="A27" s="207">
        <v>22</v>
      </c>
      <c r="B27" s="207" t="s">
        <v>308</v>
      </c>
      <c r="C27" s="207" t="s">
        <v>330</v>
      </c>
      <c r="D27" s="207">
        <v>1</v>
      </c>
      <c r="E27" s="208"/>
      <c r="F27" s="209">
        <f t="shared" si="0"/>
        <v>0</v>
      </c>
      <c r="G27" s="210">
        <v>5</v>
      </c>
      <c r="H27" s="211">
        <f t="shared" si="1"/>
        <v>1.6666666666666666E-2</v>
      </c>
      <c r="I27" s="209">
        <f t="shared" si="2"/>
        <v>0</v>
      </c>
    </row>
    <row r="28" spans="1:9" x14ac:dyDescent="0.3">
      <c r="A28" s="207">
        <v>23</v>
      </c>
      <c r="B28" s="207" t="s">
        <v>308</v>
      </c>
      <c r="C28" s="207" t="s">
        <v>331</v>
      </c>
      <c r="D28" s="207">
        <v>1</v>
      </c>
      <c r="E28" s="208"/>
      <c r="F28" s="209">
        <f t="shared" si="0"/>
        <v>0</v>
      </c>
      <c r="G28" s="210">
        <v>5</v>
      </c>
      <c r="H28" s="211">
        <f t="shared" si="1"/>
        <v>1.6666666666666666E-2</v>
      </c>
      <c r="I28" s="209">
        <f t="shared" si="2"/>
        <v>0</v>
      </c>
    </row>
    <row r="29" spans="1:9" x14ac:dyDescent="0.3">
      <c r="A29" s="207">
        <v>24</v>
      </c>
      <c r="B29" s="207" t="s">
        <v>308</v>
      </c>
      <c r="C29" s="207" t="s">
        <v>332</v>
      </c>
      <c r="D29" s="207">
        <v>2</v>
      </c>
      <c r="E29" s="208"/>
      <c r="F29" s="209">
        <f t="shared" si="0"/>
        <v>0</v>
      </c>
      <c r="G29" s="210">
        <v>5</v>
      </c>
      <c r="H29" s="211">
        <f t="shared" si="1"/>
        <v>1.6666666666666666E-2</v>
      </c>
      <c r="I29" s="209">
        <f t="shared" si="2"/>
        <v>0</v>
      </c>
    </row>
    <row r="30" spans="1:9" x14ac:dyDescent="0.3">
      <c r="A30" s="207">
        <v>25</v>
      </c>
      <c r="B30" s="207" t="s">
        <v>308</v>
      </c>
      <c r="C30" s="207" t="s">
        <v>333</v>
      </c>
      <c r="D30" s="207">
        <v>2</v>
      </c>
      <c r="E30" s="208"/>
      <c r="F30" s="209">
        <f t="shared" si="0"/>
        <v>0</v>
      </c>
      <c r="G30" s="210">
        <v>5</v>
      </c>
      <c r="H30" s="211">
        <f t="shared" si="1"/>
        <v>1.6666666666666666E-2</v>
      </c>
      <c r="I30" s="209">
        <f t="shared" si="2"/>
        <v>0</v>
      </c>
    </row>
    <row r="31" spans="1:9" x14ac:dyDescent="0.3">
      <c r="A31" s="207">
        <v>26</v>
      </c>
      <c r="B31" s="207" t="s">
        <v>308</v>
      </c>
      <c r="C31" s="207" t="s">
        <v>334</v>
      </c>
      <c r="D31" s="207">
        <v>2</v>
      </c>
      <c r="E31" s="208"/>
      <c r="F31" s="209">
        <f t="shared" si="0"/>
        <v>0</v>
      </c>
      <c r="G31" s="210">
        <v>5</v>
      </c>
      <c r="H31" s="211">
        <f t="shared" si="1"/>
        <v>1.6666666666666666E-2</v>
      </c>
      <c r="I31" s="209">
        <f t="shared" si="2"/>
        <v>0</v>
      </c>
    </row>
    <row r="32" spans="1:9" ht="28.8" x14ac:dyDescent="0.3">
      <c r="A32" s="207">
        <v>27</v>
      </c>
      <c r="B32" s="207">
        <v>38200</v>
      </c>
      <c r="C32" s="207" t="s">
        <v>335</v>
      </c>
      <c r="D32" s="207">
        <v>1</v>
      </c>
      <c r="E32" s="208"/>
      <c r="F32" s="209">
        <f t="shared" si="0"/>
        <v>0</v>
      </c>
      <c r="G32" s="210">
        <v>5</v>
      </c>
      <c r="H32" s="211">
        <f t="shared" si="1"/>
        <v>1.6666666666666666E-2</v>
      </c>
      <c r="I32" s="209">
        <f t="shared" si="2"/>
        <v>0</v>
      </c>
    </row>
    <row r="33" spans="1:9" x14ac:dyDescent="0.3">
      <c r="A33" s="207">
        <v>28</v>
      </c>
      <c r="B33" s="207" t="s">
        <v>308</v>
      </c>
      <c r="C33" s="207" t="s">
        <v>336</v>
      </c>
      <c r="D33" s="207">
        <v>1</v>
      </c>
      <c r="E33" s="208"/>
      <c r="F33" s="209">
        <f t="shared" si="0"/>
        <v>0</v>
      </c>
      <c r="G33" s="210">
        <v>5</v>
      </c>
      <c r="H33" s="211">
        <f t="shared" si="1"/>
        <v>1.6666666666666666E-2</v>
      </c>
      <c r="I33" s="209">
        <f t="shared" si="2"/>
        <v>0</v>
      </c>
    </row>
    <row r="34" spans="1:9" x14ac:dyDescent="0.3">
      <c r="A34" s="207">
        <v>29</v>
      </c>
      <c r="B34" s="207" t="s">
        <v>308</v>
      </c>
      <c r="C34" s="207" t="s">
        <v>337</v>
      </c>
      <c r="D34" s="207">
        <v>1</v>
      </c>
      <c r="E34" s="208"/>
      <c r="F34" s="209">
        <f t="shared" si="0"/>
        <v>0</v>
      </c>
      <c r="G34" s="210">
        <v>5</v>
      </c>
      <c r="H34" s="211">
        <f t="shared" si="1"/>
        <v>1.6666666666666666E-2</v>
      </c>
      <c r="I34" s="209">
        <f t="shared" si="2"/>
        <v>0</v>
      </c>
    </row>
    <row r="35" spans="1:9" x14ac:dyDescent="0.3">
      <c r="A35" s="207">
        <v>30</v>
      </c>
      <c r="B35" s="207">
        <v>38369</v>
      </c>
      <c r="C35" s="207" t="s">
        <v>338</v>
      </c>
      <c r="D35" s="207">
        <v>3</v>
      </c>
      <c r="E35" s="208"/>
      <c r="F35" s="209">
        <f t="shared" si="0"/>
        <v>0</v>
      </c>
      <c r="G35" s="210">
        <v>5</v>
      </c>
      <c r="H35" s="211">
        <f t="shared" si="1"/>
        <v>1.6666666666666666E-2</v>
      </c>
      <c r="I35" s="209">
        <f t="shared" si="2"/>
        <v>0</v>
      </c>
    </row>
    <row r="36" spans="1:9" x14ac:dyDescent="0.3">
      <c r="A36" s="207">
        <v>31</v>
      </c>
      <c r="B36" s="207">
        <v>38370</v>
      </c>
      <c r="C36" s="207" t="s">
        <v>339</v>
      </c>
      <c r="D36" s="207">
        <v>3</v>
      </c>
      <c r="E36" s="208"/>
      <c r="F36" s="209">
        <f t="shared" si="0"/>
        <v>0</v>
      </c>
      <c r="G36" s="210">
        <v>5</v>
      </c>
      <c r="H36" s="211">
        <f t="shared" si="1"/>
        <v>1.6666666666666666E-2</v>
      </c>
      <c r="I36" s="209">
        <f t="shared" si="2"/>
        <v>0</v>
      </c>
    </row>
    <row r="37" spans="1:9" x14ac:dyDescent="0.3">
      <c r="A37" s="207">
        <v>32</v>
      </c>
      <c r="B37" s="207">
        <v>38476</v>
      </c>
      <c r="C37" s="207" t="s">
        <v>340</v>
      </c>
      <c r="D37" s="207">
        <v>2</v>
      </c>
      <c r="E37" s="208"/>
      <c r="F37" s="209">
        <f t="shared" si="0"/>
        <v>0</v>
      </c>
      <c r="G37" s="210">
        <v>5</v>
      </c>
      <c r="H37" s="211">
        <f t="shared" si="1"/>
        <v>1.6666666666666666E-2</v>
      </c>
      <c r="I37" s="209">
        <f t="shared" si="2"/>
        <v>0</v>
      </c>
    </row>
    <row r="38" spans="1:9" x14ac:dyDescent="0.3">
      <c r="A38" s="207">
        <v>33</v>
      </c>
      <c r="B38" s="207">
        <v>38477</v>
      </c>
      <c r="C38" s="207" t="s">
        <v>341</v>
      </c>
      <c r="D38" s="207">
        <v>1</v>
      </c>
      <c r="E38" s="208"/>
      <c r="F38" s="209">
        <f t="shared" si="0"/>
        <v>0</v>
      </c>
      <c r="G38" s="210">
        <v>5</v>
      </c>
      <c r="H38" s="211">
        <f t="shared" si="1"/>
        <v>1.6666666666666666E-2</v>
      </c>
      <c r="I38" s="209">
        <f t="shared" si="2"/>
        <v>0</v>
      </c>
    </row>
    <row r="39" spans="1:9" x14ac:dyDescent="0.3">
      <c r="A39" s="207">
        <v>34</v>
      </c>
      <c r="B39" s="207">
        <v>38403</v>
      </c>
      <c r="C39" s="207" t="s">
        <v>342</v>
      </c>
      <c r="D39" s="207">
        <v>3</v>
      </c>
      <c r="E39" s="208"/>
      <c r="F39" s="209">
        <f t="shared" si="0"/>
        <v>0</v>
      </c>
      <c r="G39" s="210">
        <v>5</v>
      </c>
      <c r="H39" s="211">
        <f t="shared" si="1"/>
        <v>1.6666666666666666E-2</v>
      </c>
      <c r="I39" s="209">
        <f t="shared" si="2"/>
        <v>0</v>
      </c>
    </row>
    <row r="40" spans="1:9" x14ac:dyDescent="0.3">
      <c r="A40" s="207">
        <v>35</v>
      </c>
      <c r="B40" s="207">
        <v>12</v>
      </c>
      <c r="C40" s="207" t="s">
        <v>343</v>
      </c>
      <c r="D40" s="207">
        <v>2</v>
      </c>
      <c r="E40" s="208"/>
      <c r="F40" s="209">
        <f t="shared" si="0"/>
        <v>0</v>
      </c>
      <c r="G40" s="210">
        <v>5</v>
      </c>
      <c r="H40" s="211">
        <f t="shared" si="1"/>
        <v>1.6666666666666666E-2</v>
      </c>
      <c r="I40" s="209">
        <f t="shared" si="2"/>
        <v>0</v>
      </c>
    </row>
    <row r="41" spans="1:9" x14ac:dyDescent="0.3">
      <c r="A41" s="207">
        <v>36</v>
      </c>
      <c r="B41" s="207">
        <v>38367</v>
      </c>
      <c r="C41" s="207" t="s">
        <v>344</v>
      </c>
      <c r="D41" s="207">
        <v>2</v>
      </c>
      <c r="E41" s="208"/>
      <c r="F41" s="209">
        <f t="shared" si="0"/>
        <v>0</v>
      </c>
      <c r="G41" s="210">
        <v>5</v>
      </c>
      <c r="H41" s="211">
        <f t="shared" si="1"/>
        <v>1.6666666666666666E-2</v>
      </c>
      <c r="I41" s="209">
        <f t="shared" si="2"/>
        <v>0</v>
      </c>
    </row>
    <row r="42" spans="1:9" x14ac:dyDescent="0.3">
      <c r="A42" s="207">
        <v>37</v>
      </c>
      <c r="B42" s="207" t="s">
        <v>308</v>
      </c>
      <c r="C42" s="207" t="s">
        <v>345</v>
      </c>
      <c r="D42" s="207">
        <v>2</v>
      </c>
      <c r="E42" s="208"/>
      <c r="F42" s="209">
        <f t="shared" si="0"/>
        <v>0</v>
      </c>
      <c r="G42" s="210">
        <v>5</v>
      </c>
      <c r="H42" s="211">
        <f t="shared" si="1"/>
        <v>1.6666666666666666E-2</v>
      </c>
      <c r="I42" s="209">
        <f t="shared" si="2"/>
        <v>0</v>
      </c>
    </row>
    <row r="43" spans="1:9" x14ac:dyDescent="0.3">
      <c r="A43" s="207">
        <v>38</v>
      </c>
      <c r="B43" s="207">
        <v>38368</v>
      </c>
      <c r="C43" s="207" t="s">
        <v>346</v>
      </c>
      <c r="D43" s="207">
        <v>2</v>
      </c>
      <c r="E43" s="208"/>
      <c r="F43" s="209">
        <f t="shared" si="0"/>
        <v>0</v>
      </c>
      <c r="G43" s="210">
        <v>5</v>
      </c>
      <c r="H43" s="211">
        <f t="shared" si="1"/>
        <v>1.6666666666666666E-2</v>
      </c>
      <c r="I43" s="209">
        <f t="shared" si="2"/>
        <v>0</v>
      </c>
    </row>
    <row r="44" spans="1:9" x14ac:dyDescent="0.3">
      <c r="A44" s="207">
        <v>39</v>
      </c>
      <c r="B44" s="207">
        <v>38380</v>
      </c>
      <c r="C44" s="207" t="s">
        <v>347</v>
      </c>
      <c r="D44" s="207">
        <v>1</v>
      </c>
      <c r="E44" s="208"/>
      <c r="F44" s="209">
        <f t="shared" si="0"/>
        <v>0</v>
      </c>
      <c r="G44" s="210">
        <v>5</v>
      </c>
      <c r="H44" s="211">
        <f t="shared" si="1"/>
        <v>1.6666666666666666E-2</v>
      </c>
      <c r="I44" s="209">
        <f t="shared" si="2"/>
        <v>0</v>
      </c>
    </row>
    <row r="45" spans="1:9" x14ac:dyDescent="0.3">
      <c r="A45" s="207">
        <v>40</v>
      </c>
      <c r="B45" s="207">
        <v>38384</v>
      </c>
      <c r="C45" s="207" t="s">
        <v>348</v>
      </c>
      <c r="D45" s="207">
        <v>2</v>
      </c>
      <c r="E45" s="208"/>
      <c r="F45" s="209">
        <f t="shared" si="0"/>
        <v>0</v>
      </c>
      <c r="G45" s="210">
        <v>5</v>
      </c>
      <c r="H45" s="211">
        <f t="shared" si="1"/>
        <v>1.6666666666666666E-2</v>
      </c>
      <c r="I45" s="209">
        <f t="shared" si="2"/>
        <v>0</v>
      </c>
    </row>
    <row r="46" spans="1:9" x14ac:dyDescent="0.3">
      <c r="A46" s="207">
        <v>41</v>
      </c>
      <c r="B46" s="207" t="s">
        <v>308</v>
      </c>
      <c r="C46" s="207" t="s">
        <v>349</v>
      </c>
      <c r="D46" s="207">
        <v>1</v>
      </c>
      <c r="E46" s="208"/>
      <c r="F46" s="209">
        <f t="shared" si="0"/>
        <v>0</v>
      </c>
      <c r="G46" s="210">
        <v>10</v>
      </c>
      <c r="H46" s="211">
        <f t="shared" si="1"/>
        <v>8.3333333333333332E-3</v>
      </c>
      <c r="I46" s="209">
        <f t="shared" si="2"/>
        <v>0</v>
      </c>
    </row>
    <row r="47" spans="1:9" x14ac:dyDescent="0.3">
      <c r="A47" s="207">
        <v>42</v>
      </c>
      <c r="B47" s="207">
        <v>5076</v>
      </c>
      <c r="C47" s="207" t="s">
        <v>350</v>
      </c>
      <c r="D47" s="207">
        <v>4</v>
      </c>
      <c r="E47" s="208"/>
      <c r="F47" s="209">
        <f t="shared" si="0"/>
        <v>0</v>
      </c>
      <c r="G47" s="210">
        <v>5</v>
      </c>
      <c r="H47" s="211">
        <f t="shared" si="1"/>
        <v>1.6666666666666666E-2</v>
      </c>
      <c r="I47" s="209">
        <f t="shared" si="2"/>
        <v>0</v>
      </c>
    </row>
    <row r="48" spans="1:9" x14ac:dyDescent="0.3">
      <c r="A48" s="207">
        <v>43</v>
      </c>
      <c r="B48" s="207" t="s">
        <v>308</v>
      </c>
      <c r="C48" s="207" t="s">
        <v>351</v>
      </c>
      <c r="D48" s="207">
        <v>1</v>
      </c>
      <c r="E48" s="208"/>
      <c r="F48" s="209">
        <f t="shared" si="0"/>
        <v>0</v>
      </c>
      <c r="G48" s="210">
        <v>5</v>
      </c>
      <c r="H48" s="211">
        <f t="shared" si="1"/>
        <v>1.6666666666666666E-2</v>
      </c>
      <c r="I48" s="209">
        <f t="shared" si="2"/>
        <v>0</v>
      </c>
    </row>
    <row r="49" spans="1:9" x14ac:dyDescent="0.3">
      <c r="A49" s="207">
        <v>44</v>
      </c>
      <c r="B49" s="207" t="s">
        <v>308</v>
      </c>
      <c r="C49" s="207" t="s">
        <v>352</v>
      </c>
      <c r="D49" s="207">
        <v>1</v>
      </c>
      <c r="E49" s="208"/>
      <c r="F49" s="209">
        <f t="shared" si="0"/>
        <v>0</v>
      </c>
      <c r="G49" s="210">
        <v>5</v>
      </c>
      <c r="H49" s="211">
        <f t="shared" si="1"/>
        <v>1.6666666666666666E-2</v>
      </c>
      <c r="I49" s="209">
        <f t="shared" si="2"/>
        <v>0</v>
      </c>
    </row>
    <row r="50" spans="1:9" x14ac:dyDescent="0.3">
      <c r="A50" s="207">
        <v>45</v>
      </c>
      <c r="B50" s="207" t="s">
        <v>308</v>
      </c>
      <c r="C50" s="207" t="s">
        <v>353</v>
      </c>
      <c r="D50" s="207">
        <v>1</v>
      </c>
      <c r="E50" s="208"/>
      <c r="F50" s="209">
        <f t="shared" si="0"/>
        <v>0</v>
      </c>
      <c r="G50" s="210">
        <v>5</v>
      </c>
      <c r="H50" s="211">
        <f t="shared" si="1"/>
        <v>1.6666666666666666E-2</v>
      </c>
      <c r="I50" s="209">
        <f t="shared" si="2"/>
        <v>0</v>
      </c>
    </row>
    <row r="51" spans="1:9" x14ac:dyDescent="0.3">
      <c r="A51" s="207">
        <v>46</v>
      </c>
      <c r="B51" s="207" t="s">
        <v>308</v>
      </c>
      <c r="C51" s="207" t="s">
        <v>354</v>
      </c>
      <c r="D51" s="207">
        <v>1</v>
      </c>
      <c r="E51" s="208"/>
      <c r="F51" s="209">
        <f t="shared" si="0"/>
        <v>0</v>
      </c>
      <c r="G51" s="210">
        <v>5</v>
      </c>
      <c r="H51" s="211">
        <f t="shared" si="1"/>
        <v>1.6666666666666666E-2</v>
      </c>
      <c r="I51" s="209">
        <f t="shared" si="2"/>
        <v>0</v>
      </c>
    </row>
    <row r="52" spans="1:9" x14ac:dyDescent="0.3">
      <c r="A52" s="207">
        <v>47</v>
      </c>
      <c r="B52" s="207" t="s">
        <v>308</v>
      </c>
      <c r="C52" s="207" t="s">
        <v>355</v>
      </c>
      <c r="D52" s="207">
        <v>10</v>
      </c>
      <c r="E52" s="208"/>
      <c r="F52" s="209">
        <f t="shared" si="0"/>
        <v>0</v>
      </c>
      <c r="G52" s="210">
        <v>5</v>
      </c>
      <c r="H52" s="211">
        <f t="shared" si="1"/>
        <v>1.6666666666666666E-2</v>
      </c>
      <c r="I52" s="209">
        <f t="shared" si="2"/>
        <v>0</v>
      </c>
    </row>
    <row r="53" spans="1:9" ht="28.8" x14ac:dyDescent="0.3">
      <c r="A53" s="207">
        <v>48</v>
      </c>
      <c r="B53" s="207" t="s">
        <v>308</v>
      </c>
      <c r="C53" s="207" t="s">
        <v>356</v>
      </c>
      <c r="D53" s="207">
        <v>2</v>
      </c>
      <c r="E53" s="208"/>
      <c r="F53" s="209">
        <f t="shared" si="0"/>
        <v>0</v>
      </c>
      <c r="G53" s="210">
        <v>10</v>
      </c>
      <c r="H53" s="211">
        <f t="shared" si="1"/>
        <v>8.3333333333333332E-3</v>
      </c>
      <c r="I53" s="209">
        <f t="shared" si="2"/>
        <v>0</v>
      </c>
    </row>
    <row r="54" spans="1:9" x14ac:dyDescent="0.3">
      <c r="A54" s="207">
        <v>49</v>
      </c>
      <c r="B54" s="207" t="s">
        <v>308</v>
      </c>
      <c r="C54" s="207" t="s">
        <v>357</v>
      </c>
      <c r="D54" s="207">
        <v>5</v>
      </c>
      <c r="E54" s="208"/>
      <c r="F54" s="209">
        <f t="shared" si="0"/>
        <v>0</v>
      </c>
      <c r="G54" s="210">
        <v>5</v>
      </c>
      <c r="H54" s="211">
        <f t="shared" si="1"/>
        <v>1.6666666666666666E-2</v>
      </c>
      <c r="I54" s="209">
        <f t="shared" si="2"/>
        <v>0</v>
      </c>
    </row>
    <row r="55" spans="1:9" x14ac:dyDescent="0.3">
      <c r="A55" s="207">
        <v>50</v>
      </c>
      <c r="B55" s="207" t="s">
        <v>308</v>
      </c>
      <c r="C55" s="207" t="s">
        <v>358</v>
      </c>
      <c r="D55" s="207">
        <v>2</v>
      </c>
      <c r="E55" s="208"/>
      <c r="F55" s="209">
        <f t="shared" si="0"/>
        <v>0</v>
      </c>
      <c r="G55" s="210">
        <v>5</v>
      </c>
      <c r="H55" s="211">
        <f t="shared" si="1"/>
        <v>1.6666666666666666E-2</v>
      </c>
      <c r="I55" s="209">
        <f t="shared" si="2"/>
        <v>0</v>
      </c>
    </row>
    <row r="56" spans="1:9" x14ac:dyDescent="0.3">
      <c r="A56" s="207">
        <v>51</v>
      </c>
      <c r="B56" s="207">
        <v>3777</v>
      </c>
      <c r="C56" s="207" t="s">
        <v>359</v>
      </c>
      <c r="D56" s="207">
        <v>1</v>
      </c>
      <c r="E56" s="208"/>
      <c r="F56" s="209">
        <f t="shared" si="0"/>
        <v>0</v>
      </c>
      <c r="G56" s="210">
        <v>5</v>
      </c>
      <c r="H56" s="211">
        <f t="shared" si="1"/>
        <v>1.6666666666666666E-2</v>
      </c>
      <c r="I56" s="209">
        <f t="shared" si="2"/>
        <v>0</v>
      </c>
    </row>
    <row r="57" spans="1:9" x14ac:dyDescent="0.3">
      <c r="A57" s="207">
        <v>52</v>
      </c>
      <c r="B57" s="207">
        <v>37457</v>
      </c>
      <c r="C57" s="207" t="s">
        <v>360</v>
      </c>
      <c r="D57" s="207">
        <v>1</v>
      </c>
      <c r="E57" s="208"/>
      <c r="F57" s="209">
        <f t="shared" si="0"/>
        <v>0</v>
      </c>
      <c r="G57" s="210">
        <v>5</v>
      </c>
      <c r="H57" s="211">
        <f t="shared" si="1"/>
        <v>1.6666666666666666E-2</v>
      </c>
      <c r="I57" s="209">
        <f t="shared" si="2"/>
        <v>0</v>
      </c>
    </row>
    <row r="58" spans="1:9" x14ac:dyDescent="0.3">
      <c r="A58" s="207">
        <v>53</v>
      </c>
      <c r="B58" s="207" t="s">
        <v>308</v>
      </c>
      <c r="C58" s="207" t="s">
        <v>361</v>
      </c>
      <c r="D58" s="207">
        <v>1</v>
      </c>
      <c r="E58" s="208"/>
      <c r="F58" s="209">
        <f t="shared" si="0"/>
        <v>0</v>
      </c>
      <c r="G58" s="210">
        <v>10</v>
      </c>
      <c r="H58" s="211">
        <f t="shared" si="1"/>
        <v>8.3333333333333332E-3</v>
      </c>
      <c r="I58" s="209">
        <f t="shared" si="2"/>
        <v>0</v>
      </c>
    </row>
    <row r="59" spans="1:9" x14ac:dyDescent="0.3">
      <c r="A59" s="207">
        <v>54</v>
      </c>
      <c r="B59" s="207" t="s">
        <v>308</v>
      </c>
      <c r="C59" s="207" t="s">
        <v>362</v>
      </c>
      <c r="D59" s="207">
        <v>4</v>
      </c>
      <c r="E59" s="208"/>
      <c r="F59" s="209">
        <f t="shared" si="0"/>
        <v>0</v>
      </c>
      <c r="G59" s="210">
        <v>5</v>
      </c>
      <c r="H59" s="211">
        <f t="shared" si="1"/>
        <v>1.6666666666666666E-2</v>
      </c>
      <c r="I59" s="209">
        <f t="shared" si="2"/>
        <v>0</v>
      </c>
    </row>
    <row r="60" spans="1:9" x14ac:dyDescent="0.3">
      <c r="A60" s="207">
        <v>55</v>
      </c>
      <c r="B60" s="207" t="s">
        <v>308</v>
      </c>
      <c r="C60" s="207" t="s">
        <v>363</v>
      </c>
      <c r="D60" s="207">
        <v>1</v>
      </c>
      <c r="E60" s="208"/>
      <c r="F60" s="209">
        <f t="shared" si="0"/>
        <v>0</v>
      </c>
      <c r="G60" s="210">
        <v>5</v>
      </c>
      <c r="H60" s="211">
        <f t="shared" si="1"/>
        <v>1.6666666666666666E-2</v>
      </c>
      <c r="I60" s="209">
        <f t="shared" si="2"/>
        <v>0</v>
      </c>
    </row>
    <row r="61" spans="1:9" x14ac:dyDescent="0.3">
      <c r="A61" s="207">
        <v>56</v>
      </c>
      <c r="B61" s="207" t="s">
        <v>308</v>
      </c>
      <c r="C61" s="207" t="s">
        <v>364</v>
      </c>
      <c r="D61" s="207">
        <v>1</v>
      </c>
      <c r="E61" s="208"/>
      <c r="F61" s="209">
        <f t="shared" si="0"/>
        <v>0</v>
      </c>
      <c r="G61" s="210">
        <v>5</v>
      </c>
      <c r="H61" s="211">
        <f t="shared" si="1"/>
        <v>1.6666666666666666E-2</v>
      </c>
      <c r="I61" s="209">
        <f t="shared" si="2"/>
        <v>0</v>
      </c>
    </row>
    <row r="62" spans="1:9" x14ac:dyDescent="0.3">
      <c r="A62" s="207">
        <v>57</v>
      </c>
      <c r="B62" s="207" t="s">
        <v>308</v>
      </c>
      <c r="C62" s="207" t="s">
        <v>365</v>
      </c>
      <c r="D62" s="207">
        <v>1</v>
      </c>
      <c r="E62" s="208"/>
      <c r="F62" s="209">
        <f t="shared" si="0"/>
        <v>0</v>
      </c>
      <c r="G62" s="210">
        <v>5</v>
      </c>
      <c r="H62" s="211">
        <f t="shared" si="1"/>
        <v>1.6666666666666666E-2</v>
      </c>
      <c r="I62" s="209">
        <f t="shared" si="2"/>
        <v>0</v>
      </c>
    </row>
    <row r="63" spans="1:9" x14ac:dyDescent="0.3">
      <c r="A63" s="207">
        <v>58</v>
      </c>
      <c r="B63" s="207" t="s">
        <v>308</v>
      </c>
      <c r="C63" s="207" t="s">
        <v>366</v>
      </c>
      <c r="D63" s="207">
        <v>1</v>
      </c>
      <c r="E63" s="208"/>
      <c r="F63" s="209">
        <f t="shared" si="0"/>
        <v>0</v>
      </c>
      <c r="G63" s="210">
        <v>10</v>
      </c>
      <c r="H63" s="211">
        <f t="shared" si="1"/>
        <v>8.3333333333333332E-3</v>
      </c>
      <c r="I63" s="209">
        <f t="shared" si="2"/>
        <v>0</v>
      </c>
    </row>
    <row r="64" spans="1:9" x14ac:dyDescent="0.3">
      <c r="A64" s="207">
        <v>59</v>
      </c>
      <c r="B64" s="207" t="s">
        <v>308</v>
      </c>
      <c r="C64" s="207" t="s">
        <v>367</v>
      </c>
      <c r="D64" s="207">
        <v>3</v>
      </c>
      <c r="E64" s="208"/>
      <c r="F64" s="209">
        <f t="shared" si="0"/>
        <v>0</v>
      </c>
      <c r="G64" s="210">
        <v>5</v>
      </c>
      <c r="H64" s="211">
        <f t="shared" si="1"/>
        <v>1.6666666666666666E-2</v>
      </c>
      <c r="I64" s="209">
        <f t="shared" si="2"/>
        <v>0</v>
      </c>
    </row>
    <row r="65" spans="1:9" x14ac:dyDescent="0.3">
      <c r="A65" s="207">
        <v>60</v>
      </c>
      <c r="B65" s="207" t="s">
        <v>308</v>
      </c>
      <c r="C65" s="207" t="s">
        <v>368</v>
      </c>
      <c r="D65" s="207">
        <v>6</v>
      </c>
      <c r="E65" s="208"/>
      <c r="F65" s="209">
        <f t="shared" si="0"/>
        <v>0</v>
      </c>
      <c r="G65" s="210">
        <v>5</v>
      </c>
      <c r="H65" s="211">
        <f t="shared" ref="H65:H90" si="3">1/(G65*12)</f>
        <v>1.6666666666666666E-2</v>
      </c>
      <c r="I65" s="209">
        <f t="shared" ref="I65:I90" si="4">F65*H65</f>
        <v>0</v>
      </c>
    </row>
    <row r="66" spans="1:9" x14ac:dyDescent="0.3">
      <c r="A66" s="207">
        <v>61</v>
      </c>
      <c r="B66" s="207" t="s">
        <v>308</v>
      </c>
      <c r="C66" s="207" t="s">
        <v>369</v>
      </c>
      <c r="D66" s="207">
        <v>3</v>
      </c>
      <c r="E66" s="208"/>
      <c r="F66" s="209">
        <f t="shared" ref="F66:F90" si="5">D66*E66</f>
        <v>0</v>
      </c>
      <c r="G66" s="210">
        <v>5</v>
      </c>
      <c r="H66" s="211">
        <f t="shared" si="3"/>
        <v>1.6666666666666666E-2</v>
      </c>
      <c r="I66" s="209">
        <f t="shared" si="4"/>
        <v>0</v>
      </c>
    </row>
    <row r="67" spans="1:9" x14ac:dyDescent="0.3">
      <c r="A67" s="207">
        <v>62</v>
      </c>
      <c r="B67" s="207" t="s">
        <v>308</v>
      </c>
      <c r="C67" s="207" t="s">
        <v>370</v>
      </c>
      <c r="D67" s="207">
        <v>3</v>
      </c>
      <c r="E67" s="208"/>
      <c r="F67" s="209">
        <f t="shared" si="5"/>
        <v>0</v>
      </c>
      <c r="G67" s="210">
        <v>5</v>
      </c>
      <c r="H67" s="211">
        <f t="shared" si="3"/>
        <v>1.6666666666666666E-2</v>
      </c>
      <c r="I67" s="209">
        <f t="shared" si="4"/>
        <v>0</v>
      </c>
    </row>
    <row r="68" spans="1:9" x14ac:dyDescent="0.3">
      <c r="A68" s="207">
        <v>63</v>
      </c>
      <c r="B68" s="207" t="s">
        <v>308</v>
      </c>
      <c r="C68" s="207" t="s">
        <v>371</v>
      </c>
      <c r="D68" s="207">
        <v>3</v>
      </c>
      <c r="E68" s="208"/>
      <c r="F68" s="209">
        <f t="shared" si="5"/>
        <v>0</v>
      </c>
      <c r="G68" s="210">
        <v>5</v>
      </c>
      <c r="H68" s="211">
        <f t="shared" si="3"/>
        <v>1.6666666666666666E-2</v>
      </c>
      <c r="I68" s="209">
        <f t="shared" si="4"/>
        <v>0</v>
      </c>
    </row>
    <row r="69" spans="1:9" x14ac:dyDescent="0.3">
      <c r="A69" s="207">
        <v>64</v>
      </c>
      <c r="B69" s="207" t="s">
        <v>308</v>
      </c>
      <c r="C69" s="207" t="s">
        <v>372</v>
      </c>
      <c r="D69" s="207">
        <v>2</v>
      </c>
      <c r="E69" s="208"/>
      <c r="F69" s="209">
        <f t="shared" si="5"/>
        <v>0</v>
      </c>
      <c r="G69" s="210">
        <v>5</v>
      </c>
      <c r="H69" s="211">
        <f t="shared" si="3"/>
        <v>1.6666666666666666E-2</v>
      </c>
      <c r="I69" s="209">
        <f t="shared" si="4"/>
        <v>0</v>
      </c>
    </row>
    <row r="70" spans="1:9" x14ac:dyDescent="0.3">
      <c r="A70" s="207">
        <v>65</v>
      </c>
      <c r="B70" s="207" t="s">
        <v>308</v>
      </c>
      <c r="C70" s="207" t="s">
        <v>373</v>
      </c>
      <c r="D70" s="207">
        <v>2</v>
      </c>
      <c r="E70" s="208"/>
      <c r="F70" s="209">
        <f t="shared" si="5"/>
        <v>0</v>
      </c>
      <c r="G70" s="210">
        <v>5</v>
      </c>
      <c r="H70" s="211">
        <f t="shared" si="3"/>
        <v>1.6666666666666666E-2</v>
      </c>
      <c r="I70" s="209">
        <f t="shared" si="4"/>
        <v>0</v>
      </c>
    </row>
    <row r="71" spans="1:9" x14ac:dyDescent="0.3">
      <c r="A71" s="207">
        <v>66</v>
      </c>
      <c r="B71" s="207" t="s">
        <v>308</v>
      </c>
      <c r="C71" s="207" t="s">
        <v>374</v>
      </c>
      <c r="D71" s="207">
        <v>2</v>
      </c>
      <c r="E71" s="208"/>
      <c r="F71" s="209">
        <f t="shared" si="5"/>
        <v>0</v>
      </c>
      <c r="G71" s="210">
        <v>5</v>
      </c>
      <c r="H71" s="211">
        <f t="shared" si="3"/>
        <v>1.6666666666666666E-2</v>
      </c>
      <c r="I71" s="209">
        <f t="shared" si="4"/>
        <v>0</v>
      </c>
    </row>
    <row r="72" spans="1:9" x14ac:dyDescent="0.3">
      <c r="A72" s="207">
        <v>67</v>
      </c>
      <c r="B72" s="207" t="s">
        <v>308</v>
      </c>
      <c r="C72" s="207" t="s">
        <v>375</v>
      </c>
      <c r="D72" s="207">
        <v>4</v>
      </c>
      <c r="E72" s="208"/>
      <c r="F72" s="209">
        <f t="shared" si="5"/>
        <v>0</v>
      </c>
      <c r="G72" s="210">
        <v>5</v>
      </c>
      <c r="H72" s="211">
        <f t="shared" si="3"/>
        <v>1.6666666666666666E-2</v>
      </c>
      <c r="I72" s="209">
        <f t="shared" si="4"/>
        <v>0</v>
      </c>
    </row>
    <row r="73" spans="1:9" x14ac:dyDescent="0.3">
      <c r="A73" s="207">
        <v>68</v>
      </c>
      <c r="B73" s="207" t="s">
        <v>308</v>
      </c>
      <c r="C73" s="207" t="s">
        <v>376</v>
      </c>
      <c r="D73" s="207">
        <v>2</v>
      </c>
      <c r="E73" s="208"/>
      <c r="F73" s="209">
        <f t="shared" si="5"/>
        <v>0</v>
      </c>
      <c r="G73" s="210">
        <v>5</v>
      </c>
      <c r="H73" s="211">
        <f t="shared" si="3"/>
        <v>1.6666666666666666E-2</v>
      </c>
      <c r="I73" s="209">
        <f t="shared" si="4"/>
        <v>0</v>
      </c>
    </row>
    <row r="74" spans="1:9" x14ac:dyDescent="0.3">
      <c r="A74" s="207">
        <v>69</v>
      </c>
      <c r="B74" s="207">
        <v>38376</v>
      </c>
      <c r="C74" s="207" t="s">
        <v>377</v>
      </c>
      <c r="D74" s="207">
        <v>1</v>
      </c>
      <c r="E74" s="208"/>
      <c r="F74" s="209">
        <f t="shared" si="5"/>
        <v>0</v>
      </c>
      <c r="G74" s="210">
        <v>5</v>
      </c>
      <c r="H74" s="211">
        <f t="shared" si="3"/>
        <v>1.6666666666666666E-2</v>
      </c>
      <c r="I74" s="209">
        <f t="shared" si="4"/>
        <v>0</v>
      </c>
    </row>
    <row r="75" spans="1:9" x14ac:dyDescent="0.3">
      <c r="A75" s="207">
        <v>70</v>
      </c>
      <c r="B75" s="207">
        <v>38379</v>
      </c>
      <c r="C75" s="207" t="s">
        <v>378</v>
      </c>
      <c r="D75" s="207">
        <v>2</v>
      </c>
      <c r="E75" s="208"/>
      <c r="F75" s="209">
        <f t="shared" si="5"/>
        <v>0</v>
      </c>
      <c r="G75" s="210">
        <v>5</v>
      </c>
      <c r="H75" s="211">
        <f t="shared" si="3"/>
        <v>1.6666666666666666E-2</v>
      </c>
      <c r="I75" s="209">
        <f t="shared" si="4"/>
        <v>0</v>
      </c>
    </row>
    <row r="76" spans="1:9" x14ac:dyDescent="0.3">
      <c r="A76" s="207">
        <v>71</v>
      </c>
      <c r="B76" s="207" t="s">
        <v>379</v>
      </c>
      <c r="C76" s="207" t="s">
        <v>380</v>
      </c>
      <c r="D76" s="207">
        <v>1</v>
      </c>
      <c r="E76" s="208"/>
      <c r="F76" s="209">
        <f t="shared" si="5"/>
        <v>0</v>
      </c>
      <c r="G76" s="210">
        <v>5</v>
      </c>
      <c r="H76" s="211">
        <f t="shared" si="3"/>
        <v>1.6666666666666666E-2</v>
      </c>
      <c r="I76" s="209">
        <f t="shared" si="4"/>
        <v>0</v>
      </c>
    </row>
    <row r="77" spans="1:9" x14ac:dyDescent="0.3">
      <c r="A77" s="207">
        <v>72</v>
      </c>
      <c r="B77" s="207" t="s">
        <v>308</v>
      </c>
      <c r="C77" s="207" t="s">
        <v>381</v>
      </c>
      <c r="D77" s="207">
        <v>3</v>
      </c>
      <c r="E77" s="208"/>
      <c r="F77" s="209">
        <f t="shared" si="5"/>
        <v>0</v>
      </c>
      <c r="G77" s="210">
        <v>5</v>
      </c>
      <c r="H77" s="211">
        <f t="shared" si="3"/>
        <v>1.6666666666666666E-2</v>
      </c>
      <c r="I77" s="209">
        <f t="shared" si="4"/>
        <v>0</v>
      </c>
    </row>
    <row r="78" spans="1:9" x14ac:dyDescent="0.3">
      <c r="A78" s="207">
        <v>73</v>
      </c>
      <c r="B78" s="207" t="s">
        <v>308</v>
      </c>
      <c r="C78" s="207" t="s">
        <v>382</v>
      </c>
      <c r="D78" s="207">
        <v>3</v>
      </c>
      <c r="E78" s="208"/>
      <c r="F78" s="209">
        <f t="shared" si="5"/>
        <v>0</v>
      </c>
      <c r="G78" s="210">
        <v>5</v>
      </c>
      <c r="H78" s="211">
        <f t="shared" si="3"/>
        <v>1.6666666666666666E-2</v>
      </c>
      <c r="I78" s="209">
        <f t="shared" si="4"/>
        <v>0</v>
      </c>
    </row>
    <row r="79" spans="1:9" x14ac:dyDescent="0.3">
      <c r="A79" s="207">
        <v>74</v>
      </c>
      <c r="B79" s="207" t="s">
        <v>308</v>
      </c>
      <c r="C79" s="207" t="s">
        <v>383</v>
      </c>
      <c r="D79" s="207">
        <v>1</v>
      </c>
      <c r="E79" s="208"/>
      <c r="F79" s="209">
        <f t="shared" si="5"/>
        <v>0</v>
      </c>
      <c r="G79" s="210">
        <v>10</v>
      </c>
      <c r="H79" s="211">
        <f t="shared" si="3"/>
        <v>8.3333333333333332E-3</v>
      </c>
      <c r="I79" s="209">
        <f t="shared" si="4"/>
        <v>0</v>
      </c>
    </row>
    <row r="80" spans="1:9" x14ac:dyDescent="0.3">
      <c r="A80" s="207">
        <v>75</v>
      </c>
      <c r="B80" s="207" t="s">
        <v>308</v>
      </c>
      <c r="C80" s="207" t="s">
        <v>384</v>
      </c>
      <c r="D80" s="207">
        <v>1</v>
      </c>
      <c r="E80" s="208"/>
      <c r="F80" s="209">
        <f t="shared" si="5"/>
        <v>0</v>
      </c>
      <c r="G80" s="210">
        <v>5</v>
      </c>
      <c r="H80" s="211">
        <f t="shared" si="3"/>
        <v>1.6666666666666666E-2</v>
      </c>
      <c r="I80" s="209">
        <f t="shared" si="4"/>
        <v>0</v>
      </c>
    </row>
    <row r="81" spans="1:9" x14ac:dyDescent="0.3">
      <c r="A81" s="207">
        <v>76</v>
      </c>
      <c r="B81" s="207">
        <v>38465</v>
      </c>
      <c r="C81" s="207" t="s">
        <v>385</v>
      </c>
      <c r="D81" s="207">
        <v>6</v>
      </c>
      <c r="E81" s="208"/>
      <c r="F81" s="209">
        <f t="shared" si="5"/>
        <v>0</v>
      </c>
      <c r="G81" s="210">
        <v>5</v>
      </c>
      <c r="H81" s="211">
        <f t="shared" si="3"/>
        <v>1.6666666666666666E-2</v>
      </c>
      <c r="I81" s="209">
        <f t="shared" si="4"/>
        <v>0</v>
      </c>
    </row>
    <row r="82" spans="1:9" x14ac:dyDescent="0.3">
      <c r="A82" s="207">
        <v>77</v>
      </c>
      <c r="B82" s="207" t="s">
        <v>308</v>
      </c>
      <c r="C82" s="207" t="s">
        <v>386</v>
      </c>
      <c r="D82" s="207">
        <v>1</v>
      </c>
      <c r="E82" s="208"/>
      <c r="F82" s="209">
        <f t="shared" si="5"/>
        <v>0</v>
      </c>
      <c r="G82" s="210">
        <v>10</v>
      </c>
      <c r="H82" s="211">
        <f t="shared" si="3"/>
        <v>8.3333333333333332E-3</v>
      </c>
      <c r="I82" s="209">
        <f t="shared" si="4"/>
        <v>0</v>
      </c>
    </row>
    <row r="83" spans="1:9" x14ac:dyDescent="0.3">
      <c r="A83" s="207">
        <v>78</v>
      </c>
      <c r="B83" s="207" t="s">
        <v>308</v>
      </c>
      <c r="C83" s="207" t="s">
        <v>387</v>
      </c>
      <c r="D83" s="207">
        <v>1</v>
      </c>
      <c r="E83" s="208"/>
      <c r="F83" s="209">
        <f t="shared" si="5"/>
        <v>0</v>
      </c>
      <c r="G83" s="210">
        <v>10</v>
      </c>
      <c r="H83" s="211">
        <f t="shared" si="3"/>
        <v>8.3333333333333332E-3</v>
      </c>
      <c r="I83" s="209">
        <f t="shared" si="4"/>
        <v>0</v>
      </c>
    </row>
    <row r="84" spans="1:9" x14ac:dyDescent="0.3">
      <c r="A84" s="207">
        <v>79</v>
      </c>
      <c r="B84" s="207" t="s">
        <v>308</v>
      </c>
      <c r="C84" s="207" t="s">
        <v>388</v>
      </c>
      <c r="D84" s="207">
        <v>1</v>
      </c>
      <c r="E84" s="208"/>
      <c r="F84" s="209">
        <f t="shared" si="5"/>
        <v>0</v>
      </c>
      <c r="G84" s="210">
        <v>5</v>
      </c>
      <c r="H84" s="211">
        <f t="shared" si="3"/>
        <v>1.6666666666666666E-2</v>
      </c>
      <c r="I84" s="209">
        <f t="shared" si="4"/>
        <v>0</v>
      </c>
    </row>
    <row r="85" spans="1:9" x14ac:dyDescent="0.3">
      <c r="A85" s="207">
        <v>80</v>
      </c>
      <c r="B85" s="207" t="s">
        <v>308</v>
      </c>
      <c r="C85" s="207" t="s">
        <v>389</v>
      </c>
      <c r="D85" s="207">
        <v>1</v>
      </c>
      <c r="E85" s="208"/>
      <c r="F85" s="209">
        <f t="shared" si="5"/>
        <v>0</v>
      </c>
      <c r="G85" s="210">
        <v>5</v>
      </c>
      <c r="H85" s="211">
        <f t="shared" si="3"/>
        <v>1.6666666666666666E-2</v>
      </c>
      <c r="I85" s="209">
        <f t="shared" si="4"/>
        <v>0</v>
      </c>
    </row>
    <row r="86" spans="1:9" x14ac:dyDescent="0.3">
      <c r="A86" s="207">
        <v>81</v>
      </c>
      <c r="B86" s="207" t="s">
        <v>308</v>
      </c>
      <c r="C86" s="207" t="s">
        <v>390</v>
      </c>
      <c r="D86" s="207">
        <v>3</v>
      </c>
      <c r="E86" s="208"/>
      <c r="F86" s="209">
        <f t="shared" si="5"/>
        <v>0</v>
      </c>
      <c r="G86" s="210">
        <v>5</v>
      </c>
      <c r="H86" s="211">
        <f t="shared" si="3"/>
        <v>1.6666666666666666E-2</v>
      </c>
      <c r="I86" s="209">
        <f t="shared" si="4"/>
        <v>0</v>
      </c>
    </row>
    <row r="87" spans="1:9" x14ac:dyDescent="0.3">
      <c r="A87" s="207">
        <v>82</v>
      </c>
      <c r="B87" s="207">
        <v>10667</v>
      </c>
      <c r="C87" s="207" t="s">
        <v>391</v>
      </c>
      <c r="D87" s="207">
        <v>1</v>
      </c>
      <c r="E87" s="212"/>
      <c r="F87" s="209">
        <f t="shared" si="5"/>
        <v>0</v>
      </c>
      <c r="G87" s="210">
        <v>15</v>
      </c>
      <c r="H87" s="211">
        <f t="shared" si="3"/>
        <v>5.5555555555555558E-3</v>
      </c>
      <c r="I87" s="209">
        <f t="shared" si="4"/>
        <v>0</v>
      </c>
    </row>
    <row r="88" spans="1:9" x14ac:dyDescent="0.3">
      <c r="A88" s="207">
        <v>83</v>
      </c>
      <c r="B88" s="207">
        <v>10535</v>
      </c>
      <c r="C88" s="207" t="s">
        <v>392</v>
      </c>
      <c r="D88" s="207">
        <v>1</v>
      </c>
      <c r="E88" s="208"/>
      <c r="F88" s="209">
        <f t="shared" si="5"/>
        <v>0</v>
      </c>
      <c r="G88" s="210">
        <v>10</v>
      </c>
      <c r="H88" s="211">
        <f t="shared" si="3"/>
        <v>8.3333333333333332E-3</v>
      </c>
      <c r="I88" s="209">
        <f t="shared" si="4"/>
        <v>0</v>
      </c>
    </row>
    <row r="89" spans="1:9" x14ac:dyDescent="0.3">
      <c r="A89" s="207">
        <v>84</v>
      </c>
      <c r="B89" s="207"/>
      <c r="C89" s="207" t="s">
        <v>393</v>
      </c>
      <c r="D89" s="207">
        <v>1</v>
      </c>
      <c r="E89" s="208"/>
      <c r="F89" s="209">
        <f t="shared" si="5"/>
        <v>0</v>
      </c>
      <c r="G89" s="210">
        <v>5</v>
      </c>
      <c r="H89" s="211">
        <f t="shared" si="3"/>
        <v>1.6666666666666666E-2</v>
      </c>
      <c r="I89" s="209">
        <f t="shared" si="4"/>
        <v>0</v>
      </c>
    </row>
    <row r="90" spans="1:9" x14ac:dyDescent="0.3">
      <c r="A90" s="207">
        <v>85</v>
      </c>
      <c r="B90" s="207"/>
      <c r="C90" s="207" t="s">
        <v>394</v>
      </c>
      <c r="D90" s="207">
        <v>1</v>
      </c>
      <c r="E90" s="208"/>
      <c r="F90" s="209">
        <f t="shared" si="5"/>
        <v>0</v>
      </c>
      <c r="G90" s="210">
        <v>5</v>
      </c>
      <c r="H90" s="211">
        <f t="shared" si="3"/>
        <v>1.6666666666666666E-2</v>
      </c>
      <c r="I90" s="209">
        <f t="shared" si="4"/>
        <v>0</v>
      </c>
    </row>
    <row r="91" spans="1:9" ht="18" x14ac:dyDescent="0.35">
      <c r="A91" s="367" t="s">
        <v>304</v>
      </c>
      <c r="B91" s="367"/>
      <c r="C91" s="367"/>
      <c r="D91" s="367"/>
      <c r="E91" s="367"/>
      <c r="F91" s="213">
        <f>SUM(F6:F90)</f>
        <v>0</v>
      </c>
      <c r="G91" s="214"/>
      <c r="H91" s="214"/>
      <c r="I91" s="214"/>
    </row>
    <row r="92" spans="1:9" x14ac:dyDescent="0.3">
      <c r="G92" s="214"/>
      <c r="H92" s="214"/>
      <c r="I92" s="214"/>
    </row>
    <row r="93" spans="1:9" ht="57.6" x14ac:dyDescent="0.3">
      <c r="A93" s="216" t="s">
        <v>3</v>
      </c>
      <c r="B93" s="216" t="s">
        <v>395</v>
      </c>
      <c r="C93" s="216" t="s">
        <v>396</v>
      </c>
      <c r="D93" s="216" t="s">
        <v>397</v>
      </c>
      <c r="E93" s="204" t="s">
        <v>303</v>
      </c>
      <c r="F93" s="204" t="s">
        <v>304</v>
      </c>
      <c r="G93" s="205" t="s">
        <v>305</v>
      </c>
      <c r="H93" s="205" t="s">
        <v>306</v>
      </c>
      <c r="I93" s="205" t="s">
        <v>398</v>
      </c>
    </row>
    <row r="94" spans="1:9" x14ac:dyDescent="0.3">
      <c r="A94" s="217">
        <v>1</v>
      </c>
      <c r="B94" s="217" t="s">
        <v>308</v>
      </c>
      <c r="C94" s="217" t="s">
        <v>399</v>
      </c>
      <c r="D94" s="217">
        <v>1</v>
      </c>
      <c r="E94" s="208"/>
      <c r="F94" s="209">
        <f t="shared" ref="F94:F95" si="6">D94*E94</f>
        <v>0</v>
      </c>
      <c r="G94" s="210">
        <v>10</v>
      </c>
      <c r="H94" s="211">
        <f>1/(G94*12)</f>
        <v>8.3333333333333332E-3</v>
      </c>
      <c r="I94" s="209">
        <f>F94*H94</f>
        <v>0</v>
      </c>
    </row>
    <row r="95" spans="1:9" x14ac:dyDescent="0.3">
      <c r="A95" s="217">
        <v>2</v>
      </c>
      <c r="B95" s="217" t="s">
        <v>308</v>
      </c>
      <c r="C95" s="217" t="s">
        <v>400</v>
      </c>
      <c r="D95" s="217">
        <v>1</v>
      </c>
      <c r="E95" s="208"/>
      <c r="F95" s="209">
        <f t="shared" si="6"/>
        <v>0</v>
      </c>
      <c r="G95" s="210">
        <v>10</v>
      </c>
      <c r="H95" s="211">
        <f>1/(G95*12)</f>
        <v>8.3333333333333332E-3</v>
      </c>
      <c r="I95" s="209">
        <f>F95*H95</f>
        <v>0</v>
      </c>
    </row>
    <row r="96" spans="1:9" ht="18" x14ac:dyDescent="0.35">
      <c r="A96" s="367" t="s">
        <v>304</v>
      </c>
      <c r="B96" s="367"/>
      <c r="C96" s="367"/>
      <c r="D96" s="367"/>
      <c r="E96" s="367"/>
      <c r="F96" s="213">
        <f>SUM(F94:F95)</f>
        <v>0</v>
      </c>
    </row>
    <row r="99" spans="1:4" ht="18" x14ac:dyDescent="0.3">
      <c r="C99" s="218" t="s">
        <v>408</v>
      </c>
      <c r="D99" s="221">
        <f>SUM(I:I)</f>
        <v>0</v>
      </c>
    </row>
    <row r="100" spans="1:4" x14ac:dyDescent="0.3">
      <c r="D100" s="219"/>
    </row>
    <row r="101" spans="1:4" ht="15.6" x14ac:dyDescent="0.3">
      <c r="A101" s="220"/>
    </row>
    <row r="102" spans="1:4" ht="15.6" x14ac:dyDescent="0.3">
      <c r="A102" s="220" t="s">
        <v>407</v>
      </c>
    </row>
  </sheetData>
  <sheetProtection algorithmName="SHA-512" hashValue="ipBKLSMv+67ehjb/nk82/hfQxks9iq8sgUo28gLf6cJclSTcndX8v3CgOlmYSLl+rVXGbkdVeVXhdPQShnqL6A==" saltValue="AS1yKvuGpqKwuJKl2YJc3Q==" spinCount="100000" sheet="1" objects="1" scenarios="1"/>
  <mergeCells count="5">
    <mergeCell ref="A1:F1"/>
    <mergeCell ref="A2:F2"/>
    <mergeCell ref="A3:F3"/>
    <mergeCell ref="A91:E91"/>
    <mergeCell ref="A96:E9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9575-D075-476C-8253-51F1FF2E0A98}">
  <dimension ref="A1:G32"/>
  <sheetViews>
    <sheetView showGridLines="0" topLeftCell="A10" zoomScale="85" zoomScaleNormal="85" workbookViewId="0">
      <selection activeCell="D29" sqref="D29:F29"/>
    </sheetView>
  </sheetViews>
  <sheetFormatPr defaultRowHeight="14.4" outlineLevelRow="1" x14ac:dyDescent="0.3"/>
  <cols>
    <col min="1" max="1" width="49.109375" style="40" customWidth="1"/>
    <col min="2" max="2" width="19.33203125" style="40" bestFit="1" customWidth="1"/>
    <col min="3" max="3" width="15" style="40" customWidth="1"/>
    <col min="4" max="4" width="11.5546875" style="40" customWidth="1"/>
    <col min="5" max="5" width="10.33203125" style="40" customWidth="1"/>
    <col min="6" max="6" width="11.5546875" style="40" customWidth="1"/>
    <col min="7" max="7" width="61.88671875" style="40" customWidth="1"/>
    <col min="8" max="255" width="8.88671875" style="40"/>
    <col min="256" max="256" width="49.109375" style="40" customWidth="1"/>
    <col min="257" max="257" width="19.33203125" style="40" bestFit="1" customWidth="1"/>
    <col min="258" max="258" width="15" style="40" customWidth="1"/>
    <col min="259" max="259" width="13.109375" style="40" customWidth="1"/>
    <col min="260" max="260" width="11.5546875" style="40" customWidth="1"/>
    <col min="261" max="261" width="10.33203125" style="40" customWidth="1"/>
    <col min="262" max="262" width="11.5546875" style="40" customWidth="1"/>
    <col min="263" max="263" width="61.88671875" style="40" customWidth="1"/>
    <col min="264" max="511" width="8.88671875" style="40"/>
    <col min="512" max="512" width="49.109375" style="40" customWidth="1"/>
    <col min="513" max="513" width="19.33203125" style="40" bestFit="1" customWidth="1"/>
    <col min="514" max="514" width="15" style="40" customWidth="1"/>
    <col min="515" max="515" width="13.109375" style="40" customWidth="1"/>
    <col min="516" max="516" width="11.5546875" style="40" customWidth="1"/>
    <col min="517" max="517" width="10.33203125" style="40" customWidth="1"/>
    <col min="518" max="518" width="11.5546875" style="40" customWidth="1"/>
    <col min="519" max="519" width="61.88671875" style="40" customWidth="1"/>
    <col min="520" max="767" width="8.88671875" style="40"/>
    <col min="768" max="768" width="49.109375" style="40" customWidth="1"/>
    <col min="769" max="769" width="19.33203125" style="40" bestFit="1" customWidth="1"/>
    <col min="770" max="770" width="15" style="40" customWidth="1"/>
    <col min="771" max="771" width="13.109375" style="40" customWidth="1"/>
    <col min="772" max="772" width="11.5546875" style="40" customWidth="1"/>
    <col min="773" max="773" width="10.33203125" style="40" customWidth="1"/>
    <col min="774" max="774" width="11.5546875" style="40" customWidth="1"/>
    <col min="775" max="775" width="61.88671875" style="40" customWidth="1"/>
    <col min="776" max="1023" width="8.88671875" style="40"/>
    <col min="1024" max="1024" width="49.109375" style="40" customWidth="1"/>
    <col min="1025" max="1025" width="19.33203125" style="40" bestFit="1" customWidth="1"/>
    <col min="1026" max="1026" width="15" style="40" customWidth="1"/>
    <col min="1027" max="1027" width="13.109375" style="40" customWidth="1"/>
    <col min="1028" max="1028" width="11.5546875" style="40" customWidth="1"/>
    <col min="1029" max="1029" width="10.33203125" style="40" customWidth="1"/>
    <col min="1030" max="1030" width="11.5546875" style="40" customWidth="1"/>
    <col min="1031" max="1031" width="61.88671875" style="40" customWidth="1"/>
    <col min="1032" max="1279" width="8.88671875" style="40"/>
    <col min="1280" max="1280" width="49.109375" style="40" customWidth="1"/>
    <col min="1281" max="1281" width="19.33203125" style="40" bestFit="1" customWidth="1"/>
    <col min="1282" max="1282" width="15" style="40" customWidth="1"/>
    <col min="1283" max="1283" width="13.109375" style="40" customWidth="1"/>
    <col min="1284" max="1284" width="11.5546875" style="40" customWidth="1"/>
    <col min="1285" max="1285" width="10.33203125" style="40" customWidth="1"/>
    <col min="1286" max="1286" width="11.5546875" style="40" customWidth="1"/>
    <col min="1287" max="1287" width="61.88671875" style="40" customWidth="1"/>
    <col min="1288" max="1535" width="8.88671875" style="40"/>
    <col min="1536" max="1536" width="49.109375" style="40" customWidth="1"/>
    <col min="1537" max="1537" width="19.33203125" style="40" bestFit="1" customWidth="1"/>
    <col min="1538" max="1538" width="15" style="40" customWidth="1"/>
    <col min="1539" max="1539" width="13.109375" style="40" customWidth="1"/>
    <col min="1540" max="1540" width="11.5546875" style="40" customWidth="1"/>
    <col min="1541" max="1541" width="10.33203125" style="40" customWidth="1"/>
    <col min="1542" max="1542" width="11.5546875" style="40" customWidth="1"/>
    <col min="1543" max="1543" width="61.88671875" style="40" customWidth="1"/>
    <col min="1544" max="1791" width="8.88671875" style="40"/>
    <col min="1792" max="1792" width="49.109375" style="40" customWidth="1"/>
    <col min="1793" max="1793" width="19.33203125" style="40" bestFit="1" customWidth="1"/>
    <col min="1794" max="1794" width="15" style="40" customWidth="1"/>
    <col min="1795" max="1795" width="13.109375" style="40" customWidth="1"/>
    <col min="1796" max="1796" width="11.5546875" style="40" customWidth="1"/>
    <col min="1797" max="1797" width="10.33203125" style="40" customWidth="1"/>
    <col min="1798" max="1798" width="11.5546875" style="40" customWidth="1"/>
    <col min="1799" max="1799" width="61.88671875" style="40" customWidth="1"/>
    <col min="1800" max="2047" width="8.88671875" style="40"/>
    <col min="2048" max="2048" width="49.109375" style="40" customWidth="1"/>
    <col min="2049" max="2049" width="19.33203125" style="40" bestFit="1" customWidth="1"/>
    <col min="2050" max="2050" width="15" style="40" customWidth="1"/>
    <col min="2051" max="2051" width="13.109375" style="40" customWidth="1"/>
    <col min="2052" max="2052" width="11.5546875" style="40" customWidth="1"/>
    <col min="2053" max="2053" width="10.33203125" style="40" customWidth="1"/>
    <col min="2054" max="2054" width="11.5546875" style="40" customWidth="1"/>
    <col min="2055" max="2055" width="61.88671875" style="40" customWidth="1"/>
    <col min="2056" max="2303" width="8.88671875" style="40"/>
    <col min="2304" max="2304" width="49.109375" style="40" customWidth="1"/>
    <col min="2305" max="2305" width="19.33203125" style="40" bestFit="1" customWidth="1"/>
    <col min="2306" max="2306" width="15" style="40" customWidth="1"/>
    <col min="2307" max="2307" width="13.109375" style="40" customWidth="1"/>
    <col min="2308" max="2308" width="11.5546875" style="40" customWidth="1"/>
    <col min="2309" max="2309" width="10.33203125" style="40" customWidth="1"/>
    <col min="2310" max="2310" width="11.5546875" style="40" customWidth="1"/>
    <col min="2311" max="2311" width="61.88671875" style="40" customWidth="1"/>
    <col min="2312" max="2559" width="8.88671875" style="40"/>
    <col min="2560" max="2560" width="49.109375" style="40" customWidth="1"/>
    <col min="2561" max="2561" width="19.33203125" style="40" bestFit="1" customWidth="1"/>
    <col min="2562" max="2562" width="15" style="40" customWidth="1"/>
    <col min="2563" max="2563" width="13.109375" style="40" customWidth="1"/>
    <col min="2564" max="2564" width="11.5546875" style="40" customWidth="1"/>
    <col min="2565" max="2565" width="10.33203125" style="40" customWidth="1"/>
    <col min="2566" max="2566" width="11.5546875" style="40" customWidth="1"/>
    <col min="2567" max="2567" width="61.88671875" style="40" customWidth="1"/>
    <col min="2568" max="2815" width="8.88671875" style="40"/>
    <col min="2816" max="2816" width="49.109375" style="40" customWidth="1"/>
    <col min="2817" max="2817" width="19.33203125" style="40" bestFit="1" customWidth="1"/>
    <col min="2818" max="2818" width="15" style="40" customWidth="1"/>
    <col min="2819" max="2819" width="13.109375" style="40" customWidth="1"/>
    <col min="2820" max="2820" width="11.5546875" style="40" customWidth="1"/>
    <col min="2821" max="2821" width="10.33203125" style="40" customWidth="1"/>
    <col min="2822" max="2822" width="11.5546875" style="40" customWidth="1"/>
    <col min="2823" max="2823" width="61.88671875" style="40" customWidth="1"/>
    <col min="2824" max="3071" width="8.88671875" style="40"/>
    <col min="3072" max="3072" width="49.109375" style="40" customWidth="1"/>
    <col min="3073" max="3073" width="19.33203125" style="40" bestFit="1" customWidth="1"/>
    <col min="3074" max="3074" width="15" style="40" customWidth="1"/>
    <col min="3075" max="3075" width="13.109375" style="40" customWidth="1"/>
    <col min="3076" max="3076" width="11.5546875" style="40" customWidth="1"/>
    <col min="3077" max="3077" width="10.33203125" style="40" customWidth="1"/>
    <col min="3078" max="3078" width="11.5546875" style="40" customWidth="1"/>
    <col min="3079" max="3079" width="61.88671875" style="40" customWidth="1"/>
    <col min="3080" max="3327" width="8.88671875" style="40"/>
    <col min="3328" max="3328" width="49.109375" style="40" customWidth="1"/>
    <col min="3329" max="3329" width="19.33203125" style="40" bestFit="1" customWidth="1"/>
    <col min="3330" max="3330" width="15" style="40" customWidth="1"/>
    <col min="3331" max="3331" width="13.109375" style="40" customWidth="1"/>
    <col min="3332" max="3332" width="11.5546875" style="40" customWidth="1"/>
    <col min="3333" max="3333" width="10.33203125" style="40" customWidth="1"/>
    <col min="3334" max="3334" width="11.5546875" style="40" customWidth="1"/>
    <col min="3335" max="3335" width="61.88671875" style="40" customWidth="1"/>
    <col min="3336" max="3583" width="8.88671875" style="40"/>
    <col min="3584" max="3584" width="49.109375" style="40" customWidth="1"/>
    <col min="3585" max="3585" width="19.33203125" style="40" bestFit="1" customWidth="1"/>
    <col min="3586" max="3586" width="15" style="40" customWidth="1"/>
    <col min="3587" max="3587" width="13.109375" style="40" customWidth="1"/>
    <col min="3588" max="3588" width="11.5546875" style="40" customWidth="1"/>
    <col min="3589" max="3589" width="10.33203125" style="40" customWidth="1"/>
    <col min="3590" max="3590" width="11.5546875" style="40" customWidth="1"/>
    <col min="3591" max="3591" width="61.88671875" style="40" customWidth="1"/>
    <col min="3592" max="3839" width="8.88671875" style="40"/>
    <col min="3840" max="3840" width="49.109375" style="40" customWidth="1"/>
    <col min="3841" max="3841" width="19.33203125" style="40" bestFit="1" customWidth="1"/>
    <col min="3842" max="3842" width="15" style="40" customWidth="1"/>
    <col min="3843" max="3843" width="13.109375" style="40" customWidth="1"/>
    <col min="3844" max="3844" width="11.5546875" style="40" customWidth="1"/>
    <col min="3845" max="3845" width="10.33203125" style="40" customWidth="1"/>
    <col min="3846" max="3846" width="11.5546875" style="40" customWidth="1"/>
    <col min="3847" max="3847" width="61.88671875" style="40" customWidth="1"/>
    <col min="3848" max="4095" width="8.88671875" style="40"/>
    <col min="4096" max="4096" width="49.109375" style="40" customWidth="1"/>
    <col min="4097" max="4097" width="19.33203125" style="40" bestFit="1" customWidth="1"/>
    <col min="4098" max="4098" width="15" style="40" customWidth="1"/>
    <col min="4099" max="4099" width="13.109375" style="40" customWidth="1"/>
    <col min="4100" max="4100" width="11.5546875" style="40" customWidth="1"/>
    <col min="4101" max="4101" width="10.33203125" style="40" customWidth="1"/>
    <col min="4102" max="4102" width="11.5546875" style="40" customWidth="1"/>
    <col min="4103" max="4103" width="61.88671875" style="40" customWidth="1"/>
    <col min="4104" max="4351" width="8.88671875" style="40"/>
    <col min="4352" max="4352" width="49.109375" style="40" customWidth="1"/>
    <col min="4353" max="4353" width="19.33203125" style="40" bestFit="1" customWidth="1"/>
    <col min="4354" max="4354" width="15" style="40" customWidth="1"/>
    <col min="4355" max="4355" width="13.109375" style="40" customWidth="1"/>
    <col min="4356" max="4356" width="11.5546875" style="40" customWidth="1"/>
    <col min="4357" max="4357" width="10.33203125" style="40" customWidth="1"/>
    <col min="4358" max="4358" width="11.5546875" style="40" customWidth="1"/>
    <col min="4359" max="4359" width="61.88671875" style="40" customWidth="1"/>
    <col min="4360" max="4607" width="8.88671875" style="40"/>
    <col min="4608" max="4608" width="49.109375" style="40" customWidth="1"/>
    <col min="4609" max="4609" width="19.33203125" style="40" bestFit="1" customWidth="1"/>
    <col min="4610" max="4610" width="15" style="40" customWidth="1"/>
    <col min="4611" max="4611" width="13.109375" style="40" customWidth="1"/>
    <col min="4612" max="4612" width="11.5546875" style="40" customWidth="1"/>
    <col min="4613" max="4613" width="10.33203125" style="40" customWidth="1"/>
    <col min="4614" max="4614" width="11.5546875" style="40" customWidth="1"/>
    <col min="4615" max="4615" width="61.88671875" style="40" customWidth="1"/>
    <col min="4616" max="4863" width="8.88671875" style="40"/>
    <col min="4864" max="4864" width="49.109375" style="40" customWidth="1"/>
    <col min="4865" max="4865" width="19.33203125" style="40" bestFit="1" customWidth="1"/>
    <col min="4866" max="4866" width="15" style="40" customWidth="1"/>
    <col min="4867" max="4867" width="13.109375" style="40" customWidth="1"/>
    <col min="4868" max="4868" width="11.5546875" style="40" customWidth="1"/>
    <col min="4869" max="4869" width="10.33203125" style="40" customWidth="1"/>
    <col min="4870" max="4870" width="11.5546875" style="40" customWidth="1"/>
    <col min="4871" max="4871" width="61.88671875" style="40" customWidth="1"/>
    <col min="4872" max="5119" width="8.88671875" style="40"/>
    <col min="5120" max="5120" width="49.109375" style="40" customWidth="1"/>
    <col min="5121" max="5121" width="19.33203125" style="40" bestFit="1" customWidth="1"/>
    <col min="5122" max="5122" width="15" style="40" customWidth="1"/>
    <col min="5123" max="5123" width="13.109375" style="40" customWidth="1"/>
    <col min="5124" max="5124" width="11.5546875" style="40" customWidth="1"/>
    <col min="5125" max="5125" width="10.33203125" style="40" customWidth="1"/>
    <col min="5126" max="5126" width="11.5546875" style="40" customWidth="1"/>
    <col min="5127" max="5127" width="61.88671875" style="40" customWidth="1"/>
    <col min="5128" max="5375" width="8.88671875" style="40"/>
    <col min="5376" max="5376" width="49.109375" style="40" customWidth="1"/>
    <col min="5377" max="5377" width="19.33203125" style="40" bestFit="1" customWidth="1"/>
    <col min="5378" max="5378" width="15" style="40" customWidth="1"/>
    <col min="5379" max="5379" width="13.109375" style="40" customWidth="1"/>
    <col min="5380" max="5380" width="11.5546875" style="40" customWidth="1"/>
    <col min="5381" max="5381" width="10.33203125" style="40" customWidth="1"/>
    <col min="5382" max="5382" width="11.5546875" style="40" customWidth="1"/>
    <col min="5383" max="5383" width="61.88671875" style="40" customWidth="1"/>
    <col min="5384" max="5631" width="8.88671875" style="40"/>
    <col min="5632" max="5632" width="49.109375" style="40" customWidth="1"/>
    <col min="5633" max="5633" width="19.33203125" style="40" bestFit="1" customWidth="1"/>
    <col min="5634" max="5634" width="15" style="40" customWidth="1"/>
    <col min="5635" max="5635" width="13.109375" style="40" customWidth="1"/>
    <col min="5636" max="5636" width="11.5546875" style="40" customWidth="1"/>
    <col min="5637" max="5637" width="10.33203125" style="40" customWidth="1"/>
    <col min="5638" max="5638" width="11.5546875" style="40" customWidth="1"/>
    <col min="5639" max="5639" width="61.88671875" style="40" customWidth="1"/>
    <col min="5640" max="5887" width="8.88671875" style="40"/>
    <col min="5888" max="5888" width="49.109375" style="40" customWidth="1"/>
    <col min="5889" max="5889" width="19.33203125" style="40" bestFit="1" customWidth="1"/>
    <col min="5890" max="5890" width="15" style="40" customWidth="1"/>
    <col min="5891" max="5891" width="13.109375" style="40" customWidth="1"/>
    <col min="5892" max="5892" width="11.5546875" style="40" customWidth="1"/>
    <col min="5893" max="5893" width="10.33203125" style="40" customWidth="1"/>
    <col min="5894" max="5894" width="11.5546875" style="40" customWidth="1"/>
    <col min="5895" max="5895" width="61.88671875" style="40" customWidth="1"/>
    <col min="5896" max="6143" width="8.88671875" style="40"/>
    <col min="6144" max="6144" width="49.109375" style="40" customWidth="1"/>
    <col min="6145" max="6145" width="19.33203125" style="40" bestFit="1" customWidth="1"/>
    <col min="6146" max="6146" width="15" style="40" customWidth="1"/>
    <col min="6147" max="6147" width="13.109375" style="40" customWidth="1"/>
    <col min="6148" max="6148" width="11.5546875" style="40" customWidth="1"/>
    <col min="6149" max="6149" width="10.33203125" style="40" customWidth="1"/>
    <col min="6150" max="6150" width="11.5546875" style="40" customWidth="1"/>
    <col min="6151" max="6151" width="61.88671875" style="40" customWidth="1"/>
    <col min="6152" max="6399" width="8.88671875" style="40"/>
    <col min="6400" max="6400" width="49.109375" style="40" customWidth="1"/>
    <col min="6401" max="6401" width="19.33203125" style="40" bestFit="1" customWidth="1"/>
    <col min="6402" max="6402" width="15" style="40" customWidth="1"/>
    <col min="6403" max="6403" width="13.109375" style="40" customWidth="1"/>
    <col min="6404" max="6404" width="11.5546875" style="40" customWidth="1"/>
    <col min="6405" max="6405" width="10.33203125" style="40" customWidth="1"/>
    <col min="6406" max="6406" width="11.5546875" style="40" customWidth="1"/>
    <col min="6407" max="6407" width="61.88671875" style="40" customWidth="1"/>
    <col min="6408" max="6655" width="8.88671875" style="40"/>
    <col min="6656" max="6656" width="49.109375" style="40" customWidth="1"/>
    <col min="6657" max="6657" width="19.33203125" style="40" bestFit="1" customWidth="1"/>
    <col min="6658" max="6658" width="15" style="40" customWidth="1"/>
    <col min="6659" max="6659" width="13.109375" style="40" customWidth="1"/>
    <col min="6660" max="6660" width="11.5546875" style="40" customWidth="1"/>
    <col min="6661" max="6661" width="10.33203125" style="40" customWidth="1"/>
    <col min="6662" max="6662" width="11.5546875" style="40" customWidth="1"/>
    <col min="6663" max="6663" width="61.88671875" style="40" customWidth="1"/>
    <col min="6664" max="6911" width="8.88671875" style="40"/>
    <col min="6912" max="6912" width="49.109375" style="40" customWidth="1"/>
    <col min="6913" max="6913" width="19.33203125" style="40" bestFit="1" customWidth="1"/>
    <col min="6914" max="6914" width="15" style="40" customWidth="1"/>
    <col min="6915" max="6915" width="13.109375" style="40" customWidth="1"/>
    <col min="6916" max="6916" width="11.5546875" style="40" customWidth="1"/>
    <col min="6917" max="6917" width="10.33203125" style="40" customWidth="1"/>
    <col min="6918" max="6918" width="11.5546875" style="40" customWidth="1"/>
    <col min="6919" max="6919" width="61.88671875" style="40" customWidth="1"/>
    <col min="6920" max="7167" width="8.88671875" style="40"/>
    <col min="7168" max="7168" width="49.109375" style="40" customWidth="1"/>
    <col min="7169" max="7169" width="19.33203125" style="40" bestFit="1" customWidth="1"/>
    <col min="7170" max="7170" width="15" style="40" customWidth="1"/>
    <col min="7171" max="7171" width="13.109375" style="40" customWidth="1"/>
    <col min="7172" max="7172" width="11.5546875" style="40" customWidth="1"/>
    <col min="7173" max="7173" width="10.33203125" style="40" customWidth="1"/>
    <col min="7174" max="7174" width="11.5546875" style="40" customWidth="1"/>
    <col min="7175" max="7175" width="61.88671875" style="40" customWidth="1"/>
    <col min="7176" max="7423" width="8.88671875" style="40"/>
    <col min="7424" max="7424" width="49.109375" style="40" customWidth="1"/>
    <col min="7425" max="7425" width="19.33203125" style="40" bestFit="1" customWidth="1"/>
    <col min="7426" max="7426" width="15" style="40" customWidth="1"/>
    <col min="7427" max="7427" width="13.109375" style="40" customWidth="1"/>
    <col min="7428" max="7428" width="11.5546875" style="40" customWidth="1"/>
    <col min="7429" max="7429" width="10.33203125" style="40" customWidth="1"/>
    <col min="7430" max="7430" width="11.5546875" style="40" customWidth="1"/>
    <col min="7431" max="7431" width="61.88671875" style="40" customWidth="1"/>
    <col min="7432" max="7679" width="8.88671875" style="40"/>
    <col min="7680" max="7680" width="49.109375" style="40" customWidth="1"/>
    <col min="7681" max="7681" width="19.33203125" style="40" bestFit="1" customWidth="1"/>
    <col min="7682" max="7682" width="15" style="40" customWidth="1"/>
    <col min="7683" max="7683" width="13.109375" style="40" customWidth="1"/>
    <col min="7684" max="7684" width="11.5546875" style="40" customWidth="1"/>
    <col min="7685" max="7685" width="10.33203125" style="40" customWidth="1"/>
    <col min="7686" max="7686" width="11.5546875" style="40" customWidth="1"/>
    <col min="7687" max="7687" width="61.88671875" style="40" customWidth="1"/>
    <col min="7688" max="7935" width="8.88671875" style="40"/>
    <col min="7936" max="7936" width="49.109375" style="40" customWidth="1"/>
    <col min="7937" max="7937" width="19.33203125" style="40" bestFit="1" customWidth="1"/>
    <col min="7938" max="7938" width="15" style="40" customWidth="1"/>
    <col min="7939" max="7939" width="13.109375" style="40" customWidth="1"/>
    <col min="7940" max="7940" width="11.5546875" style="40" customWidth="1"/>
    <col min="7941" max="7941" width="10.33203125" style="40" customWidth="1"/>
    <col min="7942" max="7942" width="11.5546875" style="40" customWidth="1"/>
    <col min="7943" max="7943" width="61.88671875" style="40" customWidth="1"/>
    <col min="7944" max="8191" width="8.88671875" style="40"/>
    <col min="8192" max="8192" width="49.109375" style="40" customWidth="1"/>
    <col min="8193" max="8193" width="19.33203125" style="40" bestFit="1" customWidth="1"/>
    <col min="8194" max="8194" width="15" style="40" customWidth="1"/>
    <col min="8195" max="8195" width="13.109375" style="40" customWidth="1"/>
    <col min="8196" max="8196" width="11.5546875" style="40" customWidth="1"/>
    <col min="8197" max="8197" width="10.33203125" style="40" customWidth="1"/>
    <col min="8198" max="8198" width="11.5546875" style="40" customWidth="1"/>
    <col min="8199" max="8199" width="61.88671875" style="40" customWidth="1"/>
    <col min="8200" max="8447" width="8.88671875" style="40"/>
    <col min="8448" max="8448" width="49.109375" style="40" customWidth="1"/>
    <col min="8449" max="8449" width="19.33203125" style="40" bestFit="1" customWidth="1"/>
    <col min="8450" max="8450" width="15" style="40" customWidth="1"/>
    <col min="8451" max="8451" width="13.109375" style="40" customWidth="1"/>
    <col min="8452" max="8452" width="11.5546875" style="40" customWidth="1"/>
    <col min="8453" max="8453" width="10.33203125" style="40" customWidth="1"/>
    <col min="8454" max="8454" width="11.5546875" style="40" customWidth="1"/>
    <col min="8455" max="8455" width="61.88671875" style="40" customWidth="1"/>
    <col min="8456" max="8703" width="8.88671875" style="40"/>
    <col min="8704" max="8704" width="49.109375" style="40" customWidth="1"/>
    <col min="8705" max="8705" width="19.33203125" style="40" bestFit="1" customWidth="1"/>
    <col min="8706" max="8706" width="15" style="40" customWidth="1"/>
    <col min="8707" max="8707" width="13.109375" style="40" customWidth="1"/>
    <col min="8708" max="8708" width="11.5546875" style="40" customWidth="1"/>
    <col min="8709" max="8709" width="10.33203125" style="40" customWidth="1"/>
    <col min="8710" max="8710" width="11.5546875" style="40" customWidth="1"/>
    <col min="8711" max="8711" width="61.88671875" style="40" customWidth="1"/>
    <col min="8712" max="8959" width="8.88671875" style="40"/>
    <col min="8960" max="8960" width="49.109375" style="40" customWidth="1"/>
    <col min="8961" max="8961" width="19.33203125" style="40" bestFit="1" customWidth="1"/>
    <col min="8962" max="8962" width="15" style="40" customWidth="1"/>
    <col min="8963" max="8963" width="13.109375" style="40" customWidth="1"/>
    <col min="8964" max="8964" width="11.5546875" style="40" customWidth="1"/>
    <col min="8965" max="8965" width="10.33203125" style="40" customWidth="1"/>
    <col min="8966" max="8966" width="11.5546875" style="40" customWidth="1"/>
    <col min="8967" max="8967" width="61.88671875" style="40" customWidth="1"/>
    <col min="8968" max="9215" width="8.88671875" style="40"/>
    <col min="9216" max="9216" width="49.109375" style="40" customWidth="1"/>
    <col min="9217" max="9217" width="19.33203125" style="40" bestFit="1" customWidth="1"/>
    <col min="9218" max="9218" width="15" style="40" customWidth="1"/>
    <col min="9219" max="9219" width="13.109375" style="40" customWidth="1"/>
    <col min="9220" max="9220" width="11.5546875" style="40" customWidth="1"/>
    <col min="9221" max="9221" width="10.33203125" style="40" customWidth="1"/>
    <col min="9222" max="9222" width="11.5546875" style="40" customWidth="1"/>
    <col min="9223" max="9223" width="61.88671875" style="40" customWidth="1"/>
    <col min="9224" max="9471" width="8.88671875" style="40"/>
    <col min="9472" max="9472" width="49.109375" style="40" customWidth="1"/>
    <col min="9473" max="9473" width="19.33203125" style="40" bestFit="1" customWidth="1"/>
    <col min="9474" max="9474" width="15" style="40" customWidth="1"/>
    <col min="9475" max="9475" width="13.109375" style="40" customWidth="1"/>
    <col min="9476" max="9476" width="11.5546875" style="40" customWidth="1"/>
    <col min="9477" max="9477" width="10.33203125" style="40" customWidth="1"/>
    <col min="9478" max="9478" width="11.5546875" style="40" customWidth="1"/>
    <col min="9479" max="9479" width="61.88671875" style="40" customWidth="1"/>
    <col min="9480" max="9727" width="8.88671875" style="40"/>
    <col min="9728" max="9728" width="49.109375" style="40" customWidth="1"/>
    <col min="9729" max="9729" width="19.33203125" style="40" bestFit="1" customWidth="1"/>
    <col min="9730" max="9730" width="15" style="40" customWidth="1"/>
    <col min="9731" max="9731" width="13.109375" style="40" customWidth="1"/>
    <col min="9732" max="9732" width="11.5546875" style="40" customWidth="1"/>
    <col min="9733" max="9733" width="10.33203125" style="40" customWidth="1"/>
    <col min="9734" max="9734" width="11.5546875" style="40" customWidth="1"/>
    <col min="9735" max="9735" width="61.88671875" style="40" customWidth="1"/>
    <col min="9736" max="9983" width="8.88671875" style="40"/>
    <col min="9984" max="9984" width="49.109375" style="40" customWidth="1"/>
    <col min="9985" max="9985" width="19.33203125" style="40" bestFit="1" customWidth="1"/>
    <col min="9986" max="9986" width="15" style="40" customWidth="1"/>
    <col min="9987" max="9987" width="13.109375" style="40" customWidth="1"/>
    <col min="9988" max="9988" width="11.5546875" style="40" customWidth="1"/>
    <col min="9989" max="9989" width="10.33203125" style="40" customWidth="1"/>
    <col min="9990" max="9990" width="11.5546875" style="40" customWidth="1"/>
    <col min="9991" max="9991" width="61.88671875" style="40" customWidth="1"/>
    <col min="9992" max="10239" width="8.88671875" style="40"/>
    <col min="10240" max="10240" width="49.109375" style="40" customWidth="1"/>
    <col min="10241" max="10241" width="19.33203125" style="40" bestFit="1" customWidth="1"/>
    <col min="10242" max="10242" width="15" style="40" customWidth="1"/>
    <col min="10243" max="10243" width="13.109375" style="40" customWidth="1"/>
    <col min="10244" max="10244" width="11.5546875" style="40" customWidth="1"/>
    <col min="10245" max="10245" width="10.33203125" style="40" customWidth="1"/>
    <col min="10246" max="10246" width="11.5546875" style="40" customWidth="1"/>
    <col min="10247" max="10247" width="61.88671875" style="40" customWidth="1"/>
    <col min="10248" max="10495" width="8.88671875" style="40"/>
    <col min="10496" max="10496" width="49.109375" style="40" customWidth="1"/>
    <col min="10497" max="10497" width="19.33203125" style="40" bestFit="1" customWidth="1"/>
    <col min="10498" max="10498" width="15" style="40" customWidth="1"/>
    <col min="10499" max="10499" width="13.109375" style="40" customWidth="1"/>
    <col min="10500" max="10500" width="11.5546875" style="40" customWidth="1"/>
    <col min="10501" max="10501" width="10.33203125" style="40" customWidth="1"/>
    <col min="10502" max="10502" width="11.5546875" style="40" customWidth="1"/>
    <col min="10503" max="10503" width="61.88671875" style="40" customWidth="1"/>
    <col min="10504" max="10751" width="8.88671875" style="40"/>
    <col min="10752" max="10752" width="49.109375" style="40" customWidth="1"/>
    <col min="10753" max="10753" width="19.33203125" style="40" bestFit="1" customWidth="1"/>
    <col min="10754" max="10754" width="15" style="40" customWidth="1"/>
    <col min="10755" max="10755" width="13.109375" style="40" customWidth="1"/>
    <col min="10756" max="10756" width="11.5546875" style="40" customWidth="1"/>
    <col min="10757" max="10757" width="10.33203125" style="40" customWidth="1"/>
    <col min="10758" max="10758" width="11.5546875" style="40" customWidth="1"/>
    <col min="10759" max="10759" width="61.88671875" style="40" customWidth="1"/>
    <col min="10760" max="11007" width="8.88671875" style="40"/>
    <col min="11008" max="11008" width="49.109375" style="40" customWidth="1"/>
    <col min="11009" max="11009" width="19.33203125" style="40" bestFit="1" customWidth="1"/>
    <col min="11010" max="11010" width="15" style="40" customWidth="1"/>
    <col min="11011" max="11011" width="13.109375" style="40" customWidth="1"/>
    <col min="11012" max="11012" width="11.5546875" style="40" customWidth="1"/>
    <col min="11013" max="11013" width="10.33203125" style="40" customWidth="1"/>
    <col min="11014" max="11014" width="11.5546875" style="40" customWidth="1"/>
    <col min="11015" max="11015" width="61.88671875" style="40" customWidth="1"/>
    <col min="11016" max="11263" width="8.88671875" style="40"/>
    <col min="11264" max="11264" width="49.109375" style="40" customWidth="1"/>
    <col min="11265" max="11265" width="19.33203125" style="40" bestFit="1" customWidth="1"/>
    <col min="11266" max="11266" width="15" style="40" customWidth="1"/>
    <col min="11267" max="11267" width="13.109375" style="40" customWidth="1"/>
    <col min="11268" max="11268" width="11.5546875" style="40" customWidth="1"/>
    <col min="11269" max="11269" width="10.33203125" style="40" customWidth="1"/>
    <col min="11270" max="11270" width="11.5546875" style="40" customWidth="1"/>
    <col min="11271" max="11271" width="61.88671875" style="40" customWidth="1"/>
    <col min="11272" max="11519" width="8.88671875" style="40"/>
    <col min="11520" max="11520" width="49.109375" style="40" customWidth="1"/>
    <col min="11521" max="11521" width="19.33203125" style="40" bestFit="1" customWidth="1"/>
    <col min="11522" max="11522" width="15" style="40" customWidth="1"/>
    <col min="11523" max="11523" width="13.109375" style="40" customWidth="1"/>
    <col min="11524" max="11524" width="11.5546875" style="40" customWidth="1"/>
    <col min="11525" max="11525" width="10.33203125" style="40" customWidth="1"/>
    <col min="11526" max="11526" width="11.5546875" style="40" customWidth="1"/>
    <col min="11527" max="11527" width="61.88671875" style="40" customWidth="1"/>
    <col min="11528" max="11775" width="8.88671875" style="40"/>
    <col min="11776" max="11776" width="49.109375" style="40" customWidth="1"/>
    <col min="11777" max="11777" width="19.33203125" style="40" bestFit="1" customWidth="1"/>
    <col min="11778" max="11778" width="15" style="40" customWidth="1"/>
    <col min="11779" max="11779" width="13.109375" style="40" customWidth="1"/>
    <col min="11780" max="11780" width="11.5546875" style="40" customWidth="1"/>
    <col min="11781" max="11781" width="10.33203125" style="40" customWidth="1"/>
    <col min="11782" max="11782" width="11.5546875" style="40" customWidth="1"/>
    <col min="11783" max="11783" width="61.88671875" style="40" customWidth="1"/>
    <col min="11784" max="12031" width="8.88671875" style="40"/>
    <col min="12032" max="12032" width="49.109375" style="40" customWidth="1"/>
    <col min="12033" max="12033" width="19.33203125" style="40" bestFit="1" customWidth="1"/>
    <col min="12034" max="12034" width="15" style="40" customWidth="1"/>
    <col min="12035" max="12035" width="13.109375" style="40" customWidth="1"/>
    <col min="12036" max="12036" width="11.5546875" style="40" customWidth="1"/>
    <col min="12037" max="12037" width="10.33203125" style="40" customWidth="1"/>
    <col min="12038" max="12038" width="11.5546875" style="40" customWidth="1"/>
    <col min="12039" max="12039" width="61.88671875" style="40" customWidth="1"/>
    <col min="12040" max="12287" width="8.88671875" style="40"/>
    <col min="12288" max="12288" width="49.109375" style="40" customWidth="1"/>
    <col min="12289" max="12289" width="19.33203125" style="40" bestFit="1" customWidth="1"/>
    <col min="12290" max="12290" width="15" style="40" customWidth="1"/>
    <col min="12291" max="12291" width="13.109375" style="40" customWidth="1"/>
    <col min="12292" max="12292" width="11.5546875" style="40" customWidth="1"/>
    <col min="12293" max="12293" width="10.33203125" style="40" customWidth="1"/>
    <col min="12294" max="12294" width="11.5546875" style="40" customWidth="1"/>
    <col min="12295" max="12295" width="61.88671875" style="40" customWidth="1"/>
    <col min="12296" max="12543" width="8.88671875" style="40"/>
    <col min="12544" max="12544" width="49.109375" style="40" customWidth="1"/>
    <col min="12545" max="12545" width="19.33203125" style="40" bestFit="1" customWidth="1"/>
    <col min="12546" max="12546" width="15" style="40" customWidth="1"/>
    <col min="12547" max="12547" width="13.109375" style="40" customWidth="1"/>
    <col min="12548" max="12548" width="11.5546875" style="40" customWidth="1"/>
    <col min="12549" max="12549" width="10.33203125" style="40" customWidth="1"/>
    <col min="12550" max="12550" width="11.5546875" style="40" customWidth="1"/>
    <col min="12551" max="12551" width="61.88671875" style="40" customWidth="1"/>
    <col min="12552" max="12799" width="8.88671875" style="40"/>
    <col min="12800" max="12800" width="49.109375" style="40" customWidth="1"/>
    <col min="12801" max="12801" width="19.33203125" style="40" bestFit="1" customWidth="1"/>
    <col min="12802" max="12802" width="15" style="40" customWidth="1"/>
    <col min="12803" max="12803" width="13.109375" style="40" customWidth="1"/>
    <col min="12804" max="12804" width="11.5546875" style="40" customWidth="1"/>
    <col min="12805" max="12805" width="10.33203125" style="40" customWidth="1"/>
    <col min="12806" max="12806" width="11.5546875" style="40" customWidth="1"/>
    <col min="12807" max="12807" width="61.88671875" style="40" customWidth="1"/>
    <col min="12808" max="13055" width="8.88671875" style="40"/>
    <col min="13056" max="13056" width="49.109375" style="40" customWidth="1"/>
    <col min="13057" max="13057" width="19.33203125" style="40" bestFit="1" customWidth="1"/>
    <col min="13058" max="13058" width="15" style="40" customWidth="1"/>
    <col min="13059" max="13059" width="13.109375" style="40" customWidth="1"/>
    <col min="13060" max="13060" width="11.5546875" style="40" customWidth="1"/>
    <col min="13061" max="13061" width="10.33203125" style="40" customWidth="1"/>
    <col min="13062" max="13062" width="11.5546875" style="40" customWidth="1"/>
    <col min="13063" max="13063" width="61.88671875" style="40" customWidth="1"/>
    <col min="13064" max="13311" width="8.88671875" style="40"/>
    <col min="13312" max="13312" width="49.109375" style="40" customWidth="1"/>
    <col min="13313" max="13313" width="19.33203125" style="40" bestFit="1" customWidth="1"/>
    <col min="13314" max="13314" width="15" style="40" customWidth="1"/>
    <col min="13315" max="13315" width="13.109375" style="40" customWidth="1"/>
    <col min="13316" max="13316" width="11.5546875" style="40" customWidth="1"/>
    <col min="13317" max="13317" width="10.33203125" style="40" customWidth="1"/>
    <col min="13318" max="13318" width="11.5546875" style="40" customWidth="1"/>
    <col min="13319" max="13319" width="61.88671875" style="40" customWidth="1"/>
    <col min="13320" max="13567" width="8.88671875" style="40"/>
    <col min="13568" max="13568" width="49.109375" style="40" customWidth="1"/>
    <col min="13569" max="13569" width="19.33203125" style="40" bestFit="1" customWidth="1"/>
    <col min="13570" max="13570" width="15" style="40" customWidth="1"/>
    <col min="13571" max="13571" width="13.109375" style="40" customWidth="1"/>
    <col min="13572" max="13572" width="11.5546875" style="40" customWidth="1"/>
    <col min="13573" max="13573" width="10.33203125" style="40" customWidth="1"/>
    <col min="13574" max="13574" width="11.5546875" style="40" customWidth="1"/>
    <col min="13575" max="13575" width="61.88671875" style="40" customWidth="1"/>
    <col min="13576" max="13823" width="8.88671875" style="40"/>
    <col min="13824" max="13824" width="49.109375" style="40" customWidth="1"/>
    <col min="13825" max="13825" width="19.33203125" style="40" bestFit="1" customWidth="1"/>
    <col min="13826" max="13826" width="15" style="40" customWidth="1"/>
    <col min="13827" max="13827" width="13.109375" style="40" customWidth="1"/>
    <col min="13828" max="13828" width="11.5546875" style="40" customWidth="1"/>
    <col min="13829" max="13829" width="10.33203125" style="40" customWidth="1"/>
    <col min="13830" max="13830" width="11.5546875" style="40" customWidth="1"/>
    <col min="13831" max="13831" width="61.88671875" style="40" customWidth="1"/>
    <col min="13832" max="14079" width="8.88671875" style="40"/>
    <col min="14080" max="14080" width="49.109375" style="40" customWidth="1"/>
    <col min="14081" max="14081" width="19.33203125" style="40" bestFit="1" customWidth="1"/>
    <col min="14082" max="14082" width="15" style="40" customWidth="1"/>
    <col min="14083" max="14083" width="13.109375" style="40" customWidth="1"/>
    <col min="14084" max="14084" width="11.5546875" style="40" customWidth="1"/>
    <col min="14085" max="14085" width="10.33203125" style="40" customWidth="1"/>
    <col min="14086" max="14086" width="11.5546875" style="40" customWidth="1"/>
    <col min="14087" max="14087" width="61.88671875" style="40" customWidth="1"/>
    <col min="14088" max="14335" width="8.88671875" style="40"/>
    <col min="14336" max="14336" width="49.109375" style="40" customWidth="1"/>
    <col min="14337" max="14337" width="19.33203125" style="40" bestFit="1" customWidth="1"/>
    <col min="14338" max="14338" width="15" style="40" customWidth="1"/>
    <col min="14339" max="14339" width="13.109375" style="40" customWidth="1"/>
    <col min="14340" max="14340" width="11.5546875" style="40" customWidth="1"/>
    <col min="14341" max="14341" width="10.33203125" style="40" customWidth="1"/>
    <col min="14342" max="14342" width="11.5546875" style="40" customWidth="1"/>
    <col min="14343" max="14343" width="61.88671875" style="40" customWidth="1"/>
    <col min="14344" max="14591" width="8.88671875" style="40"/>
    <col min="14592" max="14592" width="49.109375" style="40" customWidth="1"/>
    <col min="14593" max="14593" width="19.33203125" style="40" bestFit="1" customWidth="1"/>
    <col min="14594" max="14594" width="15" style="40" customWidth="1"/>
    <col min="14595" max="14595" width="13.109375" style="40" customWidth="1"/>
    <col min="14596" max="14596" width="11.5546875" style="40" customWidth="1"/>
    <col min="14597" max="14597" width="10.33203125" style="40" customWidth="1"/>
    <col min="14598" max="14598" width="11.5546875" style="40" customWidth="1"/>
    <col min="14599" max="14599" width="61.88671875" style="40" customWidth="1"/>
    <col min="14600" max="14847" width="8.88671875" style="40"/>
    <col min="14848" max="14848" width="49.109375" style="40" customWidth="1"/>
    <col min="14849" max="14849" width="19.33203125" style="40" bestFit="1" customWidth="1"/>
    <col min="14850" max="14850" width="15" style="40" customWidth="1"/>
    <col min="14851" max="14851" width="13.109375" style="40" customWidth="1"/>
    <col min="14852" max="14852" width="11.5546875" style="40" customWidth="1"/>
    <col min="14853" max="14853" width="10.33203125" style="40" customWidth="1"/>
    <col min="14854" max="14854" width="11.5546875" style="40" customWidth="1"/>
    <col min="14855" max="14855" width="61.88671875" style="40" customWidth="1"/>
    <col min="14856" max="15103" width="8.88671875" style="40"/>
    <col min="15104" max="15104" width="49.109375" style="40" customWidth="1"/>
    <col min="15105" max="15105" width="19.33203125" style="40" bestFit="1" customWidth="1"/>
    <col min="15106" max="15106" width="15" style="40" customWidth="1"/>
    <col min="15107" max="15107" width="13.109375" style="40" customWidth="1"/>
    <col min="15108" max="15108" width="11.5546875" style="40" customWidth="1"/>
    <col min="15109" max="15109" width="10.33203125" style="40" customWidth="1"/>
    <col min="15110" max="15110" width="11.5546875" style="40" customWidth="1"/>
    <col min="15111" max="15111" width="61.88671875" style="40" customWidth="1"/>
    <col min="15112" max="15359" width="8.88671875" style="40"/>
    <col min="15360" max="15360" width="49.109375" style="40" customWidth="1"/>
    <col min="15361" max="15361" width="19.33203125" style="40" bestFit="1" customWidth="1"/>
    <col min="15362" max="15362" width="15" style="40" customWidth="1"/>
    <col min="15363" max="15363" width="13.109375" style="40" customWidth="1"/>
    <col min="15364" max="15364" width="11.5546875" style="40" customWidth="1"/>
    <col min="15365" max="15365" width="10.33203125" style="40" customWidth="1"/>
    <col min="15366" max="15366" width="11.5546875" style="40" customWidth="1"/>
    <col min="15367" max="15367" width="61.88671875" style="40" customWidth="1"/>
    <col min="15368" max="15615" width="8.88671875" style="40"/>
    <col min="15616" max="15616" width="49.109375" style="40" customWidth="1"/>
    <col min="15617" max="15617" width="19.33203125" style="40" bestFit="1" customWidth="1"/>
    <col min="15618" max="15618" width="15" style="40" customWidth="1"/>
    <col min="15619" max="15619" width="13.109375" style="40" customWidth="1"/>
    <col min="15620" max="15620" width="11.5546875" style="40" customWidth="1"/>
    <col min="15621" max="15621" width="10.33203125" style="40" customWidth="1"/>
    <col min="15622" max="15622" width="11.5546875" style="40" customWidth="1"/>
    <col min="15623" max="15623" width="61.88671875" style="40" customWidth="1"/>
    <col min="15624" max="15871" width="8.88671875" style="40"/>
    <col min="15872" max="15872" width="49.109375" style="40" customWidth="1"/>
    <col min="15873" max="15873" width="19.33203125" style="40" bestFit="1" customWidth="1"/>
    <col min="15874" max="15874" width="15" style="40" customWidth="1"/>
    <col min="15875" max="15875" width="13.109375" style="40" customWidth="1"/>
    <col min="15876" max="15876" width="11.5546875" style="40" customWidth="1"/>
    <col min="15877" max="15877" width="10.33203125" style="40" customWidth="1"/>
    <col min="15878" max="15878" width="11.5546875" style="40" customWidth="1"/>
    <col min="15879" max="15879" width="61.88671875" style="40" customWidth="1"/>
    <col min="15880" max="16127" width="8.88671875" style="40"/>
    <col min="16128" max="16128" width="49.109375" style="40" customWidth="1"/>
    <col min="16129" max="16129" width="19.33203125" style="40" bestFit="1" customWidth="1"/>
    <col min="16130" max="16130" width="15" style="40" customWidth="1"/>
    <col min="16131" max="16131" width="13.109375" style="40" customWidth="1"/>
    <col min="16132" max="16132" width="11.5546875" style="40" customWidth="1"/>
    <col min="16133" max="16133" width="10.33203125" style="40" customWidth="1"/>
    <col min="16134" max="16134" width="11.5546875" style="40" customWidth="1"/>
    <col min="16135" max="16135" width="61.88671875" style="40" customWidth="1"/>
    <col min="16136" max="16384" width="8.88671875" style="40"/>
  </cols>
  <sheetData>
    <row r="1" spans="1:7" customFormat="1" x14ac:dyDescent="0.3">
      <c r="A1" s="252" t="s">
        <v>409</v>
      </c>
      <c r="B1" s="252"/>
      <c r="C1" s="252"/>
      <c r="D1" s="252"/>
      <c r="E1" s="252"/>
      <c r="F1" s="252"/>
    </row>
    <row r="2" spans="1:7" ht="15" thickBot="1" x14ac:dyDescent="0.35"/>
    <row r="3" spans="1:7" ht="17.399999999999999" x14ac:dyDescent="0.3">
      <c r="A3" s="253" t="s">
        <v>128</v>
      </c>
      <c r="B3" s="254"/>
      <c r="C3" s="254"/>
      <c r="D3" s="254"/>
      <c r="E3" s="254"/>
      <c r="F3" s="255"/>
    </row>
    <row r="4" spans="1:7" ht="6" customHeight="1" x14ac:dyDescent="0.3">
      <c r="A4" s="58"/>
      <c r="B4" s="65"/>
      <c r="C4" s="66"/>
      <c r="D4" s="256"/>
      <c r="E4" s="257"/>
      <c r="F4" s="258"/>
    </row>
    <row r="5" spans="1:7" ht="53.4" x14ac:dyDescent="0.3">
      <c r="A5" s="61" t="s">
        <v>77</v>
      </c>
      <c r="B5" s="44" t="s">
        <v>78</v>
      </c>
      <c r="C5" s="196" t="s">
        <v>79</v>
      </c>
      <c r="D5" s="262"/>
      <c r="E5" s="263"/>
      <c r="F5" s="264"/>
    </row>
    <row r="6" spans="1:7" x14ac:dyDescent="0.3">
      <c r="A6" s="43" t="s">
        <v>80</v>
      </c>
      <c r="B6" s="44" t="s">
        <v>81</v>
      </c>
      <c r="C6" s="3"/>
      <c r="D6" s="262"/>
      <c r="E6" s="263"/>
      <c r="F6" s="264"/>
    </row>
    <row r="7" spans="1:7" x14ac:dyDescent="0.3">
      <c r="A7" s="43" t="s">
        <v>82</v>
      </c>
      <c r="B7" s="44" t="s">
        <v>83</v>
      </c>
      <c r="C7" s="3"/>
      <c r="D7" s="262"/>
      <c r="E7" s="263"/>
      <c r="F7" s="264"/>
    </row>
    <row r="8" spans="1:7" x14ac:dyDescent="0.3">
      <c r="A8" s="57" t="s">
        <v>84</v>
      </c>
      <c r="B8" s="44" t="s">
        <v>85</v>
      </c>
      <c r="C8" s="3"/>
      <c r="D8" s="262"/>
      <c r="E8" s="263"/>
      <c r="F8" s="264"/>
    </row>
    <row r="9" spans="1:7" x14ac:dyDescent="0.3">
      <c r="A9" s="55" t="s">
        <v>86</v>
      </c>
      <c r="B9" s="56" t="s">
        <v>87</v>
      </c>
      <c r="C9" s="4"/>
      <c r="D9" s="262"/>
      <c r="E9" s="263"/>
      <c r="F9" s="264"/>
    </row>
    <row r="10" spans="1:7" collapsed="1" x14ac:dyDescent="0.3">
      <c r="A10" s="43" t="s">
        <v>88</v>
      </c>
      <c r="B10" s="44" t="s">
        <v>89</v>
      </c>
      <c r="C10" s="223">
        <f>SUM(C11:C14)</f>
        <v>5.6499999999999995E-2</v>
      </c>
      <c r="D10" s="262"/>
      <c r="E10" s="263"/>
      <c r="F10" s="264"/>
    </row>
    <row r="11" spans="1:7" outlineLevel="1" x14ac:dyDescent="0.3">
      <c r="A11" s="46" t="s">
        <v>90</v>
      </c>
      <c r="B11" s="47" t="s">
        <v>36</v>
      </c>
      <c r="C11" s="222">
        <v>0.02</v>
      </c>
      <c r="D11" s="259" t="s">
        <v>91</v>
      </c>
      <c r="E11" s="260"/>
      <c r="F11" s="261"/>
    </row>
    <row r="12" spans="1:7" ht="28.8" outlineLevel="1" x14ac:dyDescent="0.3">
      <c r="A12" s="49" t="s">
        <v>92</v>
      </c>
      <c r="B12" s="62" t="s">
        <v>34</v>
      </c>
      <c r="C12" s="51">
        <v>6.4999999999999997E-3</v>
      </c>
      <c r="D12" s="259" t="s">
        <v>93</v>
      </c>
      <c r="E12" s="260"/>
      <c r="F12" s="261"/>
      <c r="G12" s="63"/>
    </row>
    <row r="13" spans="1:7" ht="24.9" customHeight="1" outlineLevel="1" x14ac:dyDescent="0.3">
      <c r="A13" s="49" t="s">
        <v>94</v>
      </c>
      <c r="B13" s="62" t="s">
        <v>35</v>
      </c>
      <c r="C13" s="51">
        <v>0.03</v>
      </c>
      <c r="D13" s="259" t="s">
        <v>95</v>
      </c>
      <c r="E13" s="260"/>
      <c r="F13" s="261"/>
      <c r="G13" s="64"/>
    </row>
    <row r="14" spans="1:7" ht="24.9" customHeight="1" outlineLevel="1" x14ac:dyDescent="0.3">
      <c r="A14" s="52" t="s">
        <v>96</v>
      </c>
      <c r="B14" s="53" t="s">
        <v>37</v>
      </c>
      <c r="C14" s="54">
        <v>0</v>
      </c>
      <c r="D14" s="259" t="s">
        <v>97</v>
      </c>
      <c r="E14" s="260"/>
      <c r="F14" s="261"/>
      <c r="G14" s="64"/>
    </row>
    <row r="15" spans="1:7" ht="15" thickBot="1" x14ac:dyDescent="0.35">
      <c r="A15" s="41" t="s">
        <v>98</v>
      </c>
      <c r="B15" s="42" t="s">
        <v>76</v>
      </c>
      <c r="C15" s="5"/>
      <c r="D15" s="262"/>
      <c r="E15" s="263"/>
      <c r="F15" s="264"/>
    </row>
    <row r="16" spans="1:7" s="39" customFormat="1" ht="30" thickTop="1" thickBot="1" x14ac:dyDescent="0.3">
      <c r="A16" s="37" t="s">
        <v>99</v>
      </c>
      <c r="B16" s="38" t="s">
        <v>100</v>
      </c>
      <c r="C16" s="6">
        <f>(((1+C6+C8+C9)*(1+C7)*(1+C15))/(1-C10))-1</f>
        <v>5.988341282458931E-2</v>
      </c>
      <c r="D16" s="265"/>
      <c r="E16" s="266"/>
      <c r="F16" s="267"/>
    </row>
    <row r="19" spans="1:7" ht="15" thickBot="1" x14ac:dyDescent="0.35"/>
    <row r="20" spans="1:7" ht="17.399999999999999" x14ac:dyDescent="0.3">
      <c r="A20" s="253" t="s">
        <v>129</v>
      </c>
      <c r="B20" s="254"/>
      <c r="C20" s="254"/>
      <c r="D20" s="254"/>
      <c r="E20" s="254"/>
      <c r="F20" s="255"/>
    </row>
    <row r="21" spans="1:7" ht="6.6" customHeight="1" x14ac:dyDescent="0.3">
      <c r="A21" s="58"/>
      <c r="B21" s="59"/>
      <c r="C21" s="60"/>
      <c r="D21" s="256"/>
      <c r="E21" s="257"/>
      <c r="F21" s="258"/>
    </row>
    <row r="22" spans="1:7" ht="53.4" x14ac:dyDescent="0.3">
      <c r="A22" s="61" t="s">
        <v>77</v>
      </c>
      <c r="B22" s="44" t="s">
        <v>78</v>
      </c>
      <c r="C22" s="196" t="s">
        <v>79</v>
      </c>
      <c r="D22" s="262"/>
      <c r="E22" s="263"/>
      <c r="F22" s="264"/>
    </row>
    <row r="23" spans="1:7" x14ac:dyDescent="0.3">
      <c r="A23" s="43" t="s">
        <v>80</v>
      </c>
      <c r="B23" s="44" t="s">
        <v>81</v>
      </c>
      <c r="C23" s="3"/>
      <c r="D23" s="262"/>
      <c r="E23" s="263"/>
      <c r="F23" s="264"/>
    </row>
    <row r="24" spans="1:7" x14ac:dyDescent="0.3">
      <c r="A24" s="43" t="s">
        <v>82</v>
      </c>
      <c r="B24" s="44" t="s">
        <v>83</v>
      </c>
      <c r="C24" s="3"/>
      <c r="D24" s="262"/>
      <c r="E24" s="263"/>
      <c r="F24" s="264"/>
    </row>
    <row r="25" spans="1:7" x14ac:dyDescent="0.3">
      <c r="A25" s="57" t="s">
        <v>84</v>
      </c>
      <c r="B25" s="44" t="s">
        <v>85</v>
      </c>
      <c r="C25" s="3"/>
      <c r="D25" s="262"/>
      <c r="E25" s="263"/>
      <c r="F25" s="264"/>
    </row>
    <row r="26" spans="1:7" x14ac:dyDescent="0.3">
      <c r="A26" s="55" t="s">
        <v>86</v>
      </c>
      <c r="B26" s="56" t="s">
        <v>87</v>
      </c>
      <c r="C26" s="4"/>
      <c r="D26" s="262"/>
      <c r="E26" s="263"/>
      <c r="F26" s="264"/>
    </row>
    <row r="27" spans="1:7" x14ac:dyDescent="0.3">
      <c r="A27" s="43" t="s">
        <v>88</v>
      </c>
      <c r="B27" s="44" t="s">
        <v>89</v>
      </c>
      <c r="C27" s="45">
        <f>SUM(C28:C30)</f>
        <v>3.6499999999999998E-2</v>
      </c>
      <c r="D27" s="262"/>
      <c r="E27" s="263"/>
      <c r="F27" s="264"/>
    </row>
    <row r="28" spans="1:7" outlineLevel="1" x14ac:dyDescent="0.3">
      <c r="A28" s="46" t="s">
        <v>90</v>
      </c>
      <c r="B28" s="47" t="s">
        <v>36</v>
      </c>
      <c r="C28" s="48">
        <v>0</v>
      </c>
      <c r="D28" s="259" t="s">
        <v>91</v>
      </c>
      <c r="E28" s="260"/>
      <c r="F28" s="261"/>
    </row>
    <row r="29" spans="1:7" ht="28.8" outlineLevel="1" x14ac:dyDescent="0.3">
      <c r="A29" s="49" t="s">
        <v>92</v>
      </c>
      <c r="B29" s="50" t="s">
        <v>34</v>
      </c>
      <c r="C29" s="51">
        <v>6.4999999999999997E-3</v>
      </c>
      <c r="D29" s="259" t="s">
        <v>93</v>
      </c>
      <c r="E29" s="260"/>
      <c r="F29" s="261"/>
    </row>
    <row r="30" spans="1:7" ht="30" customHeight="1" outlineLevel="1" x14ac:dyDescent="0.3">
      <c r="A30" s="52" t="s">
        <v>94</v>
      </c>
      <c r="B30" s="53" t="s">
        <v>35</v>
      </c>
      <c r="C30" s="54">
        <v>0.03</v>
      </c>
      <c r="D30" s="259" t="s">
        <v>95</v>
      </c>
      <c r="E30" s="260"/>
      <c r="F30" s="261"/>
    </row>
    <row r="31" spans="1:7" ht="15" thickBot="1" x14ac:dyDescent="0.35">
      <c r="A31" s="41" t="s">
        <v>98</v>
      </c>
      <c r="B31" s="42" t="s">
        <v>76</v>
      </c>
      <c r="C31" s="5"/>
      <c r="D31" s="262"/>
      <c r="E31" s="263"/>
      <c r="F31" s="264"/>
    </row>
    <row r="32" spans="1:7" ht="30" thickTop="1" thickBot="1" x14ac:dyDescent="0.35">
      <c r="A32" s="37" t="s">
        <v>99</v>
      </c>
      <c r="B32" s="38" t="s">
        <v>100</v>
      </c>
      <c r="C32" s="6">
        <f>(((1+C23+C25+C26)*(1+C24)*(1+C31))/(1-C27))-1</f>
        <v>3.7882719252724462E-2</v>
      </c>
      <c r="D32" s="262"/>
      <c r="E32" s="263"/>
      <c r="F32" s="264"/>
      <c r="G32" s="39"/>
    </row>
  </sheetData>
  <sheetProtection algorithmName="SHA-512" hashValue="F0nAdZwdfJFKJc2FTHVbEMGB7212rSt63Icd/lUW7Q1uBDBqcL4OvWAyFlZsZoLKLau/SGLl+WZZrdwrq/PIqg==" saltValue="mc82eCcSE9wuly4gJbNU8A==" spinCount="100000" sheet="1" objects="1" scenarios="1"/>
  <mergeCells count="28">
    <mergeCell ref="D32:F32"/>
    <mergeCell ref="D24:F24"/>
    <mergeCell ref="D25:F25"/>
    <mergeCell ref="D26:F26"/>
    <mergeCell ref="D27:F27"/>
    <mergeCell ref="D31:F31"/>
    <mergeCell ref="D30:F30"/>
    <mergeCell ref="D28:F28"/>
    <mergeCell ref="D29:F29"/>
    <mergeCell ref="D15:F15"/>
    <mergeCell ref="D16:F16"/>
    <mergeCell ref="D22:F22"/>
    <mergeCell ref="D23:F23"/>
    <mergeCell ref="D14:F14"/>
    <mergeCell ref="A20:F20"/>
    <mergeCell ref="D21:F21"/>
    <mergeCell ref="D13:F13"/>
    <mergeCell ref="D5:F5"/>
    <mergeCell ref="D6:F6"/>
    <mergeCell ref="D7:F7"/>
    <mergeCell ref="D8:F8"/>
    <mergeCell ref="D9:F9"/>
    <mergeCell ref="D10:F10"/>
    <mergeCell ref="A1:F1"/>
    <mergeCell ref="A3:F3"/>
    <mergeCell ref="D4:F4"/>
    <mergeCell ref="D11:F11"/>
    <mergeCell ref="D12:F1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3131-247A-463F-92DB-8E333D261C6C}">
  <dimension ref="A1:G142"/>
  <sheetViews>
    <sheetView showGridLines="0" topLeftCell="A7" workbookViewId="0">
      <selection activeCell="D15" sqref="D1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269" t="s">
        <v>122</v>
      </c>
      <c r="B1" s="270"/>
      <c r="C1" s="270"/>
      <c r="D1" s="271"/>
    </row>
    <row r="2" spans="1:7" ht="13.8" customHeight="1" x14ac:dyDescent="0.3">
      <c r="A2" s="272" t="s">
        <v>257</v>
      </c>
      <c r="B2" s="273"/>
      <c r="C2" s="273"/>
      <c r="D2" s="274"/>
    </row>
    <row r="3" spans="1:7" ht="13.8" customHeight="1" thickBot="1" x14ac:dyDescent="0.35">
      <c r="A3" s="275" t="s">
        <v>42</v>
      </c>
      <c r="B3" s="276"/>
      <c r="C3" s="276"/>
      <c r="D3" s="277"/>
    </row>
    <row r="5" spans="1:7" x14ac:dyDescent="0.3">
      <c r="A5" s="287" t="s">
        <v>410</v>
      </c>
      <c r="B5" s="287"/>
      <c r="C5" s="287"/>
      <c r="D5" s="287"/>
      <c r="G5" s="89"/>
    </row>
    <row r="6" spans="1:7" ht="13.8" thickBot="1" x14ac:dyDescent="0.35">
      <c r="A6" s="278"/>
      <c r="B6" s="278"/>
      <c r="C6" s="278"/>
      <c r="D6" s="278"/>
    </row>
    <row r="7" spans="1:7" ht="13.8" thickBot="1" x14ac:dyDescent="0.35">
      <c r="A7" s="279" t="s">
        <v>138</v>
      </c>
      <c r="B7" s="280"/>
      <c r="C7" s="280"/>
      <c r="D7" s="281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279" t="s">
        <v>147</v>
      </c>
      <c r="B13" s="280"/>
      <c r="C13" s="280"/>
      <c r="D13" s="281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430</v>
      </c>
    </row>
    <row r="16" spans="1:7" x14ac:dyDescent="0.3">
      <c r="A16" s="79" t="s">
        <v>152</v>
      </c>
      <c r="B16" s="80" t="s">
        <v>153</v>
      </c>
      <c r="C16" s="92"/>
      <c r="D16" s="93" t="s">
        <v>154</v>
      </c>
    </row>
    <row r="17" spans="1:5" x14ac:dyDescent="0.3">
      <c r="A17" s="79" t="s">
        <v>155</v>
      </c>
      <c r="B17" s="80" t="s">
        <v>156</v>
      </c>
      <c r="C17" s="282" t="s">
        <v>157</v>
      </c>
      <c r="D17" s="283"/>
    </row>
    <row r="18" spans="1:5" x14ac:dyDescent="0.3">
      <c r="A18" s="79" t="s">
        <v>158</v>
      </c>
      <c r="B18" s="80" t="s">
        <v>159</v>
      </c>
      <c r="C18" s="94"/>
      <c r="D18" s="95" t="s">
        <v>160</v>
      </c>
    </row>
    <row r="19" spans="1:5" ht="13.8" thickBot="1" x14ac:dyDescent="0.35">
      <c r="A19" s="83" t="s">
        <v>161</v>
      </c>
      <c r="B19" s="96" t="s">
        <v>162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284" t="s">
        <v>163</v>
      </c>
      <c r="B21" s="285"/>
      <c r="C21" s="285"/>
      <c r="D21" s="286"/>
      <c r="E21" s="99"/>
    </row>
    <row r="22" spans="1:5" ht="26.4" customHeight="1" x14ac:dyDescent="0.3">
      <c r="A22" s="79" t="s">
        <v>164</v>
      </c>
      <c r="B22" s="268" t="s">
        <v>165</v>
      </c>
      <c r="C22" s="268"/>
      <c r="D22" s="73" t="s">
        <v>166</v>
      </c>
    </row>
    <row r="23" spans="1:5" ht="13.8" x14ac:dyDescent="0.3">
      <c r="A23" s="79" t="s">
        <v>167</v>
      </c>
      <c r="B23" s="268" t="s">
        <v>168</v>
      </c>
      <c r="C23" s="268"/>
      <c r="D23" s="186" t="s">
        <v>132</v>
      </c>
      <c r="E23" s="100"/>
    </row>
    <row r="24" spans="1:5" x14ac:dyDescent="0.25">
      <c r="A24" s="79" t="s">
        <v>169</v>
      </c>
      <c r="B24" s="268" t="s">
        <v>170</v>
      </c>
      <c r="C24" s="268"/>
      <c r="D24" s="180"/>
      <c r="E24" s="101"/>
    </row>
    <row r="25" spans="1:5" x14ac:dyDescent="0.3">
      <c r="A25" s="79" t="s">
        <v>171</v>
      </c>
      <c r="B25" s="268" t="s">
        <v>172</v>
      </c>
      <c r="C25" s="268"/>
      <c r="D25" s="186"/>
    </row>
    <row r="26" spans="1:5" x14ac:dyDescent="0.3">
      <c r="A26" s="79" t="s">
        <v>173</v>
      </c>
      <c r="B26" s="268" t="s">
        <v>174</v>
      </c>
      <c r="C26" s="268"/>
      <c r="D26" s="187"/>
    </row>
    <row r="27" spans="1:5" x14ac:dyDescent="0.3">
      <c r="A27" s="79" t="s">
        <v>175</v>
      </c>
      <c r="B27" s="268" t="s">
        <v>176</v>
      </c>
      <c r="C27" s="268"/>
      <c r="D27" s="188"/>
    </row>
    <row r="28" spans="1:5" x14ac:dyDescent="0.3">
      <c r="A28" s="79" t="s">
        <v>177</v>
      </c>
      <c r="B28" s="268" t="s">
        <v>178</v>
      </c>
      <c r="C28" s="290"/>
      <c r="D28" s="102" t="s">
        <v>179</v>
      </c>
    </row>
    <row r="29" spans="1:5" x14ac:dyDescent="0.3">
      <c r="A29" s="79" t="s">
        <v>180</v>
      </c>
      <c r="B29" s="268" t="s">
        <v>181</v>
      </c>
      <c r="C29" s="290"/>
      <c r="D29" s="103">
        <v>1</v>
      </c>
    </row>
    <row r="30" spans="1:5" x14ac:dyDescent="0.3">
      <c r="A30" s="79" t="s">
        <v>182</v>
      </c>
      <c r="B30" s="268" t="s">
        <v>183</v>
      </c>
      <c r="C30" s="268"/>
      <c r="D30" s="103">
        <v>1</v>
      </c>
    </row>
    <row r="31" spans="1:5" ht="13.8" thickBot="1" x14ac:dyDescent="0.35">
      <c r="A31" s="83" t="s">
        <v>184</v>
      </c>
      <c r="B31" s="291" t="s">
        <v>185</v>
      </c>
      <c r="C31" s="291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92" t="s">
        <v>9</v>
      </c>
      <c r="B33" s="293"/>
      <c r="C33" s="293"/>
      <c r="D33" s="294"/>
    </row>
    <row r="34" spans="1:5" x14ac:dyDescent="0.3">
      <c r="A34" s="295" t="s">
        <v>186</v>
      </c>
      <c r="B34" s="296"/>
      <c r="C34" s="297"/>
      <c r="D34" s="108" t="s">
        <v>187</v>
      </c>
    </row>
    <row r="35" spans="1:5" x14ac:dyDescent="0.3">
      <c r="A35" s="109" t="s">
        <v>188</v>
      </c>
      <c r="B35" s="298" t="s">
        <v>189</v>
      </c>
      <c r="C35" s="298"/>
      <c r="D35" s="185"/>
      <c r="E35" s="110"/>
    </row>
    <row r="36" spans="1:5" x14ac:dyDescent="0.3">
      <c r="A36" s="109" t="s">
        <v>190</v>
      </c>
      <c r="B36" s="111" t="s">
        <v>191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192</v>
      </c>
      <c r="B37" s="114" t="s">
        <v>412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299" t="s">
        <v>10</v>
      </c>
      <c r="B38" s="300"/>
      <c r="C38" s="300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92" t="s">
        <v>193</v>
      </c>
      <c r="B40" s="293"/>
      <c r="C40" s="293"/>
      <c r="D40" s="294"/>
    </row>
    <row r="41" spans="1:5" x14ac:dyDescent="0.3">
      <c r="A41" s="288" t="s">
        <v>194</v>
      </c>
      <c r="B41" s="289"/>
      <c r="C41" s="118" t="s">
        <v>195</v>
      </c>
      <c r="D41" s="119" t="s">
        <v>8</v>
      </c>
    </row>
    <row r="42" spans="1:5" x14ac:dyDescent="0.3">
      <c r="A42" s="79" t="s">
        <v>188</v>
      </c>
      <c r="B42" s="120" t="s">
        <v>259</v>
      </c>
      <c r="C42" s="121">
        <v>8.3299999999999999E-2</v>
      </c>
      <c r="D42" s="122">
        <f>(D38)*($C$42)</f>
        <v>0</v>
      </c>
    </row>
    <row r="43" spans="1:5" x14ac:dyDescent="0.3">
      <c r="A43" s="79" t="s">
        <v>190</v>
      </c>
      <c r="B43" s="120" t="s">
        <v>196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197</v>
      </c>
      <c r="B44" s="302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413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416</v>
      </c>
      <c r="B46" s="297"/>
      <c r="C46" s="123">
        <f>SUM(C44:C45)</f>
        <v>0.15531780000000001</v>
      </c>
      <c r="D46" s="124">
        <f>SUM(D44:D45)</f>
        <v>0</v>
      </c>
    </row>
    <row r="47" spans="1:5" x14ac:dyDescent="0.3">
      <c r="A47" s="288" t="s">
        <v>198</v>
      </c>
      <c r="B47" s="289"/>
      <c r="C47" s="118" t="s">
        <v>195</v>
      </c>
      <c r="D47" s="238" t="s">
        <v>8</v>
      </c>
    </row>
    <row r="48" spans="1:5" x14ac:dyDescent="0.3">
      <c r="A48" s="79" t="s">
        <v>188</v>
      </c>
      <c r="B48" s="125" t="s">
        <v>260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190</v>
      </c>
      <c r="B49" s="125" t="s">
        <v>261</v>
      </c>
      <c r="C49" s="176">
        <v>2.5000000000000001E-2</v>
      </c>
      <c r="D49" s="122">
        <f t="shared" si="0"/>
        <v>0</v>
      </c>
    </row>
    <row r="50" spans="1:5" x14ac:dyDescent="0.3">
      <c r="A50" s="79" t="s">
        <v>199</v>
      </c>
      <c r="B50" s="125" t="s">
        <v>262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200</v>
      </c>
      <c r="B51" s="125" t="s">
        <v>263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201</v>
      </c>
      <c r="B52" s="125" t="s">
        <v>264</v>
      </c>
      <c r="C52" s="176">
        <v>0.01</v>
      </c>
      <c r="D52" s="122">
        <f t="shared" si="0"/>
        <v>0</v>
      </c>
    </row>
    <row r="53" spans="1:5" x14ac:dyDescent="0.3">
      <c r="A53" s="79" t="s">
        <v>202</v>
      </c>
      <c r="B53" s="127" t="s">
        <v>265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203</v>
      </c>
      <c r="B54" s="125" t="s">
        <v>266</v>
      </c>
      <c r="C54" s="176">
        <v>2E-3</v>
      </c>
      <c r="D54" s="122">
        <f t="shared" si="0"/>
        <v>0</v>
      </c>
    </row>
    <row r="55" spans="1:5" x14ac:dyDescent="0.3">
      <c r="A55" s="79" t="s">
        <v>204</v>
      </c>
      <c r="B55" s="125" t="s">
        <v>267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205</v>
      </c>
      <c r="B56" s="302"/>
      <c r="C56" s="128">
        <f>SUM(C48:C55)</f>
        <v>0.39800000000000008</v>
      </c>
      <c r="D56" s="129">
        <f>SUM(D48:D55)</f>
        <v>0</v>
      </c>
    </row>
    <row r="57" spans="1:5" x14ac:dyDescent="0.3">
      <c r="A57" s="288" t="s">
        <v>12</v>
      </c>
      <c r="B57" s="289"/>
      <c r="C57" s="130" t="s">
        <v>206</v>
      </c>
      <c r="D57" s="108" t="s">
        <v>8</v>
      </c>
    </row>
    <row r="58" spans="1:5" x14ac:dyDescent="0.25">
      <c r="A58" s="79" t="s">
        <v>188</v>
      </c>
      <c r="B58" s="131" t="s">
        <v>207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190</v>
      </c>
      <c r="B59" s="131" t="s">
        <v>208</v>
      </c>
      <c r="C59" s="183"/>
      <c r="D59" s="134">
        <f>(C59)*22</f>
        <v>0</v>
      </c>
      <c r="E59" s="133"/>
    </row>
    <row r="60" spans="1:5" x14ac:dyDescent="0.3">
      <c r="A60" s="79" t="s">
        <v>199</v>
      </c>
      <c r="B60" s="131" t="s">
        <v>209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200</v>
      </c>
      <c r="B61" s="131" t="s">
        <v>210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201</v>
      </c>
      <c r="B62" s="131" t="s">
        <v>211</v>
      </c>
      <c r="C62" s="184">
        <v>0</v>
      </c>
      <c r="D62" s="134">
        <f>$C$62</f>
        <v>0</v>
      </c>
      <c r="E62" s="136"/>
    </row>
    <row r="63" spans="1:5" x14ac:dyDescent="0.3">
      <c r="A63" s="79" t="s">
        <v>212</v>
      </c>
      <c r="B63" s="131" t="s">
        <v>213</v>
      </c>
      <c r="C63" s="184">
        <v>0</v>
      </c>
      <c r="D63" s="134">
        <f>$C$63</f>
        <v>0</v>
      </c>
      <c r="E63" s="135"/>
    </row>
    <row r="64" spans="1:5" x14ac:dyDescent="0.3">
      <c r="A64" s="303" t="s">
        <v>214</v>
      </c>
      <c r="B64" s="304"/>
      <c r="C64" s="137"/>
      <c r="D64" s="138">
        <f>SUM(D58:D63)</f>
        <v>0</v>
      </c>
    </row>
    <row r="65" spans="1:4" hidden="1" x14ac:dyDescent="0.3">
      <c r="A65" s="295" t="s">
        <v>215</v>
      </c>
      <c r="B65" s="297"/>
      <c r="C65" s="118" t="s">
        <v>216</v>
      </c>
      <c r="D65" s="108" t="s">
        <v>8</v>
      </c>
    </row>
    <row r="66" spans="1:4" hidden="1" x14ac:dyDescent="0.3">
      <c r="A66" s="79" t="s">
        <v>188</v>
      </c>
      <c r="B66" s="120" t="s">
        <v>217</v>
      </c>
      <c r="C66" s="139">
        <v>0</v>
      </c>
      <c r="D66" s="140">
        <f>(D38/220)*150%*0.5*C66</f>
        <v>0</v>
      </c>
    </row>
    <row r="67" spans="1:4" ht="13.8" hidden="1" thickBot="1" x14ac:dyDescent="0.35">
      <c r="A67" s="305" t="s">
        <v>218</v>
      </c>
      <c r="B67" s="306"/>
      <c r="C67" s="141"/>
      <c r="D67" s="142">
        <f>D66</f>
        <v>0</v>
      </c>
    </row>
    <row r="68" spans="1:4" x14ac:dyDescent="0.3">
      <c r="A68" s="307" t="s">
        <v>219</v>
      </c>
      <c r="B68" s="308"/>
      <c r="C68" s="289"/>
      <c r="D68" s="309"/>
    </row>
    <row r="69" spans="1:4" ht="39.6" x14ac:dyDescent="0.3">
      <c r="A69" s="143" t="s">
        <v>220</v>
      </c>
      <c r="B69" s="310" t="s">
        <v>221</v>
      </c>
      <c r="C69" s="310"/>
      <c r="D69" s="144">
        <f>(D46)</f>
        <v>0</v>
      </c>
    </row>
    <row r="70" spans="1:4" ht="39.6" x14ac:dyDescent="0.3">
      <c r="A70" s="143" t="s">
        <v>222</v>
      </c>
      <c r="B70" s="310" t="s">
        <v>223</v>
      </c>
      <c r="C70" s="310"/>
      <c r="D70" s="144">
        <f>(D56)</f>
        <v>0</v>
      </c>
    </row>
    <row r="71" spans="1:4" ht="39.6" x14ac:dyDescent="0.3">
      <c r="A71" s="143" t="s">
        <v>224</v>
      </c>
      <c r="B71" s="310" t="s">
        <v>15</v>
      </c>
      <c r="C71" s="310"/>
      <c r="D71" s="144">
        <f>(D64)</f>
        <v>0</v>
      </c>
    </row>
    <row r="72" spans="1:4" ht="26.4" x14ac:dyDescent="0.3">
      <c r="A72" s="143" t="s">
        <v>55</v>
      </c>
      <c r="B72" s="310" t="s">
        <v>225</v>
      </c>
      <c r="C72" s="311"/>
      <c r="D72" s="144">
        <f>D67</f>
        <v>0</v>
      </c>
    </row>
    <row r="73" spans="1:4" ht="13.8" thickBot="1" x14ac:dyDescent="0.35">
      <c r="A73" s="305" t="s">
        <v>16</v>
      </c>
      <c r="B73" s="312"/>
      <c r="C73" s="31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92" t="s">
        <v>226</v>
      </c>
      <c r="B75" s="293"/>
      <c r="C75" s="293"/>
      <c r="D75" s="294"/>
    </row>
    <row r="76" spans="1:4" x14ac:dyDescent="0.3">
      <c r="A76" s="288" t="s">
        <v>227</v>
      </c>
      <c r="B76" s="289"/>
      <c r="C76" s="118" t="s">
        <v>195</v>
      </c>
      <c r="D76" s="108" t="s">
        <v>8</v>
      </c>
    </row>
    <row r="77" spans="1:4" x14ac:dyDescent="0.3">
      <c r="A77" s="79" t="s">
        <v>188</v>
      </c>
      <c r="B77" s="120" t="s">
        <v>228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190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199</v>
      </c>
      <c r="B79" s="120" t="s">
        <v>229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200</v>
      </c>
      <c r="B80" s="120" t="s">
        <v>268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201</v>
      </c>
      <c r="B81" s="120" t="s">
        <v>230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202</v>
      </c>
      <c r="B82" s="120" t="s">
        <v>231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305" t="s">
        <v>18</v>
      </c>
      <c r="B83" s="31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92" t="s">
        <v>232</v>
      </c>
      <c r="B85" s="293"/>
      <c r="C85" s="293"/>
      <c r="D85" s="294"/>
    </row>
    <row r="86" spans="1:5" x14ac:dyDescent="0.3">
      <c r="A86" s="295" t="s">
        <v>19</v>
      </c>
      <c r="B86" s="296"/>
      <c r="C86" s="118" t="s">
        <v>195</v>
      </c>
      <c r="D86" s="108" t="s">
        <v>8</v>
      </c>
    </row>
    <row r="87" spans="1:5" x14ac:dyDescent="0.3">
      <c r="A87" s="79" t="s">
        <v>188</v>
      </c>
      <c r="B87" s="120" t="s">
        <v>233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190</v>
      </c>
      <c r="B88" s="120" t="s">
        <v>234</v>
      </c>
      <c r="C88" s="181">
        <v>2.8E-3</v>
      </c>
      <c r="D88" s="148">
        <f t="shared" si="2"/>
        <v>0</v>
      </c>
    </row>
    <row r="89" spans="1:5" x14ac:dyDescent="0.3">
      <c r="A89" s="79" t="s">
        <v>199</v>
      </c>
      <c r="B89" s="120" t="s">
        <v>235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200</v>
      </c>
      <c r="B90" s="120" t="s">
        <v>236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201</v>
      </c>
      <c r="B91" s="151" t="s">
        <v>237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414</v>
      </c>
      <c r="B92" s="224" t="s">
        <v>415</v>
      </c>
      <c r="C92" s="181">
        <v>0</v>
      </c>
      <c r="D92" s="148">
        <f t="shared" si="2"/>
        <v>0</v>
      </c>
    </row>
    <row r="93" spans="1:5" x14ac:dyDescent="0.3">
      <c r="A93" s="303" t="s">
        <v>238</v>
      </c>
      <c r="B93" s="304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413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417</v>
      </c>
      <c r="B95" s="297"/>
      <c r="C95" s="152">
        <f>SUM(C93:C94)</f>
        <v>0.12274439999999999</v>
      </c>
      <c r="D95" s="153">
        <f>SUM(D93:D94)</f>
        <v>0</v>
      </c>
    </row>
    <row r="96" spans="1:5" x14ac:dyDescent="0.3">
      <c r="A96" s="295" t="s">
        <v>21</v>
      </c>
      <c r="B96" s="296"/>
      <c r="C96" s="118"/>
      <c r="D96" s="108" t="s">
        <v>8</v>
      </c>
    </row>
    <row r="97" spans="1:4" x14ac:dyDescent="0.3">
      <c r="A97" s="79" t="s">
        <v>188</v>
      </c>
      <c r="B97" s="120" t="s">
        <v>22</v>
      </c>
      <c r="C97" s="154"/>
      <c r="D97" s="155"/>
    </row>
    <row r="98" spans="1:4" ht="13.8" thickBot="1" x14ac:dyDescent="0.35">
      <c r="A98" s="305" t="s">
        <v>239</v>
      </c>
      <c r="B98" s="312"/>
      <c r="C98" s="141"/>
      <c r="D98" s="142">
        <f>D97</f>
        <v>0</v>
      </c>
    </row>
    <row r="99" spans="1:4" x14ac:dyDescent="0.3">
      <c r="A99" s="315" t="s">
        <v>240</v>
      </c>
      <c r="B99" s="316"/>
      <c r="C99" s="316"/>
      <c r="D99" s="317"/>
    </row>
    <row r="100" spans="1:4" ht="39.6" x14ac:dyDescent="0.3">
      <c r="A100" s="143" t="s">
        <v>241</v>
      </c>
      <c r="B100" s="318" t="s">
        <v>20</v>
      </c>
      <c r="C100" s="319"/>
      <c r="D100" s="144">
        <f>(D95)</f>
        <v>0</v>
      </c>
    </row>
    <row r="101" spans="1:4" x14ac:dyDescent="0.3">
      <c r="A101" s="79" t="s">
        <v>242</v>
      </c>
      <c r="B101" s="320" t="s">
        <v>22</v>
      </c>
      <c r="C101" s="321"/>
      <c r="D101" s="148">
        <f>D98</f>
        <v>0</v>
      </c>
    </row>
    <row r="102" spans="1:4" ht="13.8" thickBot="1" x14ac:dyDescent="0.35">
      <c r="A102" s="305" t="s">
        <v>26</v>
      </c>
      <c r="B102" s="312"/>
      <c r="C102" s="306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92" t="s">
        <v>243</v>
      </c>
      <c r="B104" s="293"/>
      <c r="C104" s="293"/>
      <c r="D104" s="294"/>
    </row>
    <row r="105" spans="1:4" x14ac:dyDescent="0.3">
      <c r="A105" s="288" t="s">
        <v>244</v>
      </c>
      <c r="B105" s="289"/>
      <c r="C105" s="289"/>
      <c r="D105" s="108" t="s">
        <v>8</v>
      </c>
    </row>
    <row r="106" spans="1:4" x14ac:dyDescent="0.3">
      <c r="A106" s="79" t="s">
        <v>188</v>
      </c>
      <c r="B106" s="156" t="s">
        <v>28</v>
      </c>
      <c r="C106" s="157"/>
      <c r="D106" s="179"/>
    </row>
    <row r="107" spans="1:4" x14ac:dyDescent="0.3">
      <c r="A107" s="79" t="s">
        <v>245</v>
      </c>
      <c r="B107" s="156" t="s">
        <v>27</v>
      </c>
      <c r="C107" s="157"/>
      <c r="D107" s="180"/>
    </row>
    <row r="108" spans="1:4" x14ac:dyDescent="0.3">
      <c r="A108" s="79" t="s">
        <v>199</v>
      </c>
      <c r="B108" s="156" t="s">
        <v>28</v>
      </c>
      <c r="C108" s="157"/>
      <c r="D108" s="180"/>
    </row>
    <row r="109" spans="1:4" x14ac:dyDescent="0.3">
      <c r="A109" s="79" t="s">
        <v>200</v>
      </c>
      <c r="B109" s="156" t="s">
        <v>29</v>
      </c>
      <c r="C109" s="157"/>
      <c r="D109" s="180"/>
    </row>
    <row r="110" spans="1:4" x14ac:dyDescent="0.3">
      <c r="A110" s="79" t="s">
        <v>199</v>
      </c>
      <c r="B110" s="156" t="s">
        <v>30</v>
      </c>
      <c r="C110" s="157"/>
      <c r="D110" s="180"/>
    </row>
    <row r="111" spans="1:4" ht="13.8" thickBot="1" x14ac:dyDescent="0.35">
      <c r="A111" s="305" t="s">
        <v>31</v>
      </c>
      <c r="B111" s="306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322" t="s">
        <v>246</v>
      </c>
      <c r="B113" s="323"/>
      <c r="C113" s="323"/>
      <c r="D113" s="324"/>
    </row>
    <row r="114" spans="1:6" x14ac:dyDescent="0.3">
      <c r="A114" s="313" t="s">
        <v>247</v>
      </c>
      <c r="B114" s="314"/>
      <c r="C114" s="118" t="s">
        <v>195</v>
      </c>
      <c r="D114" s="163" t="s">
        <v>8</v>
      </c>
    </row>
    <row r="115" spans="1:6" x14ac:dyDescent="0.3">
      <c r="A115" s="79" t="s">
        <v>188</v>
      </c>
      <c r="B115" s="164" t="s">
        <v>32</v>
      </c>
      <c r="C115" s="121"/>
      <c r="D115" s="148"/>
      <c r="E115" s="165"/>
    </row>
    <row r="116" spans="1:6" x14ac:dyDescent="0.3">
      <c r="A116" s="79"/>
      <c r="B116" s="164" t="s">
        <v>258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164" t="s">
        <v>275</v>
      </c>
      <c r="C117" s="121"/>
      <c r="D117" s="178"/>
      <c r="E117" s="165"/>
    </row>
    <row r="118" spans="1:6" x14ac:dyDescent="0.3">
      <c r="A118" s="79" t="s">
        <v>190</v>
      </c>
      <c r="B118" s="164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418</v>
      </c>
      <c r="B119" s="233" t="s">
        <v>419</v>
      </c>
      <c r="C119" s="176"/>
      <c r="D119" s="148">
        <f>C119*F121</f>
        <v>0</v>
      </c>
      <c r="E119" s="235" t="s">
        <v>425</v>
      </c>
      <c r="F119" s="234">
        <f>C119+C121+C122+C125</f>
        <v>0</v>
      </c>
    </row>
    <row r="120" spans="1:6" x14ac:dyDescent="0.3">
      <c r="A120" s="327" t="s">
        <v>200</v>
      </c>
      <c r="B120" s="127" t="s">
        <v>422</v>
      </c>
      <c r="C120" s="231"/>
      <c r="D120" s="166"/>
      <c r="E120" s="236" t="s">
        <v>426</v>
      </c>
      <c r="F120" s="116">
        <f>+D116+D117+D118+D135</f>
        <v>0</v>
      </c>
    </row>
    <row r="121" spans="1:6" x14ac:dyDescent="0.3">
      <c r="A121" s="327"/>
      <c r="B121" s="232" t="s">
        <v>421</v>
      </c>
      <c r="C121" s="176"/>
      <c r="D121" s="148">
        <f>((D38+D73+D83+D102+D111+D115+D118)/(1-C120))*C121</f>
        <v>0</v>
      </c>
      <c r="E121" s="236" t="s">
        <v>427</v>
      </c>
      <c r="F121" s="116">
        <f>(F120/(1-F119))</f>
        <v>0</v>
      </c>
    </row>
    <row r="122" spans="1:6" x14ac:dyDescent="0.3">
      <c r="A122" s="327"/>
      <c r="B122" s="232" t="s">
        <v>420</v>
      </c>
      <c r="C122" s="176"/>
      <c r="D122" s="148">
        <f>((D38+D73+D83+D102+D111+D115+D118)/(1-C120))*C122</f>
        <v>0</v>
      </c>
      <c r="E122" s="236" t="s">
        <v>428</v>
      </c>
      <c r="F122" s="116">
        <f>F121-F120</f>
        <v>0</v>
      </c>
    </row>
    <row r="123" spans="1:6" x14ac:dyDescent="0.3">
      <c r="A123" s="327"/>
      <c r="B123" s="127" t="s">
        <v>423</v>
      </c>
      <c r="C123" s="177"/>
      <c r="D123" s="178"/>
    </row>
    <row r="124" spans="1:6" x14ac:dyDescent="0.3">
      <c r="A124" s="327"/>
      <c r="B124" s="127" t="s">
        <v>424</v>
      </c>
      <c r="C124" s="177"/>
      <c r="D124" s="178"/>
    </row>
    <row r="125" spans="1:6" x14ac:dyDescent="0.3">
      <c r="A125" s="327"/>
      <c r="B125" s="232" t="s">
        <v>248</v>
      </c>
      <c r="C125" s="176"/>
      <c r="D125" s="148">
        <f>((D38+D73+D83+D102+D111+D115+D118)/(1-C120))*C125</f>
        <v>0</v>
      </c>
    </row>
    <row r="126" spans="1:6" ht="13.8" thickBot="1" x14ac:dyDescent="0.35">
      <c r="A126" s="305" t="s">
        <v>38</v>
      </c>
      <c r="B126" s="31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92" t="s">
        <v>249</v>
      </c>
      <c r="B128" s="293"/>
      <c r="C128" s="293"/>
      <c r="D128" s="294"/>
    </row>
    <row r="129" spans="1:5" x14ac:dyDescent="0.3">
      <c r="A129" s="288" t="s">
        <v>250</v>
      </c>
      <c r="B129" s="289"/>
      <c r="C129" s="289"/>
      <c r="D129" s="168" t="s">
        <v>8</v>
      </c>
    </row>
    <row r="130" spans="1:5" x14ac:dyDescent="0.3">
      <c r="A130" s="79" t="s">
        <v>188</v>
      </c>
      <c r="B130" s="311" t="s">
        <v>251</v>
      </c>
      <c r="C130" s="328"/>
      <c r="D130" s="169">
        <f>(D38)</f>
        <v>0</v>
      </c>
    </row>
    <row r="131" spans="1:5" x14ac:dyDescent="0.3">
      <c r="A131" s="79" t="s">
        <v>190</v>
      </c>
      <c r="B131" s="311" t="s">
        <v>13</v>
      </c>
      <c r="C131" s="328"/>
      <c r="D131" s="155">
        <f>(D73)</f>
        <v>0</v>
      </c>
    </row>
    <row r="132" spans="1:5" x14ac:dyDescent="0.3">
      <c r="A132" s="79" t="s">
        <v>199</v>
      </c>
      <c r="B132" s="311" t="s">
        <v>252</v>
      </c>
      <c r="C132" s="328"/>
      <c r="D132" s="155">
        <f>(D83)</f>
        <v>0</v>
      </c>
    </row>
    <row r="133" spans="1:5" x14ac:dyDescent="0.3">
      <c r="A133" s="79" t="s">
        <v>200</v>
      </c>
      <c r="B133" s="311" t="s">
        <v>23</v>
      </c>
      <c r="C133" s="328"/>
      <c r="D133" s="155">
        <f>(D102)</f>
        <v>0</v>
      </c>
    </row>
    <row r="134" spans="1:5" x14ac:dyDescent="0.3">
      <c r="A134" s="79" t="s">
        <v>201</v>
      </c>
      <c r="B134" s="311" t="s">
        <v>253</v>
      </c>
      <c r="C134" s="328"/>
      <c r="D134" s="155">
        <f>D106</f>
        <v>0</v>
      </c>
    </row>
    <row r="135" spans="1:5" x14ac:dyDescent="0.3">
      <c r="A135" s="329" t="s">
        <v>254</v>
      </c>
      <c r="B135" s="330"/>
      <c r="C135" s="331"/>
      <c r="D135" s="170">
        <f>SUM(D130:D134)</f>
        <v>0</v>
      </c>
      <c r="E135" s="116"/>
    </row>
    <row r="136" spans="1:5" ht="13.8" thickBot="1" x14ac:dyDescent="0.35">
      <c r="A136" s="171" t="s">
        <v>202</v>
      </c>
      <c r="B136" s="332" t="s">
        <v>255</v>
      </c>
      <c r="C136" s="332"/>
      <c r="D136" s="172">
        <f>(D126)</f>
        <v>0</v>
      </c>
    </row>
    <row r="137" spans="1:5" ht="13.8" thickBot="1" x14ac:dyDescent="0.35">
      <c r="A137" s="325" t="s">
        <v>256</v>
      </c>
      <c r="B137" s="326"/>
      <c r="C137" s="326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p1gUfjZUx3VyVnNQCrdcYlJyKK5iA+gmq8x1KxGbqW/dsnHQuWsGRBJqnbajiilgK+b3YfQRbiDbsSpX7EmhcQ==" saltValue="TwgyA4/ntlGpnZAASieM9g==" spinCount="100000" sheet="1" objects="1" scenarios="1"/>
  <mergeCells count="69">
    <mergeCell ref="A137:C137"/>
    <mergeCell ref="A120:A125"/>
    <mergeCell ref="A126:B126"/>
    <mergeCell ref="A128:D128"/>
    <mergeCell ref="A129:C129"/>
    <mergeCell ref="B130:C130"/>
    <mergeCell ref="B131:C131"/>
    <mergeCell ref="B132:C132"/>
    <mergeCell ref="B133:C133"/>
    <mergeCell ref="B134:C134"/>
    <mergeCell ref="A135:C135"/>
    <mergeCell ref="B136:C136"/>
    <mergeCell ref="A114:B114"/>
    <mergeCell ref="A93:B93"/>
    <mergeCell ref="A96:B96"/>
    <mergeCell ref="A98:B9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95:B95"/>
    <mergeCell ref="A86:B86"/>
    <mergeCell ref="A67:B67"/>
    <mergeCell ref="A68:D68"/>
    <mergeCell ref="B69:C69"/>
    <mergeCell ref="B70:C70"/>
    <mergeCell ref="B71:C71"/>
    <mergeCell ref="B72:C72"/>
    <mergeCell ref="A73:C73"/>
    <mergeCell ref="A75:D75"/>
    <mergeCell ref="A76:B76"/>
    <mergeCell ref="A83:B83"/>
    <mergeCell ref="A85:D85"/>
    <mergeCell ref="A65:B65"/>
    <mergeCell ref="A44:B44"/>
    <mergeCell ref="A47:B47"/>
    <mergeCell ref="A56:B56"/>
    <mergeCell ref="A57:B57"/>
    <mergeCell ref="A64:B64"/>
    <mergeCell ref="A46:B46"/>
    <mergeCell ref="A41:B41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A40:D40"/>
    <mergeCell ref="B25:C25"/>
    <mergeCell ref="A1:D1"/>
    <mergeCell ref="A2:D2"/>
    <mergeCell ref="A3:D3"/>
    <mergeCell ref="A6:D6"/>
    <mergeCell ref="A7:D7"/>
    <mergeCell ref="A13:D13"/>
    <mergeCell ref="C17:D17"/>
    <mergeCell ref="A21:D21"/>
    <mergeCell ref="B22:C22"/>
    <mergeCell ref="B23:C23"/>
    <mergeCell ref="B24:C24"/>
    <mergeCell ref="A5:D5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4198-2645-4299-AC4F-C2267F100E65}">
  <dimension ref="A1:G142"/>
  <sheetViews>
    <sheetView showGridLines="0" workbookViewId="0">
      <selection activeCell="D15" sqref="D1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269" t="s">
        <v>122</v>
      </c>
      <c r="B1" s="270"/>
      <c r="C1" s="270"/>
      <c r="D1" s="271"/>
    </row>
    <row r="2" spans="1:7" ht="13.8" customHeight="1" x14ac:dyDescent="0.3">
      <c r="A2" s="272" t="s">
        <v>257</v>
      </c>
      <c r="B2" s="273"/>
      <c r="C2" s="273"/>
      <c r="D2" s="274"/>
    </row>
    <row r="3" spans="1:7" ht="13.8" customHeight="1" thickBot="1" x14ac:dyDescent="0.35">
      <c r="A3" s="275" t="s">
        <v>42</v>
      </c>
      <c r="B3" s="276"/>
      <c r="C3" s="276"/>
      <c r="D3" s="277"/>
    </row>
    <row r="5" spans="1:7" x14ac:dyDescent="0.3">
      <c r="A5" s="287" t="s">
        <v>410</v>
      </c>
      <c r="B5" s="287"/>
      <c r="C5" s="287"/>
      <c r="D5" s="287"/>
      <c r="G5" s="89"/>
    </row>
    <row r="6" spans="1:7" ht="13.8" thickBot="1" x14ac:dyDescent="0.35">
      <c r="A6" s="278"/>
      <c r="B6" s="278"/>
      <c r="C6" s="278"/>
      <c r="D6" s="278"/>
    </row>
    <row r="7" spans="1:7" ht="13.8" thickBot="1" x14ac:dyDescent="0.35">
      <c r="A7" s="279" t="s">
        <v>138</v>
      </c>
      <c r="B7" s="280"/>
      <c r="C7" s="280"/>
      <c r="D7" s="281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279" t="s">
        <v>147</v>
      </c>
      <c r="B13" s="280"/>
      <c r="C13" s="280"/>
      <c r="D13" s="281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430</v>
      </c>
    </row>
    <row r="16" spans="1:7" x14ac:dyDescent="0.3">
      <c r="A16" s="79" t="s">
        <v>152</v>
      </c>
      <c r="B16" s="80" t="s">
        <v>153</v>
      </c>
      <c r="C16" s="92"/>
      <c r="D16" s="93" t="s">
        <v>154</v>
      </c>
    </row>
    <row r="17" spans="1:5" x14ac:dyDescent="0.3">
      <c r="A17" s="79" t="s">
        <v>155</v>
      </c>
      <c r="B17" s="80" t="s">
        <v>156</v>
      </c>
      <c r="C17" s="282" t="s">
        <v>157</v>
      </c>
      <c r="D17" s="283"/>
    </row>
    <row r="18" spans="1:5" x14ac:dyDescent="0.3">
      <c r="A18" s="79" t="s">
        <v>158</v>
      </c>
      <c r="B18" s="80" t="s">
        <v>159</v>
      </c>
      <c r="C18" s="94"/>
      <c r="D18" s="95" t="s">
        <v>160</v>
      </c>
    </row>
    <row r="19" spans="1:5" ht="13.8" thickBot="1" x14ac:dyDescent="0.35">
      <c r="A19" s="83" t="s">
        <v>161</v>
      </c>
      <c r="B19" s="96" t="s">
        <v>162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284" t="s">
        <v>163</v>
      </c>
      <c r="B21" s="285"/>
      <c r="C21" s="285"/>
      <c r="D21" s="286"/>
      <c r="E21" s="99"/>
    </row>
    <row r="22" spans="1:5" ht="26.4" customHeight="1" x14ac:dyDescent="0.3">
      <c r="A22" s="79" t="s">
        <v>164</v>
      </c>
      <c r="B22" s="268" t="s">
        <v>165</v>
      </c>
      <c r="C22" s="268"/>
      <c r="D22" s="73" t="s">
        <v>270</v>
      </c>
    </row>
    <row r="23" spans="1:5" ht="13.8" x14ac:dyDescent="0.3">
      <c r="A23" s="79" t="s">
        <v>167</v>
      </c>
      <c r="B23" s="268" t="s">
        <v>168</v>
      </c>
      <c r="C23" s="268"/>
      <c r="D23" s="186" t="s">
        <v>133</v>
      </c>
      <c r="E23" s="100"/>
    </row>
    <row r="24" spans="1:5" x14ac:dyDescent="0.25">
      <c r="A24" s="79" t="s">
        <v>169</v>
      </c>
      <c r="B24" s="268" t="s">
        <v>170</v>
      </c>
      <c r="C24" s="268"/>
      <c r="D24" s="180"/>
      <c r="E24" s="101"/>
    </row>
    <row r="25" spans="1:5" x14ac:dyDescent="0.3">
      <c r="A25" s="79" t="s">
        <v>171</v>
      </c>
      <c r="B25" s="268" t="s">
        <v>172</v>
      </c>
      <c r="C25" s="268"/>
      <c r="D25" s="186"/>
    </row>
    <row r="26" spans="1:5" x14ac:dyDescent="0.3">
      <c r="A26" s="79" t="s">
        <v>173</v>
      </c>
      <c r="B26" s="268" t="s">
        <v>174</v>
      </c>
      <c r="C26" s="268"/>
      <c r="D26" s="187"/>
    </row>
    <row r="27" spans="1:5" x14ac:dyDescent="0.3">
      <c r="A27" s="79" t="s">
        <v>175</v>
      </c>
      <c r="B27" s="268" t="s">
        <v>176</v>
      </c>
      <c r="C27" s="268"/>
      <c r="D27" s="188"/>
    </row>
    <row r="28" spans="1:5" x14ac:dyDescent="0.3">
      <c r="A28" s="79" t="s">
        <v>177</v>
      </c>
      <c r="B28" s="268" t="s">
        <v>178</v>
      </c>
      <c r="C28" s="290"/>
      <c r="D28" s="102" t="s">
        <v>179</v>
      </c>
    </row>
    <row r="29" spans="1:5" x14ac:dyDescent="0.3">
      <c r="A29" s="79" t="s">
        <v>180</v>
      </c>
      <c r="B29" s="268" t="s">
        <v>181</v>
      </c>
      <c r="C29" s="290"/>
      <c r="D29" s="103">
        <v>1</v>
      </c>
    </row>
    <row r="30" spans="1:5" x14ac:dyDescent="0.3">
      <c r="A30" s="79" t="s">
        <v>182</v>
      </c>
      <c r="B30" s="268" t="s">
        <v>183</v>
      </c>
      <c r="C30" s="268"/>
      <c r="D30" s="103">
        <v>1</v>
      </c>
    </row>
    <row r="31" spans="1:5" ht="13.8" thickBot="1" x14ac:dyDescent="0.35">
      <c r="A31" s="83" t="s">
        <v>184</v>
      </c>
      <c r="B31" s="291" t="s">
        <v>185</v>
      </c>
      <c r="C31" s="291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92" t="s">
        <v>9</v>
      </c>
      <c r="B33" s="293"/>
      <c r="C33" s="293"/>
      <c r="D33" s="294"/>
    </row>
    <row r="34" spans="1:5" x14ac:dyDescent="0.3">
      <c r="A34" s="295" t="s">
        <v>186</v>
      </c>
      <c r="B34" s="296"/>
      <c r="C34" s="297"/>
      <c r="D34" s="108" t="s">
        <v>187</v>
      </c>
    </row>
    <row r="35" spans="1:5" x14ac:dyDescent="0.3">
      <c r="A35" s="109" t="s">
        <v>188</v>
      </c>
      <c r="B35" s="298" t="s">
        <v>189</v>
      </c>
      <c r="C35" s="298"/>
      <c r="D35" s="185"/>
      <c r="E35" s="110"/>
    </row>
    <row r="36" spans="1:5" x14ac:dyDescent="0.3">
      <c r="A36" s="109" t="s">
        <v>190</v>
      </c>
      <c r="B36" s="111" t="s">
        <v>191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192</v>
      </c>
      <c r="B37" s="227" t="s">
        <v>412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299" t="s">
        <v>10</v>
      </c>
      <c r="B38" s="300"/>
      <c r="C38" s="300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92" t="s">
        <v>193</v>
      </c>
      <c r="B40" s="293"/>
      <c r="C40" s="293"/>
      <c r="D40" s="294"/>
    </row>
    <row r="41" spans="1:5" x14ac:dyDescent="0.3">
      <c r="A41" s="288" t="s">
        <v>194</v>
      </c>
      <c r="B41" s="289"/>
      <c r="C41" s="118" t="s">
        <v>195</v>
      </c>
      <c r="D41" s="119" t="s">
        <v>8</v>
      </c>
    </row>
    <row r="42" spans="1:5" x14ac:dyDescent="0.3">
      <c r="A42" s="79" t="s">
        <v>188</v>
      </c>
      <c r="B42" s="120" t="s">
        <v>259</v>
      </c>
      <c r="C42" s="121">
        <v>8.3299999999999999E-2</v>
      </c>
      <c r="D42" s="122">
        <f>(D38)*($C$42)</f>
        <v>0</v>
      </c>
    </row>
    <row r="43" spans="1:5" x14ac:dyDescent="0.3">
      <c r="A43" s="79" t="s">
        <v>190</v>
      </c>
      <c r="B43" s="120" t="s">
        <v>196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197</v>
      </c>
      <c r="B44" s="302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413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416</v>
      </c>
      <c r="B46" s="297"/>
      <c r="C46" s="123">
        <f>SUM(C44:C45)</f>
        <v>0.15531780000000001</v>
      </c>
      <c r="D46" s="124">
        <f>SUM(D44:D45)</f>
        <v>0</v>
      </c>
    </row>
    <row r="47" spans="1:5" x14ac:dyDescent="0.3">
      <c r="A47" s="288" t="s">
        <v>198</v>
      </c>
      <c r="B47" s="289"/>
      <c r="C47" s="118" t="s">
        <v>195</v>
      </c>
      <c r="D47" s="238" t="s">
        <v>8</v>
      </c>
    </row>
    <row r="48" spans="1:5" x14ac:dyDescent="0.3">
      <c r="A48" s="79" t="s">
        <v>188</v>
      </c>
      <c r="B48" s="125" t="s">
        <v>260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190</v>
      </c>
      <c r="B49" s="125" t="s">
        <v>261</v>
      </c>
      <c r="C49" s="176">
        <v>2.5000000000000001E-2</v>
      </c>
      <c r="D49" s="122">
        <f t="shared" si="0"/>
        <v>0</v>
      </c>
    </row>
    <row r="50" spans="1:5" x14ac:dyDescent="0.3">
      <c r="A50" s="79" t="s">
        <v>199</v>
      </c>
      <c r="B50" s="125" t="s">
        <v>262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200</v>
      </c>
      <c r="B51" s="125" t="s">
        <v>263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201</v>
      </c>
      <c r="B52" s="125" t="s">
        <v>264</v>
      </c>
      <c r="C52" s="176">
        <v>0.01</v>
      </c>
      <c r="D52" s="122">
        <f t="shared" si="0"/>
        <v>0</v>
      </c>
    </row>
    <row r="53" spans="1:5" x14ac:dyDescent="0.3">
      <c r="A53" s="79" t="s">
        <v>202</v>
      </c>
      <c r="B53" s="127" t="s">
        <v>265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203</v>
      </c>
      <c r="B54" s="125" t="s">
        <v>266</v>
      </c>
      <c r="C54" s="176">
        <v>2E-3</v>
      </c>
      <c r="D54" s="122">
        <f t="shared" si="0"/>
        <v>0</v>
      </c>
    </row>
    <row r="55" spans="1:5" x14ac:dyDescent="0.3">
      <c r="A55" s="79" t="s">
        <v>204</v>
      </c>
      <c r="B55" s="125" t="s">
        <v>267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205</v>
      </c>
      <c r="B56" s="302"/>
      <c r="C56" s="128">
        <f>SUM(C48:C55)</f>
        <v>0.39800000000000008</v>
      </c>
      <c r="D56" s="129">
        <f>SUM(D48:D55)</f>
        <v>0</v>
      </c>
    </row>
    <row r="57" spans="1:5" x14ac:dyDescent="0.3">
      <c r="A57" s="288" t="s">
        <v>12</v>
      </c>
      <c r="B57" s="289"/>
      <c r="C57" s="130" t="s">
        <v>206</v>
      </c>
      <c r="D57" s="108" t="s">
        <v>8</v>
      </c>
    </row>
    <row r="58" spans="1:5" x14ac:dyDescent="0.25">
      <c r="A58" s="79" t="s">
        <v>188</v>
      </c>
      <c r="B58" s="131" t="s">
        <v>207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190</v>
      </c>
      <c r="B59" s="131" t="s">
        <v>208</v>
      </c>
      <c r="C59" s="183"/>
      <c r="D59" s="134">
        <f>(C59)*22</f>
        <v>0</v>
      </c>
      <c r="E59" s="133"/>
    </row>
    <row r="60" spans="1:5" x14ac:dyDescent="0.3">
      <c r="A60" s="79" t="s">
        <v>199</v>
      </c>
      <c r="B60" s="131" t="s">
        <v>209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200</v>
      </c>
      <c r="B61" s="131" t="s">
        <v>210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201</v>
      </c>
      <c r="B62" s="131" t="s">
        <v>211</v>
      </c>
      <c r="C62" s="184">
        <v>0</v>
      </c>
      <c r="D62" s="134">
        <f>$C$62</f>
        <v>0</v>
      </c>
      <c r="E62" s="136"/>
    </row>
    <row r="63" spans="1:5" x14ac:dyDescent="0.3">
      <c r="A63" s="79" t="s">
        <v>212</v>
      </c>
      <c r="B63" s="131" t="s">
        <v>213</v>
      </c>
      <c r="C63" s="184">
        <v>0</v>
      </c>
      <c r="D63" s="134">
        <f>$C$63</f>
        <v>0</v>
      </c>
      <c r="E63" s="135"/>
    </row>
    <row r="64" spans="1:5" x14ac:dyDescent="0.3">
      <c r="A64" s="303" t="s">
        <v>214</v>
      </c>
      <c r="B64" s="304"/>
      <c r="C64" s="137"/>
      <c r="D64" s="138">
        <f>SUM(D58:D63)</f>
        <v>0</v>
      </c>
    </row>
    <row r="65" spans="1:4" hidden="1" x14ac:dyDescent="0.3">
      <c r="A65" s="295" t="s">
        <v>215</v>
      </c>
      <c r="B65" s="297"/>
      <c r="C65" s="118" t="s">
        <v>216</v>
      </c>
      <c r="D65" s="108" t="s">
        <v>8</v>
      </c>
    </row>
    <row r="66" spans="1:4" hidden="1" x14ac:dyDescent="0.3">
      <c r="A66" s="79" t="s">
        <v>188</v>
      </c>
      <c r="B66" s="120" t="s">
        <v>217</v>
      </c>
      <c r="C66" s="139">
        <v>0</v>
      </c>
      <c r="D66" s="140">
        <f>(D38/220)*150%*0.5*C66</f>
        <v>0</v>
      </c>
    </row>
    <row r="67" spans="1:4" ht="13.8" hidden="1" thickBot="1" x14ac:dyDescent="0.35">
      <c r="A67" s="305" t="s">
        <v>218</v>
      </c>
      <c r="B67" s="306"/>
      <c r="C67" s="141"/>
      <c r="D67" s="142">
        <f>D66</f>
        <v>0</v>
      </c>
    </row>
    <row r="68" spans="1:4" x14ac:dyDescent="0.3">
      <c r="A68" s="307" t="s">
        <v>219</v>
      </c>
      <c r="B68" s="308"/>
      <c r="C68" s="289"/>
      <c r="D68" s="309"/>
    </row>
    <row r="69" spans="1:4" ht="39.6" x14ac:dyDescent="0.3">
      <c r="A69" s="143" t="s">
        <v>220</v>
      </c>
      <c r="B69" s="310" t="s">
        <v>221</v>
      </c>
      <c r="C69" s="310"/>
      <c r="D69" s="144">
        <f>(D46)</f>
        <v>0</v>
      </c>
    </row>
    <row r="70" spans="1:4" ht="39.6" x14ac:dyDescent="0.3">
      <c r="A70" s="143" t="s">
        <v>222</v>
      </c>
      <c r="B70" s="310" t="s">
        <v>223</v>
      </c>
      <c r="C70" s="310"/>
      <c r="D70" s="144">
        <f>(D56)</f>
        <v>0</v>
      </c>
    </row>
    <row r="71" spans="1:4" ht="39.6" x14ac:dyDescent="0.3">
      <c r="A71" s="143" t="s">
        <v>224</v>
      </c>
      <c r="B71" s="310" t="s">
        <v>15</v>
      </c>
      <c r="C71" s="310"/>
      <c r="D71" s="144">
        <f>(D64)</f>
        <v>0</v>
      </c>
    </row>
    <row r="72" spans="1:4" ht="26.4" x14ac:dyDescent="0.3">
      <c r="A72" s="143" t="s">
        <v>55</v>
      </c>
      <c r="B72" s="310" t="s">
        <v>225</v>
      </c>
      <c r="C72" s="311"/>
      <c r="D72" s="144">
        <f>D67</f>
        <v>0</v>
      </c>
    </row>
    <row r="73" spans="1:4" ht="13.8" thickBot="1" x14ac:dyDescent="0.35">
      <c r="A73" s="305" t="s">
        <v>16</v>
      </c>
      <c r="B73" s="312"/>
      <c r="C73" s="31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92" t="s">
        <v>226</v>
      </c>
      <c r="B75" s="293"/>
      <c r="C75" s="293"/>
      <c r="D75" s="294"/>
    </row>
    <row r="76" spans="1:4" x14ac:dyDescent="0.3">
      <c r="A76" s="288" t="s">
        <v>227</v>
      </c>
      <c r="B76" s="289"/>
      <c r="C76" s="118" t="s">
        <v>195</v>
      </c>
      <c r="D76" s="108" t="s">
        <v>8</v>
      </c>
    </row>
    <row r="77" spans="1:4" x14ac:dyDescent="0.3">
      <c r="A77" s="79" t="s">
        <v>188</v>
      </c>
      <c r="B77" s="120" t="s">
        <v>228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190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199</v>
      </c>
      <c r="B79" s="120" t="s">
        <v>229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200</v>
      </c>
      <c r="B80" s="120" t="s">
        <v>268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201</v>
      </c>
      <c r="B81" s="120" t="s">
        <v>230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202</v>
      </c>
      <c r="B82" s="120" t="s">
        <v>231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305" t="s">
        <v>18</v>
      </c>
      <c r="B83" s="31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92" t="s">
        <v>232</v>
      </c>
      <c r="B85" s="293"/>
      <c r="C85" s="293"/>
      <c r="D85" s="294"/>
    </row>
    <row r="86" spans="1:5" x14ac:dyDescent="0.3">
      <c r="A86" s="295" t="s">
        <v>19</v>
      </c>
      <c r="B86" s="296"/>
      <c r="C86" s="118" t="s">
        <v>195</v>
      </c>
      <c r="D86" s="108" t="s">
        <v>8</v>
      </c>
    </row>
    <row r="87" spans="1:5" x14ac:dyDescent="0.3">
      <c r="A87" s="79" t="s">
        <v>188</v>
      </c>
      <c r="B87" s="120" t="s">
        <v>233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190</v>
      </c>
      <c r="B88" s="120" t="s">
        <v>234</v>
      </c>
      <c r="C88" s="181">
        <v>2.8E-3</v>
      </c>
      <c r="D88" s="148">
        <f t="shared" si="2"/>
        <v>0</v>
      </c>
    </row>
    <row r="89" spans="1:5" x14ac:dyDescent="0.3">
      <c r="A89" s="79" t="s">
        <v>199</v>
      </c>
      <c r="B89" s="120" t="s">
        <v>235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200</v>
      </c>
      <c r="B90" s="120" t="s">
        <v>236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201</v>
      </c>
      <c r="B91" s="225" t="s">
        <v>237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414</v>
      </c>
      <c r="B92" s="225" t="s">
        <v>415</v>
      </c>
      <c r="C92" s="181">
        <v>0</v>
      </c>
      <c r="D92" s="148">
        <f t="shared" si="2"/>
        <v>0</v>
      </c>
    </row>
    <row r="93" spans="1:5" x14ac:dyDescent="0.3">
      <c r="A93" s="303" t="s">
        <v>238</v>
      </c>
      <c r="B93" s="304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413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417</v>
      </c>
      <c r="B95" s="297"/>
      <c r="C95" s="152">
        <f>SUM(C93:C94)</f>
        <v>0.12274439999999999</v>
      </c>
      <c r="D95" s="153">
        <f>SUM(D93:D94)</f>
        <v>0</v>
      </c>
    </row>
    <row r="96" spans="1:5" x14ac:dyDescent="0.3">
      <c r="A96" s="295" t="s">
        <v>21</v>
      </c>
      <c r="B96" s="296"/>
      <c r="C96" s="118"/>
      <c r="D96" s="108" t="s">
        <v>8</v>
      </c>
    </row>
    <row r="97" spans="1:4" x14ac:dyDescent="0.3">
      <c r="A97" s="79" t="s">
        <v>188</v>
      </c>
      <c r="B97" s="120" t="s">
        <v>22</v>
      </c>
      <c r="C97" s="154"/>
      <c r="D97" s="155"/>
    </row>
    <row r="98" spans="1:4" ht="13.8" thickBot="1" x14ac:dyDescent="0.35">
      <c r="A98" s="305" t="s">
        <v>239</v>
      </c>
      <c r="B98" s="312"/>
      <c r="C98" s="141"/>
      <c r="D98" s="142">
        <f>D97</f>
        <v>0</v>
      </c>
    </row>
    <row r="99" spans="1:4" x14ac:dyDescent="0.3">
      <c r="A99" s="315" t="s">
        <v>240</v>
      </c>
      <c r="B99" s="316"/>
      <c r="C99" s="316"/>
      <c r="D99" s="317"/>
    </row>
    <row r="100" spans="1:4" ht="39.6" x14ac:dyDescent="0.3">
      <c r="A100" s="143" t="s">
        <v>241</v>
      </c>
      <c r="B100" s="318" t="s">
        <v>20</v>
      </c>
      <c r="C100" s="319"/>
      <c r="D100" s="144">
        <f>(D95)</f>
        <v>0</v>
      </c>
    </row>
    <row r="101" spans="1:4" x14ac:dyDescent="0.3">
      <c r="A101" s="79" t="s">
        <v>242</v>
      </c>
      <c r="B101" s="320" t="s">
        <v>22</v>
      </c>
      <c r="C101" s="321"/>
      <c r="D101" s="148">
        <f>D98</f>
        <v>0</v>
      </c>
    </row>
    <row r="102" spans="1:4" ht="13.8" thickBot="1" x14ac:dyDescent="0.35">
      <c r="A102" s="305" t="s">
        <v>26</v>
      </c>
      <c r="B102" s="312"/>
      <c r="C102" s="306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92" t="s">
        <v>243</v>
      </c>
      <c r="B104" s="293"/>
      <c r="C104" s="293"/>
      <c r="D104" s="294"/>
    </row>
    <row r="105" spans="1:4" x14ac:dyDescent="0.3">
      <c r="A105" s="288" t="s">
        <v>244</v>
      </c>
      <c r="B105" s="289"/>
      <c r="C105" s="289"/>
      <c r="D105" s="108" t="s">
        <v>8</v>
      </c>
    </row>
    <row r="106" spans="1:4" x14ac:dyDescent="0.3">
      <c r="A106" s="79" t="s">
        <v>188</v>
      </c>
      <c r="B106" s="156" t="s">
        <v>28</v>
      </c>
      <c r="C106" s="157"/>
      <c r="D106" s="179"/>
    </row>
    <row r="107" spans="1:4" x14ac:dyDescent="0.3">
      <c r="A107" s="79" t="s">
        <v>245</v>
      </c>
      <c r="B107" s="156" t="s">
        <v>27</v>
      </c>
      <c r="C107" s="157"/>
      <c r="D107" s="180"/>
    </row>
    <row r="108" spans="1:4" x14ac:dyDescent="0.3">
      <c r="A108" s="79" t="s">
        <v>199</v>
      </c>
      <c r="B108" s="156" t="s">
        <v>28</v>
      </c>
      <c r="C108" s="157"/>
      <c r="D108" s="180"/>
    </row>
    <row r="109" spans="1:4" x14ac:dyDescent="0.3">
      <c r="A109" s="79" t="s">
        <v>200</v>
      </c>
      <c r="B109" s="156" t="s">
        <v>29</v>
      </c>
      <c r="C109" s="157"/>
      <c r="D109" s="180"/>
    </row>
    <row r="110" spans="1:4" x14ac:dyDescent="0.3">
      <c r="A110" s="79" t="s">
        <v>199</v>
      </c>
      <c r="B110" s="156" t="s">
        <v>30</v>
      </c>
      <c r="C110" s="157"/>
      <c r="D110" s="180"/>
    </row>
    <row r="111" spans="1:4" ht="13.8" thickBot="1" x14ac:dyDescent="0.35">
      <c r="A111" s="305" t="s">
        <v>31</v>
      </c>
      <c r="B111" s="306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322" t="s">
        <v>246</v>
      </c>
      <c r="B113" s="323"/>
      <c r="C113" s="323"/>
      <c r="D113" s="324"/>
    </row>
    <row r="114" spans="1:6" x14ac:dyDescent="0.3">
      <c r="A114" s="313" t="s">
        <v>247</v>
      </c>
      <c r="B114" s="314"/>
      <c r="C114" s="118" t="s">
        <v>195</v>
      </c>
      <c r="D114" s="163" t="s">
        <v>8</v>
      </c>
    </row>
    <row r="115" spans="1:6" x14ac:dyDescent="0.3">
      <c r="A115" s="79" t="s">
        <v>188</v>
      </c>
      <c r="B115" s="226" t="s">
        <v>32</v>
      </c>
      <c r="C115" s="121"/>
      <c r="D115" s="148"/>
      <c r="E115" s="165"/>
    </row>
    <row r="116" spans="1:6" x14ac:dyDescent="0.3">
      <c r="A116" s="79"/>
      <c r="B116" s="226" t="s">
        <v>258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226" t="s">
        <v>275</v>
      </c>
      <c r="C117" s="121"/>
      <c r="D117" s="178"/>
      <c r="E117" s="165"/>
    </row>
    <row r="118" spans="1:6" x14ac:dyDescent="0.3">
      <c r="A118" s="79" t="s">
        <v>190</v>
      </c>
      <c r="B118" s="226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418</v>
      </c>
      <c r="B119" s="233" t="s">
        <v>419</v>
      </c>
      <c r="C119" s="176"/>
      <c r="D119" s="148">
        <f>C119*F121</f>
        <v>0</v>
      </c>
      <c r="E119" s="235" t="s">
        <v>425</v>
      </c>
      <c r="F119" s="234">
        <f>C119+C121+C122+C125</f>
        <v>0</v>
      </c>
    </row>
    <row r="120" spans="1:6" x14ac:dyDescent="0.3">
      <c r="A120" s="327" t="s">
        <v>200</v>
      </c>
      <c r="B120" s="127" t="s">
        <v>422</v>
      </c>
      <c r="C120" s="231"/>
      <c r="D120" s="166"/>
      <c r="E120" s="236" t="s">
        <v>426</v>
      </c>
      <c r="F120" s="116">
        <f>+D116+D117+D118+D135</f>
        <v>0</v>
      </c>
    </row>
    <row r="121" spans="1:6" x14ac:dyDescent="0.3">
      <c r="A121" s="327"/>
      <c r="B121" s="232" t="s">
        <v>421</v>
      </c>
      <c r="C121" s="176"/>
      <c r="D121" s="148">
        <f>((D38+D73+D83+D102+D111+D115+D118)/(1-C120))*C121</f>
        <v>0</v>
      </c>
      <c r="E121" s="236" t="s">
        <v>427</v>
      </c>
      <c r="F121" s="116">
        <f>(F120/(1-F119))</f>
        <v>0</v>
      </c>
    </row>
    <row r="122" spans="1:6" x14ac:dyDescent="0.3">
      <c r="A122" s="327"/>
      <c r="B122" s="232" t="s">
        <v>420</v>
      </c>
      <c r="C122" s="176"/>
      <c r="D122" s="148">
        <f>((D38+D73+D83+D102+D111+D115+D118)/(1-C120))*C122</f>
        <v>0</v>
      </c>
      <c r="E122" s="236" t="s">
        <v>428</v>
      </c>
      <c r="F122" s="116">
        <f>F121-F120</f>
        <v>0</v>
      </c>
    </row>
    <row r="123" spans="1:6" x14ac:dyDescent="0.3">
      <c r="A123" s="327"/>
      <c r="B123" s="127" t="s">
        <v>423</v>
      </c>
      <c r="C123" s="177"/>
      <c r="D123" s="178"/>
    </row>
    <row r="124" spans="1:6" x14ac:dyDescent="0.3">
      <c r="A124" s="327"/>
      <c r="B124" s="127" t="s">
        <v>424</v>
      </c>
      <c r="C124" s="177"/>
      <c r="D124" s="178"/>
    </row>
    <row r="125" spans="1:6" x14ac:dyDescent="0.3">
      <c r="A125" s="327"/>
      <c r="B125" s="232" t="s">
        <v>248</v>
      </c>
      <c r="C125" s="176"/>
      <c r="D125" s="148">
        <f>((D38+D73+D83+D102+D111+D115+D118)/(1-C120))*C125</f>
        <v>0</v>
      </c>
    </row>
    <row r="126" spans="1:6" ht="13.8" thickBot="1" x14ac:dyDescent="0.35">
      <c r="A126" s="305" t="s">
        <v>38</v>
      </c>
      <c r="B126" s="31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92" t="s">
        <v>249</v>
      </c>
      <c r="B128" s="293"/>
      <c r="C128" s="293"/>
      <c r="D128" s="294"/>
    </row>
    <row r="129" spans="1:5" x14ac:dyDescent="0.3">
      <c r="A129" s="288" t="s">
        <v>250</v>
      </c>
      <c r="B129" s="289"/>
      <c r="C129" s="289"/>
      <c r="D129" s="168" t="s">
        <v>8</v>
      </c>
    </row>
    <row r="130" spans="1:5" x14ac:dyDescent="0.3">
      <c r="A130" s="79" t="s">
        <v>188</v>
      </c>
      <c r="B130" s="311" t="s">
        <v>251</v>
      </c>
      <c r="C130" s="328"/>
      <c r="D130" s="169">
        <f>(D38)</f>
        <v>0</v>
      </c>
    </row>
    <row r="131" spans="1:5" x14ac:dyDescent="0.3">
      <c r="A131" s="79" t="s">
        <v>190</v>
      </c>
      <c r="B131" s="311" t="s">
        <v>13</v>
      </c>
      <c r="C131" s="328"/>
      <c r="D131" s="155">
        <f>(D73)</f>
        <v>0</v>
      </c>
    </row>
    <row r="132" spans="1:5" x14ac:dyDescent="0.3">
      <c r="A132" s="79" t="s">
        <v>199</v>
      </c>
      <c r="B132" s="311" t="s">
        <v>252</v>
      </c>
      <c r="C132" s="328"/>
      <c r="D132" s="155">
        <f>(D83)</f>
        <v>0</v>
      </c>
    </row>
    <row r="133" spans="1:5" x14ac:dyDescent="0.3">
      <c r="A133" s="79" t="s">
        <v>200</v>
      </c>
      <c r="B133" s="311" t="s">
        <v>23</v>
      </c>
      <c r="C133" s="328"/>
      <c r="D133" s="155">
        <f>(D102)</f>
        <v>0</v>
      </c>
    </row>
    <row r="134" spans="1:5" x14ac:dyDescent="0.3">
      <c r="A134" s="79" t="s">
        <v>201</v>
      </c>
      <c r="B134" s="311" t="s">
        <v>253</v>
      </c>
      <c r="C134" s="328"/>
      <c r="D134" s="155">
        <f>D106</f>
        <v>0</v>
      </c>
    </row>
    <row r="135" spans="1:5" x14ac:dyDescent="0.3">
      <c r="A135" s="329" t="s">
        <v>254</v>
      </c>
      <c r="B135" s="330"/>
      <c r="C135" s="331"/>
      <c r="D135" s="170">
        <f>SUM(D130:D134)</f>
        <v>0</v>
      </c>
      <c r="E135" s="116"/>
    </row>
    <row r="136" spans="1:5" ht="13.8" thickBot="1" x14ac:dyDescent="0.35">
      <c r="A136" s="171" t="s">
        <v>202</v>
      </c>
      <c r="B136" s="332" t="s">
        <v>255</v>
      </c>
      <c r="C136" s="332"/>
      <c r="D136" s="172">
        <f>(D126)</f>
        <v>0</v>
      </c>
    </row>
    <row r="137" spans="1:5" ht="13.8" thickBot="1" x14ac:dyDescent="0.35">
      <c r="A137" s="325" t="s">
        <v>256</v>
      </c>
      <c r="B137" s="326"/>
      <c r="C137" s="326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F9gV8JjDmLYXGX46hYCce2YYj9046Va+Yqkvn7NObTQ5nP7hwtmWTzG+6ePaKvGYUY30OiDUULmrIy7CxMdWsg==" saltValue="bAD5b1YSbSa7BX/hA3l9DQ==" spinCount="100000" sheet="1" objects="1" scenarios="1"/>
  <mergeCells count="69">
    <mergeCell ref="A135:C135"/>
    <mergeCell ref="B136:C136"/>
    <mergeCell ref="A137:C137"/>
    <mergeCell ref="A129:C129"/>
    <mergeCell ref="B130:C130"/>
    <mergeCell ref="B131:C131"/>
    <mergeCell ref="B132:C132"/>
    <mergeCell ref="B133:C133"/>
    <mergeCell ref="B134:C134"/>
    <mergeCell ref="A128:D12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114:B114"/>
    <mergeCell ref="A120:A125"/>
    <mergeCell ref="A126:B126"/>
    <mergeCell ref="A98:B98"/>
    <mergeCell ref="B71:C71"/>
    <mergeCell ref="B72:C72"/>
    <mergeCell ref="A73:C73"/>
    <mergeCell ref="A75:D75"/>
    <mergeCell ref="A76:B76"/>
    <mergeCell ref="A83:B83"/>
    <mergeCell ref="A85:D85"/>
    <mergeCell ref="A86:B86"/>
    <mergeCell ref="A93:B93"/>
    <mergeCell ref="A95:B95"/>
    <mergeCell ref="A96:B96"/>
    <mergeCell ref="B70:C70"/>
    <mergeCell ref="A41:B41"/>
    <mergeCell ref="A44:B44"/>
    <mergeCell ref="A46:B46"/>
    <mergeCell ref="A47:B47"/>
    <mergeCell ref="A56:B56"/>
    <mergeCell ref="A57:B57"/>
    <mergeCell ref="A64:B64"/>
    <mergeCell ref="A65:B65"/>
    <mergeCell ref="A67:B67"/>
    <mergeCell ref="A68:D68"/>
    <mergeCell ref="B69:C69"/>
    <mergeCell ref="A40:D40"/>
    <mergeCell ref="B25:C25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B24:C24"/>
    <mergeCell ref="A1:D1"/>
    <mergeCell ref="A2:D2"/>
    <mergeCell ref="A3:D3"/>
    <mergeCell ref="A5:D5"/>
    <mergeCell ref="A6:D6"/>
    <mergeCell ref="A7:D7"/>
    <mergeCell ref="A13:D13"/>
    <mergeCell ref="C17:D17"/>
    <mergeCell ref="A21:D21"/>
    <mergeCell ref="B22:C22"/>
    <mergeCell ref="B23:C23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92BF-1E98-4D8F-83AA-DBC303A47DD5}">
  <dimension ref="A1:G142"/>
  <sheetViews>
    <sheetView showGridLines="0" workbookViewId="0">
      <selection activeCell="D15" sqref="D1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269" t="s">
        <v>122</v>
      </c>
      <c r="B1" s="270"/>
      <c r="C1" s="270"/>
      <c r="D1" s="271"/>
    </row>
    <row r="2" spans="1:7" ht="13.8" customHeight="1" x14ac:dyDescent="0.3">
      <c r="A2" s="272" t="s">
        <v>257</v>
      </c>
      <c r="B2" s="273"/>
      <c r="C2" s="273"/>
      <c r="D2" s="274"/>
    </row>
    <row r="3" spans="1:7" ht="13.8" customHeight="1" thickBot="1" x14ac:dyDescent="0.35">
      <c r="A3" s="275" t="s">
        <v>42</v>
      </c>
      <c r="B3" s="276"/>
      <c r="C3" s="276"/>
      <c r="D3" s="277"/>
    </row>
    <row r="5" spans="1:7" x14ac:dyDescent="0.3">
      <c r="A5" s="287" t="s">
        <v>410</v>
      </c>
      <c r="B5" s="287"/>
      <c r="C5" s="287"/>
      <c r="D5" s="287"/>
      <c r="G5" s="89"/>
    </row>
    <row r="6" spans="1:7" ht="13.8" thickBot="1" x14ac:dyDescent="0.35">
      <c r="A6" s="278"/>
      <c r="B6" s="278"/>
      <c r="C6" s="278"/>
      <c r="D6" s="278"/>
    </row>
    <row r="7" spans="1:7" ht="13.8" thickBot="1" x14ac:dyDescent="0.35">
      <c r="A7" s="279" t="s">
        <v>138</v>
      </c>
      <c r="B7" s="280"/>
      <c r="C7" s="280"/>
      <c r="D7" s="281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279" t="s">
        <v>147</v>
      </c>
      <c r="B13" s="280"/>
      <c r="C13" s="280"/>
      <c r="D13" s="281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430</v>
      </c>
    </row>
    <row r="16" spans="1:7" x14ac:dyDescent="0.3">
      <c r="A16" s="79" t="s">
        <v>152</v>
      </c>
      <c r="B16" s="80" t="s">
        <v>153</v>
      </c>
      <c r="C16" s="92"/>
      <c r="D16" s="93" t="s">
        <v>154</v>
      </c>
    </row>
    <row r="17" spans="1:5" x14ac:dyDescent="0.3">
      <c r="A17" s="79" t="s">
        <v>155</v>
      </c>
      <c r="B17" s="80" t="s">
        <v>156</v>
      </c>
      <c r="C17" s="282" t="s">
        <v>157</v>
      </c>
      <c r="D17" s="283"/>
    </row>
    <row r="18" spans="1:5" x14ac:dyDescent="0.3">
      <c r="A18" s="79" t="s">
        <v>158</v>
      </c>
      <c r="B18" s="80" t="s">
        <v>159</v>
      </c>
      <c r="C18" s="94"/>
      <c r="D18" s="95" t="s">
        <v>160</v>
      </c>
    </row>
    <row r="19" spans="1:5" ht="13.8" thickBot="1" x14ac:dyDescent="0.35">
      <c r="A19" s="83" t="s">
        <v>161</v>
      </c>
      <c r="B19" s="96" t="s">
        <v>162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284" t="s">
        <v>163</v>
      </c>
      <c r="B21" s="285"/>
      <c r="C21" s="285"/>
      <c r="D21" s="286"/>
      <c r="E21" s="99"/>
    </row>
    <row r="22" spans="1:5" ht="26.4" customHeight="1" x14ac:dyDescent="0.3">
      <c r="A22" s="79" t="s">
        <v>164</v>
      </c>
      <c r="B22" s="268" t="s">
        <v>165</v>
      </c>
      <c r="C22" s="268"/>
      <c r="D22" s="73" t="s">
        <v>271</v>
      </c>
    </row>
    <row r="23" spans="1:5" ht="13.8" x14ac:dyDescent="0.3">
      <c r="A23" s="79" t="s">
        <v>167</v>
      </c>
      <c r="B23" s="268" t="s">
        <v>168</v>
      </c>
      <c r="C23" s="268"/>
      <c r="D23" s="186" t="s">
        <v>134</v>
      </c>
      <c r="E23" s="100"/>
    </row>
    <row r="24" spans="1:5" x14ac:dyDescent="0.25">
      <c r="A24" s="79" t="s">
        <v>169</v>
      </c>
      <c r="B24" s="268" t="s">
        <v>170</v>
      </c>
      <c r="C24" s="268"/>
      <c r="D24" s="180"/>
      <c r="E24" s="101"/>
    </row>
    <row r="25" spans="1:5" x14ac:dyDescent="0.3">
      <c r="A25" s="79" t="s">
        <v>171</v>
      </c>
      <c r="B25" s="268" t="s">
        <v>172</v>
      </c>
      <c r="C25" s="268"/>
      <c r="D25" s="186"/>
    </row>
    <row r="26" spans="1:5" x14ac:dyDescent="0.3">
      <c r="A26" s="79" t="s">
        <v>173</v>
      </c>
      <c r="B26" s="268" t="s">
        <v>174</v>
      </c>
      <c r="C26" s="268"/>
      <c r="D26" s="187"/>
    </row>
    <row r="27" spans="1:5" x14ac:dyDescent="0.3">
      <c r="A27" s="79" t="s">
        <v>175</v>
      </c>
      <c r="B27" s="268" t="s">
        <v>176</v>
      </c>
      <c r="C27" s="268"/>
      <c r="D27" s="188"/>
    </row>
    <row r="28" spans="1:5" x14ac:dyDescent="0.3">
      <c r="A28" s="79" t="s">
        <v>177</v>
      </c>
      <c r="B28" s="268" t="s">
        <v>178</v>
      </c>
      <c r="C28" s="290"/>
      <c r="D28" s="102" t="s">
        <v>179</v>
      </c>
    </row>
    <row r="29" spans="1:5" x14ac:dyDescent="0.3">
      <c r="A29" s="79" t="s">
        <v>180</v>
      </c>
      <c r="B29" s="268" t="s">
        <v>181</v>
      </c>
      <c r="C29" s="290"/>
      <c r="D29" s="103">
        <v>1</v>
      </c>
    </row>
    <row r="30" spans="1:5" x14ac:dyDescent="0.3">
      <c r="A30" s="79" t="s">
        <v>182</v>
      </c>
      <c r="B30" s="268" t="s">
        <v>183</v>
      </c>
      <c r="C30" s="268"/>
      <c r="D30" s="103">
        <v>1</v>
      </c>
    </row>
    <row r="31" spans="1:5" ht="13.8" thickBot="1" x14ac:dyDescent="0.35">
      <c r="A31" s="83" t="s">
        <v>184</v>
      </c>
      <c r="B31" s="291" t="s">
        <v>185</v>
      </c>
      <c r="C31" s="291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92" t="s">
        <v>9</v>
      </c>
      <c r="B33" s="293"/>
      <c r="C33" s="293"/>
      <c r="D33" s="294"/>
    </row>
    <row r="34" spans="1:5" x14ac:dyDescent="0.3">
      <c r="A34" s="295" t="s">
        <v>186</v>
      </c>
      <c r="B34" s="296"/>
      <c r="C34" s="297"/>
      <c r="D34" s="108" t="s">
        <v>187</v>
      </c>
    </row>
    <row r="35" spans="1:5" x14ac:dyDescent="0.3">
      <c r="A35" s="109" t="s">
        <v>188</v>
      </c>
      <c r="B35" s="298" t="s">
        <v>189</v>
      </c>
      <c r="C35" s="298"/>
      <c r="D35" s="185"/>
      <c r="E35" s="110"/>
    </row>
    <row r="36" spans="1:5" x14ac:dyDescent="0.3">
      <c r="A36" s="109" t="s">
        <v>190</v>
      </c>
      <c r="B36" s="111" t="s">
        <v>191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192</v>
      </c>
      <c r="B37" s="227" t="s">
        <v>412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299" t="s">
        <v>10</v>
      </c>
      <c r="B38" s="300"/>
      <c r="C38" s="300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92" t="s">
        <v>193</v>
      </c>
      <c r="B40" s="293"/>
      <c r="C40" s="293"/>
      <c r="D40" s="294"/>
    </row>
    <row r="41" spans="1:5" x14ac:dyDescent="0.3">
      <c r="A41" s="288" t="s">
        <v>194</v>
      </c>
      <c r="B41" s="289"/>
      <c r="C41" s="118" t="s">
        <v>195</v>
      </c>
      <c r="D41" s="119" t="s">
        <v>8</v>
      </c>
    </row>
    <row r="42" spans="1:5" x14ac:dyDescent="0.3">
      <c r="A42" s="79" t="s">
        <v>188</v>
      </c>
      <c r="B42" s="120" t="s">
        <v>259</v>
      </c>
      <c r="C42" s="121">
        <v>8.3299999999999999E-2</v>
      </c>
      <c r="D42" s="122">
        <f>(D38)*($C$42)</f>
        <v>0</v>
      </c>
    </row>
    <row r="43" spans="1:5" x14ac:dyDescent="0.3">
      <c r="A43" s="79" t="s">
        <v>190</v>
      </c>
      <c r="B43" s="120" t="s">
        <v>196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197</v>
      </c>
      <c r="B44" s="302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413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416</v>
      </c>
      <c r="B46" s="297"/>
      <c r="C46" s="123">
        <f>SUM(C44:C45)</f>
        <v>0.15531780000000001</v>
      </c>
      <c r="D46" s="124">
        <f>SUM(D44:D45)</f>
        <v>0</v>
      </c>
    </row>
    <row r="47" spans="1:5" x14ac:dyDescent="0.3">
      <c r="A47" s="288" t="s">
        <v>198</v>
      </c>
      <c r="B47" s="289"/>
      <c r="C47" s="118" t="s">
        <v>195</v>
      </c>
      <c r="D47" s="238" t="s">
        <v>8</v>
      </c>
    </row>
    <row r="48" spans="1:5" x14ac:dyDescent="0.3">
      <c r="A48" s="79" t="s">
        <v>188</v>
      </c>
      <c r="B48" s="125" t="s">
        <v>260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190</v>
      </c>
      <c r="B49" s="125" t="s">
        <v>261</v>
      </c>
      <c r="C49" s="176">
        <v>2.5000000000000001E-2</v>
      </c>
      <c r="D49" s="122">
        <f t="shared" si="0"/>
        <v>0</v>
      </c>
    </row>
    <row r="50" spans="1:5" x14ac:dyDescent="0.3">
      <c r="A50" s="79" t="s">
        <v>199</v>
      </c>
      <c r="B50" s="125" t="s">
        <v>262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200</v>
      </c>
      <c r="B51" s="125" t="s">
        <v>263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201</v>
      </c>
      <c r="B52" s="125" t="s">
        <v>264</v>
      </c>
      <c r="C52" s="176">
        <v>0.01</v>
      </c>
      <c r="D52" s="122">
        <f t="shared" si="0"/>
        <v>0</v>
      </c>
    </row>
    <row r="53" spans="1:5" x14ac:dyDescent="0.3">
      <c r="A53" s="79" t="s">
        <v>202</v>
      </c>
      <c r="B53" s="127" t="s">
        <v>265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203</v>
      </c>
      <c r="B54" s="125" t="s">
        <v>266</v>
      </c>
      <c r="C54" s="176">
        <v>2E-3</v>
      </c>
      <c r="D54" s="122">
        <f t="shared" si="0"/>
        <v>0</v>
      </c>
    </row>
    <row r="55" spans="1:5" x14ac:dyDescent="0.3">
      <c r="A55" s="79" t="s">
        <v>204</v>
      </c>
      <c r="B55" s="125" t="s">
        <v>267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205</v>
      </c>
      <c r="B56" s="302"/>
      <c r="C56" s="128">
        <f>SUM(C48:C55)</f>
        <v>0.39800000000000008</v>
      </c>
      <c r="D56" s="129">
        <f>SUM(D48:D55)</f>
        <v>0</v>
      </c>
    </row>
    <row r="57" spans="1:5" x14ac:dyDescent="0.3">
      <c r="A57" s="288" t="s">
        <v>12</v>
      </c>
      <c r="B57" s="289"/>
      <c r="C57" s="130" t="s">
        <v>206</v>
      </c>
      <c r="D57" s="108" t="s">
        <v>8</v>
      </c>
    </row>
    <row r="58" spans="1:5" x14ac:dyDescent="0.25">
      <c r="A58" s="79" t="s">
        <v>188</v>
      </c>
      <c r="B58" s="131" t="s">
        <v>207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190</v>
      </c>
      <c r="B59" s="131" t="s">
        <v>208</v>
      </c>
      <c r="C59" s="183"/>
      <c r="D59" s="134">
        <f>(C59)*22</f>
        <v>0</v>
      </c>
      <c r="E59" s="133"/>
    </row>
    <row r="60" spans="1:5" x14ac:dyDescent="0.3">
      <c r="A60" s="79" t="s">
        <v>199</v>
      </c>
      <c r="B60" s="131" t="s">
        <v>209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200</v>
      </c>
      <c r="B61" s="131" t="s">
        <v>210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201</v>
      </c>
      <c r="B62" s="131" t="s">
        <v>211</v>
      </c>
      <c r="C62" s="184">
        <v>0</v>
      </c>
      <c r="D62" s="134">
        <f>$C$62</f>
        <v>0</v>
      </c>
      <c r="E62" s="136"/>
    </row>
    <row r="63" spans="1:5" x14ac:dyDescent="0.3">
      <c r="A63" s="79" t="s">
        <v>212</v>
      </c>
      <c r="B63" s="131" t="s">
        <v>213</v>
      </c>
      <c r="C63" s="184">
        <v>0</v>
      </c>
      <c r="D63" s="134">
        <f>$C$63</f>
        <v>0</v>
      </c>
      <c r="E63" s="135"/>
    </row>
    <row r="64" spans="1:5" x14ac:dyDescent="0.3">
      <c r="A64" s="303" t="s">
        <v>214</v>
      </c>
      <c r="B64" s="304"/>
      <c r="C64" s="137"/>
      <c r="D64" s="138">
        <f>SUM(D58:D63)</f>
        <v>0</v>
      </c>
    </row>
    <row r="65" spans="1:4" hidden="1" x14ac:dyDescent="0.3">
      <c r="A65" s="295" t="s">
        <v>215</v>
      </c>
      <c r="B65" s="297"/>
      <c r="C65" s="118" t="s">
        <v>216</v>
      </c>
      <c r="D65" s="108" t="s">
        <v>8</v>
      </c>
    </row>
    <row r="66" spans="1:4" hidden="1" x14ac:dyDescent="0.3">
      <c r="A66" s="79" t="s">
        <v>188</v>
      </c>
      <c r="B66" s="120" t="s">
        <v>217</v>
      </c>
      <c r="C66" s="139">
        <v>0</v>
      </c>
      <c r="D66" s="140">
        <f>(D38/220)*150%*0.5*C66</f>
        <v>0</v>
      </c>
    </row>
    <row r="67" spans="1:4" ht="13.8" hidden="1" thickBot="1" x14ac:dyDescent="0.35">
      <c r="A67" s="305" t="s">
        <v>218</v>
      </c>
      <c r="B67" s="306"/>
      <c r="C67" s="141"/>
      <c r="D67" s="142">
        <f>D66</f>
        <v>0</v>
      </c>
    </row>
    <row r="68" spans="1:4" x14ac:dyDescent="0.3">
      <c r="A68" s="307" t="s">
        <v>219</v>
      </c>
      <c r="B68" s="308"/>
      <c r="C68" s="289"/>
      <c r="D68" s="309"/>
    </row>
    <row r="69" spans="1:4" ht="39.6" x14ac:dyDescent="0.3">
      <c r="A69" s="143" t="s">
        <v>220</v>
      </c>
      <c r="B69" s="310" t="s">
        <v>221</v>
      </c>
      <c r="C69" s="310"/>
      <c r="D69" s="144">
        <f>(D46)</f>
        <v>0</v>
      </c>
    </row>
    <row r="70" spans="1:4" ht="39.6" x14ac:dyDescent="0.3">
      <c r="A70" s="143" t="s">
        <v>222</v>
      </c>
      <c r="B70" s="310" t="s">
        <v>223</v>
      </c>
      <c r="C70" s="310"/>
      <c r="D70" s="144">
        <f>(D56)</f>
        <v>0</v>
      </c>
    </row>
    <row r="71" spans="1:4" ht="39.6" x14ac:dyDescent="0.3">
      <c r="A71" s="143" t="s">
        <v>224</v>
      </c>
      <c r="B71" s="310" t="s">
        <v>15</v>
      </c>
      <c r="C71" s="310"/>
      <c r="D71" s="144">
        <f>(D64)</f>
        <v>0</v>
      </c>
    </row>
    <row r="72" spans="1:4" ht="26.4" x14ac:dyDescent="0.3">
      <c r="A72" s="143" t="s">
        <v>55</v>
      </c>
      <c r="B72" s="310" t="s">
        <v>225</v>
      </c>
      <c r="C72" s="311"/>
      <c r="D72" s="144">
        <f>D67</f>
        <v>0</v>
      </c>
    </row>
    <row r="73" spans="1:4" ht="13.8" thickBot="1" x14ac:dyDescent="0.35">
      <c r="A73" s="305" t="s">
        <v>16</v>
      </c>
      <c r="B73" s="312"/>
      <c r="C73" s="31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92" t="s">
        <v>226</v>
      </c>
      <c r="B75" s="293"/>
      <c r="C75" s="293"/>
      <c r="D75" s="294"/>
    </row>
    <row r="76" spans="1:4" x14ac:dyDescent="0.3">
      <c r="A76" s="288" t="s">
        <v>227</v>
      </c>
      <c r="B76" s="289"/>
      <c r="C76" s="118" t="s">
        <v>195</v>
      </c>
      <c r="D76" s="108" t="s">
        <v>8</v>
      </c>
    </row>
    <row r="77" spans="1:4" x14ac:dyDescent="0.3">
      <c r="A77" s="79" t="s">
        <v>188</v>
      </c>
      <c r="B77" s="120" t="s">
        <v>228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190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199</v>
      </c>
      <c r="B79" s="120" t="s">
        <v>229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200</v>
      </c>
      <c r="B80" s="120" t="s">
        <v>268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201</v>
      </c>
      <c r="B81" s="120" t="s">
        <v>230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202</v>
      </c>
      <c r="B82" s="120" t="s">
        <v>231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305" t="s">
        <v>18</v>
      </c>
      <c r="B83" s="31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92" t="s">
        <v>232</v>
      </c>
      <c r="B85" s="293"/>
      <c r="C85" s="293"/>
      <c r="D85" s="294"/>
    </row>
    <row r="86" spans="1:5" x14ac:dyDescent="0.3">
      <c r="A86" s="295" t="s">
        <v>19</v>
      </c>
      <c r="B86" s="296"/>
      <c r="C86" s="118" t="s">
        <v>195</v>
      </c>
      <c r="D86" s="108" t="s">
        <v>8</v>
      </c>
    </row>
    <row r="87" spans="1:5" x14ac:dyDescent="0.3">
      <c r="A87" s="79" t="s">
        <v>188</v>
      </c>
      <c r="B87" s="120" t="s">
        <v>233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190</v>
      </c>
      <c r="B88" s="120" t="s">
        <v>234</v>
      </c>
      <c r="C88" s="181">
        <v>2.8E-3</v>
      </c>
      <c r="D88" s="148">
        <f t="shared" si="2"/>
        <v>0</v>
      </c>
    </row>
    <row r="89" spans="1:5" x14ac:dyDescent="0.3">
      <c r="A89" s="79" t="s">
        <v>199</v>
      </c>
      <c r="B89" s="120" t="s">
        <v>235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200</v>
      </c>
      <c r="B90" s="120" t="s">
        <v>236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201</v>
      </c>
      <c r="B91" s="225" t="s">
        <v>237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414</v>
      </c>
      <c r="B92" s="225" t="s">
        <v>415</v>
      </c>
      <c r="C92" s="181">
        <v>0</v>
      </c>
      <c r="D92" s="148">
        <f t="shared" si="2"/>
        <v>0</v>
      </c>
    </row>
    <row r="93" spans="1:5" x14ac:dyDescent="0.3">
      <c r="A93" s="303" t="s">
        <v>238</v>
      </c>
      <c r="B93" s="304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413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417</v>
      </c>
      <c r="B95" s="297"/>
      <c r="C95" s="152">
        <f>SUM(C93:C94)</f>
        <v>0.12274439999999999</v>
      </c>
      <c r="D95" s="153">
        <f>SUM(D93:D94)</f>
        <v>0</v>
      </c>
    </row>
    <row r="96" spans="1:5" x14ac:dyDescent="0.3">
      <c r="A96" s="295" t="s">
        <v>21</v>
      </c>
      <c r="B96" s="296"/>
      <c r="C96" s="118"/>
      <c r="D96" s="108" t="s">
        <v>8</v>
      </c>
    </row>
    <row r="97" spans="1:4" x14ac:dyDescent="0.3">
      <c r="A97" s="79" t="s">
        <v>188</v>
      </c>
      <c r="B97" s="120" t="s">
        <v>22</v>
      </c>
      <c r="C97" s="154"/>
      <c r="D97" s="155"/>
    </row>
    <row r="98" spans="1:4" ht="13.8" thickBot="1" x14ac:dyDescent="0.35">
      <c r="A98" s="305" t="s">
        <v>239</v>
      </c>
      <c r="B98" s="312"/>
      <c r="C98" s="141"/>
      <c r="D98" s="142">
        <f>D97</f>
        <v>0</v>
      </c>
    </row>
    <row r="99" spans="1:4" x14ac:dyDescent="0.3">
      <c r="A99" s="315" t="s">
        <v>240</v>
      </c>
      <c r="B99" s="316"/>
      <c r="C99" s="316"/>
      <c r="D99" s="317"/>
    </row>
    <row r="100" spans="1:4" ht="39.6" x14ac:dyDescent="0.3">
      <c r="A100" s="143" t="s">
        <v>241</v>
      </c>
      <c r="B100" s="318" t="s">
        <v>20</v>
      </c>
      <c r="C100" s="319"/>
      <c r="D100" s="144">
        <f>(D95)</f>
        <v>0</v>
      </c>
    </row>
    <row r="101" spans="1:4" x14ac:dyDescent="0.3">
      <c r="A101" s="79" t="s">
        <v>242</v>
      </c>
      <c r="B101" s="320" t="s">
        <v>22</v>
      </c>
      <c r="C101" s="321"/>
      <c r="D101" s="148">
        <f>D98</f>
        <v>0</v>
      </c>
    </row>
    <row r="102" spans="1:4" ht="13.8" thickBot="1" x14ac:dyDescent="0.35">
      <c r="A102" s="305" t="s">
        <v>26</v>
      </c>
      <c r="B102" s="312"/>
      <c r="C102" s="306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92" t="s">
        <v>243</v>
      </c>
      <c r="B104" s="293"/>
      <c r="C104" s="293"/>
      <c r="D104" s="294"/>
    </row>
    <row r="105" spans="1:4" x14ac:dyDescent="0.3">
      <c r="A105" s="288" t="s">
        <v>244</v>
      </c>
      <c r="B105" s="289"/>
      <c r="C105" s="289"/>
      <c r="D105" s="108" t="s">
        <v>8</v>
      </c>
    </row>
    <row r="106" spans="1:4" x14ac:dyDescent="0.3">
      <c r="A106" s="79" t="s">
        <v>188</v>
      </c>
      <c r="B106" s="156" t="s">
        <v>28</v>
      </c>
      <c r="C106" s="157"/>
      <c r="D106" s="179"/>
    </row>
    <row r="107" spans="1:4" x14ac:dyDescent="0.3">
      <c r="A107" s="79" t="s">
        <v>245</v>
      </c>
      <c r="B107" s="156" t="s">
        <v>27</v>
      </c>
      <c r="C107" s="157"/>
      <c r="D107" s="180"/>
    </row>
    <row r="108" spans="1:4" x14ac:dyDescent="0.3">
      <c r="A108" s="79" t="s">
        <v>199</v>
      </c>
      <c r="B108" s="156" t="s">
        <v>28</v>
      </c>
      <c r="C108" s="157"/>
      <c r="D108" s="180"/>
    </row>
    <row r="109" spans="1:4" x14ac:dyDescent="0.3">
      <c r="A109" s="79" t="s">
        <v>200</v>
      </c>
      <c r="B109" s="156" t="s">
        <v>29</v>
      </c>
      <c r="C109" s="157"/>
      <c r="D109" s="180"/>
    </row>
    <row r="110" spans="1:4" x14ac:dyDescent="0.3">
      <c r="A110" s="79" t="s">
        <v>199</v>
      </c>
      <c r="B110" s="156" t="s">
        <v>30</v>
      </c>
      <c r="C110" s="157"/>
      <c r="D110" s="180"/>
    </row>
    <row r="111" spans="1:4" ht="13.8" thickBot="1" x14ac:dyDescent="0.35">
      <c r="A111" s="305" t="s">
        <v>31</v>
      </c>
      <c r="B111" s="306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322" t="s">
        <v>246</v>
      </c>
      <c r="B113" s="323"/>
      <c r="C113" s="323"/>
      <c r="D113" s="324"/>
    </row>
    <row r="114" spans="1:6" x14ac:dyDescent="0.3">
      <c r="A114" s="313" t="s">
        <v>247</v>
      </c>
      <c r="B114" s="314"/>
      <c r="C114" s="118" t="s">
        <v>195</v>
      </c>
      <c r="D114" s="163" t="s">
        <v>8</v>
      </c>
    </row>
    <row r="115" spans="1:6" x14ac:dyDescent="0.3">
      <c r="A115" s="79" t="s">
        <v>188</v>
      </c>
      <c r="B115" s="226" t="s">
        <v>32</v>
      </c>
      <c r="C115" s="121"/>
      <c r="D115" s="148"/>
      <c r="E115" s="165"/>
    </row>
    <row r="116" spans="1:6" x14ac:dyDescent="0.3">
      <c r="A116" s="79"/>
      <c r="B116" s="226" t="s">
        <v>258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226" t="s">
        <v>275</v>
      </c>
      <c r="C117" s="121"/>
      <c r="D117" s="178"/>
      <c r="E117" s="165"/>
    </row>
    <row r="118" spans="1:6" x14ac:dyDescent="0.3">
      <c r="A118" s="79" t="s">
        <v>190</v>
      </c>
      <c r="B118" s="226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418</v>
      </c>
      <c r="B119" s="233" t="s">
        <v>419</v>
      </c>
      <c r="C119" s="176"/>
      <c r="D119" s="148">
        <f>C119*F121</f>
        <v>0</v>
      </c>
      <c r="E119" s="235" t="s">
        <v>425</v>
      </c>
      <c r="F119" s="234">
        <f>C119+C121+C122+C125</f>
        <v>0</v>
      </c>
    </row>
    <row r="120" spans="1:6" x14ac:dyDescent="0.3">
      <c r="A120" s="327" t="s">
        <v>200</v>
      </c>
      <c r="B120" s="127" t="s">
        <v>422</v>
      </c>
      <c r="C120" s="231"/>
      <c r="D120" s="166"/>
      <c r="E120" s="236" t="s">
        <v>426</v>
      </c>
      <c r="F120" s="116">
        <f>+D116+D117+D118+D135</f>
        <v>0</v>
      </c>
    </row>
    <row r="121" spans="1:6" x14ac:dyDescent="0.3">
      <c r="A121" s="327"/>
      <c r="B121" s="232" t="s">
        <v>421</v>
      </c>
      <c r="C121" s="176"/>
      <c r="D121" s="148">
        <f>((D38+D73+D83+D102+D111+D115+D118)/(1-C120))*C121</f>
        <v>0</v>
      </c>
      <c r="E121" s="236" t="s">
        <v>427</v>
      </c>
      <c r="F121" s="116">
        <f>(F120/(1-F119))</f>
        <v>0</v>
      </c>
    </row>
    <row r="122" spans="1:6" x14ac:dyDescent="0.3">
      <c r="A122" s="327"/>
      <c r="B122" s="232" t="s">
        <v>420</v>
      </c>
      <c r="C122" s="176"/>
      <c r="D122" s="148">
        <f>((D38+D73+D83+D102+D111+D115+D118)/(1-C120))*C122</f>
        <v>0</v>
      </c>
      <c r="E122" s="236" t="s">
        <v>428</v>
      </c>
      <c r="F122" s="116">
        <f>F121-F120</f>
        <v>0</v>
      </c>
    </row>
    <row r="123" spans="1:6" x14ac:dyDescent="0.3">
      <c r="A123" s="327"/>
      <c r="B123" s="127" t="s">
        <v>423</v>
      </c>
      <c r="C123" s="177"/>
      <c r="D123" s="178"/>
    </row>
    <row r="124" spans="1:6" x14ac:dyDescent="0.3">
      <c r="A124" s="327"/>
      <c r="B124" s="127" t="s">
        <v>424</v>
      </c>
      <c r="C124" s="177"/>
      <c r="D124" s="178"/>
    </row>
    <row r="125" spans="1:6" x14ac:dyDescent="0.3">
      <c r="A125" s="327"/>
      <c r="B125" s="232" t="s">
        <v>248</v>
      </c>
      <c r="C125" s="176"/>
      <c r="D125" s="148">
        <f>((D38+D73+D83+D102+D111+D115+D118)/(1-C120))*C125</f>
        <v>0</v>
      </c>
    </row>
    <row r="126" spans="1:6" ht="13.8" thickBot="1" x14ac:dyDescent="0.35">
      <c r="A126" s="305" t="s">
        <v>38</v>
      </c>
      <c r="B126" s="31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92" t="s">
        <v>249</v>
      </c>
      <c r="B128" s="293"/>
      <c r="C128" s="293"/>
      <c r="D128" s="294"/>
    </row>
    <row r="129" spans="1:5" x14ac:dyDescent="0.3">
      <c r="A129" s="288" t="s">
        <v>250</v>
      </c>
      <c r="B129" s="289"/>
      <c r="C129" s="289"/>
      <c r="D129" s="168" t="s">
        <v>8</v>
      </c>
    </row>
    <row r="130" spans="1:5" x14ac:dyDescent="0.3">
      <c r="A130" s="79" t="s">
        <v>188</v>
      </c>
      <c r="B130" s="311" t="s">
        <v>251</v>
      </c>
      <c r="C130" s="328"/>
      <c r="D130" s="169">
        <f>(D38)</f>
        <v>0</v>
      </c>
    </row>
    <row r="131" spans="1:5" x14ac:dyDescent="0.3">
      <c r="A131" s="79" t="s">
        <v>190</v>
      </c>
      <c r="B131" s="311" t="s">
        <v>13</v>
      </c>
      <c r="C131" s="328"/>
      <c r="D131" s="155">
        <f>(D73)</f>
        <v>0</v>
      </c>
    </row>
    <row r="132" spans="1:5" x14ac:dyDescent="0.3">
      <c r="A132" s="79" t="s">
        <v>199</v>
      </c>
      <c r="B132" s="311" t="s">
        <v>252</v>
      </c>
      <c r="C132" s="328"/>
      <c r="D132" s="155">
        <f>(D83)</f>
        <v>0</v>
      </c>
    </row>
    <row r="133" spans="1:5" x14ac:dyDescent="0.3">
      <c r="A133" s="79" t="s">
        <v>200</v>
      </c>
      <c r="B133" s="311" t="s">
        <v>23</v>
      </c>
      <c r="C133" s="328"/>
      <c r="D133" s="155">
        <f>(D102)</f>
        <v>0</v>
      </c>
    </row>
    <row r="134" spans="1:5" x14ac:dyDescent="0.3">
      <c r="A134" s="79" t="s">
        <v>201</v>
      </c>
      <c r="B134" s="311" t="s">
        <v>253</v>
      </c>
      <c r="C134" s="328"/>
      <c r="D134" s="155">
        <f>D106</f>
        <v>0</v>
      </c>
    </row>
    <row r="135" spans="1:5" x14ac:dyDescent="0.3">
      <c r="A135" s="329" t="s">
        <v>254</v>
      </c>
      <c r="B135" s="330"/>
      <c r="C135" s="331"/>
      <c r="D135" s="170">
        <f>SUM(D130:D134)</f>
        <v>0</v>
      </c>
      <c r="E135" s="116"/>
    </row>
    <row r="136" spans="1:5" ht="13.8" thickBot="1" x14ac:dyDescent="0.35">
      <c r="A136" s="171" t="s">
        <v>202</v>
      </c>
      <c r="B136" s="332" t="s">
        <v>255</v>
      </c>
      <c r="C136" s="332"/>
      <c r="D136" s="172">
        <f>(D126)</f>
        <v>0</v>
      </c>
    </row>
    <row r="137" spans="1:5" ht="13.8" thickBot="1" x14ac:dyDescent="0.35">
      <c r="A137" s="325" t="s">
        <v>256</v>
      </c>
      <c r="B137" s="326"/>
      <c r="C137" s="326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VeVXq3S1tefhffoY69OLvgpJrN937B3igAMM+4JFyii/Day6hC+E/wE1B2vF32Dv1rERTD1S7ghW1el9jTjE4g==" saltValue="0VBdlkgc+OxaQ8HFW+xZwg==" spinCount="100000" sheet="1" objects="1" scenarios="1"/>
  <mergeCells count="69">
    <mergeCell ref="A135:C135"/>
    <mergeCell ref="B136:C136"/>
    <mergeCell ref="A137:C137"/>
    <mergeCell ref="A129:C129"/>
    <mergeCell ref="B130:C130"/>
    <mergeCell ref="B131:C131"/>
    <mergeCell ref="B132:C132"/>
    <mergeCell ref="B133:C133"/>
    <mergeCell ref="B134:C134"/>
    <mergeCell ref="A128:D12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114:B114"/>
    <mergeCell ref="A120:A125"/>
    <mergeCell ref="A126:B126"/>
    <mergeCell ref="A98:B98"/>
    <mergeCell ref="B71:C71"/>
    <mergeCell ref="B72:C72"/>
    <mergeCell ref="A73:C73"/>
    <mergeCell ref="A75:D75"/>
    <mergeCell ref="A76:B76"/>
    <mergeCell ref="A83:B83"/>
    <mergeCell ref="A85:D85"/>
    <mergeCell ref="A86:B86"/>
    <mergeCell ref="A93:B93"/>
    <mergeCell ref="A95:B95"/>
    <mergeCell ref="A96:B96"/>
    <mergeCell ref="B70:C70"/>
    <mergeCell ref="A41:B41"/>
    <mergeCell ref="A44:B44"/>
    <mergeCell ref="A46:B46"/>
    <mergeCell ref="A47:B47"/>
    <mergeCell ref="A56:B56"/>
    <mergeCell ref="A57:B57"/>
    <mergeCell ref="A64:B64"/>
    <mergeCell ref="A65:B65"/>
    <mergeCell ref="A67:B67"/>
    <mergeCell ref="A68:D68"/>
    <mergeCell ref="B69:C69"/>
    <mergeCell ref="A40:D40"/>
    <mergeCell ref="B25:C25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B24:C24"/>
    <mergeCell ref="A1:D1"/>
    <mergeCell ref="A2:D2"/>
    <mergeCell ref="A3:D3"/>
    <mergeCell ref="A5:D5"/>
    <mergeCell ref="A6:D6"/>
    <mergeCell ref="A7:D7"/>
    <mergeCell ref="A13:D13"/>
    <mergeCell ref="C17:D17"/>
    <mergeCell ref="A21:D21"/>
    <mergeCell ref="B22:C22"/>
    <mergeCell ref="B23:C23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09BC-DB1A-48EB-82A1-F9F97B0FC2B9}">
  <dimension ref="A1:G142"/>
  <sheetViews>
    <sheetView showGridLines="0" topLeftCell="A10" workbookViewId="0">
      <selection activeCell="D15" sqref="D1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269" t="s">
        <v>122</v>
      </c>
      <c r="B1" s="270"/>
      <c r="C1" s="270"/>
      <c r="D1" s="271"/>
    </row>
    <row r="2" spans="1:7" ht="13.8" customHeight="1" x14ac:dyDescent="0.3">
      <c r="A2" s="272" t="s">
        <v>257</v>
      </c>
      <c r="B2" s="273"/>
      <c r="C2" s="273"/>
      <c r="D2" s="274"/>
    </row>
    <row r="3" spans="1:7" ht="13.8" customHeight="1" thickBot="1" x14ac:dyDescent="0.35">
      <c r="A3" s="275" t="s">
        <v>42</v>
      </c>
      <c r="B3" s="276"/>
      <c r="C3" s="276"/>
      <c r="D3" s="277"/>
    </row>
    <row r="5" spans="1:7" x14ac:dyDescent="0.3">
      <c r="A5" s="287" t="s">
        <v>410</v>
      </c>
      <c r="B5" s="287"/>
      <c r="C5" s="287"/>
      <c r="D5" s="287"/>
      <c r="G5" s="89"/>
    </row>
    <row r="6" spans="1:7" ht="13.8" thickBot="1" x14ac:dyDescent="0.35">
      <c r="A6" s="278"/>
      <c r="B6" s="278"/>
      <c r="C6" s="278"/>
      <c r="D6" s="278"/>
    </row>
    <row r="7" spans="1:7" ht="13.8" thickBot="1" x14ac:dyDescent="0.35">
      <c r="A7" s="279" t="s">
        <v>138</v>
      </c>
      <c r="B7" s="280"/>
      <c r="C7" s="280"/>
      <c r="D7" s="281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279" t="s">
        <v>147</v>
      </c>
      <c r="B13" s="280"/>
      <c r="C13" s="280"/>
      <c r="D13" s="281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430</v>
      </c>
    </row>
    <row r="16" spans="1:7" x14ac:dyDescent="0.3">
      <c r="A16" s="79" t="s">
        <v>152</v>
      </c>
      <c r="B16" s="80" t="s">
        <v>153</v>
      </c>
      <c r="C16" s="92"/>
      <c r="D16" s="93" t="s">
        <v>154</v>
      </c>
    </row>
    <row r="17" spans="1:5" x14ac:dyDescent="0.3">
      <c r="A17" s="79" t="s">
        <v>155</v>
      </c>
      <c r="B17" s="80" t="s">
        <v>156</v>
      </c>
      <c r="C17" s="282" t="s">
        <v>157</v>
      </c>
      <c r="D17" s="283"/>
    </row>
    <row r="18" spans="1:5" x14ac:dyDescent="0.3">
      <c r="A18" s="79" t="s">
        <v>158</v>
      </c>
      <c r="B18" s="80" t="s">
        <v>159</v>
      </c>
      <c r="C18" s="94"/>
      <c r="D18" s="95" t="s">
        <v>160</v>
      </c>
    </row>
    <row r="19" spans="1:5" ht="13.8" thickBot="1" x14ac:dyDescent="0.35">
      <c r="A19" s="83" t="s">
        <v>161</v>
      </c>
      <c r="B19" s="96" t="s">
        <v>162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284" t="s">
        <v>163</v>
      </c>
      <c r="B21" s="285"/>
      <c r="C21" s="285"/>
      <c r="D21" s="286"/>
      <c r="E21" s="99"/>
    </row>
    <row r="22" spans="1:5" ht="26.4" customHeight="1" x14ac:dyDescent="0.3">
      <c r="A22" s="79" t="s">
        <v>164</v>
      </c>
      <c r="B22" s="268" t="s">
        <v>165</v>
      </c>
      <c r="C22" s="268"/>
      <c r="D22" s="73" t="s">
        <v>272</v>
      </c>
    </row>
    <row r="23" spans="1:5" ht="13.8" x14ac:dyDescent="0.3">
      <c r="A23" s="79" t="s">
        <v>167</v>
      </c>
      <c r="B23" s="268" t="s">
        <v>168</v>
      </c>
      <c r="C23" s="268"/>
      <c r="D23" s="186" t="s">
        <v>135</v>
      </c>
      <c r="E23" s="100"/>
    </row>
    <row r="24" spans="1:5" x14ac:dyDescent="0.25">
      <c r="A24" s="79" t="s">
        <v>169</v>
      </c>
      <c r="B24" s="268" t="s">
        <v>170</v>
      </c>
      <c r="C24" s="268"/>
      <c r="D24" s="180"/>
      <c r="E24" s="101"/>
    </row>
    <row r="25" spans="1:5" x14ac:dyDescent="0.3">
      <c r="A25" s="79" t="s">
        <v>171</v>
      </c>
      <c r="B25" s="268" t="s">
        <v>172</v>
      </c>
      <c r="C25" s="268"/>
      <c r="D25" s="186"/>
    </row>
    <row r="26" spans="1:5" x14ac:dyDescent="0.3">
      <c r="A26" s="79" t="s">
        <v>173</v>
      </c>
      <c r="B26" s="268" t="s">
        <v>174</v>
      </c>
      <c r="C26" s="268"/>
      <c r="D26" s="187"/>
    </row>
    <row r="27" spans="1:5" x14ac:dyDescent="0.3">
      <c r="A27" s="79" t="s">
        <v>175</v>
      </c>
      <c r="B27" s="268" t="s">
        <v>176</v>
      </c>
      <c r="C27" s="268"/>
      <c r="D27" s="188"/>
    </row>
    <row r="28" spans="1:5" x14ac:dyDescent="0.3">
      <c r="A28" s="79" t="s">
        <v>177</v>
      </c>
      <c r="B28" s="268" t="s">
        <v>178</v>
      </c>
      <c r="C28" s="290"/>
      <c r="D28" s="102" t="s">
        <v>179</v>
      </c>
    </row>
    <row r="29" spans="1:5" x14ac:dyDescent="0.3">
      <c r="A29" s="79" t="s">
        <v>180</v>
      </c>
      <c r="B29" s="268" t="s">
        <v>181</v>
      </c>
      <c r="C29" s="290"/>
      <c r="D29" s="103">
        <v>1</v>
      </c>
    </row>
    <row r="30" spans="1:5" x14ac:dyDescent="0.3">
      <c r="A30" s="79" t="s">
        <v>182</v>
      </c>
      <c r="B30" s="268" t="s">
        <v>183</v>
      </c>
      <c r="C30" s="268"/>
      <c r="D30" s="103">
        <v>1</v>
      </c>
    </row>
    <row r="31" spans="1:5" ht="13.8" thickBot="1" x14ac:dyDescent="0.35">
      <c r="A31" s="83" t="s">
        <v>184</v>
      </c>
      <c r="B31" s="291" t="s">
        <v>185</v>
      </c>
      <c r="C31" s="291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92" t="s">
        <v>9</v>
      </c>
      <c r="B33" s="293"/>
      <c r="C33" s="293"/>
      <c r="D33" s="294"/>
    </row>
    <row r="34" spans="1:5" x14ac:dyDescent="0.3">
      <c r="A34" s="295" t="s">
        <v>186</v>
      </c>
      <c r="B34" s="296"/>
      <c r="C34" s="297"/>
      <c r="D34" s="108" t="s">
        <v>187</v>
      </c>
    </row>
    <row r="35" spans="1:5" x14ac:dyDescent="0.3">
      <c r="A35" s="109" t="s">
        <v>188</v>
      </c>
      <c r="B35" s="298" t="s">
        <v>189</v>
      </c>
      <c r="C35" s="298"/>
      <c r="D35" s="185"/>
      <c r="E35" s="110"/>
    </row>
    <row r="36" spans="1:5" x14ac:dyDescent="0.3">
      <c r="A36" s="109" t="s">
        <v>190</v>
      </c>
      <c r="B36" s="111" t="s">
        <v>191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192</v>
      </c>
      <c r="B37" s="227" t="s">
        <v>412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299" t="s">
        <v>10</v>
      </c>
      <c r="B38" s="300"/>
      <c r="C38" s="300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92" t="s">
        <v>193</v>
      </c>
      <c r="B40" s="293"/>
      <c r="C40" s="293"/>
      <c r="D40" s="294"/>
    </row>
    <row r="41" spans="1:5" x14ac:dyDescent="0.3">
      <c r="A41" s="288" t="s">
        <v>194</v>
      </c>
      <c r="B41" s="289"/>
      <c r="C41" s="118" t="s">
        <v>195</v>
      </c>
      <c r="D41" s="119" t="s">
        <v>8</v>
      </c>
    </row>
    <row r="42" spans="1:5" x14ac:dyDescent="0.3">
      <c r="A42" s="79" t="s">
        <v>188</v>
      </c>
      <c r="B42" s="120" t="s">
        <v>259</v>
      </c>
      <c r="C42" s="121">
        <v>8.3299999999999999E-2</v>
      </c>
      <c r="D42" s="122">
        <f>(D38)*($C$42)</f>
        <v>0</v>
      </c>
    </row>
    <row r="43" spans="1:5" x14ac:dyDescent="0.3">
      <c r="A43" s="79" t="s">
        <v>190</v>
      </c>
      <c r="B43" s="120" t="s">
        <v>196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197</v>
      </c>
      <c r="B44" s="302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413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416</v>
      </c>
      <c r="B46" s="297"/>
      <c r="C46" s="123">
        <f>SUM(C44:C45)</f>
        <v>0.15531780000000001</v>
      </c>
      <c r="D46" s="124">
        <f>SUM(D44:D45)</f>
        <v>0</v>
      </c>
    </row>
    <row r="47" spans="1:5" x14ac:dyDescent="0.3">
      <c r="A47" s="288" t="s">
        <v>198</v>
      </c>
      <c r="B47" s="289"/>
      <c r="C47" s="118" t="s">
        <v>195</v>
      </c>
      <c r="D47" s="238" t="s">
        <v>8</v>
      </c>
    </row>
    <row r="48" spans="1:5" x14ac:dyDescent="0.3">
      <c r="A48" s="79" t="s">
        <v>188</v>
      </c>
      <c r="B48" s="125" t="s">
        <v>260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190</v>
      </c>
      <c r="B49" s="125" t="s">
        <v>261</v>
      </c>
      <c r="C49" s="176">
        <v>2.5000000000000001E-2</v>
      </c>
      <c r="D49" s="122">
        <f t="shared" si="0"/>
        <v>0</v>
      </c>
    </row>
    <row r="50" spans="1:5" x14ac:dyDescent="0.3">
      <c r="A50" s="79" t="s">
        <v>199</v>
      </c>
      <c r="B50" s="125" t="s">
        <v>262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200</v>
      </c>
      <c r="B51" s="125" t="s">
        <v>263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201</v>
      </c>
      <c r="B52" s="125" t="s">
        <v>264</v>
      </c>
      <c r="C52" s="176">
        <v>0.01</v>
      </c>
      <c r="D52" s="122">
        <f t="shared" si="0"/>
        <v>0</v>
      </c>
    </row>
    <row r="53" spans="1:5" x14ac:dyDescent="0.3">
      <c r="A53" s="79" t="s">
        <v>202</v>
      </c>
      <c r="B53" s="127" t="s">
        <v>265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203</v>
      </c>
      <c r="B54" s="125" t="s">
        <v>266</v>
      </c>
      <c r="C54" s="176">
        <v>2E-3</v>
      </c>
      <c r="D54" s="122">
        <f t="shared" si="0"/>
        <v>0</v>
      </c>
    </row>
    <row r="55" spans="1:5" x14ac:dyDescent="0.3">
      <c r="A55" s="79" t="s">
        <v>204</v>
      </c>
      <c r="B55" s="125" t="s">
        <v>267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205</v>
      </c>
      <c r="B56" s="302"/>
      <c r="C56" s="128">
        <f>SUM(C48:C55)</f>
        <v>0.39800000000000008</v>
      </c>
      <c r="D56" s="129">
        <f>SUM(D48:D55)</f>
        <v>0</v>
      </c>
    </row>
    <row r="57" spans="1:5" x14ac:dyDescent="0.3">
      <c r="A57" s="288" t="s">
        <v>12</v>
      </c>
      <c r="B57" s="289"/>
      <c r="C57" s="130" t="s">
        <v>206</v>
      </c>
      <c r="D57" s="108" t="s">
        <v>8</v>
      </c>
    </row>
    <row r="58" spans="1:5" x14ac:dyDescent="0.25">
      <c r="A58" s="79" t="s">
        <v>188</v>
      </c>
      <c r="B58" s="131" t="s">
        <v>207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190</v>
      </c>
      <c r="B59" s="131" t="s">
        <v>208</v>
      </c>
      <c r="C59" s="183"/>
      <c r="D59" s="134">
        <f>(C59)*22</f>
        <v>0</v>
      </c>
      <c r="E59" s="133"/>
    </row>
    <row r="60" spans="1:5" x14ac:dyDescent="0.3">
      <c r="A60" s="79" t="s">
        <v>199</v>
      </c>
      <c r="B60" s="131" t="s">
        <v>209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200</v>
      </c>
      <c r="B61" s="131" t="s">
        <v>210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201</v>
      </c>
      <c r="B62" s="131" t="s">
        <v>211</v>
      </c>
      <c r="C62" s="184">
        <v>0</v>
      </c>
      <c r="D62" s="134">
        <f>$C$62</f>
        <v>0</v>
      </c>
      <c r="E62" s="136"/>
    </row>
    <row r="63" spans="1:5" x14ac:dyDescent="0.3">
      <c r="A63" s="79" t="s">
        <v>212</v>
      </c>
      <c r="B63" s="131" t="s">
        <v>213</v>
      </c>
      <c r="C63" s="184">
        <v>0</v>
      </c>
      <c r="D63" s="134">
        <f>$C$63</f>
        <v>0</v>
      </c>
      <c r="E63" s="135"/>
    </row>
    <row r="64" spans="1:5" x14ac:dyDescent="0.3">
      <c r="A64" s="303" t="s">
        <v>214</v>
      </c>
      <c r="B64" s="304"/>
      <c r="C64" s="137"/>
      <c r="D64" s="138">
        <f>SUM(D58:D63)</f>
        <v>0</v>
      </c>
    </row>
    <row r="65" spans="1:4" hidden="1" x14ac:dyDescent="0.3">
      <c r="A65" s="295" t="s">
        <v>215</v>
      </c>
      <c r="B65" s="297"/>
      <c r="C65" s="118" t="s">
        <v>216</v>
      </c>
      <c r="D65" s="108" t="s">
        <v>8</v>
      </c>
    </row>
    <row r="66" spans="1:4" hidden="1" x14ac:dyDescent="0.3">
      <c r="A66" s="79" t="s">
        <v>188</v>
      </c>
      <c r="B66" s="120" t="s">
        <v>217</v>
      </c>
      <c r="C66" s="139">
        <v>0</v>
      </c>
      <c r="D66" s="140">
        <f>(D38/220)*150%*0.5*C66</f>
        <v>0</v>
      </c>
    </row>
    <row r="67" spans="1:4" ht="13.8" hidden="1" thickBot="1" x14ac:dyDescent="0.35">
      <c r="A67" s="305" t="s">
        <v>218</v>
      </c>
      <c r="B67" s="306"/>
      <c r="C67" s="141"/>
      <c r="D67" s="142">
        <f>D66</f>
        <v>0</v>
      </c>
    </row>
    <row r="68" spans="1:4" x14ac:dyDescent="0.3">
      <c r="A68" s="307" t="s">
        <v>219</v>
      </c>
      <c r="B68" s="308"/>
      <c r="C68" s="289"/>
      <c r="D68" s="309"/>
    </row>
    <row r="69" spans="1:4" ht="39.6" x14ac:dyDescent="0.3">
      <c r="A69" s="143" t="s">
        <v>220</v>
      </c>
      <c r="B69" s="310" t="s">
        <v>221</v>
      </c>
      <c r="C69" s="310"/>
      <c r="D69" s="144">
        <f>(D46)</f>
        <v>0</v>
      </c>
    </row>
    <row r="70" spans="1:4" ht="39.6" x14ac:dyDescent="0.3">
      <c r="A70" s="143" t="s">
        <v>222</v>
      </c>
      <c r="B70" s="310" t="s">
        <v>223</v>
      </c>
      <c r="C70" s="310"/>
      <c r="D70" s="144">
        <f>(D56)</f>
        <v>0</v>
      </c>
    </row>
    <row r="71" spans="1:4" ht="39.6" x14ac:dyDescent="0.3">
      <c r="A71" s="143" t="s">
        <v>224</v>
      </c>
      <c r="B71" s="310" t="s">
        <v>15</v>
      </c>
      <c r="C71" s="310"/>
      <c r="D71" s="144">
        <f>(D64)</f>
        <v>0</v>
      </c>
    </row>
    <row r="72" spans="1:4" ht="26.4" x14ac:dyDescent="0.3">
      <c r="A72" s="143" t="s">
        <v>55</v>
      </c>
      <c r="B72" s="310" t="s">
        <v>225</v>
      </c>
      <c r="C72" s="311"/>
      <c r="D72" s="144">
        <f>D67</f>
        <v>0</v>
      </c>
    </row>
    <row r="73" spans="1:4" ht="13.8" thickBot="1" x14ac:dyDescent="0.35">
      <c r="A73" s="305" t="s">
        <v>16</v>
      </c>
      <c r="B73" s="312"/>
      <c r="C73" s="31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92" t="s">
        <v>226</v>
      </c>
      <c r="B75" s="293"/>
      <c r="C75" s="293"/>
      <c r="D75" s="294"/>
    </row>
    <row r="76" spans="1:4" x14ac:dyDescent="0.3">
      <c r="A76" s="288" t="s">
        <v>227</v>
      </c>
      <c r="B76" s="289"/>
      <c r="C76" s="118" t="s">
        <v>195</v>
      </c>
      <c r="D76" s="108" t="s">
        <v>8</v>
      </c>
    </row>
    <row r="77" spans="1:4" x14ac:dyDescent="0.3">
      <c r="A77" s="79" t="s">
        <v>188</v>
      </c>
      <c r="B77" s="120" t="s">
        <v>228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190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199</v>
      </c>
      <c r="B79" s="120" t="s">
        <v>229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200</v>
      </c>
      <c r="B80" s="120" t="s">
        <v>268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201</v>
      </c>
      <c r="B81" s="120" t="s">
        <v>230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202</v>
      </c>
      <c r="B82" s="120" t="s">
        <v>231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305" t="s">
        <v>18</v>
      </c>
      <c r="B83" s="31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92" t="s">
        <v>232</v>
      </c>
      <c r="B85" s="293"/>
      <c r="C85" s="293"/>
      <c r="D85" s="294"/>
    </row>
    <row r="86" spans="1:5" x14ac:dyDescent="0.3">
      <c r="A86" s="295" t="s">
        <v>19</v>
      </c>
      <c r="B86" s="296"/>
      <c r="C86" s="118" t="s">
        <v>195</v>
      </c>
      <c r="D86" s="108" t="s">
        <v>8</v>
      </c>
    </row>
    <row r="87" spans="1:5" x14ac:dyDescent="0.3">
      <c r="A87" s="79" t="s">
        <v>188</v>
      </c>
      <c r="B87" s="120" t="s">
        <v>233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190</v>
      </c>
      <c r="B88" s="120" t="s">
        <v>234</v>
      </c>
      <c r="C88" s="181">
        <v>2.8E-3</v>
      </c>
      <c r="D88" s="148">
        <f t="shared" si="2"/>
        <v>0</v>
      </c>
    </row>
    <row r="89" spans="1:5" x14ac:dyDescent="0.3">
      <c r="A89" s="79" t="s">
        <v>199</v>
      </c>
      <c r="B89" s="120" t="s">
        <v>235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200</v>
      </c>
      <c r="B90" s="120" t="s">
        <v>236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201</v>
      </c>
      <c r="B91" s="225" t="s">
        <v>237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414</v>
      </c>
      <c r="B92" s="225" t="s">
        <v>415</v>
      </c>
      <c r="C92" s="181">
        <v>0</v>
      </c>
      <c r="D92" s="148">
        <f t="shared" si="2"/>
        <v>0</v>
      </c>
    </row>
    <row r="93" spans="1:5" x14ac:dyDescent="0.3">
      <c r="A93" s="303" t="s">
        <v>238</v>
      </c>
      <c r="B93" s="304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413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417</v>
      </c>
      <c r="B95" s="297"/>
      <c r="C95" s="152">
        <f>SUM(C93:C94)</f>
        <v>0.12274439999999999</v>
      </c>
      <c r="D95" s="153">
        <f>SUM(D93:D94)</f>
        <v>0</v>
      </c>
    </row>
    <row r="96" spans="1:5" x14ac:dyDescent="0.3">
      <c r="A96" s="295" t="s">
        <v>21</v>
      </c>
      <c r="B96" s="296"/>
      <c r="C96" s="118"/>
      <c r="D96" s="108" t="s">
        <v>8</v>
      </c>
    </row>
    <row r="97" spans="1:4" x14ac:dyDescent="0.3">
      <c r="A97" s="79" t="s">
        <v>188</v>
      </c>
      <c r="B97" s="120" t="s">
        <v>22</v>
      </c>
      <c r="C97" s="154"/>
      <c r="D97" s="155"/>
    </row>
    <row r="98" spans="1:4" ht="13.8" thickBot="1" x14ac:dyDescent="0.35">
      <c r="A98" s="305" t="s">
        <v>239</v>
      </c>
      <c r="B98" s="312"/>
      <c r="C98" s="141"/>
      <c r="D98" s="142">
        <f>D97</f>
        <v>0</v>
      </c>
    </row>
    <row r="99" spans="1:4" x14ac:dyDescent="0.3">
      <c r="A99" s="315" t="s">
        <v>240</v>
      </c>
      <c r="B99" s="316"/>
      <c r="C99" s="316"/>
      <c r="D99" s="317"/>
    </row>
    <row r="100" spans="1:4" ht="39.6" x14ac:dyDescent="0.3">
      <c r="A100" s="143" t="s">
        <v>241</v>
      </c>
      <c r="B100" s="318" t="s">
        <v>20</v>
      </c>
      <c r="C100" s="319"/>
      <c r="D100" s="144">
        <f>(D95)</f>
        <v>0</v>
      </c>
    </row>
    <row r="101" spans="1:4" x14ac:dyDescent="0.3">
      <c r="A101" s="79" t="s">
        <v>242</v>
      </c>
      <c r="B101" s="320" t="s">
        <v>22</v>
      </c>
      <c r="C101" s="321"/>
      <c r="D101" s="148">
        <f>D98</f>
        <v>0</v>
      </c>
    </row>
    <row r="102" spans="1:4" ht="13.8" thickBot="1" x14ac:dyDescent="0.35">
      <c r="A102" s="305" t="s">
        <v>26</v>
      </c>
      <c r="B102" s="312"/>
      <c r="C102" s="306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92" t="s">
        <v>243</v>
      </c>
      <c r="B104" s="293"/>
      <c r="C104" s="293"/>
      <c r="D104" s="294"/>
    </row>
    <row r="105" spans="1:4" x14ac:dyDescent="0.3">
      <c r="A105" s="288" t="s">
        <v>244</v>
      </c>
      <c r="B105" s="289"/>
      <c r="C105" s="289"/>
      <c r="D105" s="108" t="s">
        <v>8</v>
      </c>
    </row>
    <row r="106" spans="1:4" x14ac:dyDescent="0.3">
      <c r="A106" s="79" t="s">
        <v>188</v>
      </c>
      <c r="B106" s="156" t="s">
        <v>28</v>
      </c>
      <c r="C106" s="157"/>
      <c r="D106" s="179"/>
    </row>
    <row r="107" spans="1:4" x14ac:dyDescent="0.3">
      <c r="A107" s="79" t="s">
        <v>245</v>
      </c>
      <c r="B107" s="156" t="s">
        <v>27</v>
      </c>
      <c r="C107" s="157"/>
      <c r="D107" s="180"/>
    </row>
    <row r="108" spans="1:4" x14ac:dyDescent="0.3">
      <c r="A108" s="79" t="s">
        <v>199</v>
      </c>
      <c r="B108" s="156" t="s">
        <v>28</v>
      </c>
      <c r="C108" s="157"/>
      <c r="D108" s="180"/>
    </row>
    <row r="109" spans="1:4" x14ac:dyDescent="0.3">
      <c r="A109" s="79" t="s">
        <v>200</v>
      </c>
      <c r="B109" s="156" t="s">
        <v>29</v>
      </c>
      <c r="C109" s="157"/>
      <c r="D109" s="180"/>
    </row>
    <row r="110" spans="1:4" x14ac:dyDescent="0.3">
      <c r="A110" s="79" t="s">
        <v>199</v>
      </c>
      <c r="B110" s="156" t="s">
        <v>30</v>
      </c>
      <c r="C110" s="157"/>
      <c r="D110" s="180"/>
    </row>
    <row r="111" spans="1:4" ht="13.8" thickBot="1" x14ac:dyDescent="0.35">
      <c r="A111" s="305" t="s">
        <v>31</v>
      </c>
      <c r="B111" s="306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322" t="s">
        <v>246</v>
      </c>
      <c r="B113" s="323"/>
      <c r="C113" s="323"/>
      <c r="D113" s="324"/>
    </row>
    <row r="114" spans="1:6" x14ac:dyDescent="0.3">
      <c r="A114" s="313" t="s">
        <v>247</v>
      </c>
      <c r="B114" s="314"/>
      <c r="C114" s="118" t="s">
        <v>195</v>
      </c>
      <c r="D114" s="163" t="s">
        <v>8</v>
      </c>
    </row>
    <row r="115" spans="1:6" x14ac:dyDescent="0.3">
      <c r="A115" s="79" t="s">
        <v>188</v>
      </c>
      <c r="B115" s="226" t="s">
        <v>32</v>
      </c>
      <c r="C115" s="121"/>
      <c r="D115" s="148"/>
      <c r="E115" s="165"/>
    </row>
    <row r="116" spans="1:6" x14ac:dyDescent="0.3">
      <c r="A116" s="79"/>
      <c r="B116" s="226" t="s">
        <v>258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226" t="s">
        <v>275</v>
      </c>
      <c r="C117" s="121"/>
      <c r="D117" s="178"/>
      <c r="E117" s="165"/>
    </row>
    <row r="118" spans="1:6" x14ac:dyDescent="0.3">
      <c r="A118" s="79" t="s">
        <v>190</v>
      </c>
      <c r="B118" s="226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418</v>
      </c>
      <c r="B119" s="233" t="s">
        <v>419</v>
      </c>
      <c r="C119" s="176"/>
      <c r="D119" s="148">
        <f>C119*F121</f>
        <v>0</v>
      </c>
      <c r="E119" s="235" t="s">
        <v>425</v>
      </c>
      <c r="F119" s="234">
        <f>C119+C121+C122+C125</f>
        <v>0</v>
      </c>
    </row>
    <row r="120" spans="1:6" x14ac:dyDescent="0.3">
      <c r="A120" s="327" t="s">
        <v>200</v>
      </c>
      <c r="B120" s="127" t="s">
        <v>422</v>
      </c>
      <c r="C120" s="231"/>
      <c r="D120" s="166"/>
      <c r="E120" s="236" t="s">
        <v>426</v>
      </c>
      <c r="F120" s="116">
        <f>+D116+D117+D118+D135</f>
        <v>0</v>
      </c>
    </row>
    <row r="121" spans="1:6" x14ac:dyDescent="0.3">
      <c r="A121" s="327"/>
      <c r="B121" s="232" t="s">
        <v>421</v>
      </c>
      <c r="C121" s="176"/>
      <c r="D121" s="148">
        <f>((D38+D73+D83+D102+D111+D115+D118)/(1-C120))*C121</f>
        <v>0</v>
      </c>
      <c r="E121" s="236" t="s">
        <v>427</v>
      </c>
      <c r="F121" s="116">
        <f>(F120/(1-F119))</f>
        <v>0</v>
      </c>
    </row>
    <row r="122" spans="1:6" x14ac:dyDescent="0.3">
      <c r="A122" s="327"/>
      <c r="B122" s="232" t="s">
        <v>420</v>
      </c>
      <c r="C122" s="176"/>
      <c r="D122" s="148">
        <f>((D38+D73+D83+D102+D111+D115+D118)/(1-C120))*C122</f>
        <v>0</v>
      </c>
      <c r="E122" s="236" t="s">
        <v>428</v>
      </c>
      <c r="F122" s="116">
        <f>F121-F120</f>
        <v>0</v>
      </c>
    </row>
    <row r="123" spans="1:6" x14ac:dyDescent="0.3">
      <c r="A123" s="327"/>
      <c r="B123" s="127" t="s">
        <v>423</v>
      </c>
      <c r="C123" s="177"/>
      <c r="D123" s="178"/>
    </row>
    <row r="124" spans="1:6" x14ac:dyDescent="0.3">
      <c r="A124" s="327"/>
      <c r="B124" s="127" t="s">
        <v>424</v>
      </c>
      <c r="C124" s="177"/>
      <c r="D124" s="178"/>
    </row>
    <row r="125" spans="1:6" x14ac:dyDescent="0.3">
      <c r="A125" s="327"/>
      <c r="B125" s="232" t="s">
        <v>248</v>
      </c>
      <c r="C125" s="176"/>
      <c r="D125" s="148">
        <f>((D38+D73+D83+D102+D111+D115+D118)/(1-C120))*C125</f>
        <v>0</v>
      </c>
    </row>
    <row r="126" spans="1:6" ht="13.8" thickBot="1" x14ac:dyDescent="0.35">
      <c r="A126" s="305" t="s">
        <v>38</v>
      </c>
      <c r="B126" s="31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92" t="s">
        <v>249</v>
      </c>
      <c r="B128" s="293"/>
      <c r="C128" s="293"/>
      <c r="D128" s="294"/>
    </row>
    <row r="129" spans="1:5" x14ac:dyDescent="0.3">
      <c r="A129" s="288" t="s">
        <v>250</v>
      </c>
      <c r="B129" s="289"/>
      <c r="C129" s="289"/>
      <c r="D129" s="168" t="s">
        <v>8</v>
      </c>
    </row>
    <row r="130" spans="1:5" x14ac:dyDescent="0.3">
      <c r="A130" s="79" t="s">
        <v>188</v>
      </c>
      <c r="B130" s="311" t="s">
        <v>251</v>
      </c>
      <c r="C130" s="328"/>
      <c r="D130" s="169">
        <f>(D38)</f>
        <v>0</v>
      </c>
    </row>
    <row r="131" spans="1:5" x14ac:dyDescent="0.3">
      <c r="A131" s="79" t="s">
        <v>190</v>
      </c>
      <c r="B131" s="311" t="s">
        <v>13</v>
      </c>
      <c r="C131" s="328"/>
      <c r="D131" s="155">
        <f>(D73)</f>
        <v>0</v>
      </c>
    </row>
    <row r="132" spans="1:5" x14ac:dyDescent="0.3">
      <c r="A132" s="79" t="s">
        <v>199</v>
      </c>
      <c r="B132" s="311" t="s">
        <v>252</v>
      </c>
      <c r="C132" s="328"/>
      <c r="D132" s="155">
        <f>(D83)</f>
        <v>0</v>
      </c>
    </row>
    <row r="133" spans="1:5" x14ac:dyDescent="0.3">
      <c r="A133" s="79" t="s">
        <v>200</v>
      </c>
      <c r="B133" s="311" t="s">
        <v>23</v>
      </c>
      <c r="C133" s="328"/>
      <c r="D133" s="155">
        <f>(D102)</f>
        <v>0</v>
      </c>
    </row>
    <row r="134" spans="1:5" x14ac:dyDescent="0.3">
      <c r="A134" s="79" t="s">
        <v>201</v>
      </c>
      <c r="B134" s="311" t="s">
        <v>253</v>
      </c>
      <c r="C134" s="328"/>
      <c r="D134" s="155">
        <f>D106</f>
        <v>0</v>
      </c>
    </row>
    <row r="135" spans="1:5" x14ac:dyDescent="0.3">
      <c r="A135" s="329" t="s">
        <v>254</v>
      </c>
      <c r="B135" s="330"/>
      <c r="C135" s="331"/>
      <c r="D135" s="170">
        <f>SUM(D130:D134)</f>
        <v>0</v>
      </c>
      <c r="E135" s="116"/>
    </row>
    <row r="136" spans="1:5" ht="13.8" thickBot="1" x14ac:dyDescent="0.35">
      <c r="A136" s="171" t="s">
        <v>202</v>
      </c>
      <c r="B136" s="332" t="s">
        <v>255</v>
      </c>
      <c r="C136" s="332"/>
      <c r="D136" s="172">
        <f>(D126)</f>
        <v>0</v>
      </c>
    </row>
    <row r="137" spans="1:5" ht="13.8" thickBot="1" x14ac:dyDescent="0.35">
      <c r="A137" s="325" t="s">
        <v>256</v>
      </c>
      <c r="B137" s="326"/>
      <c r="C137" s="326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NRPtcXYOjmiclNj3cUxvEBASTkeKwu9n3G0jBGXHmEnZ8aPhIlaDEAIQieGarOhlQouuNYwvggwZt6XFTP2n/Q==" saltValue="gM6RVMT7X6/vLZxsTzec4Q==" spinCount="100000" sheet="1" objects="1" scenarios="1"/>
  <mergeCells count="69">
    <mergeCell ref="A135:C135"/>
    <mergeCell ref="B136:C136"/>
    <mergeCell ref="A137:C137"/>
    <mergeCell ref="A129:C129"/>
    <mergeCell ref="B130:C130"/>
    <mergeCell ref="B131:C131"/>
    <mergeCell ref="B132:C132"/>
    <mergeCell ref="B133:C133"/>
    <mergeCell ref="B134:C134"/>
    <mergeCell ref="A128:D12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114:B114"/>
    <mergeCell ref="A120:A125"/>
    <mergeCell ref="A126:B126"/>
    <mergeCell ref="A98:B98"/>
    <mergeCell ref="B71:C71"/>
    <mergeCell ref="B72:C72"/>
    <mergeCell ref="A73:C73"/>
    <mergeCell ref="A75:D75"/>
    <mergeCell ref="A76:B76"/>
    <mergeCell ref="A83:B83"/>
    <mergeCell ref="A85:D85"/>
    <mergeCell ref="A86:B86"/>
    <mergeCell ref="A93:B93"/>
    <mergeCell ref="A95:B95"/>
    <mergeCell ref="A96:B96"/>
    <mergeCell ref="B70:C70"/>
    <mergeCell ref="A41:B41"/>
    <mergeCell ref="A44:B44"/>
    <mergeCell ref="A46:B46"/>
    <mergeCell ref="A47:B47"/>
    <mergeCell ref="A56:B56"/>
    <mergeCell ref="A57:B57"/>
    <mergeCell ref="A64:B64"/>
    <mergeCell ref="A65:B65"/>
    <mergeCell ref="A67:B67"/>
    <mergeCell ref="A68:D68"/>
    <mergeCell ref="B69:C69"/>
    <mergeCell ref="A40:D40"/>
    <mergeCell ref="B25:C25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B24:C24"/>
    <mergeCell ref="A1:D1"/>
    <mergeCell ref="A2:D2"/>
    <mergeCell ref="A3:D3"/>
    <mergeCell ref="A5:D5"/>
    <mergeCell ref="A6:D6"/>
    <mergeCell ref="A7:D7"/>
    <mergeCell ref="A13:D13"/>
    <mergeCell ref="C17:D17"/>
    <mergeCell ref="A21:D21"/>
    <mergeCell ref="B22:C22"/>
    <mergeCell ref="B23:C23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9AA2-A439-4E0F-ACCE-2F0D8410F64F}">
  <dimension ref="A1:G142"/>
  <sheetViews>
    <sheetView showGridLines="0" workbookViewId="0">
      <selection activeCell="D15" sqref="D1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269" t="s">
        <v>122</v>
      </c>
      <c r="B1" s="270"/>
      <c r="C1" s="270"/>
      <c r="D1" s="271"/>
    </row>
    <row r="2" spans="1:7" ht="13.8" customHeight="1" x14ac:dyDescent="0.3">
      <c r="A2" s="272" t="s">
        <v>257</v>
      </c>
      <c r="B2" s="273"/>
      <c r="C2" s="273"/>
      <c r="D2" s="274"/>
    </row>
    <row r="3" spans="1:7" ht="13.8" customHeight="1" thickBot="1" x14ac:dyDescent="0.35">
      <c r="A3" s="275" t="s">
        <v>42</v>
      </c>
      <c r="B3" s="276"/>
      <c r="C3" s="276"/>
      <c r="D3" s="277"/>
    </row>
    <row r="5" spans="1:7" x14ac:dyDescent="0.3">
      <c r="A5" s="287" t="s">
        <v>410</v>
      </c>
      <c r="B5" s="287"/>
      <c r="C5" s="287"/>
      <c r="D5" s="287"/>
      <c r="G5" s="89"/>
    </row>
    <row r="6" spans="1:7" ht="13.8" thickBot="1" x14ac:dyDescent="0.35">
      <c r="A6" s="278"/>
      <c r="B6" s="278"/>
      <c r="C6" s="278"/>
      <c r="D6" s="278"/>
    </row>
    <row r="7" spans="1:7" ht="13.8" thickBot="1" x14ac:dyDescent="0.35">
      <c r="A7" s="279" t="s">
        <v>138</v>
      </c>
      <c r="B7" s="280"/>
      <c r="C7" s="280"/>
      <c r="D7" s="281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279" t="s">
        <v>147</v>
      </c>
      <c r="B13" s="280"/>
      <c r="C13" s="280"/>
      <c r="D13" s="281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430</v>
      </c>
    </row>
    <row r="16" spans="1:7" x14ac:dyDescent="0.3">
      <c r="A16" s="79" t="s">
        <v>152</v>
      </c>
      <c r="B16" s="80" t="s">
        <v>153</v>
      </c>
      <c r="C16" s="92"/>
      <c r="D16" s="93" t="s">
        <v>154</v>
      </c>
    </row>
    <row r="17" spans="1:5" x14ac:dyDescent="0.3">
      <c r="A17" s="79" t="s">
        <v>155</v>
      </c>
      <c r="B17" s="80" t="s">
        <v>156</v>
      </c>
      <c r="C17" s="282" t="s">
        <v>157</v>
      </c>
      <c r="D17" s="283"/>
    </row>
    <row r="18" spans="1:5" x14ac:dyDescent="0.3">
      <c r="A18" s="79" t="s">
        <v>158</v>
      </c>
      <c r="B18" s="80" t="s">
        <v>159</v>
      </c>
      <c r="C18" s="94"/>
      <c r="D18" s="95" t="s">
        <v>160</v>
      </c>
    </row>
    <row r="19" spans="1:5" ht="13.8" thickBot="1" x14ac:dyDescent="0.35">
      <c r="A19" s="83" t="s">
        <v>161</v>
      </c>
      <c r="B19" s="96" t="s">
        <v>162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284" t="s">
        <v>163</v>
      </c>
      <c r="B21" s="285"/>
      <c r="C21" s="285"/>
      <c r="D21" s="286"/>
      <c r="E21" s="99"/>
    </row>
    <row r="22" spans="1:5" ht="26.4" customHeight="1" x14ac:dyDescent="0.3">
      <c r="A22" s="79" t="s">
        <v>164</v>
      </c>
      <c r="B22" s="268" t="s">
        <v>165</v>
      </c>
      <c r="C22" s="268"/>
      <c r="D22" s="73" t="s">
        <v>274</v>
      </c>
    </row>
    <row r="23" spans="1:5" ht="13.8" x14ac:dyDescent="0.3">
      <c r="A23" s="79" t="s">
        <v>167</v>
      </c>
      <c r="B23" s="268" t="s">
        <v>168</v>
      </c>
      <c r="C23" s="268"/>
      <c r="D23" s="186" t="s">
        <v>133</v>
      </c>
      <c r="E23" s="100"/>
    </row>
    <row r="24" spans="1:5" x14ac:dyDescent="0.25">
      <c r="A24" s="79" t="s">
        <v>169</v>
      </c>
      <c r="B24" s="268" t="s">
        <v>170</v>
      </c>
      <c r="C24" s="268"/>
      <c r="D24" s="180"/>
      <c r="E24" s="101"/>
    </row>
    <row r="25" spans="1:5" x14ac:dyDescent="0.3">
      <c r="A25" s="79" t="s">
        <v>171</v>
      </c>
      <c r="B25" s="268" t="s">
        <v>172</v>
      </c>
      <c r="C25" s="268"/>
      <c r="D25" s="186"/>
    </row>
    <row r="26" spans="1:5" x14ac:dyDescent="0.3">
      <c r="A26" s="79" t="s">
        <v>173</v>
      </c>
      <c r="B26" s="268" t="s">
        <v>174</v>
      </c>
      <c r="C26" s="268"/>
      <c r="D26" s="187"/>
    </row>
    <row r="27" spans="1:5" x14ac:dyDescent="0.3">
      <c r="A27" s="79" t="s">
        <v>175</v>
      </c>
      <c r="B27" s="268" t="s">
        <v>176</v>
      </c>
      <c r="C27" s="268"/>
      <c r="D27" s="188"/>
    </row>
    <row r="28" spans="1:5" x14ac:dyDescent="0.3">
      <c r="A28" s="79" t="s">
        <v>177</v>
      </c>
      <c r="B28" s="268" t="s">
        <v>178</v>
      </c>
      <c r="C28" s="290"/>
      <c r="D28" s="102" t="s">
        <v>179</v>
      </c>
    </row>
    <row r="29" spans="1:5" x14ac:dyDescent="0.3">
      <c r="A29" s="79" t="s">
        <v>180</v>
      </c>
      <c r="B29" s="268" t="s">
        <v>181</v>
      </c>
      <c r="C29" s="290"/>
      <c r="D29" s="103">
        <v>1</v>
      </c>
    </row>
    <row r="30" spans="1:5" x14ac:dyDescent="0.3">
      <c r="A30" s="79" t="s">
        <v>182</v>
      </c>
      <c r="B30" s="268" t="s">
        <v>183</v>
      </c>
      <c r="C30" s="268"/>
      <c r="D30" s="103">
        <v>1</v>
      </c>
    </row>
    <row r="31" spans="1:5" ht="13.8" thickBot="1" x14ac:dyDescent="0.35">
      <c r="A31" s="83" t="s">
        <v>184</v>
      </c>
      <c r="B31" s="291" t="s">
        <v>185</v>
      </c>
      <c r="C31" s="291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92" t="s">
        <v>9</v>
      </c>
      <c r="B33" s="293"/>
      <c r="C33" s="293"/>
      <c r="D33" s="294"/>
    </row>
    <row r="34" spans="1:5" x14ac:dyDescent="0.3">
      <c r="A34" s="295" t="s">
        <v>186</v>
      </c>
      <c r="B34" s="296"/>
      <c r="C34" s="297"/>
      <c r="D34" s="108" t="s">
        <v>187</v>
      </c>
    </row>
    <row r="35" spans="1:5" x14ac:dyDescent="0.3">
      <c r="A35" s="109" t="s">
        <v>188</v>
      </c>
      <c r="B35" s="298" t="s">
        <v>189</v>
      </c>
      <c r="C35" s="298"/>
      <c r="D35" s="185"/>
      <c r="E35" s="110"/>
    </row>
    <row r="36" spans="1:5" x14ac:dyDescent="0.3">
      <c r="A36" s="109" t="s">
        <v>190</v>
      </c>
      <c r="B36" s="111" t="s">
        <v>191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192</v>
      </c>
      <c r="B37" s="227" t="s">
        <v>412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299" t="s">
        <v>10</v>
      </c>
      <c r="B38" s="300"/>
      <c r="C38" s="300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92" t="s">
        <v>193</v>
      </c>
      <c r="B40" s="293"/>
      <c r="C40" s="293"/>
      <c r="D40" s="294"/>
    </row>
    <row r="41" spans="1:5" x14ac:dyDescent="0.3">
      <c r="A41" s="288" t="s">
        <v>194</v>
      </c>
      <c r="B41" s="289"/>
      <c r="C41" s="118" t="s">
        <v>195</v>
      </c>
      <c r="D41" s="119" t="s">
        <v>8</v>
      </c>
    </row>
    <row r="42" spans="1:5" x14ac:dyDescent="0.3">
      <c r="A42" s="79" t="s">
        <v>188</v>
      </c>
      <c r="B42" s="120" t="s">
        <v>259</v>
      </c>
      <c r="C42" s="121">
        <v>8.3299999999999999E-2</v>
      </c>
      <c r="D42" s="122">
        <f>(D38)*($C$42)</f>
        <v>0</v>
      </c>
    </row>
    <row r="43" spans="1:5" x14ac:dyDescent="0.3">
      <c r="A43" s="79" t="s">
        <v>190</v>
      </c>
      <c r="B43" s="120" t="s">
        <v>196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197</v>
      </c>
      <c r="B44" s="302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413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416</v>
      </c>
      <c r="B46" s="297"/>
      <c r="C46" s="123">
        <f>SUM(C44:C45)</f>
        <v>0.15531780000000001</v>
      </c>
      <c r="D46" s="124">
        <f>SUM(D44:D45)</f>
        <v>0</v>
      </c>
    </row>
    <row r="47" spans="1:5" x14ac:dyDescent="0.3">
      <c r="A47" s="288" t="s">
        <v>198</v>
      </c>
      <c r="B47" s="289"/>
      <c r="C47" s="118" t="s">
        <v>195</v>
      </c>
      <c r="D47" s="238" t="s">
        <v>8</v>
      </c>
    </row>
    <row r="48" spans="1:5" x14ac:dyDescent="0.3">
      <c r="A48" s="79" t="s">
        <v>188</v>
      </c>
      <c r="B48" s="125" t="s">
        <v>260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190</v>
      </c>
      <c r="B49" s="125" t="s">
        <v>261</v>
      </c>
      <c r="C49" s="176">
        <v>2.5000000000000001E-2</v>
      </c>
      <c r="D49" s="122">
        <f t="shared" si="0"/>
        <v>0</v>
      </c>
    </row>
    <row r="50" spans="1:5" x14ac:dyDescent="0.3">
      <c r="A50" s="79" t="s">
        <v>199</v>
      </c>
      <c r="B50" s="125" t="s">
        <v>262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200</v>
      </c>
      <c r="B51" s="125" t="s">
        <v>263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201</v>
      </c>
      <c r="B52" s="125" t="s">
        <v>264</v>
      </c>
      <c r="C52" s="176">
        <v>0.01</v>
      </c>
      <c r="D52" s="122">
        <f t="shared" si="0"/>
        <v>0</v>
      </c>
    </row>
    <row r="53" spans="1:5" x14ac:dyDescent="0.3">
      <c r="A53" s="79" t="s">
        <v>202</v>
      </c>
      <c r="B53" s="127" t="s">
        <v>265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203</v>
      </c>
      <c r="B54" s="125" t="s">
        <v>266</v>
      </c>
      <c r="C54" s="176">
        <v>2E-3</v>
      </c>
      <c r="D54" s="122">
        <f t="shared" si="0"/>
        <v>0</v>
      </c>
    </row>
    <row r="55" spans="1:5" x14ac:dyDescent="0.3">
      <c r="A55" s="79" t="s">
        <v>204</v>
      </c>
      <c r="B55" s="125" t="s">
        <v>267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205</v>
      </c>
      <c r="B56" s="302"/>
      <c r="C56" s="128">
        <f>SUM(C48:C55)</f>
        <v>0.39800000000000008</v>
      </c>
      <c r="D56" s="129">
        <f>SUM(D48:D55)</f>
        <v>0</v>
      </c>
    </row>
    <row r="57" spans="1:5" x14ac:dyDescent="0.3">
      <c r="A57" s="288" t="s">
        <v>12</v>
      </c>
      <c r="B57" s="289"/>
      <c r="C57" s="130" t="s">
        <v>206</v>
      </c>
      <c r="D57" s="108" t="s">
        <v>8</v>
      </c>
    </row>
    <row r="58" spans="1:5" x14ac:dyDescent="0.25">
      <c r="A58" s="79" t="s">
        <v>188</v>
      </c>
      <c r="B58" s="131" t="s">
        <v>207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190</v>
      </c>
      <c r="B59" s="131" t="s">
        <v>208</v>
      </c>
      <c r="C59" s="183"/>
      <c r="D59" s="134">
        <f>(C59)*22</f>
        <v>0</v>
      </c>
      <c r="E59" s="133"/>
    </row>
    <row r="60" spans="1:5" x14ac:dyDescent="0.3">
      <c r="A60" s="79" t="s">
        <v>199</v>
      </c>
      <c r="B60" s="131" t="s">
        <v>209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200</v>
      </c>
      <c r="B61" s="131" t="s">
        <v>210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201</v>
      </c>
      <c r="B62" s="131" t="s">
        <v>211</v>
      </c>
      <c r="C62" s="184">
        <v>0</v>
      </c>
      <c r="D62" s="134">
        <f>$C$62</f>
        <v>0</v>
      </c>
      <c r="E62" s="136"/>
    </row>
    <row r="63" spans="1:5" x14ac:dyDescent="0.3">
      <c r="A63" s="79" t="s">
        <v>212</v>
      </c>
      <c r="B63" s="131" t="s">
        <v>213</v>
      </c>
      <c r="C63" s="184">
        <v>0</v>
      </c>
      <c r="D63" s="134">
        <f>$C$63</f>
        <v>0</v>
      </c>
      <c r="E63" s="135"/>
    </row>
    <row r="64" spans="1:5" x14ac:dyDescent="0.3">
      <c r="A64" s="303" t="s">
        <v>214</v>
      </c>
      <c r="B64" s="304"/>
      <c r="C64" s="137"/>
      <c r="D64" s="138">
        <f>SUM(D58:D63)</f>
        <v>0</v>
      </c>
    </row>
    <row r="65" spans="1:4" hidden="1" x14ac:dyDescent="0.3">
      <c r="A65" s="295" t="s">
        <v>215</v>
      </c>
      <c r="B65" s="297"/>
      <c r="C65" s="118" t="s">
        <v>216</v>
      </c>
      <c r="D65" s="108" t="s">
        <v>8</v>
      </c>
    </row>
    <row r="66" spans="1:4" hidden="1" x14ac:dyDescent="0.3">
      <c r="A66" s="79" t="s">
        <v>188</v>
      </c>
      <c r="B66" s="120" t="s">
        <v>217</v>
      </c>
      <c r="C66" s="139">
        <v>0</v>
      </c>
      <c r="D66" s="140">
        <f>(D38/220)*150%*0.5*C66</f>
        <v>0</v>
      </c>
    </row>
    <row r="67" spans="1:4" ht="13.8" hidden="1" thickBot="1" x14ac:dyDescent="0.35">
      <c r="A67" s="305" t="s">
        <v>218</v>
      </c>
      <c r="B67" s="306"/>
      <c r="C67" s="141"/>
      <c r="D67" s="142">
        <f>D66</f>
        <v>0</v>
      </c>
    </row>
    <row r="68" spans="1:4" x14ac:dyDescent="0.3">
      <c r="A68" s="307" t="s">
        <v>219</v>
      </c>
      <c r="B68" s="308"/>
      <c r="C68" s="289"/>
      <c r="D68" s="309"/>
    </row>
    <row r="69" spans="1:4" ht="39.6" x14ac:dyDescent="0.3">
      <c r="A69" s="143" t="s">
        <v>220</v>
      </c>
      <c r="B69" s="310" t="s">
        <v>221</v>
      </c>
      <c r="C69" s="310"/>
      <c r="D69" s="144">
        <f>(D46)</f>
        <v>0</v>
      </c>
    </row>
    <row r="70" spans="1:4" ht="39.6" x14ac:dyDescent="0.3">
      <c r="A70" s="143" t="s">
        <v>222</v>
      </c>
      <c r="B70" s="310" t="s">
        <v>223</v>
      </c>
      <c r="C70" s="310"/>
      <c r="D70" s="144">
        <f>(D56)</f>
        <v>0</v>
      </c>
    </row>
    <row r="71" spans="1:4" ht="39.6" x14ac:dyDescent="0.3">
      <c r="A71" s="143" t="s">
        <v>224</v>
      </c>
      <c r="B71" s="310" t="s">
        <v>15</v>
      </c>
      <c r="C71" s="310"/>
      <c r="D71" s="144">
        <f>(D64)</f>
        <v>0</v>
      </c>
    </row>
    <row r="72" spans="1:4" ht="26.4" x14ac:dyDescent="0.3">
      <c r="A72" s="143" t="s">
        <v>55</v>
      </c>
      <c r="B72" s="310" t="s">
        <v>225</v>
      </c>
      <c r="C72" s="311"/>
      <c r="D72" s="144">
        <f>D67</f>
        <v>0</v>
      </c>
    </row>
    <row r="73" spans="1:4" ht="13.8" thickBot="1" x14ac:dyDescent="0.35">
      <c r="A73" s="305" t="s">
        <v>16</v>
      </c>
      <c r="B73" s="312"/>
      <c r="C73" s="31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92" t="s">
        <v>226</v>
      </c>
      <c r="B75" s="293"/>
      <c r="C75" s="293"/>
      <c r="D75" s="294"/>
    </row>
    <row r="76" spans="1:4" x14ac:dyDescent="0.3">
      <c r="A76" s="288" t="s">
        <v>227</v>
      </c>
      <c r="B76" s="289"/>
      <c r="C76" s="118" t="s">
        <v>195</v>
      </c>
      <c r="D76" s="108" t="s">
        <v>8</v>
      </c>
    </row>
    <row r="77" spans="1:4" x14ac:dyDescent="0.3">
      <c r="A77" s="79" t="s">
        <v>188</v>
      </c>
      <c r="B77" s="120" t="s">
        <v>228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190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199</v>
      </c>
      <c r="B79" s="120" t="s">
        <v>229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200</v>
      </c>
      <c r="B80" s="120" t="s">
        <v>268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201</v>
      </c>
      <c r="B81" s="120" t="s">
        <v>230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202</v>
      </c>
      <c r="B82" s="120" t="s">
        <v>231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305" t="s">
        <v>18</v>
      </c>
      <c r="B83" s="31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92" t="s">
        <v>232</v>
      </c>
      <c r="B85" s="293"/>
      <c r="C85" s="293"/>
      <c r="D85" s="294"/>
    </row>
    <row r="86" spans="1:5" x14ac:dyDescent="0.3">
      <c r="A86" s="295" t="s">
        <v>19</v>
      </c>
      <c r="B86" s="296"/>
      <c r="C86" s="118" t="s">
        <v>195</v>
      </c>
      <c r="D86" s="108" t="s">
        <v>8</v>
      </c>
    </row>
    <row r="87" spans="1:5" x14ac:dyDescent="0.3">
      <c r="A87" s="79" t="s">
        <v>188</v>
      </c>
      <c r="B87" s="120" t="s">
        <v>233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190</v>
      </c>
      <c r="B88" s="120" t="s">
        <v>234</v>
      </c>
      <c r="C88" s="181">
        <v>2.8E-3</v>
      </c>
      <c r="D88" s="148">
        <f t="shared" si="2"/>
        <v>0</v>
      </c>
    </row>
    <row r="89" spans="1:5" x14ac:dyDescent="0.3">
      <c r="A89" s="79" t="s">
        <v>199</v>
      </c>
      <c r="B89" s="120" t="s">
        <v>235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200</v>
      </c>
      <c r="B90" s="120" t="s">
        <v>236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201</v>
      </c>
      <c r="B91" s="225" t="s">
        <v>237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414</v>
      </c>
      <c r="B92" s="225" t="s">
        <v>415</v>
      </c>
      <c r="C92" s="181">
        <v>0</v>
      </c>
      <c r="D92" s="148">
        <f t="shared" si="2"/>
        <v>0</v>
      </c>
    </row>
    <row r="93" spans="1:5" x14ac:dyDescent="0.3">
      <c r="A93" s="303" t="s">
        <v>238</v>
      </c>
      <c r="B93" s="304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413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417</v>
      </c>
      <c r="B95" s="297"/>
      <c r="C95" s="152">
        <f>SUM(C93:C94)</f>
        <v>0.12274439999999999</v>
      </c>
      <c r="D95" s="153">
        <f>SUM(D93:D94)</f>
        <v>0</v>
      </c>
    </row>
    <row r="96" spans="1:5" x14ac:dyDescent="0.3">
      <c r="A96" s="295" t="s">
        <v>21</v>
      </c>
      <c r="B96" s="296"/>
      <c r="C96" s="118"/>
      <c r="D96" s="108" t="s">
        <v>8</v>
      </c>
    </row>
    <row r="97" spans="1:4" x14ac:dyDescent="0.3">
      <c r="A97" s="79" t="s">
        <v>188</v>
      </c>
      <c r="B97" s="120" t="s">
        <v>22</v>
      </c>
      <c r="C97" s="154"/>
      <c r="D97" s="155"/>
    </row>
    <row r="98" spans="1:4" ht="13.8" thickBot="1" x14ac:dyDescent="0.35">
      <c r="A98" s="305" t="s">
        <v>239</v>
      </c>
      <c r="B98" s="312"/>
      <c r="C98" s="141"/>
      <c r="D98" s="142">
        <f>D97</f>
        <v>0</v>
      </c>
    </row>
    <row r="99" spans="1:4" x14ac:dyDescent="0.3">
      <c r="A99" s="315" t="s">
        <v>240</v>
      </c>
      <c r="B99" s="316"/>
      <c r="C99" s="316"/>
      <c r="D99" s="317"/>
    </row>
    <row r="100" spans="1:4" ht="39.6" x14ac:dyDescent="0.3">
      <c r="A100" s="143" t="s">
        <v>241</v>
      </c>
      <c r="B100" s="318" t="s">
        <v>20</v>
      </c>
      <c r="C100" s="319"/>
      <c r="D100" s="144">
        <f>(D95)</f>
        <v>0</v>
      </c>
    </row>
    <row r="101" spans="1:4" x14ac:dyDescent="0.3">
      <c r="A101" s="79" t="s">
        <v>242</v>
      </c>
      <c r="B101" s="320" t="s">
        <v>22</v>
      </c>
      <c r="C101" s="321"/>
      <c r="D101" s="148">
        <f>D98</f>
        <v>0</v>
      </c>
    </row>
    <row r="102" spans="1:4" ht="13.8" thickBot="1" x14ac:dyDescent="0.35">
      <c r="A102" s="305" t="s">
        <v>26</v>
      </c>
      <c r="B102" s="312"/>
      <c r="C102" s="306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92" t="s">
        <v>243</v>
      </c>
      <c r="B104" s="293"/>
      <c r="C104" s="293"/>
      <c r="D104" s="294"/>
    </row>
    <row r="105" spans="1:4" x14ac:dyDescent="0.3">
      <c r="A105" s="288" t="s">
        <v>244</v>
      </c>
      <c r="B105" s="289"/>
      <c r="C105" s="289"/>
      <c r="D105" s="108" t="s">
        <v>8</v>
      </c>
    </row>
    <row r="106" spans="1:4" x14ac:dyDescent="0.3">
      <c r="A106" s="79" t="s">
        <v>188</v>
      </c>
      <c r="B106" s="156" t="s">
        <v>28</v>
      </c>
      <c r="C106" s="157"/>
      <c r="D106" s="179"/>
    </row>
    <row r="107" spans="1:4" x14ac:dyDescent="0.3">
      <c r="A107" s="79" t="s">
        <v>245</v>
      </c>
      <c r="B107" s="156" t="s">
        <v>27</v>
      </c>
      <c r="C107" s="157"/>
      <c r="D107" s="180"/>
    </row>
    <row r="108" spans="1:4" x14ac:dyDescent="0.3">
      <c r="A108" s="79" t="s">
        <v>199</v>
      </c>
      <c r="B108" s="156" t="s">
        <v>28</v>
      </c>
      <c r="C108" s="157"/>
      <c r="D108" s="180"/>
    </row>
    <row r="109" spans="1:4" x14ac:dyDescent="0.3">
      <c r="A109" s="79" t="s">
        <v>200</v>
      </c>
      <c r="B109" s="156" t="s">
        <v>29</v>
      </c>
      <c r="C109" s="157"/>
      <c r="D109" s="180"/>
    </row>
    <row r="110" spans="1:4" x14ac:dyDescent="0.3">
      <c r="A110" s="79" t="s">
        <v>199</v>
      </c>
      <c r="B110" s="156" t="s">
        <v>30</v>
      </c>
      <c r="C110" s="157"/>
      <c r="D110" s="180"/>
    </row>
    <row r="111" spans="1:4" ht="13.8" thickBot="1" x14ac:dyDescent="0.35">
      <c r="A111" s="305" t="s">
        <v>31</v>
      </c>
      <c r="B111" s="306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322" t="s">
        <v>246</v>
      </c>
      <c r="B113" s="323"/>
      <c r="C113" s="323"/>
      <c r="D113" s="324"/>
    </row>
    <row r="114" spans="1:6" x14ac:dyDescent="0.3">
      <c r="A114" s="313" t="s">
        <v>247</v>
      </c>
      <c r="B114" s="314"/>
      <c r="C114" s="118" t="s">
        <v>195</v>
      </c>
      <c r="D114" s="163" t="s">
        <v>8</v>
      </c>
    </row>
    <row r="115" spans="1:6" x14ac:dyDescent="0.3">
      <c r="A115" s="79" t="s">
        <v>188</v>
      </c>
      <c r="B115" s="226" t="s">
        <v>32</v>
      </c>
      <c r="C115" s="121"/>
      <c r="D115" s="148"/>
      <c r="E115" s="165"/>
    </row>
    <row r="116" spans="1:6" x14ac:dyDescent="0.3">
      <c r="A116" s="79"/>
      <c r="B116" s="226" t="s">
        <v>258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226" t="s">
        <v>275</v>
      </c>
      <c r="C117" s="121"/>
      <c r="D117" s="178"/>
      <c r="E117" s="165"/>
    </row>
    <row r="118" spans="1:6" x14ac:dyDescent="0.3">
      <c r="A118" s="79" t="s">
        <v>190</v>
      </c>
      <c r="B118" s="226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418</v>
      </c>
      <c r="B119" s="233" t="s">
        <v>419</v>
      </c>
      <c r="C119" s="176"/>
      <c r="D119" s="148">
        <f>C119*F121</f>
        <v>0</v>
      </c>
      <c r="E119" s="235" t="s">
        <v>425</v>
      </c>
      <c r="F119" s="234">
        <f>C119+C121+C122+C125</f>
        <v>0</v>
      </c>
    </row>
    <row r="120" spans="1:6" x14ac:dyDescent="0.3">
      <c r="A120" s="327" t="s">
        <v>200</v>
      </c>
      <c r="B120" s="127" t="s">
        <v>422</v>
      </c>
      <c r="C120" s="231"/>
      <c r="D120" s="166"/>
      <c r="E120" s="236" t="s">
        <v>426</v>
      </c>
      <c r="F120" s="116">
        <f>+D116+D117+D118+D135</f>
        <v>0</v>
      </c>
    </row>
    <row r="121" spans="1:6" x14ac:dyDescent="0.3">
      <c r="A121" s="327"/>
      <c r="B121" s="232" t="s">
        <v>421</v>
      </c>
      <c r="C121" s="176"/>
      <c r="D121" s="148">
        <f>((D38+D73+D83+D102+D111+D115+D118)/(1-C120))*C121</f>
        <v>0</v>
      </c>
      <c r="E121" s="236" t="s">
        <v>427</v>
      </c>
      <c r="F121" s="116">
        <f>(F120/(1-F119))</f>
        <v>0</v>
      </c>
    </row>
    <row r="122" spans="1:6" x14ac:dyDescent="0.3">
      <c r="A122" s="327"/>
      <c r="B122" s="232" t="s">
        <v>420</v>
      </c>
      <c r="C122" s="176"/>
      <c r="D122" s="148">
        <f>((D38+D73+D83+D102+D111+D115+D118)/(1-C120))*C122</f>
        <v>0</v>
      </c>
      <c r="E122" s="236" t="s">
        <v>428</v>
      </c>
      <c r="F122" s="116">
        <f>F121-F120</f>
        <v>0</v>
      </c>
    </row>
    <row r="123" spans="1:6" x14ac:dyDescent="0.3">
      <c r="A123" s="327"/>
      <c r="B123" s="127" t="s">
        <v>423</v>
      </c>
      <c r="C123" s="177"/>
      <c r="D123" s="178"/>
    </row>
    <row r="124" spans="1:6" x14ac:dyDescent="0.3">
      <c r="A124" s="327"/>
      <c r="B124" s="127" t="s">
        <v>424</v>
      </c>
      <c r="C124" s="177"/>
      <c r="D124" s="178"/>
    </row>
    <row r="125" spans="1:6" x14ac:dyDescent="0.3">
      <c r="A125" s="327"/>
      <c r="B125" s="232" t="s">
        <v>248</v>
      </c>
      <c r="C125" s="176"/>
      <c r="D125" s="148">
        <f>((D38+D73+D83+D102+D111+D115+D118)/(1-C120))*C125</f>
        <v>0</v>
      </c>
    </row>
    <row r="126" spans="1:6" ht="13.8" thickBot="1" x14ac:dyDescent="0.35">
      <c r="A126" s="305" t="s">
        <v>38</v>
      </c>
      <c r="B126" s="31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92" t="s">
        <v>249</v>
      </c>
      <c r="B128" s="293"/>
      <c r="C128" s="293"/>
      <c r="D128" s="294"/>
    </row>
    <row r="129" spans="1:5" x14ac:dyDescent="0.3">
      <c r="A129" s="288" t="s">
        <v>250</v>
      </c>
      <c r="B129" s="289"/>
      <c r="C129" s="289"/>
      <c r="D129" s="168" t="s">
        <v>8</v>
      </c>
    </row>
    <row r="130" spans="1:5" x14ac:dyDescent="0.3">
      <c r="A130" s="79" t="s">
        <v>188</v>
      </c>
      <c r="B130" s="311" t="s">
        <v>251</v>
      </c>
      <c r="C130" s="328"/>
      <c r="D130" s="169">
        <f>(D38)</f>
        <v>0</v>
      </c>
    </row>
    <row r="131" spans="1:5" x14ac:dyDescent="0.3">
      <c r="A131" s="79" t="s">
        <v>190</v>
      </c>
      <c r="B131" s="311" t="s">
        <v>13</v>
      </c>
      <c r="C131" s="328"/>
      <c r="D131" s="155">
        <f>(D73)</f>
        <v>0</v>
      </c>
    </row>
    <row r="132" spans="1:5" x14ac:dyDescent="0.3">
      <c r="A132" s="79" t="s">
        <v>199</v>
      </c>
      <c r="B132" s="311" t="s">
        <v>252</v>
      </c>
      <c r="C132" s="328"/>
      <c r="D132" s="155">
        <f>(D83)</f>
        <v>0</v>
      </c>
    </row>
    <row r="133" spans="1:5" x14ac:dyDescent="0.3">
      <c r="A133" s="79" t="s">
        <v>200</v>
      </c>
      <c r="B133" s="311" t="s">
        <v>23</v>
      </c>
      <c r="C133" s="328"/>
      <c r="D133" s="155">
        <f>(D102)</f>
        <v>0</v>
      </c>
    </row>
    <row r="134" spans="1:5" x14ac:dyDescent="0.3">
      <c r="A134" s="79" t="s">
        <v>201</v>
      </c>
      <c r="B134" s="311" t="s">
        <v>253</v>
      </c>
      <c r="C134" s="328"/>
      <c r="D134" s="155">
        <f>D106</f>
        <v>0</v>
      </c>
    </row>
    <row r="135" spans="1:5" x14ac:dyDescent="0.3">
      <c r="A135" s="329" t="s">
        <v>254</v>
      </c>
      <c r="B135" s="330"/>
      <c r="C135" s="331"/>
      <c r="D135" s="170">
        <f>SUM(D130:D134)</f>
        <v>0</v>
      </c>
      <c r="E135" s="116"/>
    </row>
    <row r="136" spans="1:5" ht="13.8" thickBot="1" x14ac:dyDescent="0.35">
      <c r="A136" s="171" t="s">
        <v>202</v>
      </c>
      <c r="B136" s="332" t="s">
        <v>255</v>
      </c>
      <c r="C136" s="332"/>
      <c r="D136" s="172">
        <f>(D126)</f>
        <v>0</v>
      </c>
    </row>
    <row r="137" spans="1:5" ht="13.8" thickBot="1" x14ac:dyDescent="0.35">
      <c r="A137" s="325" t="s">
        <v>256</v>
      </c>
      <c r="B137" s="326"/>
      <c r="C137" s="326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n40vWoQR7ZcNMcAPOegU9p3EOCXsK6veG0/ApTaY2wJIlHeczIfc6JJ7PRUX0auipNgGGdWTdqQQrfFAx9JVQA==" saltValue="/OSe/M8wix9BvMdFzYhH7A==" spinCount="100000" sheet="1" objects="1" scenarios="1"/>
  <mergeCells count="69">
    <mergeCell ref="A135:C135"/>
    <mergeCell ref="B136:C136"/>
    <mergeCell ref="A137:C137"/>
    <mergeCell ref="A129:C129"/>
    <mergeCell ref="B130:C130"/>
    <mergeCell ref="B131:C131"/>
    <mergeCell ref="B132:C132"/>
    <mergeCell ref="B133:C133"/>
    <mergeCell ref="B134:C134"/>
    <mergeCell ref="A128:D12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114:B114"/>
    <mergeCell ref="A120:A125"/>
    <mergeCell ref="A126:B126"/>
    <mergeCell ref="A98:B98"/>
    <mergeCell ref="B71:C71"/>
    <mergeCell ref="B72:C72"/>
    <mergeCell ref="A73:C73"/>
    <mergeCell ref="A75:D75"/>
    <mergeCell ref="A76:B76"/>
    <mergeCell ref="A83:B83"/>
    <mergeCell ref="A85:D85"/>
    <mergeCell ref="A86:B86"/>
    <mergeCell ref="A93:B93"/>
    <mergeCell ref="A95:B95"/>
    <mergeCell ref="A96:B96"/>
    <mergeCell ref="B70:C70"/>
    <mergeCell ref="A41:B41"/>
    <mergeCell ref="A44:B44"/>
    <mergeCell ref="A46:B46"/>
    <mergeCell ref="A47:B47"/>
    <mergeCell ref="A56:B56"/>
    <mergeCell ref="A57:B57"/>
    <mergeCell ref="A64:B64"/>
    <mergeCell ref="A65:B65"/>
    <mergeCell ref="A67:B67"/>
    <mergeCell ref="A68:D68"/>
    <mergeCell ref="B69:C69"/>
    <mergeCell ref="A40:D40"/>
    <mergeCell ref="B25:C25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B24:C24"/>
    <mergeCell ref="A1:D1"/>
    <mergeCell ref="A2:D2"/>
    <mergeCell ref="A3:D3"/>
    <mergeCell ref="A5:D5"/>
    <mergeCell ref="A6:D6"/>
    <mergeCell ref="A7:D7"/>
    <mergeCell ref="A13:D13"/>
    <mergeCell ref="C17:D17"/>
    <mergeCell ref="A21:D21"/>
    <mergeCell ref="B22:C22"/>
    <mergeCell ref="B23:C23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5350-B53D-45FE-800D-175ED2AB7AA1}">
  <dimension ref="A1:G142"/>
  <sheetViews>
    <sheetView showGridLines="0" workbookViewId="0">
      <selection activeCell="E15" sqref="E1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269" t="s">
        <v>122</v>
      </c>
      <c r="B1" s="270"/>
      <c r="C1" s="270"/>
      <c r="D1" s="271"/>
    </row>
    <row r="2" spans="1:7" ht="13.8" customHeight="1" x14ac:dyDescent="0.3">
      <c r="A2" s="272" t="s">
        <v>257</v>
      </c>
      <c r="B2" s="273"/>
      <c r="C2" s="273"/>
      <c r="D2" s="274"/>
    </row>
    <row r="3" spans="1:7" ht="13.8" customHeight="1" thickBot="1" x14ac:dyDescent="0.35">
      <c r="A3" s="275" t="s">
        <v>42</v>
      </c>
      <c r="B3" s="276"/>
      <c r="C3" s="276"/>
      <c r="D3" s="277"/>
    </row>
    <row r="5" spans="1:7" x14ac:dyDescent="0.3">
      <c r="A5" s="287" t="s">
        <v>410</v>
      </c>
      <c r="B5" s="287"/>
      <c r="C5" s="287"/>
      <c r="D5" s="287"/>
      <c r="G5" s="89"/>
    </row>
    <row r="6" spans="1:7" ht="13.8" thickBot="1" x14ac:dyDescent="0.35">
      <c r="A6" s="278"/>
      <c r="B6" s="278"/>
      <c r="C6" s="278"/>
      <c r="D6" s="278"/>
    </row>
    <row r="7" spans="1:7" ht="13.8" thickBot="1" x14ac:dyDescent="0.35">
      <c r="A7" s="279" t="s">
        <v>138</v>
      </c>
      <c r="B7" s="280"/>
      <c r="C7" s="280"/>
      <c r="D7" s="281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279" t="s">
        <v>147</v>
      </c>
      <c r="B13" s="280"/>
      <c r="C13" s="280"/>
      <c r="D13" s="281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430</v>
      </c>
    </row>
    <row r="16" spans="1:7" x14ac:dyDescent="0.3">
      <c r="A16" s="79" t="s">
        <v>152</v>
      </c>
      <c r="B16" s="80" t="s">
        <v>153</v>
      </c>
      <c r="C16" s="92"/>
      <c r="D16" s="93" t="s">
        <v>154</v>
      </c>
    </row>
    <row r="17" spans="1:5" x14ac:dyDescent="0.3">
      <c r="A17" s="79" t="s">
        <v>155</v>
      </c>
      <c r="B17" s="80" t="s">
        <v>156</v>
      </c>
      <c r="C17" s="282" t="s">
        <v>157</v>
      </c>
      <c r="D17" s="283"/>
    </row>
    <row r="18" spans="1:5" x14ac:dyDescent="0.3">
      <c r="A18" s="79" t="s">
        <v>158</v>
      </c>
      <c r="B18" s="80" t="s">
        <v>159</v>
      </c>
      <c r="C18" s="94"/>
      <c r="D18" s="95" t="s">
        <v>160</v>
      </c>
    </row>
    <row r="19" spans="1:5" ht="13.8" thickBot="1" x14ac:dyDescent="0.35">
      <c r="A19" s="83" t="s">
        <v>161</v>
      </c>
      <c r="B19" s="96" t="s">
        <v>162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284" t="s">
        <v>163</v>
      </c>
      <c r="B21" s="285"/>
      <c r="C21" s="285"/>
      <c r="D21" s="286"/>
      <c r="E21" s="99"/>
    </row>
    <row r="22" spans="1:5" ht="26.4" customHeight="1" x14ac:dyDescent="0.3">
      <c r="A22" s="79" t="s">
        <v>164</v>
      </c>
      <c r="B22" s="268" t="s">
        <v>165</v>
      </c>
      <c r="C22" s="268"/>
      <c r="D22" s="73" t="s">
        <v>273</v>
      </c>
    </row>
    <row r="23" spans="1:5" ht="13.8" x14ac:dyDescent="0.3">
      <c r="A23" s="79" t="s">
        <v>167</v>
      </c>
      <c r="B23" s="268" t="s">
        <v>168</v>
      </c>
      <c r="C23" s="268"/>
      <c r="D23" s="186" t="s">
        <v>136</v>
      </c>
      <c r="E23" s="100"/>
    </row>
    <row r="24" spans="1:5" x14ac:dyDescent="0.25">
      <c r="A24" s="79" t="s">
        <v>169</v>
      </c>
      <c r="B24" s="268" t="s">
        <v>170</v>
      </c>
      <c r="C24" s="268"/>
      <c r="D24" s="180"/>
      <c r="E24" s="101"/>
    </row>
    <row r="25" spans="1:5" x14ac:dyDescent="0.3">
      <c r="A25" s="79" t="s">
        <v>171</v>
      </c>
      <c r="B25" s="268" t="s">
        <v>172</v>
      </c>
      <c r="C25" s="268"/>
      <c r="D25" s="186"/>
    </row>
    <row r="26" spans="1:5" x14ac:dyDescent="0.3">
      <c r="A26" s="79" t="s">
        <v>173</v>
      </c>
      <c r="B26" s="268" t="s">
        <v>174</v>
      </c>
      <c r="C26" s="268"/>
      <c r="D26" s="187"/>
    </row>
    <row r="27" spans="1:5" x14ac:dyDescent="0.3">
      <c r="A27" s="79" t="s">
        <v>175</v>
      </c>
      <c r="B27" s="268" t="s">
        <v>176</v>
      </c>
      <c r="C27" s="268"/>
      <c r="D27" s="188"/>
    </row>
    <row r="28" spans="1:5" x14ac:dyDescent="0.3">
      <c r="A28" s="79" t="s">
        <v>177</v>
      </c>
      <c r="B28" s="268" t="s">
        <v>178</v>
      </c>
      <c r="C28" s="290"/>
      <c r="D28" s="102" t="s">
        <v>179</v>
      </c>
    </row>
    <row r="29" spans="1:5" x14ac:dyDescent="0.3">
      <c r="A29" s="79" t="s">
        <v>180</v>
      </c>
      <c r="B29" s="268" t="s">
        <v>181</v>
      </c>
      <c r="C29" s="290"/>
      <c r="D29" s="103">
        <v>1</v>
      </c>
    </row>
    <row r="30" spans="1:5" x14ac:dyDescent="0.3">
      <c r="A30" s="79" t="s">
        <v>182</v>
      </c>
      <c r="B30" s="268" t="s">
        <v>183</v>
      </c>
      <c r="C30" s="268"/>
      <c r="D30" s="103">
        <v>1</v>
      </c>
    </row>
    <row r="31" spans="1:5" ht="13.8" thickBot="1" x14ac:dyDescent="0.35">
      <c r="A31" s="83" t="s">
        <v>184</v>
      </c>
      <c r="B31" s="291" t="s">
        <v>185</v>
      </c>
      <c r="C31" s="291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92" t="s">
        <v>9</v>
      </c>
      <c r="B33" s="293"/>
      <c r="C33" s="293"/>
      <c r="D33" s="294"/>
    </row>
    <row r="34" spans="1:5" x14ac:dyDescent="0.3">
      <c r="A34" s="295" t="s">
        <v>186</v>
      </c>
      <c r="B34" s="296"/>
      <c r="C34" s="297"/>
      <c r="D34" s="108" t="s">
        <v>187</v>
      </c>
    </row>
    <row r="35" spans="1:5" x14ac:dyDescent="0.3">
      <c r="A35" s="109" t="s">
        <v>188</v>
      </c>
      <c r="B35" s="298" t="s">
        <v>189</v>
      </c>
      <c r="C35" s="298"/>
      <c r="D35" s="185"/>
      <c r="E35" s="110"/>
    </row>
    <row r="36" spans="1:5" x14ac:dyDescent="0.3">
      <c r="A36" s="109" t="s">
        <v>190</v>
      </c>
      <c r="B36" s="111" t="s">
        <v>191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192</v>
      </c>
      <c r="B37" s="227" t="s">
        <v>412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299" t="s">
        <v>10</v>
      </c>
      <c r="B38" s="300"/>
      <c r="C38" s="300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92" t="s">
        <v>193</v>
      </c>
      <c r="B40" s="293"/>
      <c r="C40" s="293"/>
      <c r="D40" s="294"/>
    </row>
    <row r="41" spans="1:5" x14ac:dyDescent="0.3">
      <c r="A41" s="288" t="s">
        <v>194</v>
      </c>
      <c r="B41" s="289"/>
      <c r="C41" s="118" t="s">
        <v>195</v>
      </c>
      <c r="D41" s="119" t="s">
        <v>8</v>
      </c>
    </row>
    <row r="42" spans="1:5" x14ac:dyDescent="0.3">
      <c r="A42" s="79" t="s">
        <v>188</v>
      </c>
      <c r="B42" s="120" t="s">
        <v>259</v>
      </c>
      <c r="C42" s="121">
        <v>8.3299999999999999E-2</v>
      </c>
      <c r="D42" s="122">
        <f>(D38)*($C$42)</f>
        <v>0</v>
      </c>
    </row>
    <row r="43" spans="1:5" x14ac:dyDescent="0.3">
      <c r="A43" s="79" t="s">
        <v>190</v>
      </c>
      <c r="B43" s="120" t="s">
        <v>196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197</v>
      </c>
      <c r="B44" s="302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413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416</v>
      </c>
      <c r="B46" s="297"/>
      <c r="C46" s="123">
        <f>SUM(C44:C45)</f>
        <v>0.15531780000000001</v>
      </c>
      <c r="D46" s="124">
        <f>SUM(D44:D45)</f>
        <v>0</v>
      </c>
    </row>
    <row r="47" spans="1:5" x14ac:dyDescent="0.3">
      <c r="A47" s="288" t="s">
        <v>198</v>
      </c>
      <c r="B47" s="289"/>
      <c r="C47" s="118" t="s">
        <v>195</v>
      </c>
      <c r="D47" s="238" t="s">
        <v>8</v>
      </c>
    </row>
    <row r="48" spans="1:5" x14ac:dyDescent="0.3">
      <c r="A48" s="79" t="s">
        <v>188</v>
      </c>
      <c r="B48" s="125" t="s">
        <v>260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190</v>
      </c>
      <c r="B49" s="125" t="s">
        <v>261</v>
      </c>
      <c r="C49" s="176">
        <v>2.5000000000000001E-2</v>
      </c>
      <c r="D49" s="122">
        <f t="shared" si="0"/>
        <v>0</v>
      </c>
    </row>
    <row r="50" spans="1:5" x14ac:dyDescent="0.3">
      <c r="A50" s="79" t="s">
        <v>199</v>
      </c>
      <c r="B50" s="125" t="s">
        <v>262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200</v>
      </c>
      <c r="B51" s="125" t="s">
        <v>263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201</v>
      </c>
      <c r="B52" s="125" t="s">
        <v>264</v>
      </c>
      <c r="C52" s="176">
        <v>0.01</v>
      </c>
      <c r="D52" s="122">
        <f t="shared" si="0"/>
        <v>0</v>
      </c>
    </row>
    <row r="53" spans="1:5" x14ac:dyDescent="0.3">
      <c r="A53" s="79" t="s">
        <v>202</v>
      </c>
      <c r="B53" s="127" t="s">
        <v>265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203</v>
      </c>
      <c r="B54" s="125" t="s">
        <v>266</v>
      </c>
      <c r="C54" s="176">
        <v>2E-3</v>
      </c>
      <c r="D54" s="122">
        <f t="shared" si="0"/>
        <v>0</v>
      </c>
    </row>
    <row r="55" spans="1:5" x14ac:dyDescent="0.3">
      <c r="A55" s="79" t="s">
        <v>204</v>
      </c>
      <c r="B55" s="125" t="s">
        <v>267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205</v>
      </c>
      <c r="B56" s="302"/>
      <c r="C56" s="128">
        <f>SUM(C48:C55)</f>
        <v>0.39800000000000008</v>
      </c>
      <c r="D56" s="129">
        <f>SUM(D48:D55)</f>
        <v>0</v>
      </c>
    </row>
    <row r="57" spans="1:5" x14ac:dyDescent="0.3">
      <c r="A57" s="288" t="s">
        <v>12</v>
      </c>
      <c r="B57" s="289"/>
      <c r="C57" s="130" t="s">
        <v>206</v>
      </c>
      <c r="D57" s="108" t="s">
        <v>8</v>
      </c>
    </row>
    <row r="58" spans="1:5" x14ac:dyDescent="0.25">
      <c r="A58" s="79" t="s">
        <v>188</v>
      </c>
      <c r="B58" s="131" t="s">
        <v>207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190</v>
      </c>
      <c r="B59" s="131" t="s">
        <v>208</v>
      </c>
      <c r="C59" s="183"/>
      <c r="D59" s="134">
        <f>(C59)*22</f>
        <v>0</v>
      </c>
      <c r="E59" s="133"/>
    </row>
    <row r="60" spans="1:5" x14ac:dyDescent="0.3">
      <c r="A60" s="79" t="s">
        <v>199</v>
      </c>
      <c r="B60" s="131" t="s">
        <v>209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200</v>
      </c>
      <c r="B61" s="131" t="s">
        <v>210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201</v>
      </c>
      <c r="B62" s="131" t="s">
        <v>211</v>
      </c>
      <c r="C62" s="184">
        <v>0</v>
      </c>
      <c r="D62" s="134">
        <f>$C$62</f>
        <v>0</v>
      </c>
      <c r="E62" s="136"/>
    </row>
    <row r="63" spans="1:5" x14ac:dyDescent="0.3">
      <c r="A63" s="79" t="s">
        <v>212</v>
      </c>
      <c r="B63" s="131" t="s">
        <v>213</v>
      </c>
      <c r="C63" s="184">
        <v>0</v>
      </c>
      <c r="D63" s="134">
        <f>$C$63</f>
        <v>0</v>
      </c>
      <c r="E63" s="135"/>
    </row>
    <row r="64" spans="1:5" x14ac:dyDescent="0.3">
      <c r="A64" s="303" t="s">
        <v>214</v>
      </c>
      <c r="B64" s="304"/>
      <c r="C64" s="137"/>
      <c r="D64" s="138">
        <f>SUM(D58:D63)</f>
        <v>0</v>
      </c>
    </row>
    <row r="65" spans="1:4" hidden="1" x14ac:dyDescent="0.3">
      <c r="A65" s="295" t="s">
        <v>215</v>
      </c>
      <c r="B65" s="297"/>
      <c r="C65" s="118" t="s">
        <v>216</v>
      </c>
      <c r="D65" s="108" t="s">
        <v>8</v>
      </c>
    </row>
    <row r="66" spans="1:4" hidden="1" x14ac:dyDescent="0.3">
      <c r="A66" s="79" t="s">
        <v>188</v>
      </c>
      <c r="B66" s="120" t="s">
        <v>217</v>
      </c>
      <c r="C66" s="139">
        <v>0</v>
      </c>
      <c r="D66" s="140">
        <f>(D38/220)*150%*0.5*C66</f>
        <v>0</v>
      </c>
    </row>
    <row r="67" spans="1:4" ht="13.8" hidden="1" thickBot="1" x14ac:dyDescent="0.35">
      <c r="A67" s="305" t="s">
        <v>218</v>
      </c>
      <c r="B67" s="306"/>
      <c r="C67" s="141"/>
      <c r="D67" s="142">
        <f>D66</f>
        <v>0</v>
      </c>
    </row>
    <row r="68" spans="1:4" x14ac:dyDescent="0.3">
      <c r="A68" s="307" t="s">
        <v>219</v>
      </c>
      <c r="B68" s="308"/>
      <c r="C68" s="289"/>
      <c r="D68" s="309"/>
    </row>
    <row r="69" spans="1:4" ht="39.6" x14ac:dyDescent="0.3">
      <c r="A69" s="143" t="s">
        <v>220</v>
      </c>
      <c r="B69" s="310" t="s">
        <v>221</v>
      </c>
      <c r="C69" s="310"/>
      <c r="D69" s="144">
        <f>(D46)</f>
        <v>0</v>
      </c>
    </row>
    <row r="70" spans="1:4" ht="39.6" x14ac:dyDescent="0.3">
      <c r="A70" s="143" t="s">
        <v>222</v>
      </c>
      <c r="B70" s="310" t="s">
        <v>223</v>
      </c>
      <c r="C70" s="310"/>
      <c r="D70" s="144">
        <f>(D56)</f>
        <v>0</v>
      </c>
    </row>
    <row r="71" spans="1:4" ht="39.6" x14ac:dyDescent="0.3">
      <c r="A71" s="143" t="s">
        <v>224</v>
      </c>
      <c r="B71" s="310" t="s">
        <v>15</v>
      </c>
      <c r="C71" s="310"/>
      <c r="D71" s="144">
        <f>(D64)</f>
        <v>0</v>
      </c>
    </row>
    <row r="72" spans="1:4" ht="26.4" x14ac:dyDescent="0.3">
      <c r="A72" s="143" t="s">
        <v>55</v>
      </c>
      <c r="B72" s="310" t="s">
        <v>225</v>
      </c>
      <c r="C72" s="311"/>
      <c r="D72" s="144">
        <f>D67</f>
        <v>0</v>
      </c>
    </row>
    <row r="73" spans="1:4" ht="13.8" thickBot="1" x14ac:dyDescent="0.35">
      <c r="A73" s="305" t="s">
        <v>16</v>
      </c>
      <c r="B73" s="312"/>
      <c r="C73" s="31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92" t="s">
        <v>226</v>
      </c>
      <c r="B75" s="293"/>
      <c r="C75" s="293"/>
      <c r="D75" s="294"/>
    </row>
    <row r="76" spans="1:4" x14ac:dyDescent="0.3">
      <c r="A76" s="288" t="s">
        <v>227</v>
      </c>
      <c r="B76" s="289"/>
      <c r="C76" s="118" t="s">
        <v>195</v>
      </c>
      <c r="D76" s="108" t="s">
        <v>8</v>
      </c>
    </row>
    <row r="77" spans="1:4" x14ac:dyDescent="0.3">
      <c r="A77" s="79" t="s">
        <v>188</v>
      </c>
      <c r="B77" s="120" t="s">
        <v>228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190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199</v>
      </c>
      <c r="B79" s="120" t="s">
        <v>229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200</v>
      </c>
      <c r="B80" s="120" t="s">
        <v>268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201</v>
      </c>
      <c r="B81" s="120" t="s">
        <v>230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202</v>
      </c>
      <c r="B82" s="120" t="s">
        <v>231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305" t="s">
        <v>18</v>
      </c>
      <c r="B83" s="31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92" t="s">
        <v>232</v>
      </c>
      <c r="B85" s="293"/>
      <c r="C85" s="293"/>
      <c r="D85" s="294"/>
    </row>
    <row r="86" spans="1:5" x14ac:dyDescent="0.3">
      <c r="A86" s="295" t="s">
        <v>19</v>
      </c>
      <c r="B86" s="296"/>
      <c r="C86" s="118" t="s">
        <v>195</v>
      </c>
      <c r="D86" s="108" t="s">
        <v>8</v>
      </c>
    </row>
    <row r="87" spans="1:5" x14ac:dyDescent="0.3">
      <c r="A87" s="79" t="s">
        <v>188</v>
      </c>
      <c r="B87" s="120" t="s">
        <v>233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190</v>
      </c>
      <c r="B88" s="120" t="s">
        <v>234</v>
      </c>
      <c r="C88" s="181">
        <v>2.8E-3</v>
      </c>
      <c r="D88" s="148">
        <f t="shared" si="2"/>
        <v>0</v>
      </c>
    </row>
    <row r="89" spans="1:5" x14ac:dyDescent="0.3">
      <c r="A89" s="79" t="s">
        <v>199</v>
      </c>
      <c r="B89" s="120" t="s">
        <v>235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200</v>
      </c>
      <c r="B90" s="120" t="s">
        <v>236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201</v>
      </c>
      <c r="B91" s="225" t="s">
        <v>237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414</v>
      </c>
      <c r="B92" s="225" t="s">
        <v>415</v>
      </c>
      <c r="C92" s="181">
        <v>0</v>
      </c>
      <c r="D92" s="148">
        <f t="shared" si="2"/>
        <v>0</v>
      </c>
    </row>
    <row r="93" spans="1:5" x14ac:dyDescent="0.3">
      <c r="A93" s="303" t="s">
        <v>238</v>
      </c>
      <c r="B93" s="304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413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417</v>
      </c>
      <c r="B95" s="297"/>
      <c r="C95" s="152">
        <f>SUM(C93:C94)</f>
        <v>0.12274439999999999</v>
      </c>
      <c r="D95" s="153">
        <f>SUM(D93:D94)</f>
        <v>0</v>
      </c>
    </row>
    <row r="96" spans="1:5" x14ac:dyDescent="0.3">
      <c r="A96" s="295" t="s">
        <v>21</v>
      </c>
      <c r="B96" s="296"/>
      <c r="C96" s="118"/>
      <c r="D96" s="108" t="s">
        <v>8</v>
      </c>
    </row>
    <row r="97" spans="1:4" x14ac:dyDescent="0.3">
      <c r="A97" s="79" t="s">
        <v>188</v>
      </c>
      <c r="B97" s="120" t="s">
        <v>22</v>
      </c>
      <c r="C97" s="154"/>
      <c r="D97" s="155"/>
    </row>
    <row r="98" spans="1:4" ht="13.8" thickBot="1" x14ac:dyDescent="0.35">
      <c r="A98" s="305" t="s">
        <v>239</v>
      </c>
      <c r="B98" s="312"/>
      <c r="C98" s="141"/>
      <c r="D98" s="142">
        <f>D97</f>
        <v>0</v>
      </c>
    </row>
    <row r="99" spans="1:4" x14ac:dyDescent="0.3">
      <c r="A99" s="315" t="s">
        <v>240</v>
      </c>
      <c r="B99" s="316"/>
      <c r="C99" s="316"/>
      <c r="D99" s="317"/>
    </row>
    <row r="100" spans="1:4" ht="39.6" x14ac:dyDescent="0.3">
      <c r="A100" s="143" t="s">
        <v>241</v>
      </c>
      <c r="B100" s="318" t="s">
        <v>20</v>
      </c>
      <c r="C100" s="319"/>
      <c r="D100" s="144">
        <f>(D95)</f>
        <v>0</v>
      </c>
    </row>
    <row r="101" spans="1:4" x14ac:dyDescent="0.3">
      <c r="A101" s="79" t="s">
        <v>242</v>
      </c>
      <c r="B101" s="320" t="s">
        <v>22</v>
      </c>
      <c r="C101" s="321"/>
      <c r="D101" s="148">
        <f>D98</f>
        <v>0</v>
      </c>
    </row>
    <row r="102" spans="1:4" ht="13.8" thickBot="1" x14ac:dyDescent="0.35">
      <c r="A102" s="305" t="s">
        <v>26</v>
      </c>
      <c r="B102" s="312"/>
      <c r="C102" s="306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92" t="s">
        <v>243</v>
      </c>
      <c r="B104" s="293"/>
      <c r="C104" s="293"/>
      <c r="D104" s="294"/>
    </row>
    <row r="105" spans="1:4" x14ac:dyDescent="0.3">
      <c r="A105" s="288" t="s">
        <v>244</v>
      </c>
      <c r="B105" s="289"/>
      <c r="C105" s="289"/>
      <c r="D105" s="108" t="s">
        <v>8</v>
      </c>
    </row>
    <row r="106" spans="1:4" x14ac:dyDescent="0.3">
      <c r="A106" s="79" t="s">
        <v>188</v>
      </c>
      <c r="B106" s="156" t="s">
        <v>28</v>
      </c>
      <c r="C106" s="157"/>
      <c r="D106" s="179"/>
    </row>
    <row r="107" spans="1:4" x14ac:dyDescent="0.3">
      <c r="A107" s="79" t="s">
        <v>245</v>
      </c>
      <c r="B107" s="156" t="s">
        <v>27</v>
      </c>
      <c r="C107" s="157"/>
      <c r="D107" s="180"/>
    </row>
    <row r="108" spans="1:4" x14ac:dyDescent="0.3">
      <c r="A108" s="79" t="s">
        <v>199</v>
      </c>
      <c r="B108" s="156" t="s">
        <v>28</v>
      </c>
      <c r="C108" s="157"/>
      <c r="D108" s="180"/>
    </row>
    <row r="109" spans="1:4" x14ac:dyDescent="0.3">
      <c r="A109" s="79" t="s">
        <v>200</v>
      </c>
      <c r="B109" s="156" t="s">
        <v>29</v>
      </c>
      <c r="C109" s="157"/>
      <c r="D109" s="180"/>
    </row>
    <row r="110" spans="1:4" x14ac:dyDescent="0.3">
      <c r="A110" s="79" t="s">
        <v>199</v>
      </c>
      <c r="B110" s="156" t="s">
        <v>30</v>
      </c>
      <c r="C110" s="157"/>
      <c r="D110" s="180"/>
    </row>
    <row r="111" spans="1:4" ht="13.8" thickBot="1" x14ac:dyDescent="0.35">
      <c r="A111" s="305" t="s">
        <v>31</v>
      </c>
      <c r="B111" s="306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322" t="s">
        <v>246</v>
      </c>
      <c r="B113" s="323"/>
      <c r="C113" s="323"/>
      <c r="D113" s="324"/>
    </row>
    <row r="114" spans="1:6" x14ac:dyDescent="0.3">
      <c r="A114" s="313" t="s">
        <v>247</v>
      </c>
      <c r="B114" s="314"/>
      <c r="C114" s="118" t="s">
        <v>195</v>
      </c>
      <c r="D114" s="163" t="s">
        <v>8</v>
      </c>
    </row>
    <row r="115" spans="1:6" x14ac:dyDescent="0.3">
      <c r="A115" s="79" t="s">
        <v>188</v>
      </c>
      <c r="B115" s="226" t="s">
        <v>32</v>
      </c>
      <c r="C115" s="121"/>
      <c r="D115" s="148"/>
      <c r="E115" s="165"/>
    </row>
    <row r="116" spans="1:6" x14ac:dyDescent="0.3">
      <c r="A116" s="79"/>
      <c r="B116" s="226" t="s">
        <v>258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226" t="s">
        <v>275</v>
      </c>
      <c r="C117" s="121"/>
      <c r="D117" s="178"/>
      <c r="E117" s="165"/>
    </row>
    <row r="118" spans="1:6" x14ac:dyDescent="0.3">
      <c r="A118" s="79" t="s">
        <v>190</v>
      </c>
      <c r="B118" s="226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418</v>
      </c>
      <c r="B119" s="233" t="s">
        <v>419</v>
      </c>
      <c r="C119" s="176"/>
      <c r="D119" s="148">
        <f>C119*F121</f>
        <v>0</v>
      </c>
      <c r="E119" s="235" t="s">
        <v>425</v>
      </c>
      <c r="F119" s="234">
        <f>C119+C121+C122+C125</f>
        <v>0</v>
      </c>
    </row>
    <row r="120" spans="1:6" x14ac:dyDescent="0.3">
      <c r="A120" s="327" t="s">
        <v>200</v>
      </c>
      <c r="B120" s="127" t="s">
        <v>422</v>
      </c>
      <c r="C120" s="231"/>
      <c r="D120" s="166"/>
      <c r="E120" s="236" t="s">
        <v>426</v>
      </c>
      <c r="F120" s="116">
        <f>+D116+D117+D118+D135</f>
        <v>0</v>
      </c>
    </row>
    <row r="121" spans="1:6" x14ac:dyDescent="0.3">
      <c r="A121" s="327"/>
      <c r="B121" s="232" t="s">
        <v>421</v>
      </c>
      <c r="C121" s="176"/>
      <c r="D121" s="148">
        <f>((D38+D73+D83+D102+D111+D115+D118)/(1-C120))*C121</f>
        <v>0</v>
      </c>
      <c r="E121" s="236" t="s">
        <v>427</v>
      </c>
      <c r="F121" s="116">
        <f>(F120/(1-F119))</f>
        <v>0</v>
      </c>
    </row>
    <row r="122" spans="1:6" x14ac:dyDescent="0.3">
      <c r="A122" s="327"/>
      <c r="B122" s="232" t="s">
        <v>420</v>
      </c>
      <c r="C122" s="176"/>
      <c r="D122" s="148">
        <f>((D38+D73+D83+D102+D111+D115+D118)/(1-C120))*C122</f>
        <v>0</v>
      </c>
      <c r="E122" s="236" t="s">
        <v>428</v>
      </c>
      <c r="F122" s="116">
        <f>F121-F120</f>
        <v>0</v>
      </c>
    </row>
    <row r="123" spans="1:6" x14ac:dyDescent="0.3">
      <c r="A123" s="327"/>
      <c r="B123" s="127" t="s">
        <v>423</v>
      </c>
      <c r="C123" s="177"/>
      <c r="D123" s="178"/>
    </row>
    <row r="124" spans="1:6" x14ac:dyDescent="0.3">
      <c r="A124" s="327"/>
      <c r="B124" s="127" t="s">
        <v>424</v>
      </c>
      <c r="C124" s="177"/>
      <c r="D124" s="178"/>
    </row>
    <row r="125" spans="1:6" x14ac:dyDescent="0.3">
      <c r="A125" s="327"/>
      <c r="B125" s="232" t="s">
        <v>248</v>
      </c>
      <c r="C125" s="176"/>
      <c r="D125" s="148">
        <f>((D38+D73+D83+D102+D111+D115+D118)/(1-C120))*C125</f>
        <v>0</v>
      </c>
    </row>
    <row r="126" spans="1:6" ht="13.8" thickBot="1" x14ac:dyDescent="0.35">
      <c r="A126" s="305" t="s">
        <v>38</v>
      </c>
      <c r="B126" s="31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92" t="s">
        <v>249</v>
      </c>
      <c r="B128" s="293"/>
      <c r="C128" s="293"/>
      <c r="D128" s="294"/>
    </row>
    <row r="129" spans="1:5" x14ac:dyDescent="0.3">
      <c r="A129" s="288" t="s">
        <v>250</v>
      </c>
      <c r="B129" s="289"/>
      <c r="C129" s="289"/>
      <c r="D129" s="168" t="s">
        <v>8</v>
      </c>
    </row>
    <row r="130" spans="1:5" x14ac:dyDescent="0.3">
      <c r="A130" s="79" t="s">
        <v>188</v>
      </c>
      <c r="B130" s="311" t="s">
        <v>251</v>
      </c>
      <c r="C130" s="328"/>
      <c r="D130" s="169">
        <f>(D38)</f>
        <v>0</v>
      </c>
    </row>
    <row r="131" spans="1:5" x14ac:dyDescent="0.3">
      <c r="A131" s="79" t="s">
        <v>190</v>
      </c>
      <c r="B131" s="311" t="s">
        <v>13</v>
      </c>
      <c r="C131" s="328"/>
      <c r="D131" s="155">
        <f>(D73)</f>
        <v>0</v>
      </c>
    </row>
    <row r="132" spans="1:5" x14ac:dyDescent="0.3">
      <c r="A132" s="79" t="s">
        <v>199</v>
      </c>
      <c r="B132" s="311" t="s">
        <v>252</v>
      </c>
      <c r="C132" s="328"/>
      <c r="D132" s="155">
        <f>(D83)</f>
        <v>0</v>
      </c>
    </row>
    <row r="133" spans="1:5" x14ac:dyDescent="0.3">
      <c r="A133" s="79" t="s">
        <v>200</v>
      </c>
      <c r="B133" s="311" t="s">
        <v>23</v>
      </c>
      <c r="C133" s="328"/>
      <c r="D133" s="155">
        <f>(D102)</f>
        <v>0</v>
      </c>
    </row>
    <row r="134" spans="1:5" x14ac:dyDescent="0.3">
      <c r="A134" s="79" t="s">
        <v>201</v>
      </c>
      <c r="B134" s="311" t="s">
        <v>253</v>
      </c>
      <c r="C134" s="328"/>
      <c r="D134" s="155">
        <f>D106</f>
        <v>0</v>
      </c>
    </row>
    <row r="135" spans="1:5" x14ac:dyDescent="0.3">
      <c r="A135" s="329" t="s">
        <v>254</v>
      </c>
      <c r="B135" s="330"/>
      <c r="C135" s="331"/>
      <c r="D135" s="170">
        <f>SUM(D130:D134)</f>
        <v>0</v>
      </c>
      <c r="E135" s="116"/>
    </row>
    <row r="136" spans="1:5" ht="13.8" thickBot="1" x14ac:dyDescent="0.35">
      <c r="A136" s="171" t="s">
        <v>202</v>
      </c>
      <c r="B136" s="332" t="s">
        <v>255</v>
      </c>
      <c r="C136" s="332"/>
      <c r="D136" s="172">
        <f>(D126)</f>
        <v>0</v>
      </c>
    </row>
    <row r="137" spans="1:5" ht="13.8" thickBot="1" x14ac:dyDescent="0.35">
      <c r="A137" s="325" t="s">
        <v>256</v>
      </c>
      <c r="B137" s="326"/>
      <c r="C137" s="326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dfQtyg2z0KgkTE/rBN7Ify10vdxXzrjnm3xm+AyeSmo53lG55mFWLHBKwRaQDqi7jaVxjq2UhxB1cIaXASlXeA==" saltValue="cfe1V0nqoNuTjLHgP6oT5w==" spinCount="100000" sheet="1" objects="1" scenarios="1"/>
  <mergeCells count="69">
    <mergeCell ref="A135:C135"/>
    <mergeCell ref="B136:C136"/>
    <mergeCell ref="A137:C137"/>
    <mergeCell ref="A129:C129"/>
    <mergeCell ref="B130:C130"/>
    <mergeCell ref="B131:C131"/>
    <mergeCell ref="B132:C132"/>
    <mergeCell ref="B133:C133"/>
    <mergeCell ref="B134:C134"/>
    <mergeCell ref="A128:D12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114:B114"/>
    <mergeCell ref="A120:A125"/>
    <mergeCell ref="A126:B126"/>
    <mergeCell ref="A98:B98"/>
    <mergeCell ref="B71:C71"/>
    <mergeCell ref="B72:C72"/>
    <mergeCell ref="A73:C73"/>
    <mergeCell ref="A75:D75"/>
    <mergeCell ref="A76:B76"/>
    <mergeCell ref="A83:B83"/>
    <mergeCell ref="A85:D85"/>
    <mergeCell ref="A86:B86"/>
    <mergeCell ref="A93:B93"/>
    <mergeCell ref="A95:B95"/>
    <mergeCell ref="A96:B96"/>
    <mergeCell ref="B70:C70"/>
    <mergeCell ref="A41:B41"/>
    <mergeCell ref="A44:B44"/>
    <mergeCell ref="A46:B46"/>
    <mergeCell ref="A47:B47"/>
    <mergeCell ref="A56:B56"/>
    <mergeCell ref="A57:B57"/>
    <mergeCell ref="A64:B64"/>
    <mergeCell ref="A65:B65"/>
    <mergeCell ref="A67:B67"/>
    <mergeCell ref="A68:D68"/>
    <mergeCell ref="B69:C69"/>
    <mergeCell ref="A40:D40"/>
    <mergeCell ref="B25:C25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B24:C24"/>
    <mergeCell ref="A1:D1"/>
    <mergeCell ref="A2:D2"/>
    <mergeCell ref="A3:D3"/>
    <mergeCell ref="A5:D5"/>
    <mergeCell ref="A6:D6"/>
    <mergeCell ref="A7:D7"/>
    <mergeCell ref="A13:D13"/>
    <mergeCell ref="C17:D17"/>
    <mergeCell ref="A21:D21"/>
    <mergeCell ref="B22:C22"/>
    <mergeCell ref="B23:C23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69F5-A7A9-418E-9900-6901F48B32EA}">
  <dimension ref="A1:J40"/>
  <sheetViews>
    <sheetView workbookViewId="0">
      <pane ySplit="7" topLeftCell="A20" activePane="bottomLeft" state="frozen"/>
      <selection pane="bottomLeft" activeCell="H22" sqref="H22"/>
    </sheetView>
  </sheetViews>
  <sheetFormatPr defaultRowHeight="13.2" x14ac:dyDescent="0.25"/>
  <cols>
    <col min="1" max="1" width="10.21875" style="2" bestFit="1" customWidth="1"/>
    <col min="2" max="2" width="12" style="2" customWidth="1"/>
    <col min="3" max="3" width="17.5546875" style="2" customWidth="1"/>
    <col min="4" max="4" width="16.6640625" style="2" customWidth="1"/>
    <col min="5" max="5" width="14.109375" style="2" customWidth="1"/>
    <col min="6" max="6" width="25.5546875" style="2" customWidth="1"/>
    <col min="7" max="7" width="15.33203125" style="2" customWidth="1"/>
    <col min="8" max="8" width="18.33203125" style="2" bestFit="1" customWidth="1"/>
    <col min="9" max="9" width="16" style="2" bestFit="1" customWidth="1"/>
    <col min="10" max="10" width="13.109375" style="2" bestFit="1" customWidth="1"/>
    <col min="11" max="252" width="8.88671875" style="2"/>
    <col min="253" max="253" width="10" style="2" bestFit="1" customWidth="1"/>
    <col min="254" max="254" width="8.88671875" style="2"/>
    <col min="255" max="255" width="15" style="2" bestFit="1" customWidth="1"/>
    <col min="256" max="256" width="14.44140625" style="2" customWidth="1"/>
    <col min="257" max="257" width="10.88671875" style="2" bestFit="1" customWidth="1"/>
    <col min="258" max="258" width="8.88671875" style="2"/>
    <col min="259" max="259" width="19.109375" style="2" customWidth="1"/>
    <col min="260" max="260" width="8.88671875" style="2"/>
    <col min="261" max="261" width="14.5546875" style="2" customWidth="1"/>
    <col min="262" max="262" width="14.109375" style="2" bestFit="1" customWidth="1"/>
    <col min="263" max="263" width="10.5546875" style="2" bestFit="1" customWidth="1"/>
    <col min="264" max="264" width="8.88671875" style="2"/>
    <col min="265" max="265" width="9.5546875" style="2" bestFit="1" customWidth="1"/>
    <col min="266" max="508" width="8.88671875" style="2"/>
    <col min="509" max="509" width="10" style="2" bestFit="1" customWidth="1"/>
    <col min="510" max="510" width="8.88671875" style="2"/>
    <col min="511" max="511" width="15" style="2" bestFit="1" customWidth="1"/>
    <col min="512" max="512" width="14.44140625" style="2" customWidth="1"/>
    <col min="513" max="513" width="10.88671875" style="2" bestFit="1" customWidth="1"/>
    <col min="514" max="514" width="8.88671875" style="2"/>
    <col min="515" max="515" width="19.109375" style="2" customWidth="1"/>
    <col min="516" max="516" width="8.88671875" style="2"/>
    <col min="517" max="517" width="14.5546875" style="2" customWidth="1"/>
    <col min="518" max="518" width="14.109375" style="2" bestFit="1" customWidth="1"/>
    <col min="519" max="519" width="10.5546875" style="2" bestFit="1" customWidth="1"/>
    <col min="520" max="520" width="8.88671875" style="2"/>
    <col min="521" max="521" width="9.5546875" style="2" bestFit="1" customWidth="1"/>
    <col min="522" max="764" width="8.88671875" style="2"/>
    <col min="765" max="765" width="10" style="2" bestFit="1" customWidth="1"/>
    <col min="766" max="766" width="8.88671875" style="2"/>
    <col min="767" max="767" width="15" style="2" bestFit="1" customWidth="1"/>
    <col min="768" max="768" width="14.44140625" style="2" customWidth="1"/>
    <col min="769" max="769" width="10.88671875" style="2" bestFit="1" customWidth="1"/>
    <col min="770" max="770" width="8.88671875" style="2"/>
    <col min="771" max="771" width="19.109375" style="2" customWidth="1"/>
    <col min="772" max="772" width="8.88671875" style="2"/>
    <col min="773" max="773" width="14.5546875" style="2" customWidth="1"/>
    <col min="774" max="774" width="14.109375" style="2" bestFit="1" customWidth="1"/>
    <col min="775" max="775" width="10.5546875" style="2" bestFit="1" customWidth="1"/>
    <col min="776" max="776" width="8.88671875" style="2"/>
    <col min="777" max="777" width="9.5546875" style="2" bestFit="1" customWidth="1"/>
    <col min="778" max="1020" width="8.88671875" style="2"/>
    <col min="1021" max="1021" width="10" style="2" bestFit="1" customWidth="1"/>
    <col min="1022" max="1022" width="8.88671875" style="2"/>
    <col min="1023" max="1023" width="15" style="2" bestFit="1" customWidth="1"/>
    <col min="1024" max="1024" width="14.44140625" style="2" customWidth="1"/>
    <col min="1025" max="1025" width="10.88671875" style="2" bestFit="1" customWidth="1"/>
    <col min="1026" max="1026" width="8.88671875" style="2"/>
    <col min="1027" max="1027" width="19.109375" style="2" customWidth="1"/>
    <col min="1028" max="1028" width="8.88671875" style="2"/>
    <col min="1029" max="1029" width="14.5546875" style="2" customWidth="1"/>
    <col min="1030" max="1030" width="14.109375" style="2" bestFit="1" customWidth="1"/>
    <col min="1031" max="1031" width="10.5546875" style="2" bestFit="1" customWidth="1"/>
    <col min="1032" max="1032" width="8.88671875" style="2"/>
    <col min="1033" max="1033" width="9.5546875" style="2" bestFit="1" customWidth="1"/>
    <col min="1034" max="1276" width="8.88671875" style="2"/>
    <col min="1277" max="1277" width="10" style="2" bestFit="1" customWidth="1"/>
    <col min="1278" max="1278" width="8.88671875" style="2"/>
    <col min="1279" max="1279" width="15" style="2" bestFit="1" customWidth="1"/>
    <col min="1280" max="1280" width="14.44140625" style="2" customWidth="1"/>
    <col min="1281" max="1281" width="10.88671875" style="2" bestFit="1" customWidth="1"/>
    <col min="1282" max="1282" width="8.88671875" style="2"/>
    <col min="1283" max="1283" width="19.109375" style="2" customWidth="1"/>
    <col min="1284" max="1284" width="8.88671875" style="2"/>
    <col min="1285" max="1285" width="14.5546875" style="2" customWidth="1"/>
    <col min="1286" max="1286" width="14.109375" style="2" bestFit="1" customWidth="1"/>
    <col min="1287" max="1287" width="10.5546875" style="2" bestFit="1" customWidth="1"/>
    <col min="1288" max="1288" width="8.88671875" style="2"/>
    <col min="1289" max="1289" width="9.5546875" style="2" bestFit="1" customWidth="1"/>
    <col min="1290" max="1532" width="8.88671875" style="2"/>
    <col min="1533" max="1533" width="10" style="2" bestFit="1" customWidth="1"/>
    <col min="1534" max="1534" width="8.88671875" style="2"/>
    <col min="1535" max="1535" width="15" style="2" bestFit="1" customWidth="1"/>
    <col min="1536" max="1536" width="14.44140625" style="2" customWidth="1"/>
    <col min="1537" max="1537" width="10.88671875" style="2" bestFit="1" customWidth="1"/>
    <col min="1538" max="1538" width="8.88671875" style="2"/>
    <col min="1539" max="1539" width="19.109375" style="2" customWidth="1"/>
    <col min="1540" max="1540" width="8.88671875" style="2"/>
    <col min="1541" max="1541" width="14.5546875" style="2" customWidth="1"/>
    <col min="1542" max="1542" width="14.109375" style="2" bestFit="1" customWidth="1"/>
    <col min="1543" max="1543" width="10.5546875" style="2" bestFit="1" customWidth="1"/>
    <col min="1544" max="1544" width="8.88671875" style="2"/>
    <col min="1545" max="1545" width="9.5546875" style="2" bestFit="1" customWidth="1"/>
    <col min="1546" max="1788" width="8.88671875" style="2"/>
    <col min="1789" max="1789" width="10" style="2" bestFit="1" customWidth="1"/>
    <col min="1790" max="1790" width="8.88671875" style="2"/>
    <col min="1791" max="1791" width="15" style="2" bestFit="1" customWidth="1"/>
    <col min="1792" max="1792" width="14.44140625" style="2" customWidth="1"/>
    <col min="1793" max="1793" width="10.88671875" style="2" bestFit="1" customWidth="1"/>
    <col min="1794" max="1794" width="8.88671875" style="2"/>
    <col min="1795" max="1795" width="19.109375" style="2" customWidth="1"/>
    <col min="1796" max="1796" width="8.88671875" style="2"/>
    <col min="1797" max="1797" width="14.5546875" style="2" customWidth="1"/>
    <col min="1798" max="1798" width="14.109375" style="2" bestFit="1" customWidth="1"/>
    <col min="1799" max="1799" width="10.5546875" style="2" bestFit="1" customWidth="1"/>
    <col min="1800" max="1800" width="8.88671875" style="2"/>
    <col min="1801" max="1801" width="9.5546875" style="2" bestFit="1" customWidth="1"/>
    <col min="1802" max="2044" width="8.88671875" style="2"/>
    <col min="2045" max="2045" width="10" style="2" bestFit="1" customWidth="1"/>
    <col min="2046" max="2046" width="8.88671875" style="2"/>
    <col min="2047" max="2047" width="15" style="2" bestFit="1" customWidth="1"/>
    <col min="2048" max="2048" width="14.44140625" style="2" customWidth="1"/>
    <col min="2049" max="2049" width="10.88671875" style="2" bestFit="1" customWidth="1"/>
    <col min="2050" max="2050" width="8.88671875" style="2"/>
    <col min="2051" max="2051" width="19.109375" style="2" customWidth="1"/>
    <col min="2052" max="2052" width="8.88671875" style="2"/>
    <col min="2053" max="2053" width="14.5546875" style="2" customWidth="1"/>
    <col min="2054" max="2054" width="14.109375" style="2" bestFit="1" customWidth="1"/>
    <col min="2055" max="2055" width="10.5546875" style="2" bestFit="1" customWidth="1"/>
    <col min="2056" max="2056" width="8.88671875" style="2"/>
    <col min="2057" max="2057" width="9.5546875" style="2" bestFit="1" customWidth="1"/>
    <col min="2058" max="2300" width="8.88671875" style="2"/>
    <col min="2301" max="2301" width="10" style="2" bestFit="1" customWidth="1"/>
    <col min="2302" max="2302" width="8.88671875" style="2"/>
    <col min="2303" max="2303" width="15" style="2" bestFit="1" customWidth="1"/>
    <col min="2304" max="2304" width="14.44140625" style="2" customWidth="1"/>
    <col min="2305" max="2305" width="10.88671875" style="2" bestFit="1" customWidth="1"/>
    <col min="2306" max="2306" width="8.88671875" style="2"/>
    <col min="2307" max="2307" width="19.109375" style="2" customWidth="1"/>
    <col min="2308" max="2308" width="8.88671875" style="2"/>
    <col min="2309" max="2309" width="14.5546875" style="2" customWidth="1"/>
    <col min="2310" max="2310" width="14.109375" style="2" bestFit="1" customWidth="1"/>
    <col min="2311" max="2311" width="10.5546875" style="2" bestFit="1" customWidth="1"/>
    <col min="2312" max="2312" width="8.88671875" style="2"/>
    <col min="2313" max="2313" width="9.5546875" style="2" bestFit="1" customWidth="1"/>
    <col min="2314" max="2556" width="8.88671875" style="2"/>
    <col min="2557" max="2557" width="10" style="2" bestFit="1" customWidth="1"/>
    <col min="2558" max="2558" width="8.88671875" style="2"/>
    <col min="2559" max="2559" width="15" style="2" bestFit="1" customWidth="1"/>
    <col min="2560" max="2560" width="14.44140625" style="2" customWidth="1"/>
    <col min="2561" max="2561" width="10.88671875" style="2" bestFit="1" customWidth="1"/>
    <col min="2562" max="2562" width="8.88671875" style="2"/>
    <col min="2563" max="2563" width="19.109375" style="2" customWidth="1"/>
    <col min="2564" max="2564" width="8.88671875" style="2"/>
    <col min="2565" max="2565" width="14.5546875" style="2" customWidth="1"/>
    <col min="2566" max="2566" width="14.109375" style="2" bestFit="1" customWidth="1"/>
    <col min="2567" max="2567" width="10.5546875" style="2" bestFit="1" customWidth="1"/>
    <col min="2568" max="2568" width="8.88671875" style="2"/>
    <col min="2569" max="2569" width="9.5546875" style="2" bestFit="1" customWidth="1"/>
    <col min="2570" max="2812" width="8.88671875" style="2"/>
    <col min="2813" max="2813" width="10" style="2" bestFit="1" customWidth="1"/>
    <col min="2814" max="2814" width="8.88671875" style="2"/>
    <col min="2815" max="2815" width="15" style="2" bestFit="1" customWidth="1"/>
    <col min="2816" max="2816" width="14.44140625" style="2" customWidth="1"/>
    <col min="2817" max="2817" width="10.88671875" style="2" bestFit="1" customWidth="1"/>
    <col min="2818" max="2818" width="8.88671875" style="2"/>
    <col min="2819" max="2819" width="19.109375" style="2" customWidth="1"/>
    <col min="2820" max="2820" width="8.88671875" style="2"/>
    <col min="2821" max="2821" width="14.5546875" style="2" customWidth="1"/>
    <col min="2822" max="2822" width="14.109375" style="2" bestFit="1" customWidth="1"/>
    <col min="2823" max="2823" width="10.5546875" style="2" bestFit="1" customWidth="1"/>
    <col min="2824" max="2824" width="8.88671875" style="2"/>
    <col min="2825" max="2825" width="9.5546875" style="2" bestFit="1" customWidth="1"/>
    <col min="2826" max="3068" width="8.88671875" style="2"/>
    <col min="3069" max="3069" width="10" style="2" bestFit="1" customWidth="1"/>
    <col min="3070" max="3070" width="8.88671875" style="2"/>
    <col min="3071" max="3071" width="15" style="2" bestFit="1" customWidth="1"/>
    <col min="3072" max="3072" width="14.44140625" style="2" customWidth="1"/>
    <col min="3073" max="3073" width="10.88671875" style="2" bestFit="1" customWidth="1"/>
    <col min="3074" max="3074" width="8.88671875" style="2"/>
    <col min="3075" max="3075" width="19.109375" style="2" customWidth="1"/>
    <col min="3076" max="3076" width="8.88671875" style="2"/>
    <col min="3077" max="3077" width="14.5546875" style="2" customWidth="1"/>
    <col min="3078" max="3078" width="14.109375" style="2" bestFit="1" customWidth="1"/>
    <col min="3079" max="3079" width="10.5546875" style="2" bestFit="1" customWidth="1"/>
    <col min="3080" max="3080" width="8.88671875" style="2"/>
    <col min="3081" max="3081" width="9.5546875" style="2" bestFit="1" customWidth="1"/>
    <col min="3082" max="3324" width="8.88671875" style="2"/>
    <col min="3325" max="3325" width="10" style="2" bestFit="1" customWidth="1"/>
    <col min="3326" max="3326" width="8.88671875" style="2"/>
    <col min="3327" max="3327" width="15" style="2" bestFit="1" customWidth="1"/>
    <col min="3328" max="3328" width="14.44140625" style="2" customWidth="1"/>
    <col min="3329" max="3329" width="10.88671875" style="2" bestFit="1" customWidth="1"/>
    <col min="3330" max="3330" width="8.88671875" style="2"/>
    <col min="3331" max="3331" width="19.109375" style="2" customWidth="1"/>
    <col min="3332" max="3332" width="8.88671875" style="2"/>
    <col min="3333" max="3333" width="14.5546875" style="2" customWidth="1"/>
    <col min="3334" max="3334" width="14.109375" style="2" bestFit="1" customWidth="1"/>
    <col min="3335" max="3335" width="10.5546875" style="2" bestFit="1" customWidth="1"/>
    <col min="3336" max="3336" width="8.88671875" style="2"/>
    <col min="3337" max="3337" width="9.5546875" style="2" bestFit="1" customWidth="1"/>
    <col min="3338" max="3580" width="8.88671875" style="2"/>
    <col min="3581" max="3581" width="10" style="2" bestFit="1" customWidth="1"/>
    <col min="3582" max="3582" width="8.88671875" style="2"/>
    <col min="3583" max="3583" width="15" style="2" bestFit="1" customWidth="1"/>
    <col min="3584" max="3584" width="14.44140625" style="2" customWidth="1"/>
    <col min="3585" max="3585" width="10.88671875" style="2" bestFit="1" customWidth="1"/>
    <col min="3586" max="3586" width="8.88671875" style="2"/>
    <col min="3587" max="3587" width="19.109375" style="2" customWidth="1"/>
    <col min="3588" max="3588" width="8.88671875" style="2"/>
    <col min="3589" max="3589" width="14.5546875" style="2" customWidth="1"/>
    <col min="3590" max="3590" width="14.109375" style="2" bestFit="1" customWidth="1"/>
    <col min="3591" max="3591" width="10.5546875" style="2" bestFit="1" customWidth="1"/>
    <col min="3592" max="3592" width="8.88671875" style="2"/>
    <col min="3593" max="3593" width="9.5546875" style="2" bestFit="1" customWidth="1"/>
    <col min="3594" max="3836" width="8.88671875" style="2"/>
    <col min="3837" max="3837" width="10" style="2" bestFit="1" customWidth="1"/>
    <col min="3838" max="3838" width="8.88671875" style="2"/>
    <col min="3839" max="3839" width="15" style="2" bestFit="1" customWidth="1"/>
    <col min="3840" max="3840" width="14.44140625" style="2" customWidth="1"/>
    <col min="3841" max="3841" width="10.88671875" style="2" bestFit="1" customWidth="1"/>
    <col min="3842" max="3842" width="8.88671875" style="2"/>
    <col min="3843" max="3843" width="19.109375" style="2" customWidth="1"/>
    <col min="3844" max="3844" width="8.88671875" style="2"/>
    <col min="3845" max="3845" width="14.5546875" style="2" customWidth="1"/>
    <col min="3846" max="3846" width="14.109375" style="2" bestFit="1" customWidth="1"/>
    <col min="3847" max="3847" width="10.5546875" style="2" bestFit="1" customWidth="1"/>
    <col min="3848" max="3848" width="8.88671875" style="2"/>
    <col min="3849" max="3849" width="9.5546875" style="2" bestFit="1" customWidth="1"/>
    <col min="3850" max="4092" width="8.88671875" style="2"/>
    <col min="4093" max="4093" width="10" style="2" bestFit="1" customWidth="1"/>
    <col min="4094" max="4094" width="8.88671875" style="2"/>
    <col min="4095" max="4095" width="15" style="2" bestFit="1" customWidth="1"/>
    <col min="4096" max="4096" width="14.44140625" style="2" customWidth="1"/>
    <col min="4097" max="4097" width="10.88671875" style="2" bestFit="1" customWidth="1"/>
    <col min="4098" max="4098" width="8.88671875" style="2"/>
    <col min="4099" max="4099" width="19.109375" style="2" customWidth="1"/>
    <col min="4100" max="4100" width="8.88671875" style="2"/>
    <col min="4101" max="4101" width="14.5546875" style="2" customWidth="1"/>
    <col min="4102" max="4102" width="14.109375" style="2" bestFit="1" customWidth="1"/>
    <col min="4103" max="4103" width="10.5546875" style="2" bestFit="1" customWidth="1"/>
    <col min="4104" max="4104" width="8.88671875" style="2"/>
    <col min="4105" max="4105" width="9.5546875" style="2" bestFit="1" customWidth="1"/>
    <col min="4106" max="4348" width="8.88671875" style="2"/>
    <col min="4349" max="4349" width="10" style="2" bestFit="1" customWidth="1"/>
    <col min="4350" max="4350" width="8.88671875" style="2"/>
    <col min="4351" max="4351" width="15" style="2" bestFit="1" customWidth="1"/>
    <col min="4352" max="4352" width="14.44140625" style="2" customWidth="1"/>
    <col min="4353" max="4353" width="10.88671875" style="2" bestFit="1" customWidth="1"/>
    <col min="4354" max="4354" width="8.88671875" style="2"/>
    <col min="4355" max="4355" width="19.109375" style="2" customWidth="1"/>
    <col min="4356" max="4356" width="8.88671875" style="2"/>
    <col min="4357" max="4357" width="14.5546875" style="2" customWidth="1"/>
    <col min="4358" max="4358" width="14.109375" style="2" bestFit="1" customWidth="1"/>
    <col min="4359" max="4359" width="10.5546875" style="2" bestFit="1" customWidth="1"/>
    <col min="4360" max="4360" width="8.88671875" style="2"/>
    <col min="4361" max="4361" width="9.5546875" style="2" bestFit="1" customWidth="1"/>
    <col min="4362" max="4604" width="8.88671875" style="2"/>
    <col min="4605" max="4605" width="10" style="2" bestFit="1" customWidth="1"/>
    <col min="4606" max="4606" width="8.88671875" style="2"/>
    <col min="4607" max="4607" width="15" style="2" bestFit="1" customWidth="1"/>
    <col min="4608" max="4608" width="14.44140625" style="2" customWidth="1"/>
    <col min="4609" max="4609" width="10.88671875" style="2" bestFit="1" customWidth="1"/>
    <col min="4610" max="4610" width="8.88671875" style="2"/>
    <col min="4611" max="4611" width="19.109375" style="2" customWidth="1"/>
    <col min="4612" max="4612" width="8.88671875" style="2"/>
    <col min="4613" max="4613" width="14.5546875" style="2" customWidth="1"/>
    <col min="4614" max="4614" width="14.109375" style="2" bestFit="1" customWidth="1"/>
    <col min="4615" max="4615" width="10.5546875" style="2" bestFit="1" customWidth="1"/>
    <col min="4616" max="4616" width="8.88671875" style="2"/>
    <col min="4617" max="4617" width="9.5546875" style="2" bestFit="1" customWidth="1"/>
    <col min="4618" max="4860" width="8.88671875" style="2"/>
    <col min="4861" max="4861" width="10" style="2" bestFit="1" customWidth="1"/>
    <col min="4862" max="4862" width="8.88671875" style="2"/>
    <col min="4863" max="4863" width="15" style="2" bestFit="1" customWidth="1"/>
    <col min="4864" max="4864" width="14.44140625" style="2" customWidth="1"/>
    <col min="4865" max="4865" width="10.88671875" style="2" bestFit="1" customWidth="1"/>
    <col min="4866" max="4866" width="8.88671875" style="2"/>
    <col min="4867" max="4867" width="19.109375" style="2" customWidth="1"/>
    <col min="4868" max="4868" width="8.88671875" style="2"/>
    <col min="4869" max="4869" width="14.5546875" style="2" customWidth="1"/>
    <col min="4870" max="4870" width="14.109375" style="2" bestFit="1" customWidth="1"/>
    <col min="4871" max="4871" width="10.5546875" style="2" bestFit="1" customWidth="1"/>
    <col min="4872" max="4872" width="8.88671875" style="2"/>
    <col min="4873" max="4873" width="9.5546875" style="2" bestFit="1" customWidth="1"/>
    <col min="4874" max="5116" width="8.88671875" style="2"/>
    <col min="5117" max="5117" width="10" style="2" bestFit="1" customWidth="1"/>
    <col min="5118" max="5118" width="8.88671875" style="2"/>
    <col min="5119" max="5119" width="15" style="2" bestFit="1" customWidth="1"/>
    <col min="5120" max="5120" width="14.44140625" style="2" customWidth="1"/>
    <col min="5121" max="5121" width="10.88671875" style="2" bestFit="1" customWidth="1"/>
    <col min="5122" max="5122" width="8.88671875" style="2"/>
    <col min="5123" max="5123" width="19.109375" style="2" customWidth="1"/>
    <col min="5124" max="5124" width="8.88671875" style="2"/>
    <col min="5125" max="5125" width="14.5546875" style="2" customWidth="1"/>
    <col min="5126" max="5126" width="14.109375" style="2" bestFit="1" customWidth="1"/>
    <col min="5127" max="5127" width="10.5546875" style="2" bestFit="1" customWidth="1"/>
    <col min="5128" max="5128" width="8.88671875" style="2"/>
    <col min="5129" max="5129" width="9.5546875" style="2" bestFit="1" customWidth="1"/>
    <col min="5130" max="5372" width="8.88671875" style="2"/>
    <col min="5373" max="5373" width="10" style="2" bestFit="1" customWidth="1"/>
    <col min="5374" max="5374" width="8.88671875" style="2"/>
    <col min="5375" max="5375" width="15" style="2" bestFit="1" customWidth="1"/>
    <col min="5376" max="5376" width="14.44140625" style="2" customWidth="1"/>
    <col min="5377" max="5377" width="10.88671875" style="2" bestFit="1" customWidth="1"/>
    <col min="5378" max="5378" width="8.88671875" style="2"/>
    <col min="5379" max="5379" width="19.109375" style="2" customWidth="1"/>
    <col min="5380" max="5380" width="8.88671875" style="2"/>
    <col min="5381" max="5381" width="14.5546875" style="2" customWidth="1"/>
    <col min="5382" max="5382" width="14.109375" style="2" bestFit="1" customWidth="1"/>
    <col min="5383" max="5383" width="10.5546875" style="2" bestFit="1" customWidth="1"/>
    <col min="5384" max="5384" width="8.88671875" style="2"/>
    <col min="5385" max="5385" width="9.5546875" style="2" bestFit="1" customWidth="1"/>
    <col min="5386" max="5628" width="8.88671875" style="2"/>
    <col min="5629" max="5629" width="10" style="2" bestFit="1" customWidth="1"/>
    <col min="5630" max="5630" width="8.88671875" style="2"/>
    <col min="5631" max="5631" width="15" style="2" bestFit="1" customWidth="1"/>
    <col min="5632" max="5632" width="14.44140625" style="2" customWidth="1"/>
    <col min="5633" max="5633" width="10.88671875" style="2" bestFit="1" customWidth="1"/>
    <col min="5634" max="5634" width="8.88671875" style="2"/>
    <col min="5635" max="5635" width="19.109375" style="2" customWidth="1"/>
    <col min="5636" max="5636" width="8.88671875" style="2"/>
    <col min="5637" max="5637" width="14.5546875" style="2" customWidth="1"/>
    <col min="5638" max="5638" width="14.109375" style="2" bestFit="1" customWidth="1"/>
    <col min="5639" max="5639" width="10.5546875" style="2" bestFit="1" customWidth="1"/>
    <col min="5640" max="5640" width="8.88671875" style="2"/>
    <col min="5641" max="5641" width="9.5546875" style="2" bestFit="1" customWidth="1"/>
    <col min="5642" max="5884" width="8.88671875" style="2"/>
    <col min="5885" max="5885" width="10" style="2" bestFit="1" customWidth="1"/>
    <col min="5886" max="5886" width="8.88671875" style="2"/>
    <col min="5887" max="5887" width="15" style="2" bestFit="1" customWidth="1"/>
    <col min="5888" max="5888" width="14.44140625" style="2" customWidth="1"/>
    <col min="5889" max="5889" width="10.88671875" style="2" bestFit="1" customWidth="1"/>
    <col min="5890" max="5890" width="8.88671875" style="2"/>
    <col min="5891" max="5891" width="19.109375" style="2" customWidth="1"/>
    <col min="5892" max="5892" width="8.88671875" style="2"/>
    <col min="5893" max="5893" width="14.5546875" style="2" customWidth="1"/>
    <col min="5894" max="5894" width="14.109375" style="2" bestFit="1" customWidth="1"/>
    <col min="5895" max="5895" width="10.5546875" style="2" bestFit="1" customWidth="1"/>
    <col min="5896" max="5896" width="8.88671875" style="2"/>
    <col min="5897" max="5897" width="9.5546875" style="2" bestFit="1" customWidth="1"/>
    <col min="5898" max="6140" width="8.88671875" style="2"/>
    <col min="6141" max="6141" width="10" style="2" bestFit="1" customWidth="1"/>
    <col min="6142" max="6142" width="8.88671875" style="2"/>
    <col min="6143" max="6143" width="15" style="2" bestFit="1" customWidth="1"/>
    <col min="6144" max="6144" width="14.44140625" style="2" customWidth="1"/>
    <col min="6145" max="6145" width="10.88671875" style="2" bestFit="1" customWidth="1"/>
    <col min="6146" max="6146" width="8.88671875" style="2"/>
    <col min="6147" max="6147" width="19.109375" style="2" customWidth="1"/>
    <col min="6148" max="6148" width="8.88671875" style="2"/>
    <col min="6149" max="6149" width="14.5546875" style="2" customWidth="1"/>
    <col min="6150" max="6150" width="14.109375" style="2" bestFit="1" customWidth="1"/>
    <col min="6151" max="6151" width="10.5546875" style="2" bestFit="1" customWidth="1"/>
    <col min="6152" max="6152" width="8.88671875" style="2"/>
    <col min="6153" max="6153" width="9.5546875" style="2" bestFit="1" customWidth="1"/>
    <col min="6154" max="6396" width="8.88671875" style="2"/>
    <col min="6397" max="6397" width="10" style="2" bestFit="1" customWidth="1"/>
    <col min="6398" max="6398" width="8.88671875" style="2"/>
    <col min="6399" max="6399" width="15" style="2" bestFit="1" customWidth="1"/>
    <col min="6400" max="6400" width="14.44140625" style="2" customWidth="1"/>
    <col min="6401" max="6401" width="10.88671875" style="2" bestFit="1" customWidth="1"/>
    <col min="6402" max="6402" width="8.88671875" style="2"/>
    <col min="6403" max="6403" width="19.109375" style="2" customWidth="1"/>
    <col min="6404" max="6404" width="8.88671875" style="2"/>
    <col min="6405" max="6405" width="14.5546875" style="2" customWidth="1"/>
    <col min="6406" max="6406" width="14.109375" style="2" bestFit="1" customWidth="1"/>
    <col min="6407" max="6407" width="10.5546875" style="2" bestFit="1" customWidth="1"/>
    <col min="6408" max="6408" width="8.88671875" style="2"/>
    <col min="6409" max="6409" width="9.5546875" style="2" bestFit="1" customWidth="1"/>
    <col min="6410" max="6652" width="8.88671875" style="2"/>
    <col min="6653" max="6653" width="10" style="2" bestFit="1" customWidth="1"/>
    <col min="6654" max="6654" width="8.88671875" style="2"/>
    <col min="6655" max="6655" width="15" style="2" bestFit="1" customWidth="1"/>
    <col min="6656" max="6656" width="14.44140625" style="2" customWidth="1"/>
    <col min="6657" max="6657" width="10.88671875" style="2" bestFit="1" customWidth="1"/>
    <col min="6658" max="6658" width="8.88671875" style="2"/>
    <col min="6659" max="6659" width="19.109375" style="2" customWidth="1"/>
    <col min="6660" max="6660" width="8.88671875" style="2"/>
    <col min="6661" max="6661" width="14.5546875" style="2" customWidth="1"/>
    <col min="6662" max="6662" width="14.109375" style="2" bestFit="1" customWidth="1"/>
    <col min="6663" max="6663" width="10.5546875" style="2" bestFit="1" customWidth="1"/>
    <col min="6664" max="6664" width="8.88671875" style="2"/>
    <col min="6665" max="6665" width="9.5546875" style="2" bestFit="1" customWidth="1"/>
    <col min="6666" max="6908" width="8.88671875" style="2"/>
    <col min="6909" max="6909" width="10" style="2" bestFit="1" customWidth="1"/>
    <col min="6910" max="6910" width="8.88671875" style="2"/>
    <col min="6911" max="6911" width="15" style="2" bestFit="1" customWidth="1"/>
    <col min="6912" max="6912" width="14.44140625" style="2" customWidth="1"/>
    <col min="6913" max="6913" width="10.88671875" style="2" bestFit="1" customWidth="1"/>
    <col min="6914" max="6914" width="8.88671875" style="2"/>
    <col min="6915" max="6915" width="19.109375" style="2" customWidth="1"/>
    <col min="6916" max="6916" width="8.88671875" style="2"/>
    <col min="6917" max="6917" width="14.5546875" style="2" customWidth="1"/>
    <col min="6918" max="6918" width="14.109375" style="2" bestFit="1" customWidth="1"/>
    <col min="6919" max="6919" width="10.5546875" style="2" bestFit="1" customWidth="1"/>
    <col min="6920" max="6920" width="8.88671875" style="2"/>
    <col min="6921" max="6921" width="9.5546875" style="2" bestFit="1" customWidth="1"/>
    <col min="6922" max="7164" width="8.88671875" style="2"/>
    <col min="7165" max="7165" width="10" style="2" bestFit="1" customWidth="1"/>
    <col min="7166" max="7166" width="8.88671875" style="2"/>
    <col min="7167" max="7167" width="15" style="2" bestFit="1" customWidth="1"/>
    <col min="7168" max="7168" width="14.44140625" style="2" customWidth="1"/>
    <col min="7169" max="7169" width="10.88671875" style="2" bestFit="1" customWidth="1"/>
    <col min="7170" max="7170" width="8.88671875" style="2"/>
    <col min="7171" max="7171" width="19.109375" style="2" customWidth="1"/>
    <col min="7172" max="7172" width="8.88671875" style="2"/>
    <col min="7173" max="7173" width="14.5546875" style="2" customWidth="1"/>
    <col min="7174" max="7174" width="14.109375" style="2" bestFit="1" customWidth="1"/>
    <col min="7175" max="7175" width="10.5546875" style="2" bestFit="1" customWidth="1"/>
    <col min="7176" max="7176" width="8.88671875" style="2"/>
    <col min="7177" max="7177" width="9.5546875" style="2" bestFit="1" customWidth="1"/>
    <col min="7178" max="7420" width="8.88671875" style="2"/>
    <col min="7421" max="7421" width="10" style="2" bestFit="1" customWidth="1"/>
    <col min="7422" max="7422" width="8.88671875" style="2"/>
    <col min="7423" max="7423" width="15" style="2" bestFit="1" customWidth="1"/>
    <col min="7424" max="7424" width="14.44140625" style="2" customWidth="1"/>
    <col min="7425" max="7425" width="10.88671875" style="2" bestFit="1" customWidth="1"/>
    <col min="7426" max="7426" width="8.88671875" style="2"/>
    <col min="7427" max="7427" width="19.109375" style="2" customWidth="1"/>
    <col min="7428" max="7428" width="8.88671875" style="2"/>
    <col min="7429" max="7429" width="14.5546875" style="2" customWidth="1"/>
    <col min="7430" max="7430" width="14.109375" style="2" bestFit="1" customWidth="1"/>
    <col min="7431" max="7431" width="10.5546875" style="2" bestFit="1" customWidth="1"/>
    <col min="7432" max="7432" width="8.88671875" style="2"/>
    <col min="7433" max="7433" width="9.5546875" style="2" bestFit="1" customWidth="1"/>
    <col min="7434" max="7676" width="8.88671875" style="2"/>
    <col min="7677" max="7677" width="10" style="2" bestFit="1" customWidth="1"/>
    <col min="7678" max="7678" width="8.88671875" style="2"/>
    <col min="7679" max="7679" width="15" style="2" bestFit="1" customWidth="1"/>
    <col min="7680" max="7680" width="14.44140625" style="2" customWidth="1"/>
    <col min="7681" max="7681" width="10.88671875" style="2" bestFit="1" customWidth="1"/>
    <col min="7682" max="7682" width="8.88671875" style="2"/>
    <col min="7683" max="7683" width="19.109375" style="2" customWidth="1"/>
    <col min="7684" max="7684" width="8.88671875" style="2"/>
    <col min="7685" max="7685" width="14.5546875" style="2" customWidth="1"/>
    <col min="7686" max="7686" width="14.109375" style="2" bestFit="1" customWidth="1"/>
    <col min="7687" max="7687" width="10.5546875" style="2" bestFit="1" customWidth="1"/>
    <col min="7688" max="7688" width="8.88671875" style="2"/>
    <col min="7689" max="7689" width="9.5546875" style="2" bestFit="1" customWidth="1"/>
    <col min="7690" max="7932" width="8.88671875" style="2"/>
    <col min="7933" max="7933" width="10" style="2" bestFit="1" customWidth="1"/>
    <col min="7934" max="7934" width="8.88671875" style="2"/>
    <col min="7935" max="7935" width="15" style="2" bestFit="1" customWidth="1"/>
    <col min="7936" max="7936" width="14.44140625" style="2" customWidth="1"/>
    <col min="7937" max="7937" width="10.88671875" style="2" bestFit="1" customWidth="1"/>
    <col min="7938" max="7938" width="8.88671875" style="2"/>
    <col min="7939" max="7939" width="19.109375" style="2" customWidth="1"/>
    <col min="7940" max="7940" width="8.88671875" style="2"/>
    <col min="7941" max="7941" width="14.5546875" style="2" customWidth="1"/>
    <col min="7942" max="7942" width="14.109375" style="2" bestFit="1" customWidth="1"/>
    <col min="7943" max="7943" width="10.5546875" style="2" bestFit="1" customWidth="1"/>
    <col min="7944" max="7944" width="8.88671875" style="2"/>
    <col min="7945" max="7945" width="9.5546875" style="2" bestFit="1" customWidth="1"/>
    <col min="7946" max="8188" width="8.88671875" style="2"/>
    <col min="8189" max="8189" width="10" style="2" bestFit="1" customWidth="1"/>
    <col min="8190" max="8190" width="8.88671875" style="2"/>
    <col min="8191" max="8191" width="15" style="2" bestFit="1" customWidth="1"/>
    <col min="8192" max="8192" width="14.44140625" style="2" customWidth="1"/>
    <col min="8193" max="8193" width="10.88671875" style="2" bestFit="1" customWidth="1"/>
    <col min="8194" max="8194" width="8.88671875" style="2"/>
    <col min="8195" max="8195" width="19.109375" style="2" customWidth="1"/>
    <col min="8196" max="8196" width="8.88671875" style="2"/>
    <col min="8197" max="8197" width="14.5546875" style="2" customWidth="1"/>
    <col min="8198" max="8198" width="14.109375" style="2" bestFit="1" customWidth="1"/>
    <col min="8199" max="8199" width="10.5546875" style="2" bestFit="1" customWidth="1"/>
    <col min="8200" max="8200" width="8.88671875" style="2"/>
    <col min="8201" max="8201" width="9.5546875" style="2" bestFit="1" customWidth="1"/>
    <col min="8202" max="8444" width="8.88671875" style="2"/>
    <col min="8445" max="8445" width="10" style="2" bestFit="1" customWidth="1"/>
    <col min="8446" max="8446" width="8.88671875" style="2"/>
    <col min="8447" max="8447" width="15" style="2" bestFit="1" customWidth="1"/>
    <col min="8448" max="8448" width="14.44140625" style="2" customWidth="1"/>
    <col min="8449" max="8449" width="10.88671875" style="2" bestFit="1" customWidth="1"/>
    <col min="8450" max="8450" width="8.88671875" style="2"/>
    <col min="8451" max="8451" width="19.109375" style="2" customWidth="1"/>
    <col min="8452" max="8452" width="8.88671875" style="2"/>
    <col min="8453" max="8453" width="14.5546875" style="2" customWidth="1"/>
    <col min="8454" max="8454" width="14.109375" style="2" bestFit="1" customWidth="1"/>
    <col min="8455" max="8455" width="10.5546875" style="2" bestFit="1" customWidth="1"/>
    <col min="8456" max="8456" width="8.88671875" style="2"/>
    <col min="8457" max="8457" width="9.5546875" style="2" bestFit="1" customWidth="1"/>
    <col min="8458" max="8700" width="8.88671875" style="2"/>
    <col min="8701" max="8701" width="10" style="2" bestFit="1" customWidth="1"/>
    <col min="8702" max="8702" width="8.88671875" style="2"/>
    <col min="8703" max="8703" width="15" style="2" bestFit="1" customWidth="1"/>
    <col min="8704" max="8704" width="14.44140625" style="2" customWidth="1"/>
    <col min="8705" max="8705" width="10.88671875" style="2" bestFit="1" customWidth="1"/>
    <col min="8706" max="8706" width="8.88671875" style="2"/>
    <col min="8707" max="8707" width="19.109375" style="2" customWidth="1"/>
    <col min="8708" max="8708" width="8.88671875" style="2"/>
    <col min="8709" max="8709" width="14.5546875" style="2" customWidth="1"/>
    <col min="8710" max="8710" width="14.109375" style="2" bestFit="1" customWidth="1"/>
    <col min="8711" max="8711" width="10.5546875" style="2" bestFit="1" customWidth="1"/>
    <col min="8712" max="8712" width="8.88671875" style="2"/>
    <col min="8713" max="8713" width="9.5546875" style="2" bestFit="1" customWidth="1"/>
    <col min="8714" max="8956" width="8.88671875" style="2"/>
    <col min="8957" max="8957" width="10" style="2" bestFit="1" customWidth="1"/>
    <col min="8958" max="8958" width="8.88671875" style="2"/>
    <col min="8959" max="8959" width="15" style="2" bestFit="1" customWidth="1"/>
    <col min="8960" max="8960" width="14.44140625" style="2" customWidth="1"/>
    <col min="8961" max="8961" width="10.88671875" style="2" bestFit="1" customWidth="1"/>
    <col min="8962" max="8962" width="8.88671875" style="2"/>
    <col min="8963" max="8963" width="19.109375" style="2" customWidth="1"/>
    <col min="8964" max="8964" width="8.88671875" style="2"/>
    <col min="8965" max="8965" width="14.5546875" style="2" customWidth="1"/>
    <col min="8966" max="8966" width="14.109375" style="2" bestFit="1" customWidth="1"/>
    <col min="8967" max="8967" width="10.5546875" style="2" bestFit="1" customWidth="1"/>
    <col min="8968" max="8968" width="8.88671875" style="2"/>
    <col min="8969" max="8969" width="9.5546875" style="2" bestFit="1" customWidth="1"/>
    <col min="8970" max="9212" width="8.88671875" style="2"/>
    <col min="9213" max="9213" width="10" style="2" bestFit="1" customWidth="1"/>
    <col min="9214" max="9214" width="8.88671875" style="2"/>
    <col min="9215" max="9215" width="15" style="2" bestFit="1" customWidth="1"/>
    <col min="9216" max="9216" width="14.44140625" style="2" customWidth="1"/>
    <col min="9217" max="9217" width="10.88671875" style="2" bestFit="1" customWidth="1"/>
    <col min="9218" max="9218" width="8.88671875" style="2"/>
    <col min="9219" max="9219" width="19.109375" style="2" customWidth="1"/>
    <col min="9220" max="9220" width="8.88671875" style="2"/>
    <col min="9221" max="9221" width="14.5546875" style="2" customWidth="1"/>
    <col min="9222" max="9222" width="14.109375" style="2" bestFit="1" customWidth="1"/>
    <col min="9223" max="9223" width="10.5546875" style="2" bestFit="1" customWidth="1"/>
    <col min="9224" max="9224" width="8.88671875" style="2"/>
    <col min="9225" max="9225" width="9.5546875" style="2" bestFit="1" customWidth="1"/>
    <col min="9226" max="9468" width="8.88671875" style="2"/>
    <col min="9469" max="9469" width="10" style="2" bestFit="1" customWidth="1"/>
    <col min="9470" max="9470" width="8.88671875" style="2"/>
    <col min="9471" max="9471" width="15" style="2" bestFit="1" customWidth="1"/>
    <col min="9472" max="9472" width="14.44140625" style="2" customWidth="1"/>
    <col min="9473" max="9473" width="10.88671875" style="2" bestFit="1" customWidth="1"/>
    <col min="9474" max="9474" width="8.88671875" style="2"/>
    <col min="9475" max="9475" width="19.109375" style="2" customWidth="1"/>
    <col min="9476" max="9476" width="8.88671875" style="2"/>
    <col min="9477" max="9477" width="14.5546875" style="2" customWidth="1"/>
    <col min="9478" max="9478" width="14.109375" style="2" bestFit="1" customWidth="1"/>
    <col min="9479" max="9479" width="10.5546875" style="2" bestFit="1" customWidth="1"/>
    <col min="9480" max="9480" width="8.88671875" style="2"/>
    <col min="9481" max="9481" width="9.5546875" style="2" bestFit="1" customWidth="1"/>
    <col min="9482" max="9724" width="8.88671875" style="2"/>
    <col min="9725" max="9725" width="10" style="2" bestFit="1" customWidth="1"/>
    <col min="9726" max="9726" width="8.88671875" style="2"/>
    <col min="9727" max="9727" width="15" style="2" bestFit="1" customWidth="1"/>
    <col min="9728" max="9728" width="14.44140625" style="2" customWidth="1"/>
    <col min="9729" max="9729" width="10.88671875" style="2" bestFit="1" customWidth="1"/>
    <col min="9730" max="9730" width="8.88671875" style="2"/>
    <col min="9731" max="9731" width="19.109375" style="2" customWidth="1"/>
    <col min="9732" max="9732" width="8.88671875" style="2"/>
    <col min="9733" max="9733" width="14.5546875" style="2" customWidth="1"/>
    <col min="9734" max="9734" width="14.109375" style="2" bestFit="1" customWidth="1"/>
    <col min="9735" max="9735" width="10.5546875" style="2" bestFit="1" customWidth="1"/>
    <col min="9736" max="9736" width="8.88671875" style="2"/>
    <col min="9737" max="9737" width="9.5546875" style="2" bestFit="1" customWidth="1"/>
    <col min="9738" max="9980" width="8.88671875" style="2"/>
    <col min="9981" max="9981" width="10" style="2" bestFit="1" customWidth="1"/>
    <col min="9982" max="9982" width="8.88671875" style="2"/>
    <col min="9983" max="9983" width="15" style="2" bestFit="1" customWidth="1"/>
    <col min="9984" max="9984" width="14.44140625" style="2" customWidth="1"/>
    <col min="9985" max="9985" width="10.88671875" style="2" bestFit="1" customWidth="1"/>
    <col min="9986" max="9986" width="8.88671875" style="2"/>
    <col min="9987" max="9987" width="19.109375" style="2" customWidth="1"/>
    <col min="9988" max="9988" width="8.88671875" style="2"/>
    <col min="9989" max="9989" width="14.5546875" style="2" customWidth="1"/>
    <col min="9990" max="9990" width="14.109375" style="2" bestFit="1" customWidth="1"/>
    <col min="9991" max="9991" width="10.5546875" style="2" bestFit="1" customWidth="1"/>
    <col min="9992" max="9992" width="8.88671875" style="2"/>
    <col min="9993" max="9993" width="9.5546875" style="2" bestFit="1" customWidth="1"/>
    <col min="9994" max="10236" width="8.88671875" style="2"/>
    <col min="10237" max="10237" width="10" style="2" bestFit="1" customWidth="1"/>
    <col min="10238" max="10238" width="8.88671875" style="2"/>
    <col min="10239" max="10239" width="15" style="2" bestFit="1" customWidth="1"/>
    <col min="10240" max="10240" width="14.44140625" style="2" customWidth="1"/>
    <col min="10241" max="10241" width="10.88671875" style="2" bestFit="1" customWidth="1"/>
    <col min="10242" max="10242" width="8.88671875" style="2"/>
    <col min="10243" max="10243" width="19.109375" style="2" customWidth="1"/>
    <col min="10244" max="10244" width="8.88671875" style="2"/>
    <col min="10245" max="10245" width="14.5546875" style="2" customWidth="1"/>
    <col min="10246" max="10246" width="14.109375" style="2" bestFit="1" customWidth="1"/>
    <col min="10247" max="10247" width="10.5546875" style="2" bestFit="1" customWidth="1"/>
    <col min="10248" max="10248" width="8.88671875" style="2"/>
    <col min="10249" max="10249" width="9.5546875" style="2" bestFit="1" customWidth="1"/>
    <col min="10250" max="10492" width="8.88671875" style="2"/>
    <col min="10493" max="10493" width="10" style="2" bestFit="1" customWidth="1"/>
    <col min="10494" max="10494" width="8.88671875" style="2"/>
    <col min="10495" max="10495" width="15" style="2" bestFit="1" customWidth="1"/>
    <col min="10496" max="10496" width="14.44140625" style="2" customWidth="1"/>
    <col min="10497" max="10497" width="10.88671875" style="2" bestFit="1" customWidth="1"/>
    <col min="10498" max="10498" width="8.88671875" style="2"/>
    <col min="10499" max="10499" width="19.109375" style="2" customWidth="1"/>
    <col min="10500" max="10500" width="8.88671875" style="2"/>
    <col min="10501" max="10501" width="14.5546875" style="2" customWidth="1"/>
    <col min="10502" max="10502" width="14.109375" style="2" bestFit="1" customWidth="1"/>
    <col min="10503" max="10503" width="10.5546875" style="2" bestFit="1" customWidth="1"/>
    <col min="10504" max="10504" width="8.88671875" style="2"/>
    <col min="10505" max="10505" width="9.5546875" style="2" bestFit="1" customWidth="1"/>
    <col min="10506" max="10748" width="8.88671875" style="2"/>
    <col min="10749" max="10749" width="10" style="2" bestFit="1" customWidth="1"/>
    <col min="10750" max="10750" width="8.88671875" style="2"/>
    <col min="10751" max="10751" width="15" style="2" bestFit="1" customWidth="1"/>
    <col min="10752" max="10752" width="14.44140625" style="2" customWidth="1"/>
    <col min="10753" max="10753" width="10.88671875" style="2" bestFit="1" customWidth="1"/>
    <col min="10754" max="10754" width="8.88671875" style="2"/>
    <col min="10755" max="10755" width="19.109375" style="2" customWidth="1"/>
    <col min="10756" max="10756" width="8.88671875" style="2"/>
    <col min="10757" max="10757" width="14.5546875" style="2" customWidth="1"/>
    <col min="10758" max="10758" width="14.109375" style="2" bestFit="1" customWidth="1"/>
    <col min="10759" max="10759" width="10.5546875" style="2" bestFit="1" customWidth="1"/>
    <col min="10760" max="10760" width="8.88671875" style="2"/>
    <col min="10761" max="10761" width="9.5546875" style="2" bestFit="1" customWidth="1"/>
    <col min="10762" max="11004" width="8.88671875" style="2"/>
    <col min="11005" max="11005" width="10" style="2" bestFit="1" customWidth="1"/>
    <col min="11006" max="11006" width="8.88671875" style="2"/>
    <col min="11007" max="11007" width="15" style="2" bestFit="1" customWidth="1"/>
    <col min="11008" max="11008" width="14.44140625" style="2" customWidth="1"/>
    <col min="11009" max="11009" width="10.88671875" style="2" bestFit="1" customWidth="1"/>
    <col min="11010" max="11010" width="8.88671875" style="2"/>
    <col min="11011" max="11011" width="19.109375" style="2" customWidth="1"/>
    <col min="11012" max="11012" width="8.88671875" style="2"/>
    <col min="11013" max="11013" width="14.5546875" style="2" customWidth="1"/>
    <col min="11014" max="11014" width="14.109375" style="2" bestFit="1" customWidth="1"/>
    <col min="11015" max="11015" width="10.5546875" style="2" bestFit="1" customWidth="1"/>
    <col min="11016" max="11016" width="8.88671875" style="2"/>
    <col min="11017" max="11017" width="9.5546875" style="2" bestFit="1" customWidth="1"/>
    <col min="11018" max="11260" width="8.88671875" style="2"/>
    <col min="11261" max="11261" width="10" style="2" bestFit="1" customWidth="1"/>
    <col min="11262" max="11262" width="8.88671875" style="2"/>
    <col min="11263" max="11263" width="15" style="2" bestFit="1" customWidth="1"/>
    <col min="11264" max="11264" width="14.44140625" style="2" customWidth="1"/>
    <col min="11265" max="11265" width="10.88671875" style="2" bestFit="1" customWidth="1"/>
    <col min="11266" max="11266" width="8.88671875" style="2"/>
    <col min="11267" max="11267" width="19.109375" style="2" customWidth="1"/>
    <col min="11268" max="11268" width="8.88671875" style="2"/>
    <col min="11269" max="11269" width="14.5546875" style="2" customWidth="1"/>
    <col min="11270" max="11270" width="14.109375" style="2" bestFit="1" customWidth="1"/>
    <col min="11271" max="11271" width="10.5546875" style="2" bestFit="1" customWidth="1"/>
    <col min="11272" max="11272" width="8.88671875" style="2"/>
    <col min="11273" max="11273" width="9.5546875" style="2" bestFit="1" customWidth="1"/>
    <col min="11274" max="11516" width="8.88671875" style="2"/>
    <col min="11517" max="11517" width="10" style="2" bestFit="1" customWidth="1"/>
    <col min="11518" max="11518" width="8.88671875" style="2"/>
    <col min="11519" max="11519" width="15" style="2" bestFit="1" customWidth="1"/>
    <col min="11520" max="11520" width="14.44140625" style="2" customWidth="1"/>
    <col min="11521" max="11521" width="10.88671875" style="2" bestFit="1" customWidth="1"/>
    <col min="11522" max="11522" width="8.88671875" style="2"/>
    <col min="11523" max="11523" width="19.109375" style="2" customWidth="1"/>
    <col min="11524" max="11524" width="8.88671875" style="2"/>
    <col min="11525" max="11525" width="14.5546875" style="2" customWidth="1"/>
    <col min="11526" max="11526" width="14.109375" style="2" bestFit="1" customWidth="1"/>
    <col min="11527" max="11527" width="10.5546875" style="2" bestFit="1" customWidth="1"/>
    <col min="11528" max="11528" width="8.88671875" style="2"/>
    <col min="11529" max="11529" width="9.5546875" style="2" bestFit="1" customWidth="1"/>
    <col min="11530" max="11772" width="8.88671875" style="2"/>
    <col min="11773" max="11773" width="10" style="2" bestFit="1" customWidth="1"/>
    <col min="11774" max="11774" width="8.88671875" style="2"/>
    <col min="11775" max="11775" width="15" style="2" bestFit="1" customWidth="1"/>
    <col min="11776" max="11776" width="14.44140625" style="2" customWidth="1"/>
    <col min="11777" max="11777" width="10.88671875" style="2" bestFit="1" customWidth="1"/>
    <col min="11778" max="11778" width="8.88671875" style="2"/>
    <col min="11779" max="11779" width="19.109375" style="2" customWidth="1"/>
    <col min="11780" max="11780" width="8.88671875" style="2"/>
    <col min="11781" max="11781" width="14.5546875" style="2" customWidth="1"/>
    <col min="11782" max="11782" width="14.109375" style="2" bestFit="1" customWidth="1"/>
    <col min="11783" max="11783" width="10.5546875" style="2" bestFit="1" customWidth="1"/>
    <col min="11784" max="11784" width="8.88671875" style="2"/>
    <col min="11785" max="11785" width="9.5546875" style="2" bestFit="1" customWidth="1"/>
    <col min="11786" max="12028" width="8.88671875" style="2"/>
    <col min="12029" max="12029" width="10" style="2" bestFit="1" customWidth="1"/>
    <col min="12030" max="12030" width="8.88671875" style="2"/>
    <col min="12031" max="12031" width="15" style="2" bestFit="1" customWidth="1"/>
    <col min="12032" max="12032" width="14.44140625" style="2" customWidth="1"/>
    <col min="12033" max="12033" width="10.88671875" style="2" bestFit="1" customWidth="1"/>
    <col min="12034" max="12034" width="8.88671875" style="2"/>
    <col min="12035" max="12035" width="19.109375" style="2" customWidth="1"/>
    <col min="12036" max="12036" width="8.88671875" style="2"/>
    <col min="12037" max="12037" width="14.5546875" style="2" customWidth="1"/>
    <col min="12038" max="12038" width="14.109375" style="2" bestFit="1" customWidth="1"/>
    <col min="12039" max="12039" width="10.5546875" style="2" bestFit="1" customWidth="1"/>
    <col min="12040" max="12040" width="8.88671875" style="2"/>
    <col min="12041" max="12041" width="9.5546875" style="2" bestFit="1" customWidth="1"/>
    <col min="12042" max="12284" width="8.88671875" style="2"/>
    <col min="12285" max="12285" width="10" style="2" bestFit="1" customWidth="1"/>
    <col min="12286" max="12286" width="8.88671875" style="2"/>
    <col min="12287" max="12287" width="15" style="2" bestFit="1" customWidth="1"/>
    <col min="12288" max="12288" width="14.44140625" style="2" customWidth="1"/>
    <col min="12289" max="12289" width="10.88671875" style="2" bestFit="1" customWidth="1"/>
    <col min="12290" max="12290" width="8.88671875" style="2"/>
    <col min="12291" max="12291" width="19.109375" style="2" customWidth="1"/>
    <col min="12292" max="12292" width="8.88671875" style="2"/>
    <col min="12293" max="12293" width="14.5546875" style="2" customWidth="1"/>
    <col min="12294" max="12294" width="14.109375" style="2" bestFit="1" customWidth="1"/>
    <col min="12295" max="12295" width="10.5546875" style="2" bestFit="1" customWidth="1"/>
    <col min="12296" max="12296" width="8.88671875" style="2"/>
    <col min="12297" max="12297" width="9.5546875" style="2" bestFit="1" customWidth="1"/>
    <col min="12298" max="12540" width="8.88671875" style="2"/>
    <col min="12541" max="12541" width="10" style="2" bestFit="1" customWidth="1"/>
    <col min="12542" max="12542" width="8.88671875" style="2"/>
    <col min="12543" max="12543" width="15" style="2" bestFit="1" customWidth="1"/>
    <col min="12544" max="12544" width="14.44140625" style="2" customWidth="1"/>
    <col min="12545" max="12545" width="10.88671875" style="2" bestFit="1" customWidth="1"/>
    <col min="12546" max="12546" width="8.88671875" style="2"/>
    <col min="12547" max="12547" width="19.109375" style="2" customWidth="1"/>
    <col min="12548" max="12548" width="8.88671875" style="2"/>
    <col min="12549" max="12549" width="14.5546875" style="2" customWidth="1"/>
    <col min="12550" max="12550" width="14.109375" style="2" bestFit="1" customWidth="1"/>
    <col min="12551" max="12551" width="10.5546875" style="2" bestFit="1" customWidth="1"/>
    <col min="12552" max="12552" width="8.88671875" style="2"/>
    <col min="12553" max="12553" width="9.5546875" style="2" bestFit="1" customWidth="1"/>
    <col min="12554" max="12796" width="8.88671875" style="2"/>
    <col min="12797" max="12797" width="10" style="2" bestFit="1" customWidth="1"/>
    <col min="12798" max="12798" width="8.88671875" style="2"/>
    <col min="12799" max="12799" width="15" style="2" bestFit="1" customWidth="1"/>
    <col min="12800" max="12800" width="14.44140625" style="2" customWidth="1"/>
    <col min="12801" max="12801" width="10.88671875" style="2" bestFit="1" customWidth="1"/>
    <col min="12802" max="12802" width="8.88671875" style="2"/>
    <col min="12803" max="12803" width="19.109375" style="2" customWidth="1"/>
    <col min="12804" max="12804" width="8.88671875" style="2"/>
    <col min="12805" max="12805" width="14.5546875" style="2" customWidth="1"/>
    <col min="12806" max="12806" width="14.109375" style="2" bestFit="1" customWidth="1"/>
    <col min="12807" max="12807" width="10.5546875" style="2" bestFit="1" customWidth="1"/>
    <col min="12808" max="12808" width="8.88671875" style="2"/>
    <col min="12809" max="12809" width="9.5546875" style="2" bestFit="1" customWidth="1"/>
    <col min="12810" max="13052" width="8.88671875" style="2"/>
    <col min="13053" max="13053" width="10" style="2" bestFit="1" customWidth="1"/>
    <col min="13054" max="13054" width="8.88671875" style="2"/>
    <col min="13055" max="13055" width="15" style="2" bestFit="1" customWidth="1"/>
    <col min="13056" max="13056" width="14.44140625" style="2" customWidth="1"/>
    <col min="13057" max="13057" width="10.88671875" style="2" bestFit="1" customWidth="1"/>
    <col min="13058" max="13058" width="8.88671875" style="2"/>
    <col min="13059" max="13059" width="19.109375" style="2" customWidth="1"/>
    <col min="13060" max="13060" width="8.88671875" style="2"/>
    <col min="13061" max="13061" width="14.5546875" style="2" customWidth="1"/>
    <col min="13062" max="13062" width="14.109375" style="2" bestFit="1" customWidth="1"/>
    <col min="13063" max="13063" width="10.5546875" style="2" bestFit="1" customWidth="1"/>
    <col min="13064" max="13064" width="8.88671875" style="2"/>
    <col min="13065" max="13065" width="9.5546875" style="2" bestFit="1" customWidth="1"/>
    <col min="13066" max="13308" width="8.88671875" style="2"/>
    <col min="13309" max="13309" width="10" style="2" bestFit="1" customWidth="1"/>
    <col min="13310" max="13310" width="8.88671875" style="2"/>
    <col min="13311" max="13311" width="15" style="2" bestFit="1" customWidth="1"/>
    <col min="13312" max="13312" width="14.44140625" style="2" customWidth="1"/>
    <col min="13313" max="13313" width="10.88671875" style="2" bestFit="1" customWidth="1"/>
    <col min="13314" max="13314" width="8.88671875" style="2"/>
    <col min="13315" max="13315" width="19.109375" style="2" customWidth="1"/>
    <col min="13316" max="13316" width="8.88671875" style="2"/>
    <col min="13317" max="13317" width="14.5546875" style="2" customWidth="1"/>
    <col min="13318" max="13318" width="14.109375" style="2" bestFit="1" customWidth="1"/>
    <col min="13319" max="13319" width="10.5546875" style="2" bestFit="1" customWidth="1"/>
    <col min="13320" max="13320" width="8.88671875" style="2"/>
    <col min="13321" max="13321" width="9.5546875" style="2" bestFit="1" customWidth="1"/>
    <col min="13322" max="13564" width="8.88671875" style="2"/>
    <col min="13565" max="13565" width="10" style="2" bestFit="1" customWidth="1"/>
    <col min="13566" max="13566" width="8.88671875" style="2"/>
    <col min="13567" max="13567" width="15" style="2" bestFit="1" customWidth="1"/>
    <col min="13568" max="13568" width="14.44140625" style="2" customWidth="1"/>
    <col min="13569" max="13569" width="10.88671875" style="2" bestFit="1" customWidth="1"/>
    <col min="13570" max="13570" width="8.88671875" style="2"/>
    <col min="13571" max="13571" width="19.109375" style="2" customWidth="1"/>
    <col min="13572" max="13572" width="8.88671875" style="2"/>
    <col min="13573" max="13573" width="14.5546875" style="2" customWidth="1"/>
    <col min="13574" max="13574" width="14.109375" style="2" bestFit="1" customWidth="1"/>
    <col min="13575" max="13575" width="10.5546875" style="2" bestFit="1" customWidth="1"/>
    <col min="13576" max="13576" width="8.88671875" style="2"/>
    <col min="13577" max="13577" width="9.5546875" style="2" bestFit="1" customWidth="1"/>
    <col min="13578" max="13820" width="8.88671875" style="2"/>
    <col min="13821" max="13821" width="10" style="2" bestFit="1" customWidth="1"/>
    <col min="13822" max="13822" width="8.88671875" style="2"/>
    <col min="13823" max="13823" width="15" style="2" bestFit="1" customWidth="1"/>
    <col min="13824" max="13824" width="14.44140625" style="2" customWidth="1"/>
    <col min="13825" max="13825" width="10.88671875" style="2" bestFit="1" customWidth="1"/>
    <col min="13826" max="13826" width="8.88671875" style="2"/>
    <col min="13827" max="13827" width="19.109375" style="2" customWidth="1"/>
    <col min="13828" max="13828" width="8.88671875" style="2"/>
    <col min="13829" max="13829" width="14.5546875" style="2" customWidth="1"/>
    <col min="13830" max="13830" width="14.109375" style="2" bestFit="1" customWidth="1"/>
    <col min="13831" max="13831" width="10.5546875" style="2" bestFit="1" customWidth="1"/>
    <col min="13832" max="13832" width="8.88671875" style="2"/>
    <col min="13833" max="13833" width="9.5546875" style="2" bestFit="1" customWidth="1"/>
    <col min="13834" max="14076" width="8.88671875" style="2"/>
    <col min="14077" max="14077" width="10" style="2" bestFit="1" customWidth="1"/>
    <col min="14078" max="14078" width="8.88671875" style="2"/>
    <col min="14079" max="14079" width="15" style="2" bestFit="1" customWidth="1"/>
    <col min="14080" max="14080" width="14.44140625" style="2" customWidth="1"/>
    <col min="14081" max="14081" width="10.88671875" style="2" bestFit="1" customWidth="1"/>
    <col min="14082" max="14082" width="8.88671875" style="2"/>
    <col min="14083" max="14083" width="19.109375" style="2" customWidth="1"/>
    <col min="14084" max="14084" width="8.88671875" style="2"/>
    <col min="14085" max="14085" width="14.5546875" style="2" customWidth="1"/>
    <col min="14086" max="14086" width="14.109375" style="2" bestFit="1" customWidth="1"/>
    <col min="14087" max="14087" width="10.5546875" style="2" bestFit="1" customWidth="1"/>
    <col min="14088" max="14088" width="8.88671875" style="2"/>
    <col min="14089" max="14089" width="9.5546875" style="2" bestFit="1" customWidth="1"/>
    <col min="14090" max="14332" width="8.88671875" style="2"/>
    <col min="14333" max="14333" width="10" style="2" bestFit="1" customWidth="1"/>
    <col min="14334" max="14334" width="8.88671875" style="2"/>
    <col min="14335" max="14335" width="15" style="2" bestFit="1" customWidth="1"/>
    <col min="14336" max="14336" width="14.44140625" style="2" customWidth="1"/>
    <col min="14337" max="14337" width="10.88671875" style="2" bestFit="1" customWidth="1"/>
    <col min="14338" max="14338" width="8.88671875" style="2"/>
    <col min="14339" max="14339" width="19.109375" style="2" customWidth="1"/>
    <col min="14340" max="14340" width="8.88671875" style="2"/>
    <col min="14341" max="14341" width="14.5546875" style="2" customWidth="1"/>
    <col min="14342" max="14342" width="14.109375" style="2" bestFit="1" customWidth="1"/>
    <col min="14343" max="14343" width="10.5546875" style="2" bestFit="1" customWidth="1"/>
    <col min="14344" max="14344" width="8.88671875" style="2"/>
    <col min="14345" max="14345" width="9.5546875" style="2" bestFit="1" customWidth="1"/>
    <col min="14346" max="14588" width="8.88671875" style="2"/>
    <col min="14589" max="14589" width="10" style="2" bestFit="1" customWidth="1"/>
    <col min="14590" max="14590" width="8.88671875" style="2"/>
    <col min="14591" max="14591" width="15" style="2" bestFit="1" customWidth="1"/>
    <col min="14592" max="14592" width="14.44140625" style="2" customWidth="1"/>
    <col min="14593" max="14593" width="10.88671875" style="2" bestFit="1" customWidth="1"/>
    <col min="14594" max="14594" width="8.88671875" style="2"/>
    <col min="14595" max="14595" width="19.109375" style="2" customWidth="1"/>
    <col min="14596" max="14596" width="8.88671875" style="2"/>
    <col min="14597" max="14597" width="14.5546875" style="2" customWidth="1"/>
    <col min="14598" max="14598" width="14.109375" style="2" bestFit="1" customWidth="1"/>
    <col min="14599" max="14599" width="10.5546875" style="2" bestFit="1" customWidth="1"/>
    <col min="14600" max="14600" width="8.88671875" style="2"/>
    <col min="14601" max="14601" width="9.5546875" style="2" bestFit="1" customWidth="1"/>
    <col min="14602" max="14844" width="8.88671875" style="2"/>
    <col min="14845" max="14845" width="10" style="2" bestFit="1" customWidth="1"/>
    <col min="14846" max="14846" width="8.88671875" style="2"/>
    <col min="14847" max="14847" width="15" style="2" bestFit="1" customWidth="1"/>
    <col min="14848" max="14848" width="14.44140625" style="2" customWidth="1"/>
    <col min="14849" max="14849" width="10.88671875" style="2" bestFit="1" customWidth="1"/>
    <col min="14850" max="14850" width="8.88671875" style="2"/>
    <col min="14851" max="14851" width="19.109375" style="2" customWidth="1"/>
    <col min="14852" max="14852" width="8.88671875" style="2"/>
    <col min="14853" max="14853" width="14.5546875" style="2" customWidth="1"/>
    <col min="14854" max="14854" width="14.109375" style="2" bestFit="1" customWidth="1"/>
    <col min="14855" max="14855" width="10.5546875" style="2" bestFit="1" customWidth="1"/>
    <col min="14856" max="14856" width="8.88671875" style="2"/>
    <col min="14857" max="14857" width="9.5546875" style="2" bestFit="1" customWidth="1"/>
    <col min="14858" max="15100" width="8.88671875" style="2"/>
    <col min="15101" max="15101" width="10" style="2" bestFit="1" customWidth="1"/>
    <col min="15102" max="15102" width="8.88671875" style="2"/>
    <col min="15103" max="15103" width="15" style="2" bestFit="1" customWidth="1"/>
    <col min="15104" max="15104" width="14.44140625" style="2" customWidth="1"/>
    <col min="15105" max="15105" width="10.88671875" style="2" bestFit="1" customWidth="1"/>
    <col min="15106" max="15106" width="8.88671875" style="2"/>
    <col min="15107" max="15107" width="19.109375" style="2" customWidth="1"/>
    <col min="15108" max="15108" width="8.88671875" style="2"/>
    <col min="15109" max="15109" width="14.5546875" style="2" customWidth="1"/>
    <col min="15110" max="15110" width="14.109375" style="2" bestFit="1" customWidth="1"/>
    <col min="15111" max="15111" width="10.5546875" style="2" bestFit="1" customWidth="1"/>
    <col min="15112" max="15112" width="8.88671875" style="2"/>
    <col min="15113" max="15113" width="9.5546875" style="2" bestFit="1" customWidth="1"/>
    <col min="15114" max="15356" width="8.88671875" style="2"/>
    <col min="15357" max="15357" width="10" style="2" bestFit="1" customWidth="1"/>
    <col min="15358" max="15358" width="8.88671875" style="2"/>
    <col min="15359" max="15359" width="15" style="2" bestFit="1" customWidth="1"/>
    <col min="15360" max="15360" width="14.44140625" style="2" customWidth="1"/>
    <col min="15361" max="15361" width="10.88671875" style="2" bestFit="1" customWidth="1"/>
    <col min="15362" max="15362" width="8.88671875" style="2"/>
    <col min="15363" max="15363" width="19.109375" style="2" customWidth="1"/>
    <col min="15364" max="15364" width="8.88671875" style="2"/>
    <col min="15365" max="15365" width="14.5546875" style="2" customWidth="1"/>
    <col min="15366" max="15366" width="14.109375" style="2" bestFit="1" customWidth="1"/>
    <col min="15367" max="15367" width="10.5546875" style="2" bestFit="1" customWidth="1"/>
    <col min="15368" max="15368" width="8.88671875" style="2"/>
    <col min="15369" max="15369" width="9.5546875" style="2" bestFit="1" customWidth="1"/>
    <col min="15370" max="15612" width="8.88671875" style="2"/>
    <col min="15613" max="15613" width="10" style="2" bestFit="1" customWidth="1"/>
    <col min="15614" max="15614" width="8.88671875" style="2"/>
    <col min="15615" max="15615" width="15" style="2" bestFit="1" customWidth="1"/>
    <col min="15616" max="15616" width="14.44140625" style="2" customWidth="1"/>
    <col min="15617" max="15617" width="10.88671875" style="2" bestFit="1" customWidth="1"/>
    <col min="15618" max="15618" width="8.88671875" style="2"/>
    <col min="15619" max="15619" width="19.109375" style="2" customWidth="1"/>
    <col min="15620" max="15620" width="8.88671875" style="2"/>
    <col min="15621" max="15621" width="14.5546875" style="2" customWidth="1"/>
    <col min="15622" max="15622" width="14.109375" style="2" bestFit="1" customWidth="1"/>
    <col min="15623" max="15623" width="10.5546875" style="2" bestFit="1" customWidth="1"/>
    <col min="15624" max="15624" width="8.88671875" style="2"/>
    <col min="15625" max="15625" width="9.5546875" style="2" bestFit="1" customWidth="1"/>
    <col min="15626" max="15868" width="8.88671875" style="2"/>
    <col min="15869" max="15869" width="10" style="2" bestFit="1" customWidth="1"/>
    <col min="15870" max="15870" width="8.88671875" style="2"/>
    <col min="15871" max="15871" width="15" style="2" bestFit="1" customWidth="1"/>
    <col min="15872" max="15872" width="14.44140625" style="2" customWidth="1"/>
    <col min="15873" max="15873" width="10.88671875" style="2" bestFit="1" customWidth="1"/>
    <col min="15874" max="15874" width="8.88671875" style="2"/>
    <col min="15875" max="15875" width="19.109375" style="2" customWidth="1"/>
    <col min="15876" max="15876" width="8.88671875" style="2"/>
    <col min="15877" max="15877" width="14.5546875" style="2" customWidth="1"/>
    <col min="15878" max="15878" width="14.109375" style="2" bestFit="1" customWidth="1"/>
    <col min="15879" max="15879" width="10.5546875" style="2" bestFit="1" customWidth="1"/>
    <col min="15880" max="15880" width="8.88671875" style="2"/>
    <col min="15881" max="15881" width="9.5546875" style="2" bestFit="1" customWidth="1"/>
    <col min="15882" max="16124" width="8.88671875" style="2"/>
    <col min="16125" max="16125" width="10" style="2" bestFit="1" customWidth="1"/>
    <col min="16126" max="16126" width="8.88671875" style="2"/>
    <col min="16127" max="16127" width="15" style="2" bestFit="1" customWidth="1"/>
    <col min="16128" max="16128" width="14.44140625" style="2" customWidth="1"/>
    <col min="16129" max="16129" width="10.88671875" style="2" bestFit="1" customWidth="1"/>
    <col min="16130" max="16130" width="8.88671875" style="2"/>
    <col min="16131" max="16131" width="19.109375" style="2" customWidth="1"/>
    <col min="16132" max="16132" width="8.88671875" style="2"/>
    <col min="16133" max="16133" width="14.5546875" style="2" customWidth="1"/>
    <col min="16134" max="16134" width="14.109375" style="2" bestFit="1" customWidth="1"/>
    <col min="16135" max="16135" width="10.5546875" style="2" bestFit="1" customWidth="1"/>
    <col min="16136" max="16136" width="8.88671875" style="2"/>
    <col min="16137" max="16137" width="9.5546875" style="2" bestFit="1" customWidth="1"/>
    <col min="16138" max="16380" width="8.88671875" style="2"/>
    <col min="16381" max="16384" width="9.109375" style="2" customWidth="1"/>
  </cols>
  <sheetData>
    <row r="1" spans="1:10" ht="22.8" x14ac:dyDescent="0.25">
      <c r="A1" s="244" t="s">
        <v>122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0" ht="15.6" x14ac:dyDescent="0.25">
      <c r="A2" s="350" t="s">
        <v>7</v>
      </c>
      <c r="B2" s="350"/>
      <c r="C2" s="350"/>
      <c r="D2" s="350"/>
      <c r="E2" s="350"/>
      <c r="F2" s="350"/>
      <c r="G2" s="350"/>
      <c r="H2" s="350"/>
      <c r="I2" s="350"/>
      <c r="J2" s="350"/>
    </row>
    <row r="3" spans="1:10" ht="15.6" x14ac:dyDescent="0.25">
      <c r="A3" s="350" t="s">
        <v>42</v>
      </c>
      <c r="B3" s="350"/>
      <c r="C3" s="350"/>
      <c r="D3" s="350"/>
      <c r="E3" s="350"/>
      <c r="F3" s="350"/>
      <c r="G3" s="350"/>
      <c r="H3" s="350"/>
      <c r="I3" s="350"/>
      <c r="J3" s="350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" ht="15.6" x14ac:dyDescent="0.3">
      <c r="A5" s="363" t="s">
        <v>131</v>
      </c>
      <c r="B5" s="363"/>
      <c r="C5" s="363"/>
      <c r="D5" s="363"/>
      <c r="E5" s="363"/>
      <c r="F5" s="363"/>
      <c r="G5" s="363"/>
      <c r="H5" s="363"/>
      <c r="I5" s="363"/>
      <c r="J5" s="363"/>
    </row>
    <row r="6" spans="1:10" ht="14.4" x14ac:dyDescent="0.25">
      <c r="A6" s="351" t="s">
        <v>3</v>
      </c>
      <c r="B6" s="353" t="s">
        <v>39</v>
      </c>
      <c r="C6" s="354"/>
      <c r="D6" s="354"/>
      <c r="E6" s="355"/>
      <c r="F6" s="344" t="s">
        <v>276</v>
      </c>
      <c r="G6" s="359" t="s">
        <v>43</v>
      </c>
      <c r="H6" s="361" t="s">
        <v>44</v>
      </c>
      <c r="I6" s="33" t="s">
        <v>45</v>
      </c>
      <c r="J6" s="33" t="s">
        <v>47</v>
      </c>
    </row>
    <row r="7" spans="1:10" ht="14.4" x14ac:dyDescent="0.25">
      <c r="A7" s="352"/>
      <c r="B7" s="356"/>
      <c r="C7" s="357"/>
      <c r="D7" s="357"/>
      <c r="E7" s="358"/>
      <c r="F7" s="345"/>
      <c r="G7" s="360"/>
      <c r="H7" s="362"/>
      <c r="I7" s="34" t="s">
        <v>46</v>
      </c>
      <c r="J7" s="34" t="s">
        <v>46</v>
      </c>
    </row>
    <row r="8" spans="1:10" ht="14.4" x14ac:dyDescent="0.25">
      <c r="A8" s="22">
        <v>1</v>
      </c>
      <c r="B8" s="346" t="s">
        <v>48</v>
      </c>
      <c r="C8" s="347"/>
      <c r="D8" s="347"/>
      <c r="E8" s="347"/>
      <c r="F8" s="347"/>
      <c r="G8" s="347"/>
      <c r="H8" s="347"/>
      <c r="I8" s="347"/>
      <c r="J8" s="348"/>
    </row>
    <row r="9" spans="1:10" ht="28.8" x14ac:dyDescent="0.25">
      <c r="A9" s="1" t="s">
        <v>49</v>
      </c>
      <c r="B9" s="341" t="s">
        <v>75</v>
      </c>
      <c r="C9" s="342"/>
      <c r="D9" s="342"/>
      <c r="E9" s="343"/>
      <c r="F9" s="199" t="s">
        <v>298</v>
      </c>
      <c r="G9" s="27" t="s">
        <v>50</v>
      </c>
      <c r="H9" s="27">
        <v>5</v>
      </c>
      <c r="I9" s="190"/>
      <c r="J9" s="67" t="str">
        <f>IF(I9="","Inserir Valor Unitário",H9*I9)</f>
        <v>Inserir Valor Unitário</v>
      </c>
    </row>
    <row r="10" spans="1:10" ht="14.4" customHeight="1" x14ac:dyDescent="0.25">
      <c r="A10" s="23">
        <v>2</v>
      </c>
      <c r="B10" s="346" t="s">
        <v>51</v>
      </c>
      <c r="C10" s="347"/>
      <c r="D10" s="347"/>
      <c r="E10" s="347"/>
      <c r="F10" s="347"/>
      <c r="G10" s="347"/>
      <c r="H10" s="347"/>
      <c r="I10" s="347"/>
      <c r="J10" s="348"/>
    </row>
    <row r="11" spans="1:10" ht="30" customHeight="1" x14ac:dyDescent="0.25">
      <c r="A11" s="32" t="s">
        <v>11</v>
      </c>
      <c r="B11" s="349" t="s">
        <v>52</v>
      </c>
      <c r="C11" s="349"/>
      <c r="D11" s="349"/>
      <c r="E11" s="349"/>
      <c r="F11" s="200" t="s">
        <v>277</v>
      </c>
      <c r="G11" s="25" t="s">
        <v>53</v>
      </c>
      <c r="H11" s="26">
        <v>1020</v>
      </c>
      <c r="I11" s="191"/>
      <c r="J11" s="67" t="str">
        <f t="shared" ref="J11:J16" si="0">IF(I11="","Inserir Valor Unitário",H11*I11)</f>
        <v>Inserir Valor Unitário</v>
      </c>
    </row>
    <row r="12" spans="1:10" ht="30" customHeight="1" x14ac:dyDescent="0.25">
      <c r="A12" s="32" t="s">
        <v>14</v>
      </c>
      <c r="B12" s="336" t="s">
        <v>54</v>
      </c>
      <c r="C12" s="336"/>
      <c r="D12" s="336"/>
      <c r="E12" s="336"/>
      <c r="F12" s="200" t="s">
        <v>278</v>
      </c>
      <c r="G12" s="14" t="s">
        <v>53</v>
      </c>
      <c r="H12" s="1">
        <v>650</v>
      </c>
      <c r="I12" s="192"/>
      <c r="J12" s="67" t="str">
        <f t="shared" si="0"/>
        <v>Inserir Valor Unitário</v>
      </c>
    </row>
    <row r="13" spans="1:10" ht="30" customHeight="1" x14ac:dyDescent="0.25">
      <c r="A13" s="32" t="s">
        <v>55</v>
      </c>
      <c r="B13" s="336" t="s">
        <v>56</v>
      </c>
      <c r="C13" s="336"/>
      <c r="D13" s="336"/>
      <c r="E13" s="336"/>
      <c r="F13" s="200" t="s">
        <v>279</v>
      </c>
      <c r="G13" s="14" t="s">
        <v>53</v>
      </c>
      <c r="H13" s="1">
        <v>220</v>
      </c>
      <c r="I13" s="192"/>
      <c r="J13" s="67" t="str">
        <f t="shared" si="0"/>
        <v>Inserir Valor Unitário</v>
      </c>
    </row>
    <row r="14" spans="1:10" ht="30" customHeight="1" x14ac:dyDescent="0.25">
      <c r="A14" s="32" t="s">
        <v>57</v>
      </c>
      <c r="B14" s="336" t="s">
        <v>58</v>
      </c>
      <c r="C14" s="336"/>
      <c r="D14" s="336"/>
      <c r="E14" s="336"/>
      <c r="F14" s="200" t="s">
        <v>280</v>
      </c>
      <c r="G14" s="14" t="s">
        <v>53</v>
      </c>
      <c r="H14" s="1">
        <v>650</v>
      </c>
      <c r="I14" s="192"/>
      <c r="J14" s="67" t="str">
        <f t="shared" si="0"/>
        <v>Inserir Valor Unitário</v>
      </c>
    </row>
    <row r="15" spans="1:10" ht="30" customHeight="1" x14ac:dyDescent="0.25">
      <c r="A15" s="32" t="s">
        <v>59</v>
      </c>
      <c r="B15" s="336" t="s">
        <v>60</v>
      </c>
      <c r="C15" s="336"/>
      <c r="D15" s="336"/>
      <c r="E15" s="336"/>
      <c r="F15" s="200" t="s">
        <v>281</v>
      </c>
      <c r="G15" s="14" t="s">
        <v>53</v>
      </c>
      <c r="H15" s="1">
        <v>150</v>
      </c>
      <c r="I15" s="192"/>
      <c r="J15" s="67" t="str">
        <f t="shared" si="0"/>
        <v>Inserir Valor Unitário</v>
      </c>
    </row>
    <row r="16" spans="1:10" ht="30" customHeight="1" x14ac:dyDescent="0.25">
      <c r="A16" s="32" t="s">
        <v>61</v>
      </c>
      <c r="B16" s="337" t="s">
        <v>62</v>
      </c>
      <c r="C16" s="337"/>
      <c r="D16" s="337"/>
      <c r="E16" s="337"/>
      <c r="F16" s="200" t="s">
        <v>282</v>
      </c>
      <c r="G16" s="16" t="s">
        <v>53</v>
      </c>
      <c r="H16" s="24">
        <v>650</v>
      </c>
      <c r="I16" s="193"/>
      <c r="J16" s="67" t="str">
        <f t="shared" si="0"/>
        <v>Inserir Valor Unitário</v>
      </c>
    </row>
    <row r="17" spans="1:10" ht="14.4" x14ac:dyDescent="0.25">
      <c r="A17" s="22">
        <v>3</v>
      </c>
      <c r="B17" s="346" t="s">
        <v>63</v>
      </c>
      <c r="C17" s="347"/>
      <c r="D17" s="347"/>
      <c r="E17" s="347"/>
      <c r="F17" s="347"/>
      <c r="G17" s="347"/>
      <c r="H17" s="347"/>
      <c r="I17" s="347"/>
      <c r="J17" s="348"/>
    </row>
    <row r="18" spans="1:10" ht="28.8" x14ac:dyDescent="0.25">
      <c r="A18" s="1" t="s">
        <v>64</v>
      </c>
      <c r="B18" s="341" t="s">
        <v>65</v>
      </c>
      <c r="C18" s="342"/>
      <c r="D18" s="342"/>
      <c r="E18" s="343"/>
      <c r="F18" s="200" t="s">
        <v>283</v>
      </c>
      <c r="G18" s="26" t="s">
        <v>53</v>
      </c>
      <c r="H18" s="26">
        <v>50</v>
      </c>
      <c r="I18" s="191"/>
      <c r="J18" s="67" t="str">
        <f t="shared" ref="J18:J19" si="1">IF(I18="","Inserir Valor Unitário",H18*I18)</f>
        <v>Inserir Valor Unitário</v>
      </c>
    </row>
    <row r="19" spans="1:10" ht="28.8" x14ac:dyDescent="0.25">
      <c r="A19" s="1" t="s">
        <v>66</v>
      </c>
      <c r="B19" s="341" t="s">
        <v>67</v>
      </c>
      <c r="C19" s="342"/>
      <c r="D19" s="342"/>
      <c r="E19" s="343"/>
      <c r="F19" s="200" t="s">
        <v>284</v>
      </c>
      <c r="G19" s="24" t="s">
        <v>53</v>
      </c>
      <c r="H19" s="24">
        <v>50</v>
      </c>
      <c r="I19" s="193"/>
      <c r="J19" s="67" t="str">
        <f t="shared" si="1"/>
        <v>Inserir Valor Unitário</v>
      </c>
    </row>
    <row r="20" spans="1:10" ht="14.4" x14ac:dyDescent="0.25">
      <c r="A20" s="23">
        <v>4</v>
      </c>
      <c r="B20" s="346">
        <v>2</v>
      </c>
      <c r="C20" s="347"/>
      <c r="D20" s="347"/>
      <c r="E20" s="347"/>
      <c r="F20" s="347"/>
      <c r="G20" s="347"/>
      <c r="H20" s="347"/>
      <c r="I20" s="347"/>
      <c r="J20" s="348"/>
    </row>
    <row r="21" spans="1:10" ht="30" customHeight="1" x14ac:dyDescent="0.25">
      <c r="A21" s="32" t="s">
        <v>24</v>
      </c>
      <c r="B21" s="349" t="s">
        <v>68</v>
      </c>
      <c r="C21" s="349"/>
      <c r="D21" s="349"/>
      <c r="E21" s="349"/>
      <c r="F21" s="201" t="s">
        <v>285</v>
      </c>
      <c r="G21" s="25" t="s">
        <v>69</v>
      </c>
      <c r="H21" s="26">
        <v>160</v>
      </c>
      <c r="I21" s="191"/>
      <c r="J21" s="67" t="str">
        <f t="shared" ref="J21:J24" si="2">IF(I21="","Inserir Valor Unitário",H21*I21)</f>
        <v>Inserir Valor Unitário</v>
      </c>
    </row>
    <row r="22" spans="1:10" ht="30" customHeight="1" x14ac:dyDescent="0.25">
      <c r="A22" s="32" t="s">
        <v>25</v>
      </c>
      <c r="B22" s="336" t="s">
        <v>70</v>
      </c>
      <c r="C22" s="336"/>
      <c r="D22" s="336"/>
      <c r="E22" s="336"/>
      <c r="F22" s="202" t="s">
        <v>286</v>
      </c>
      <c r="G22" s="14" t="s">
        <v>69</v>
      </c>
      <c r="H22" s="1">
        <v>80</v>
      </c>
      <c r="I22" s="192"/>
      <c r="J22" s="67" t="str">
        <f t="shared" si="2"/>
        <v>Inserir Valor Unitário</v>
      </c>
    </row>
    <row r="23" spans="1:10" ht="30" customHeight="1" x14ac:dyDescent="0.25">
      <c r="A23" s="32" t="s">
        <v>71</v>
      </c>
      <c r="B23" s="336" t="s">
        <v>72</v>
      </c>
      <c r="C23" s="336"/>
      <c r="D23" s="336"/>
      <c r="E23" s="336"/>
      <c r="F23" s="200" t="s">
        <v>287</v>
      </c>
      <c r="G23" s="14" t="s">
        <v>69</v>
      </c>
      <c r="H23" s="1">
        <v>45</v>
      </c>
      <c r="I23" s="192"/>
      <c r="J23" s="67" t="str">
        <f t="shared" si="2"/>
        <v>Inserir Valor Unitário</v>
      </c>
    </row>
    <row r="24" spans="1:10" ht="30" customHeight="1" x14ac:dyDescent="0.25">
      <c r="A24" s="32" t="s">
        <v>73</v>
      </c>
      <c r="B24" s="337" t="s">
        <v>74</v>
      </c>
      <c r="C24" s="337"/>
      <c r="D24" s="337"/>
      <c r="E24" s="337"/>
      <c r="F24" s="202" t="s">
        <v>284</v>
      </c>
      <c r="G24" s="16" t="s">
        <v>69</v>
      </c>
      <c r="H24" s="24">
        <v>250</v>
      </c>
      <c r="I24" s="193"/>
      <c r="J24" s="67" t="str">
        <f t="shared" si="2"/>
        <v>Inserir Valor Unitário</v>
      </c>
    </row>
    <row r="25" spans="1:10" ht="14.4" x14ac:dyDescent="0.25">
      <c r="A25" s="22">
        <v>5</v>
      </c>
      <c r="B25" s="346" t="s">
        <v>117</v>
      </c>
      <c r="C25" s="347"/>
      <c r="D25" s="347"/>
      <c r="E25" s="347"/>
      <c r="F25" s="347"/>
      <c r="G25" s="347"/>
      <c r="H25" s="347"/>
      <c r="I25" s="347"/>
      <c r="J25" s="348"/>
    </row>
    <row r="26" spans="1:10" ht="28.8" x14ac:dyDescent="0.25">
      <c r="A26" s="7" t="s">
        <v>101</v>
      </c>
      <c r="B26" s="349" t="s">
        <v>112</v>
      </c>
      <c r="C26" s="349"/>
      <c r="D26" s="349"/>
      <c r="E26" s="349"/>
      <c r="F26" s="202" t="s">
        <v>288</v>
      </c>
      <c r="G26" s="25" t="s">
        <v>53</v>
      </c>
      <c r="H26" s="68">
        <f>H27</f>
        <v>6232</v>
      </c>
      <c r="I26" s="191"/>
      <c r="J26" s="67" t="str">
        <f t="shared" ref="J26:J34" si="3">IF(I26="","Inserir Valor Unitário",H26*I26)</f>
        <v>Inserir Valor Unitário</v>
      </c>
    </row>
    <row r="27" spans="1:10" ht="30" customHeight="1" x14ac:dyDescent="0.25">
      <c r="A27" s="7" t="s">
        <v>102</v>
      </c>
      <c r="B27" s="336" t="s">
        <v>107</v>
      </c>
      <c r="C27" s="336"/>
      <c r="D27" s="336"/>
      <c r="E27" s="336"/>
      <c r="F27" s="202" t="s">
        <v>289</v>
      </c>
      <c r="G27" s="14" t="s">
        <v>69</v>
      </c>
      <c r="H27" s="69">
        <v>6232</v>
      </c>
      <c r="I27" s="192"/>
      <c r="J27" s="67" t="str">
        <f t="shared" si="3"/>
        <v>Inserir Valor Unitário</v>
      </c>
    </row>
    <row r="28" spans="1:10" ht="28.8" x14ac:dyDescent="0.25">
      <c r="A28" s="7" t="s">
        <v>103</v>
      </c>
      <c r="B28" s="336" t="s">
        <v>114</v>
      </c>
      <c r="C28" s="336"/>
      <c r="D28" s="336"/>
      <c r="E28" s="336"/>
      <c r="F28" s="202" t="s">
        <v>290</v>
      </c>
      <c r="G28" s="14" t="s">
        <v>53</v>
      </c>
      <c r="H28" s="69">
        <f>H29</f>
        <v>2056</v>
      </c>
      <c r="I28" s="192"/>
      <c r="J28" s="67" t="str">
        <f t="shared" si="3"/>
        <v>Inserir Valor Unitário</v>
      </c>
    </row>
    <row r="29" spans="1:10" ht="30" customHeight="1" x14ac:dyDescent="0.25">
      <c r="A29" s="7" t="s">
        <v>104</v>
      </c>
      <c r="B29" s="336" t="s">
        <v>108</v>
      </c>
      <c r="C29" s="336"/>
      <c r="D29" s="336"/>
      <c r="E29" s="336"/>
      <c r="F29" s="202" t="s">
        <v>291</v>
      </c>
      <c r="G29" s="14" t="s">
        <v>69</v>
      </c>
      <c r="H29" s="69">
        <v>2056</v>
      </c>
      <c r="I29" s="192"/>
      <c r="J29" s="67" t="str">
        <f t="shared" si="3"/>
        <v>Inserir Valor Unitário</v>
      </c>
    </row>
    <row r="30" spans="1:10" ht="28.8" x14ac:dyDescent="0.25">
      <c r="A30" s="7" t="s">
        <v>105</v>
      </c>
      <c r="B30" s="336" t="s">
        <v>110</v>
      </c>
      <c r="C30" s="336"/>
      <c r="D30" s="336"/>
      <c r="E30" s="336"/>
      <c r="F30" s="72" t="s">
        <v>292</v>
      </c>
      <c r="G30" s="14" t="s">
        <v>53</v>
      </c>
      <c r="H30" s="69">
        <f>H31+H35</f>
        <v>1663</v>
      </c>
      <c r="I30" s="192"/>
      <c r="J30" s="67" t="str">
        <f t="shared" si="3"/>
        <v>Inserir Valor Unitário</v>
      </c>
    </row>
    <row r="31" spans="1:10" ht="45" customHeight="1" x14ac:dyDescent="0.25">
      <c r="A31" s="7" t="s">
        <v>111</v>
      </c>
      <c r="B31" s="336" t="s">
        <v>106</v>
      </c>
      <c r="C31" s="336"/>
      <c r="D31" s="336"/>
      <c r="E31" s="336"/>
      <c r="F31" s="72" t="s">
        <v>293</v>
      </c>
      <c r="G31" s="14" t="s">
        <v>69</v>
      </c>
      <c r="H31" s="69">
        <v>941</v>
      </c>
      <c r="I31" s="192"/>
      <c r="J31" s="67" t="str">
        <f t="shared" si="3"/>
        <v>Inserir Valor Unitário</v>
      </c>
    </row>
    <row r="32" spans="1:10" ht="28.8" x14ac:dyDescent="0.25">
      <c r="A32" s="7" t="s">
        <v>113</v>
      </c>
      <c r="B32" s="336" t="s">
        <v>112</v>
      </c>
      <c r="C32" s="336"/>
      <c r="D32" s="336"/>
      <c r="E32" s="336"/>
      <c r="F32" s="72" t="s">
        <v>294</v>
      </c>
      <c r="G32" s="14" t="s">
        <v>53</v>
      </c>
      <c r="H32" s="69">
        <f>H33</f>
        <v>4179</v>
      </c>
      <c r="I32" s="192"/>
      <c r="J32" s="67" t="str">
        <f t="shared" si="3"/>
        <v>Inserir Valor Unitário</v>
      </c>
    </row>
    <row r="33" spans="1:10" ht="30" customHeight="1" x14ac:dyDescent="0.25">
      <c r="A33" s="7" t="s">
        <v>118</v>
      </c>
      <c r="B33" s="336" t="s">
        <v>115</v>
      </c>
      <c r="C33" s="336"/>
      <c r="D33" s="336"/>
      <c r="E33" s="336"/>
      <c r="F33" s="72" t="s">
        <v>295</v>
      </c>
      <c r="G33" s="14" t="s">
        <v>69</v>
      </c>
      <c r="H33" s="69">
        <v>4179</v>
      </c>
      <c r="I33" s="192"/>
      <c r="J33" s="67" t="str">
        <f t="shared" si="3"/>
        <v>Inserir Valor Unitário</v>
      </c>
    </row>
    <row r="34" spans="1:10" ht="30" customHeight="1" x14ac:dyDescent="0.25">
      <c r="A34" s="7" t="s">
        <v>119</v>
      </c>
      <c r="B34" s="336" t="s">
        <v>116</v>
      </c>
      <c r="C34" s="336"/>
      <c r="D34" s="336"/>
      <c r="E34" s="336"/>
      <c r="F34" s="72" t="s">
        <v>296</v>
      </c>
      <c r="G34" s="14" t="s">
        <v>69</v>
      </c>
      <c r="H34" s="69">
        <f>0.8*2.1*10</f>
        <v>16.8</v>
      </c>
      <c r="I34" s="192"/>
      <c r="J34" s="67" t="str">
        <f t="shared" si="3"/>
        <v>Inserir Valor Unitário</v>
      </c>
    </row>
    <row r="35" spans="1:10" ht="30" customHeight="1" x14ac:dyDescent="0.25">
      <c r="A35" s="15" t="s">
        <v>120</v>
      </c>
      <c r="B35" s="337" t="s">
        <v>121</v>
      </c>
      <c r="C35" s="337"/>
      <c r="D35" s="337"/>
      <c r="E35" s="337"/>
      <c r="F35" s="72" t="s">
        <v>297</v>
      </c>
      <c r="G35" s="16" t="s">
        <v>69</v>
      </c>
      <c r="H35" s="70">
        <v>722</v>
      </c>
      <c r="I35" s="193"/>
      <c r="J35" s="67" t="str">
        <f>IF(I35="","Inserir Valor Unitário",H35*I35)</f>
        <v>Inserir Valor Unitário</v>
      </c>
    </row>
    <row r="36" spans="1:10" ht="14.4" x14ac:dyDescent="0.25">
      <c r="A36" s="17"/>
      <c r="B36" s="18"/>
      <c r="C36" s="18"/>
      <c r="D36" s="18"/>
      <c r="E36" s="18"/>
      <c r="F36" s="18"/>
      <c r="G36" s="19"/>
      <c r="H36" s="19"/>
      <c r="I36" s="20"/>
      <c r="J36" s="21"/>
    </row>
    <row r="37" spans="1:10" ht="14.4" customHeight="1" x14ac:dyDescent="0.25">
      <c r="A37" s="338" t="s">
        <v>109</v>
      </c>
      <c r="B37" s="339"/>
      <c r="C37" s="339"/>
      <c r="D37" s="339"/>
      <c r="E37" s="339"/>
      <c r="F37" s="339"/>
      <c r="G37" s="339"/>
      <c r="H37" s="339"/>
      <c r="I37" s="340"/>
      <c r="J37" s="8">
        <f>SUM(J26:J35,J21:J24,J18:J19,J11:J16,J9)</f>
        <v>0</v>
      </c>
    </row>
    <row r="38" spans="1:10" ht="23.4" customHeight="1" x14ac:dyDescent="0.25">
      <c r="A38" s="333" t="s">
        <v>2</v>
      </c>
      <c r="B38" s="334"/>
      <c r="C38" s="334"/>
      <c r="D38" s="334"/>
      <c r="E38" s="334"/>
      <c r="F38" s="334"/>
      <c r="G38" s="334"/>
      <c r="H38" s="334"/>
      <c r="I38" s="335"/>
      <c r="J38" s="197">
        <f>BDI!C32</f>
        <v>3.7882719252724462E-2</v>
      </c>
    </row>
    <row r="39" spans="1:10" ht="23.4" customHeight="1" x14ac:dyDescent="0.25">
      <c r="A39" s="333" t="s">
        <v>1</v>
      </c>
      <c r="B39" s="334"/>
      <c r="C39" s="334"/>
      <c r="D39" s="334"/>
      <c r="E39" s="334"/>
      <c r="F39" s="334"/>
      <c r="G39" s="334"/>
      <c r="H39" s="334"/>
      <c r="I39" s="335"/>
      <c r="J39" s="198">
        <f>J37*(1+J38)</f>
        <v>0</v>
      </c>
    </row>
    <row r="40" spans="1:10" x14ac:dyDescent="0.25">
      <c r="F40" s="28"/>
    </row>
  </sheetData>
  <sheetProtection algorithmName="SHA-512" hashValue="vrTaiG9yIISrFOcRmHFMkWd9ob+G4xrjjcAfuFrxObUkooebASy/7UmXy4LfMSBssBVZLo8y3j48nODotGRxSw==" saltValue="K1dDM2FZ7UTukx+xY7t1Kg==" spinCount="100000" sheet="1" objects="1" scenarios="1"/>
  <mergeCells count="40">
    <mergeCell ref="B8:J8"/>
    <mergeCell ref="B9:E9"/>
    <mergeCell ref="B27:E27"/>
    <mergeCell ref="B28:E28"/>
    <mergeCell ref="B18:E18"/>
    <mergeCell ref="B13:E13"/>
    <mergeCell ref="B14:E14"/>
    <mergeCell ref="B15:E15"/>
    <mergeCell ref="B16:E16"/>
    <mergeCell ref="B17:J17"/>
    <mergeCell ref="A1:J1"/>
    <mergeCell ref="A2:J2"/>
    <mergeCell ref="A3:J3"/>
    <mergeCell ref="A6:A7"/>
    <mergeCell ref="B6:E7"/>
    <mergeCell ref="G6:G7"/>
    <mergeCell ref="H6:H7"/>
    <mergeCell ref="A5:J5"/>
    <mergeCell ref="B29:E29"/>
    <mergeCell ref="B30:E30"/>
    <mergeCell ref="B19:E19"/>
    <mergeCell ref="F6:F7"/>
    <mergeCell ref="A38:I38"/>
    <mergeCell ref="B31:E31"/>
    <mergeCell ref="B20:J20"/>
    <mergeCell ref="B21:E21"/>
    <mergeCell ref="B22:E22"/>
    <mergeCell ref="B23:E23"/>
    <mergeCell ref="B24:E24"/>
    <mergeCell ref="B25:J25"/>
    <mergeCell ref="B26:E26"/>
    <mergeCell ref="B10:J10"/>
    <mergeCell ref="B11:E11"/>
    <mergeCell ref="B12:E12"/>
    <mergeCell ref="A39:I39"/>
    <mergeCell ref="B32:E32"/>
    <mergeCell ref="B33:E33"/>
    <mergeCell ref="B34:E34"/>
    <mergeCell ref="B35:E35"/>
    <mergeCell ref="A37:I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Resumo</vt:lpstr>
      <vt:lpstr>BDI</vt:lpstr>
      <vt:lpstr>ENCARREGADO </vt:lpstr>
      <vt:lpstr>ELETRICISTA</vt:lpstr>
      <vt:lpstr>ENCANADOR</vt:lpstr>
      <vt:lpstr>PEDREIRO</vt:lpstr>
      <vt:lpstr>SERVENTE</vt:lpstr>
      <vt:lpstr>AUX.ELE.</vt:lpstr>
      <vt:lpstr>Serviço Eventual</vt:lpstr>
      <vt:lpstr>Equip e Ferramental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Cardoso da Silva</dc:creator>
  <cp:lastModifiedBy>Joao Bulhoes de Lima Neto</cp:lastModifiedBy>
  <dcterms:created xsi:type="dcterms:W3CDTF">2019-09-16T15:09:36Z</dcterms:created>
  <dcterms:modified xsi:type="dcterms:W3CDTF">2021-12-03T18:15:05Z</dcterms:modified>
</cp:coreProperties>
</file>