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comments3.xml" ContentType="application/vnd.openxmlformats-officedocument.spreadsheetml.comments+xml"/>
  <Override PartName="/xl/threadedComments/threadedComment3.xml" ContentType="application/vnd.ms-excel.threadedcomments+xml"/>
  <Override PartName="/xl/comments4.xml" ContentType="application/vnd.openxmlformats-officedocument.spreadsheetml.comments+xml"/>
  <Override PartName="/xl/threadedComments/threadedComment4.xml" ContentType="application/vnd.ms-excel.threadedcomments+xml"/>
  <Override PartName="/xl/comments5.xml" ContentType="application/vnd.openxmlformats-officedocument.spreadsheetml.comments+xml"/>
  <Override PartName="/xl/threadedComments/threadedComment5.xml" ContentType="application/vnd.ms-excel.threadedcomments+xml"/>
  <Override PartName="/xl/comments6.xml" ContentType="application/vnd.openxmlformats-officedocument.spreadsheetml.comments+xml"/>
  <Override PartName="/xl/threadedComments/threadedComment6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justicagovbr-my.sharepoint.com/personal/joao_bulhoes_mj_gov_br/Documents/Memória de Cálculo - Unidades Federais/"/>
    </mc:Choice>
  </mc:AlternateContent>
  <xr:revisionPtr revIDLastSave="119" documentId="13_ncr:1_{1BE8F9A8-CB8D-447D-BEF8-B9B117970912}" xr6:coauthVersionLast="45" xr6:coauthVersionMax="47" xr10:uidLastSave="{7F3E30B3-5EA5-4725-9E59-22315ECC6F45}"/>
  <bookViews>
    <workbookView xWindow="-108" yWindow="-108" windowWidth="23256" windowHeight="12576" tabRatio="873" xr2:uid="{00000000-000D-0000-FFFF-FFFF00000000}"/>
  </bookViews>
  <sheets>
    <sheet name="Resumo" sheetId="21" r:id="rId1"/>
    <sheet name="BDI" sheetId="6" r:id="rId2"/>
    <sheet name="ENCARREGADO " sheetId="23" r:id="rId3"/>
    <sheet name="ELETRICISTA" sheetId="35" r:id="rId4"/>
    <sheet name="ENCANADOR" sheetId="36" r:id="rId5"/>
    <sheet name="PEDREIRO" sheetId="37" r:id="rId6"/>
    <sheet name="SERVENTE" sheetId="38" r:id="rId7"/>
    <sheet name="AUX.ELE." sheetId="39" r:id="rId8"/>
    <sheet name="Serviço Eventual" sheetId="22" r:id="rId9"/>
    <sheet name="Equip e Ferramental" sheetId="29" r:id="rId10"/>
  </sheets>
  <externalReferences>
    <externalReference r:id="rId11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34" i="39" l="1"/>
  <c r="C126" i="39"/>
  <c r="F119" i="39"/>
  <c r="D111" i="39"/>
  <c r="C111" i="39"/>
  <c r="D101" i="39"/>
  <c r="D98" i="39"/>
  <c r="C93" i="39"/>
  <c r="C81" i="39"/>
  <c r="C78" i="39"/>
  <c r="C83" i="39" s="1"/>
  <c r="D63" i="39"/>
  <c r="D62" i="39"/>
  <c r="D61" i="39"/>
  <c r="D60" i="39"/>
  <c r="D59" i="39"/>
  <c r="D58" i="39"/>
  <c r="D64" i="39" s="1"/>
  <c r="D71" i="39" s="1"/>
  <c r="C56" i="39"/>
  <c r="C46" i="39"/>
  <c r="C45" i="39"/>
  <c r="C44" i="39"/>
  <c r="C37" i="39"/>
  <c r="C36" i="39"/>
  <c r="D31" i="39"/>
  <c r="D134" i="38"/>
  <c r="C126" i="38"/>
  <c r="F119" i="38"/>
  <c r="D111" i="38"/>
  <c r="C111" i="38"/>
  <c r="D98" i="38"/>
  <c r="D101" i="38" s="1"/>
  <c r="C93" i="38"/>
  <c r="C94" i="38" s="1"/>
  <c r="C95" i="38" s="1"/>
  <c r="C78" i="38"/>
  <c r="D63" i="38"/>
  <c r="D62" i="38"/>
  <c r="D61" i="38"/>
  <c r="D60" i="38"/>
  <c r="D59" i="38"/>
  <c r="D58" i="38"/>
  <c r="D64" i="38" s="1"/>
  <c r="D71" i="38" s="1"/>
  <c r="C56" i="38"/>
  <c r="C45" i="38" s="1"/>
  <c r="C46" i="38" s="1"/>
  <c r="C44" i="38"/>
  <c r="C37" i="38"/>
  <c r="C36" i="38"/>
  <c r="D37" i="38" s="1"/>
  <c r="D31" i="38"/>
  <c r="D134" i="37"/>
  <c r="C126" i="37"/>
  <c r="F119" i="37"/>
  <c r="D111" i="37"/>
  <c r="C111" i="37"/>
  <c r="D98" i="37"/>
  <c r="D101" i="37" s="1"/>
  <c r="C93" i="37"/>
  <c r="C94" i="37" s="1"/>
  <c r="C95" i="37" s="1"/>
  <c r="C78" i="37"/>
  <c r="D63" i="37"/>
  <c r="D62" i="37"/>
  <c r="D61" i="37"/>
  <c r="D60" i="37"/>
  <c r="D59" i="37"/>
  <c r="D58" i="37"/>
  <c r="D64" i="37" s="1"/>
  <c r="D71" i="37" s="1"/>
  <c r="C56" i="37"/>
  <c r="C45" i="37" s="1"/>
  <c r="C46" i="37" s="1"/>
  <c r="C44" i="37"/>
  <c r="C37" i="37"/>
  <c r="C36" i="37"/>
  <c r="D36" i="37" s="1"/>
  <c r="D31" i="37"/>
  <c r="D134" i="36"/>
  <c r="C126" i="36"/>
  <c r="F119" i="36"/>
  <c r="D111" i="36"/>
  <c r="C111" i="36"/>
  <c r="D98" i="36"/>
  <c r="D101" i="36" s="1"/>
  <c r="C93" i="36"/>
  <c r="C94" i="36" s="1"/>
  <c r="C95" i="36" s="1"/>
  <c r="C78" i="36"/>
  <c r="D63" i="36"/>
  <c r="D62" i="36"/>
  <c r="D61" i="36"/>
  <c r="D60" i="36"/>
  <c r="D59" i="36"/>
  <c r="D58" i="36"/>
  <c r="D64" i="36" s="1"/>
  <c r="D71" i="36" s="1"/>
  <c r="C56" i="36"/>
  <c r="C81" i="36" s="1"/>
  <c r="C83" i="36" s="1"/>
  <c r="C44" i="36"/>
  <c r="C37" i="36"/>
  <c r="C36" i="36"/>
  <c r="D37" i="36" s="1"/>
  <c r="D31" i="36"/>
  <c r="D134" i="35"/>
  <c r="C126" i="35"/>
  <c r="F119" i="35"/>
  <c r="D111" i="35"/>
  <c r="C111" i="35"/>
  <c r="D98" i="35"/>
  <c r="D101" i="35" s="1"/>
  <c r="C93" i="35"/>
  <c r="C78" i="35"/>
  <c r="D63" i="35"/>
  <c r="D62" i="35"/>
  <c r="D61" i="35"/>
  <c r="D60" i="35"/>
  <c r="D59" i="35"/>
  <c r="D58" i="35"/>
  <c r="D64" i="35" s="1"/>
  <c r="D71" i="35" s="1"/>
  <c r="C56" i="35"/>
  <c r="C94" i="35" s="1"/>
  <c r="C95" i="35" s="1"/>
  <c r="C44" i="35"/>
  <c r="C37" i="35"/>
  <c r="C36" i="35"/>
  <c r="D37" i="35" s="1"/>
  <c r="D31" i="35"/>
  <c r="F119" i="23"/>
  <c r="D37" i="39" l="1"/>
  <c r="D38" i="37"/>
  <c r="D78" i="37" s="1"/>
  <c r="D37" i="37"/>
  <c r="D36" i="39"/>
  <c r="D38" i="39" s="1"/>
  <c r="C94" i="39"/>
  <c r="C95" i="39" s="1"/>
  <c r="D36" i="38"/>
  <c r="D38" i="38" s="1"/>
  <c r="C81" i="38"/>
  <c r="C83" i="38" s="1"/>
  <c r="C81" i="37"/>
  <c r="C83" i="37" s="1"/>
  <c r="D36" i="36"/>
  <c r="D38" i="36" s="1"/>
  <c r="C45" i="36"/>
  <c r="C46" i="36" s="1"/>
  <c r="C45" i="35"/>
  <c r="C46" i="35" s="1"/>
  <c r="D36" i="35"/>
  <c r="D38" i="35" s="1"/>
  <c r="C81" i="35"/>
  <c r="C83" i="35" s="1"/>
  <c r="D79" i="37" l="1"/>
  <c r="D42" i="37"/>
  <c r="D130" i="37"/>
  <c r="D66" i="37"/>
  <c r="D67" i="37" s="1"/>
  <c r="D72" i="37" s="1"/>
  <c r="D77" i="37"/>
  <c r="D83" i="37" s="1"/>
  <c r="D132" i="37" s="1"/>
  <c r="D82" i="37"/>
  <c r="D80" i="37"/>
  <c r="D43" i="37"/>
  <c r="D82" i="39"/>
  <c r="D78" i="39"/>
  <c r="D81" i="39"/>
  <c r="D66" i="39"/>
  <c r="D67" i="39" s="1"/>
  <c r="D72" i="39" s="1"/>
  <c r="D43" i="39"/>
  <c r="D130" i="39"/>
  <c r="D80" i="39"/>
  <c r="D42" i="39"/>
  <c r="D79" i="39"/>
  <c r="D77" i="39"/>
  <c r="D82" i="38"/>
  <c r="D66" i="38"/>
  <c r="D67" i="38" s="1"/>
  <c r="D72" i="38" s="1"/>
  <c r="D43" i="38"/>
  <c r="D80" i="38"/>
  <c r="D42" i="38"/>
  <c r="D44" i="38" s="1"/>
  <c r="D52" i="38" s="1"/>
  <c r="D79" i="38"/>
  <c r="D51" i="38"/>
  <c r="D81" i="38"/>
  <c r="D130" i="38"/>
  <c r="D78" i="38"/>
  <c r="D77" i="38"/>
  <c r="D81" i="37"/>
  <c r="D82" i="36"/>
  <c r="D130" i="36"/>
  <c r="D79" i="36"/>
  <c r="D78" i="36"/>
  <c r="D81" i="36"/>
  <c r="D66" i="36"/>
  <c r="D67" i="36" s="1"/>
  <c r="D72" i="36" s="1"/>
  <c r="D43" i="36"/>
  <c r="D80" i="36"/>
  <c r="D42" i="36"/>
  <c r="D77" i="36"/>
  <c r="D82" i="35"/>
  <c r="D81" i="35"/>
  <c r="D66" i="35"/>
  <c r="D67" i="35" s="1"/>
  <c r="D72" i="35" s="1"/>
  <c r="D43" i="35"/>
  <c r="D130" i="35"/>
  <c r="D80" i="35"/>
  <c r="D42" i="35"/>
  <c r="D44" i="35" s="1"/>
  <c r="D49" i="35" s="1"/>
  <c r="D79" i="35"/>
  <c r="D78" i="35"/>
  <c r="D77" i="35"/>
  <c r="D83" i="39" l="1"/>
  <c r="D132" i="39" s="1"/>
  <c r="D49" i="38"/>
  <c r="D48" i="38"/>
  <c r="D55" i="38"/>
  <c r="D44" i="37"/>
  <c r="D83" i="36"/>
  <c r="D132" i="36" s="1"/>
  <c r="D54" i="35"/>
  <c r="D44" i="39"/>
  <c r="D83" i="38"/>
  <c r="D132" i="38" s="1"/>
  <c r="D50" i="38"/>
  <c r="D45" i="38"/>
  <c r="D46" i="38" s="1"/>
  <c r="D69" i="38" s="1"/>
  <c r="D54" i="38"/>
  <c r="D53" i="38"/>
  <c r="D44" i="36"/>
  <c r="D52" i="35"/>
  <c r="D48" i="35"/>
  <c r="D55" i="35"/>
  <c r="D50" i="35"/>
  <c r="D53" i="35"/>
  <c r="D45" i="35"/>
  <c r="D46" i="35"/>
  <c r="D69" i="35" s="1"/>
  <c r="D83" i="35"/>
  <c r="D132" i="35" s="1"/>
  <c r="D51" i="35"/>
  <c r="D56" i="38" l="1"/>
  <c r="D92" i="38" s="1"/>
  <c r="D52" i="37"/>
  <c r="D49" i="37"/>
  <c r="D50" i="37"/>
  <c r="D45" i="37"/>
  <c r="D46" i="37" s="1"/>
  <c r="D69" i="37" s="1"/>
  <c r="D54" i="37"/>
  <c r="D53" i="37"/>
  <c r="D48" i="37"/>
  <c r="D51" i="37"/>
  <c r="D55" i="37"/>
  <c r="D45" i="39"/>
  <c r="D46" i="39" s="1"/>
  <c r="D69" i="39" s="1"/>
  <c r="D55" i="39"/>
  <c r="D49" i="39"/>
  <c r="D54" i="39"/>
  <c r="D50" i="39"/>
  <c r="D53" i="39"/>
  <c r="D52" i="39"/>
  <c r="D51" i="39"/>
  <c r="D48" i="39"/>
  <c r="D89" i="38"/>
  <c r="D91" i="38"/>
  <c r="D45" i="36"/>
  <c r="D46" i="36" s="1"/>
  <c r="D69" i="36" s="1"/>
  <c r="D48" i="36"/>
  <c r="D51" i="36"/>
  <c r="D50" i="36"/>
  <c r="D54" i="36"/>
  <c r="D52" i="36"/>
  <c r="D53" i="36"/>
  <c r="D49" i="36"/>
  <c r="D55" i="36"/>
  <c r="D56" i="35"/>
  <c r="D56" i="39" l="1"/>
  <c r="D70" i="39" s="1"/>
  <c r="D73" i="39" s="1"/>
  <c r="D131" i="39" s="1"/>
  <c r="D90" i="38"/>
  <c r="D70" i="38"/>
  <c r="D73" i="38" s="1"/>
  <c r="D131" i="38" s="1"/>
  <c r="D88" i="38"/>
  <c r="D93" i="38" s="1"/>
  <c r="D87" i="38"/>
  <c r="D56" i="37"/>
  <c r="D87" i="39"/>
  <c r="D89" i="39"/>
  <c r="D90" i="39"/>
  <c r="D92" i="39"/>
  <c r="D91" i="39"/>
  <c r="D56" i="36"/>
  <c r="D70" i="35"/>
  <c r="D73" i="35" s="1"/>
  <c r="D89" i="35"/>
  <c r="D92" i="35"/>
  <c r="D90" i="35"/>
  <c r="D91" i="35"/>
  <c r="D88" i="35"/>
  <c r="D87" i="35"/>
  <c r="D88" i="39" l="1"/>
  <c r="D70" i="37"/>
  <c r="D73" i="37" s="1"/>
  <c r="D131" i="37" s="1"/>
  <c r="D91" i="37"/>
  <c r="D90" i="37"/>
  <c r="D88" i="37"/>
  <c r="D87" i="37"/>
  <c r="D89" i="37"/>
  <c r="D92" i="37"/>
  <c r="D93" i="39"/>
  <c r="D94" i="38"/>
  <c r="D95" i="38" s="1"/>
  <c r="D100" i="38" s="1"/>
  <c r="D102" i="38" s="1"/>
  <c r="D70" i="36"/>
  <c r="D73" i="36" s="1"/>
  <c r="D92" i="36"/>
  <c r="D87" i="36"/>
  <c r="D91" i="36"/>
  <c r="D90" i="36"/>
  <c r="D88" i="36"/>
  <c r="D89" i="36"/>
  <c r="D131" i="35"/>
  <c r="D93" i="35"/>
  <c r="D93" i="37" l="1"/>
  <c r="D94" i="39"/>
  <c r="D95" i="39" s="1"/>
  <c r="D100" i="39" s="1"/>
  <c r="D102" i="39" s="1"/>
  <c r="D133" i="38"/>
  <c r="D135" i="38" s="1"/>
  <c r="D116" i="38"/>
  <c r="D118" i="38"/>
  <c r="D121" i="38" s="1"/>
  <c r="D125" i="38"/>
  <c r="D93" i="36"/>
  <c r="D131" i="36"/>
  <c r="D94" i="35"/>
  <c r="D95" i="35"/>
  <c r="D100" i="35" s="1"/>
  <c r="D102" i="35" s="1"/>
  <c r="D94" i="37" l="1"/>
  <c r="D95" i="37"/>
  <c r="D100" i="37" s="1"/>
  <c r="D102" i="37" s="1"/>
  <c r="D133" i="39"/>
  <c r="D135" i="39" s="1"/>
  <c r="D116" i="39"/>
  <c r="D118" i="39"/>
  <c r="D121" i="39" s="1"/>
  <c r="F120" i="38"/>
  <c r="F121" i="38" s="1"/>
  <c r="D122" i="38"/>
  <c r="D94" i="36"/>
  <c r="D95" i="36"/>
  <c r="D100" i="36" s="1"/>
  <c r="D102" i="36" s="1"/>
  <c r="D133" i="35"/>
  <c r="D135" i="35" s="1"/>
  <c r="D125" i="35"/>
  <c r="D116" i="35"/>
  <c r="D118" i="35"/>
  <c r="D121" i="35" s="1"/>
  <c r="D125" i="39" l="1"/>
  <c r="D122" i="39"/>
  <c r="D133" i="37"/>
  <c r="D135" i="37" s="1"/>
  <c r="D116" i="37"/>
  <c r="D118" i="37"/>
  <c r="D125" i="37" s="1"/>
  <c r="F120" i="39"/>
  <c r="F121" i="39" s="1"/>
  <c r="D119" i="38"/>
  <c r="D126" i="38" s="1"/>
  <c r="D136" i="38" s="1"/>
  <c r="D137" i="38" s="1"/>
  <c r="H12" i="21" s="1"/>
  <c r="F122" i="38"/>
  <c r="D133" i="36"/>
  <c r="D135" i="36" s="1"/>
  <c r="D118" i="36"/>
  <c r="D121" i="36"/>
  <c r="D125" i="36"/>
  <c r="D116" i="36"/>
  <c r="D122" i="36"/>
  <c r="D122" i="35"/>
  <c r="F120" i="35"/>
  <c r="F121" i="35" s="1"/>
  <c r="D121" i="37" l="1"/>
  <c r="F120" i="37"/>
  <c r="F121" i="37" s="1"/>
  <c r="D122" i="37"/>
  <c r="D119" i="39"/>
  <c r="D126" i="39" s="1"/>
  <c r="D136" i="39" s="1"/>
  <c r="D137" i="39" s="1"/>
  <c r="H13" i="21" s="1"/>
  <c r="F122" i="39"/>
  <c r="F120" i="36"/>
  <c r="F121" i="36" s="1"/>
  <c r="D119" i="35"/>
  <c r="D126" i="35" s="1"/>
  <c r="D136" i="35" s="1"/>
  <c r="D137" i="35" s="1"/>
  <c r="H9" i="21" s="1"/>
  <c r="F122" i="35"/>
  <c r="D119" i="37" l="1"/>
  <c r="D126" i="37" s="1"/>
  <c r="D136" i="37" s="1"/>
  <c r="D137" i="37" s="1"/>
  <c r="H11" i="21" s="1"/>
  <c r="F122" i="37"/>
  <c r="D119" i="36"/>
  <c r="D126" i="36" s="1"/>
  <c r="D136" i="36" s="1"/>
  <c r="D137" i="36" s="1"/>
  <c r="H10" i="21" s="1"/>
  <c r="F122" i="36"/>
  <c r="C126" i="23" l="1"/>
  <c r="C93" i="23" l="1"/>
  <c r="C37" i="23" l="1"/>
  <c r="A1" i="29" l="1"/>
  <c r="H95" i="29"/>
  <c r="F95" i="29"/>
  <c r="I95" i="29" s="1"/>
  <c r="D99" i="29" s="1"/>
  <c r="H18" i="21" s="1"/>
  <c r="H94" i="29"/>
  <c r="F94" i="29"/>
  <c r="H90" i="29"/>
  <c r="F90" i="29"/>
  <c r="I90" i="29" s="1"/>
  <c r="H89" i="29"/>
  <c r="F89" i="29"/>
  <c r="H88" i="29"/>
  <c r="F88" i="29"/>
  <c r="H87" i="29"/>
  <c r="F87" i="29"/>
  <c r="H86" i="29"/>
  <c r="F86" i="29"/>
  <c r="I86" i="29" s="1"/>
  <c r="H85" i="29"/>
  <c r="F85" i="29"/>
  <c r="H84" i="29"/>
  <c r="F84" i="29"/>
  <c r="I84" i="29" s="1"/>
  <c r="H83" i="29"/>
  <c r="F83" i="29"/>
  <c r="I83" i="29" s="1"/>
  <c r="H82" i="29"/>
  <c r="F82" i="29"/>
  <c r="H81" i="29"/>
  <c r="F81" i="29"/>
  <c r="H80" i="29"/>
  <c r="F80" i="29"/>
  <c r="H79" i="29"/>
  <c r="F79" i="29"/>
  <c r="H78" i="29"/>
  <c r="F78" i="29"/>
  <c r="H77" i="29"/>
  <c r="F77" i="29"/>
  <c r="H76" i="29"/>
  <c r="F76" i="29"/>
  <c r="H75" i="29"/>
  <c r="F75" i="29"/>
  <c r="H74" i="29"/>
  <c r="F74" i="29"/>
  <c r="H73" i="29"/>
  <c r="F73" i="29"/>
  <c r="H72" i="29"/>
  <c r="F72" i="29"/>
  <c r="H71" i="29"/>
  <c r="F71" i="29"/>
  <c r="H70" i="29"/>
  <c r="F70" i="29"/>
  <c r="H69" i="29"/>
  <c r="F69" i="29"/>
  <c r="H68" i="29"/>
  <c r="F68" i="29"/>
  <c r="H67" i="29"/>
  <c r="F67" i="29"/>
  <c r="H66" i="29"/>
  <c r="F66" i="29"/>
  <c r="H65" i="29"/>
  <c r="F65" i="29"/>
  <c r="I65" i="29" s="1"/>
  <c r="H64" i="29"/>
  <c r="F64" i="29"/>
  <c r="H63" i="29"/>
  <c r="F63" i="29"/>
  <c r="H62" i="29"/>
  <c r="F62" i="29"/>
  <c r="H61" i="29"/>
  <c r="F61" i="29"/>
  <c r="H60" i="29"/>
  <c r="F60" i="29"/>
  <c r="I60" i="29" s="1"/>
  <c r="H59" i="29"/>
  <c r="F59" i="29"/>
  <c r="I59" i="29" s="1"/>
  <c r="H58" i="29"/>
  <c r="F58" i="29"/>
  <c r="H57" i="29"/>
  <c r="F57" i="29"/>
  <c r="H56" i="29"/>
  <c r="F56" i="29"/>
  <c r="H55" i="29"/>
  <c r="F55" i="29"/>
  <c r="H54" i="29"/>
  <c r="F54" i="29"/>
  <c r="I54" i="29" s="1"/>
  <c r="H53" i="29"/>
  <c r="F53" i="29"/>
  <c r="I53" i="29" s="1"/>
  <c r="H52" i="29"/>
  <c r="F52" i="29"/>
  <c r="H51" i="29"/>
  <c r="F51" i="29"/>
  <c r="H50" i="29"/>
  <c r="F50" i="29"/>
  <c r="I50" i="29" s="1"/>
  <c r="H49" i="29"/>
  <c r="F49" i="29"/>
  <c r="H48" i="29"/>
  <c r="F48" i="29"/>
  <c r="H47" i="29"/>
  <c r="F47" i="29"/>
  <c r="I47" i="29" s="1"/>
  <c r="H46" i="29"/>
  <c r="F46" i="29"/>
  <c r="H45" i="29"/>
  <c r="F45" i="29"/>
  <c r="H44" i="29"/>
  <c r="F44" i="29"/>
  <c r="H43" i="29"/>
  <c r="F43" i="29"/>
  <c r="H42" i="29"/>
  <c r="F42" i="29"/>
  <c r="I42" i="29" s="1"/>
  <c r="H41" i="29"/>
  <c r="F41" i="29"/>
  <c r="H40" i="29"/>
  <c r="F40" i="29"/>
  <c r="H39" i="29"/>
  <c r="F39" i="29"/>
  <c r="H38" i="29"/>
  <c r="F38" i="29"/>
  <c r="I38" i="29" s="1"/>
  <c r="H37" i="29"/>
  <c r="F37" i="29"/>
  <c r="H36" i="29"/>
  <c r="F36" i="29"/>
  <c r="I36" i="29" s="1"/>
  <c r="H35" i="29"/>
  <c r="F35" i="29"/>
  <c r="I35" i="29" s="1"/>
  <c r="H34" i="29"/>
  <c r="F34" i="29"/>
  <c r="H33" i="29"/>
  <c r="F33" i="29"/>
  <c r="H32" i="29"/>
  <c r="F32" i="29"/>
  <c r="I32" i="29" s="1"/>
  <c r="H31" i="29"/>
  <c r="F31" i="29"/>
  <c r="H30" i="29"/>
  <c r="F30" i="29"/>
  <c r="I30" i="29" s="1"/>
  <c r="H29" i="29"/>
  <c r="F29" i="29"/>
  <c r="I29" i="29" s="1"/>
  <c r="H28" i="29"/>
  <c r="F28" i="29"/>
  <c r="H27" i="29"/>
  <c r="F27" i="29"/>
  <c r="H26" i="29"/>
  <c r="F26" i="29"/>
  <c r="I26" i="29" s="1"/>
  <c r="H25" i="29"/>
  <c r="F25" i="29"/>
  <c r="H24" i="29"/>
  <c r="F24" i="29"/>
  <c r="I24" i="29" s="1"/>
  <c r="H23" i="29"/>
  <c r="F23" i="29"/>
  <c r="H22" i="29"/>
  <c r="F22" i="29"/>
  <c r="H21" i="29"/>
  <c r="F21" i="29"/>
  <c r="H20" i="29"/>
  <c r="F20" i="29"/>
  <c r="I20" i="29" s="1"/>
  <c r="H19" i="29"/>
  <c r="F19" i="29"/>
  <c r="H18" i="29"/>
  <c r="F18" i="29"/>
  <c r="I18" i="29" s="1"/>
  <c r="H17" i="29"/>
  <c r="F17" i="29"/>
  <c r="I17" i="29" s="1"/>
  <c r="H16" i="29"/>
  <c r="F16" i="29"/>
  <c r="H15" i="29"/>
  <c r="F15" i="29"/>
  <c r="H14" i="29"/>
  <c r="F14" i="29"/>
  <c r="H13" i="29"/>
  <c r="F13" i="29"/>
  <c r="H12" i="29"/>
  <c r="F12" i="29"/>
  <c r="I12" i="29" s="1"/>
  <c r="H11" i="29"/>
  <c r="F11" i="29"/>
  <c r="H10" i="29"/>
  <c r="F10" i="29"/>
  <c r="H9" i="29"/>
  <c r="F9" i="29"/>
  <c r="H8" i="29"/>
  <c r="F8" i="29"/>
  <c r="I8" i="29" s="1"/>
  <c r="H7" i="29"/>
  <c r="F7" i="29"/>
  <c r="H6" i="29"/>
  <c r="F6" i="29"/>
  <c r="I6" i="29" s="1"/>
  <c r="A2" i="29"/>
  <c r="I13" i="29" l="1"/>
  <c r="I43" i="29"/>
  <c r="I49" i="29"/>
  <c r="I61" i="29"/>
  <c r="I9" i="29"/>
  <c r="I21" i="29"/>
  <c r="I57" i="29"/>
  <c r="I63" i="29"/>
  <c r="I69" i="29"/>
  <c r="I75" i="29"/>
  <c r="I81" i="29"/>
  <c r="I67" i="29"/>
  <c r="I14" i="29"/>
  <c r="I72" i="29"/>
  <c r="I73" i="29"/>
  <c r="I79" i="29"/>
  <c r="I10" i="29"/>
  <c r="I16" i="29"/>
  <c r="I22" i="29"/>
  <c r="I28" i="29"/>
  <c r="I34" i="29"/>
  <c r="I40" i="29"/>
  <c r="I46" i="29"/>
  <c r="I64" i="29"/>
  <c r="I76" i="29"/>
  <c r="I87" i="29"/>
  <c r="I25" i="29"/>
  <c r="I71" i="29"/>
  <c r="I39" i="29"/>
  <c r="I51" i="29"/>
  <c r="I56" i="29"/>
  <c r="I68" i="29"/>
  <c r="I44" i="29"/>
  <c r="I77" i="29"/>
  <c r="I82" i="29"/>
  <c r="I88" i="29"/>
  <c r="I45" i="29"/>
  <c r="I55" i="29"/>
  <c r="I66" i="29"/>
  <c r="I78" i="29"/>
  <c r="I89" i="29"/>
  <c r="I33" i="29"/>
  <c r="I80" i="29"/>
  <c r="I94" i="29"/>
  <c r="I11" i="29"/>
  <c r="I23" i="29"/>
  <c r="F96" i="29"/>
  <c r="I7" i="29"/>
  <c r="I19" i="29"/>
  <c r="I31" i="29"/>
  <c r="I41" i="29"/>
  <c r="I52" i="29"/>
  <c r="I62" i="29"/>
  <c r="I74" i="29"/>
  <c r="I85" i="29"/>
  <c r="I15" i="29"/>
  <c r="I27" i="29"/>
  <c r="I37" i="29"/>
  <c r="I48" i="29"/>
  <c r="I58" i="29"/>
  <c r="I70" i="29"/>
  <c r="F91" i="29"/>
  <c r="C36" i="23" l="1"/>
  <c r="C44" i="23"/>
  <c r="D58" i="23"/>
  <c r="D134" i="23"/>
  <c r="D111" i="23"/>
  <c r="C111" i="23"/>
  <c r="D98" i="23"/>
  <c r="D101" i="23" s="1"/>
  <c r="C78" i="23"/>
  <c r="D63" i="23"/>
  <c r="D62" i="23"/>
  <c r="D61" i="23"/>
  <c r="D60" i="23"/>
  <c r="D59" i="23"/>
  <c r="C56" i="23"/>
  <c r="D31" i="23"/>
  <c r="C81" i="23" l="1"/>
  <c r="C94" i="23"/>
  <c r="C95" i="23" s="1"/>
  <c r="C45" i="23"/>
  <c r="C46" i="23" s="1"/>
  <c r="D64" i="23"/>
  <c r="D71" i="23" s="1"/>
  <c r="C83" i="23"/>
  <c r="I15" i="21"/>
  <c r="J35" i="22"/>
  <c r="H34" i="22"/>
  <c r="J34" i="22" s="1"/>
  <c r="J33" i="22"/>
  <c r="H32" i="22"/>
  <c r="J32" i="22" s="1"/>
  <c r="J31" i="22"/>
  <c r="H30" i="22"/>
  <c r="J30" i="22" s="1"/>
  <c r="J29" i="22"/>
  <c r="H28" i="22"/>
  <c r="J28" i="22" s="1"/>
  <c r="J27" i="22"/>
  <c r="J26" i="22"/>
  <c r="H26" i="22"/>
  <c r="J24" i="22"/>
  <c r="J23" i="22"/>
  <c r="J22" i="22"/>
  <c r="J21" i="22"/>
  <c r="J19" i="22"/>
  <c r="J18" i="22"/>
  <c r="J16" i="22"/>
  <c r="J15" i="22"/>
  <c r="J14" i="22"/>
  <c r="J13" i="22"/>
  <c r="J12" i="22"/>
  <c r="J11" i="22"/>
  <c r="J9" i="22"/>
  <c r="D37" i="23" l="1"/>
  <c r="D36" i="23"/>
  <c r="J37" i="22"/>
  <c r="D38" i="23" l="1"/>
  <c r="D66" i="23" s="1"/>
  <c r="D67" i="23" s="1"/>
  <c r="D72" i="23" s="1"/>
  <c r="I18" i="21"/>
  <c r="D80" i="23" l="1"/>
  <c r="D81" i="23"/>
  <c r="D79" i="23"/>
  <c r="D82" i="23"/>
  <c r="D42" i="23"/>
  <c r="D78" i="23"/>
  <c r="D130" i="23"/>
  <c r="D43" i="23"/>
  <c r="D77" i="23"/>
  <c r="D44" i="23" l="1"/>
  <c r="D45" i="23" s="1"/>
  <c r="D83" i="23"/>
  <c r="D132" i="23" s="1"/>
  <c r="I12" i="21" l="1"/>
  <c r="I13" i="21" l="1"/>
  <c r="I11" i="21" l="1"/>
  <c r="I9" i="21"/>
  <c r="I10" i="21"/>
  <c r="C27" i="6" l="1"/>
  <c r="C32" i="6" s="1"/>
  <c r="J38" i="22" s="1"/>
  <c r="J39" i="22" s="1"/>
  <c r="H17" i="21" s="1"/>
  <c r="I17" i="21" s="1"/>
  <c r="C10" i="6"/>
  <c r="C16" i="6" s="1"/>
  <c r="D48" i="23"/>
  <c r="D50" i="23"/>
  <c r="D51" i="23"/>
  <c r="D53" i="23"/>
  <c r="D49" i="23"/>
  <c r="D54" i="23"/>
  <c r="D52" i="23"/>
  <c r="D46" i="23"/>
  <c r="D69" i="23" s="1"/>
  <c r="D55" i="23"/>
  <c r="D56" i="23" l="1"/>
  <c r="D87" i="23" s="1"/>
  <c r="D90" i="23"/>
  <c r="D89" i="23"/>
  <c r="D88" i="23"/>
  <c r="D70" i="23" l="1"/>
  <c r="D73" i="23" s="1"/>
  <c r="D131" i="23" s="1"/>
  <c r="D92" i="23"/>
  <c r="D91" i="23"/>
  <c r="D93" i="23" s="1"/>
  <c r="D94" i="23" s="1"/>
  <c r="D95" i="23" l="1"/>
  <c r="D100" i="23" s="1"/>
  <c r="D102" i="23" s="1"/>
  <c r="D133" i="23" l="1"/>
  <c r="D135" i="23" s="1"/>
  <c r="D116" i="23"/>
  <c r="D118" i="23" l="1"/>
  <c r="F120" i="23"/>
  <c r="F121" i="23" s="1"/>
  <c r="D125" i="23"/>
  <c r="D122" i="23"/>
  <c r="D121" i="23"/>
  <c r="D119" i="23" l="1"/>
  <c r="D126" i="23" s="1"/>
  <c r="F122" i="23"/>
  <c r="D136" i="23"/>
  <c r="D137" i="23" s="1"/>
  <c r="H8" i="21" s="1"/>
  <c r="I8" i="21" s="1"/>
  <c r="I20" i="2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tc={A7B72489-0345-4490-972F-55C6D810261B}</author>
    <author>tc={A358EADE-C5DC-4707-A010-B598B7E48B5D}</author>
    <author>tc={1F242C39-E3B5-4517-8ED2-B916BE7E337D}</author>
  </authors>
  <commentList>
    <comment ref="D14" authorId="0" shapeId="0" xr:uid="{A7B72489-0345-4490-972F-55C6D810261B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Inserir a data da Proposta</t>
      </text>
    </comment>
    <comment ref="D47" authorId="1" shapeId="0" xr:uid="{A358EADE-C5DC-4707-A010-B598B7E48B5D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Caso a empresa não tenha desoneração na folha, com exceção do item C (SAT) que varia de empresa para empresa,  todos os percentuais do  Submódulo 2.2 são fixos, definidos em lei.</t>
      </text>
    </comment>
    <comment ref="D66" authorId="2" shapeId="0" xr:uid="{1F242C39-E3B5-4517-8ED2-B916BE7E337D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Memória de Cálculo: Remuração/220 (para descobrir o valor da hora trabalhada); Multiplica-se por 1,5 (pois a intrajornada deve ser paga com 50% a mais do que a hora normal); Multiplica-se por 13 dias trabalhados e Multiplica-se por 0,5 (referente ao período de supressão, equivalente a meia hora).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tc={8EF286E6-8EF4-4304-ACB6-5D5B67924CDF}</author>
    <author>tc={321AA7E2-89F2-4EFD-903F-61B51653C305}</author>
  </authors>
  <commentList>
    <comment ref="D14" authorId="0" shapeId="0" xr:uid="{8EF286E6-8EF4-4304-ACB6-5D5B67924CDF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Inserir a data da Proposta</t>
      </text>
    </comment>
    <comment ref="D66" authorId="1" shapeId="0" xr:uid="{321AA7E2-89F2-4EFD-903F-61B51653C305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Memória de Cálculo: Remuração/220 (para descobrir o valor da hora trabalhada); Multiplica-se por 1,5 (pois a intrajornada deve ser paga com 50% a mais do que a hora normal); Multiplica-se por 13 dias trabalhados e Multiplica-se por 0,5 (referente ao período de supressão, equivalente a meia hora).</t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tc={95C1C75B-6367-4DC0-8907-A1FB806B8531}</author>
    <author>tc={39BAC408-C872-4885-879B-E97DE7E286BC}</author>
  </authors>
  <commentList>
    <comment ref="D14" authorId="0" shapeId="0" xr:uid="{95C1C75B-6367-4DC0-8907-A1FB806B8531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Inserir a data da Proposta</t>
      </text>
    </comment>
    <comment ref="D66" authorId="1" shapeId="0" xr:uid="{39BAC408-C872-4885-879B-E97DE7E286BC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Memória de Cálculo: Remuração/220 (para descobrir o valor da hora trabalhada); Multiplica-se por 1,5 (pois a intrajornada deve ser paga com 50% a mais do que a hora normal); Multiplica-se por 13 dias trabalhados e Multiplica-se por 0,5 (referente ao período de supressão, equivalente a meia hora).</t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tc={6B4CBBE8-C031-46BC-BD2A-B0EE1B3BB55E}</author>
    <author>tc={3CC29F6F-067A-4455-B32F-4ABA36C9FCF0}</author>
  </authors>
  <commentList>
    <comment ref="D14" authorId="0" shapeId="0" xr:uid="{6B4CBBE8-C031-46BC-BD2A-B0EE1B3BB55E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Inserir a data da Proposta</t>
      </text>
    </comment>
    <comment ref="D66" authorId="1" shapeId="0" xr:uid="{3CC29F6F-067A-4455-B32F-4ABA36C9FCF0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Memória de Cálculo: Remuração/220 (para descobrir o valor da hora trabalhada); Multiplica-se por 1,5 (pois a intrajornada deve ser paga com 50% a mais do que a hora normal); Multiplica-se por 13 dias trabalhados e Multiplica-se por 0,5 (referente ao período de supressão, equivalente a meia hora).</t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tc={72BC0FA6-3C15-4F61-B6A4-6CFD367E20CC}</author>
    <author>tc={B0D3B8B1-8B2D-4104-A916-69B5357C190F}</author>
  </authors>
  <commentList>
    <comment ref="D14" authorId="0" shapeId="0" xr:uid="{72BC0FA6-3C15-4F61-B6A4-6CFD367E20CC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Inserir a data da Proposta</t>
      </text>
    </comment>
    <comment ref="D66" authorId="1" shapeId="0" xr:uid="{B0D3B8B1-8B2D-4104-A916-69B5357C190F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Memória de Cálculo: Remuração/220 (para descobrir o valor da hora trabalhada); Multiplica-se por 1,5 (pois a intrajornada deve ser paga com 50% a mais do que a hora normal); Multiplica-se por 13 dias trabalhados e Multiplica-se por 0,5 (referente ao período de supressão, equivalente a meia hora).</t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tc={29FADEDC-7588-4DF7-85FD-6204F7CECCA9}</author>
    <author>tc={BD562DF5-0C06-4752-9908-C1332FF9CD53}</author>
  </authors>
  <commentList>
    <comment ref="D14" authorId="0" shapeId="0" xr:uid="{29FADEDC-7588-4DF7-85FD-6204F7CECCA9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Inserir a data da Proposta</t>
      </text>
    </comment>
    <comment ref="D66" authorId="1" shapeId="0" xr:uid="{BD562DF5-0C06-4752-9908-C1332FF9CD53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Memória de Cálculo: Remuração/220 (para descobrir o valor da hora trabalhada); Multiplica-se por 1,5 (pois a intrajornada deve ser paga com 50% a mais do que a hora normal); Multiplica-se por 13 dias trabalhados e Multiplica-se por 0,5 (referente ao período de supressão, equivalente a meia hora).</t>
      </text>
    </comment>
  </commentList>
</comments>
</file>

<file path=xl/sharedStrings.xml><?xml version="1.0" encoding="utf-8"?>
<sst xmlns="http://schemas.openxmlformats.org/spreadsheetml/2006/main" count="1753" uniqueCount="431">
  <si>
    <t>DESCRIÇÃO</t>
  </si>
  <si>
    <t>VALOR TOTAL</t>
  </si>
  <si>
    <t>BDI</t>
  </si>
  <si>
    <t>Item</t>
  </si>
  <si>
    <t>ITEM</t>
  </si>
  <si>
    <t>Elaboração de Programa de Prevenção de Riscos Ambientais (PPRA) e Programa de Controle Médico de Saúde Ocupacional (PCMSO) </t>
  </si>
  <si>
    <t>SERVIÇOS EVENTUAIS</t>
  </si>
  <si>
    <t>PLANILHA DE CUSTO E FORMAÇÃO DE PREÇOS</t>
  </si>
  <si>
    <t>Valor (R$)</t>
  </si>
  <si>
    <t>MÓDULO 1 - COMPOSIÇÃO DA REMUNERAÇÃO</t>
  </si>
  <si>
    <t>TOTAL DO MÓDULO 1</t>
  </si>
  <si>
    <t>2.1</t>
  </si>
  <si>
    <t>Submódulo 2.3 - Benefícios Mensais e Diários</t>
  </si>
  <si>
    <t>Módulo 2 - Encargos e Benefícios Anuais, Mensais e Diários</t>
  </si>
  <si>
    <t>2.2</t>
  </si>
  <si>
    <t>Benefícios Mensais e Diários</t>
  </si>
  <si>
    <t>TOTAL DO MÓDULO 2</t>
  </si>
  <si>
    <t>Incidência do FGTS sobre Aviso Prévio Indenizado</t>
  </si>
  <si>
    <t>TOTAL DO MÓDULO 3</t>
  </si>
  <si>
    <t>Submódulo 4.1 - Ausências Legais</t>
  </si>
  <si>
    <t>Ausências Legais</t>
  </si>
  <si>
    <t>Submódulo 4.2 - Intrajornada</t>
  </si>
  <si>
    <t>Intervalo para Repouso ou Alimentação</t>
  </si>
  <si>
    <t>Módulo 4 - Custo de Reposição do Profissional Ausente</t>
  </si>
  <si>
    <t>4.1</t>
  </si>
  <si>
    <t>4.2</t>
  </si>
  <si>
    <t>TOTAL DO MÓDULO 4</t>
  </si>
  <si>
    <t>Uniformes</t>
  </si>
  <si>
    <t>Materiais</t>
  </si>
  <si>
    <t>Equipamentos</t>
  </si>
  <si>
    <t>Outros (EPI)</t>
  </si>
  <si>
    <t>TOTAL DO MÓDULO 5</t>
  </si>
  <si>
    <t>Custos Indiretos</t>
  </si>
  <si>
    <t>Lucro</t>
  </si>
  <si>
    <t>PIS</t>
  </si>
  <si>
    <t>COFINS</t>
  </si>
  <si>
    <t>ISS</t>
  </si>
  <si>
    <t>CPRB</t>
  </si>
  <si>
    <t>TOTAL DO MÓDULO 6</t>
  </si>
  <si>
    <t>Descrição</t>
  </si>
  <si>
    <t>VALOR UNITÁRIO</t>
  </si>
  <si>
    <t>QUANTIDADE</t>
  </si>
  <si>
    <t>MANUTENÇÃO PREDIAL</t>
  </si>
  <si>
    <t>Unidade de medida</t>
  </si>
  <si>
    <t>Quantidade estimada</t>
  </si>
  <si>
    <t>Valores Unitários</t>
  </si>
  <si>
    <t>(R$)</t>
  </si>
  <si>
    <t>Valores Totais</t>
  </si>
  <si>
    <t>Esgotamento e limpeza das caixas de gordura</t>
  </si>
  <si>
    <t>1.1</t>
  </si>
  <si>
    <t>m³</t>
  </si>
  <si>
    <t>Impermeabilização</t>
  </si>
  <si>
    <t>Remoção de Impermeabilização</t>
  </si>
  <si>
    <t>m²</t>
  </si>
  <si>
    <t>Remoção de proteção mecânica de impermeabilização</t>
  </si>
  <si>
    <t>2.4</t>
  </si>
  <si>
    <t>Impermeabil.caixa dágua com argamassa polimérica / membrana acrílica, 3 demãos</t>
  </si>
  <si>
    <t>2.5</t>
  </si>
  <si>
    <t>Impermeabilização de superfície com manta asfaltica (com polímeros tipo APP), espessura 4 mm</t>
  </si>
  <si>
    <t>2.6</t>
  </si>
  <si>
    <t>Impermeabilização de cisterna com argamassa de cimento e areia, com aditivo impermeabilizante, E =2mm</t>
  </si>
  <si>
    <t>2.7</t>
  </si>
  <si>
    <t>Proteção mecânica de superfície horizontal com argamassa de cimento e areia, traço 1:3, E=2cm</t>
  </si>
  <si>
    <t>Películas</t>
  </si>
  <si>
    <t>3.1</t>
  </si>
  <si>
    <t>Fornecimento e instalação de película de segurança (filme) de poliéster (antivandalismo)</t>
  </si>
  <si>
    <t>3.2</t>
  </si>
  <si>
    <t>Remoção de películas e posterior limpeza da superfície</t>
  </si>
  <si>
    <t>Fornecimento e instalação de vidro incolor com 04 mm de espessura</t>
  </si>
  <si>
    <r>
      <t>m</t>
    </r>
    <r>
      <rPr>
        <vertAlign val="superscript"/>
        <sz val="11"/>
        <color theme="1"/>
        <rFont val="Calibri"/>
        <family val="2"/>
        <scheme val="minor"/>
      </rPr>
      <t>2</t>
    </r>
  </si>
  <si>
    <t>Vidro Aramado, Espessura 7mm </t>
  </si>
  <si>
    <t>4.3</t>
  </si>
  <si>
    <t>Espelho Cristal Espessura 4mm, Com Moldura Em Aluminio E Compensado 6mm Plastificado Colado </t>
  </si>
  <si>
    <t>4.4</t>
  </si>
  <si>
    <t>Remoção de vidro comum</t>
  </si>
  <si>
    <t>Limpeza com esgotamento de caixa de gordura por caminhão limpa-fossa</t>
  </si>
  <si>
    <t>L</t>
  </si>
  <si>
    <t>Itens</t>
  </si>
  <si>
    <t>Siglas</t>
  </si>
  <si>
    <t>Preencher com valores dentro do intervalo admissível</t>
  </si>
  <si>
    <t>Taxa de rateio da Administração Central</t>
  </si>
  <si>
    <t>AC</t>
  </si>
  <si>
    <t>Taxa de Despesas Financeiras</t>
  </si>
  <si>
    <t>DF</t>
  </si>
  <si>
    <t>Taxa de Seguro e Garantia do Empreendimento</t>
  </si>
  <si>
    <t>S + G</t>
  </si>
  <si>
    <t>Taxa de Risco</t>
  </si>
  <si>
    <t>R</t>
  </si>
  <si>
    <t>Taxa de Tributos (Soma dos itens COFINS, ISS e PIS)</t>
  </si>
  <si>
    <t>I</t>
  </si>
  <si>
    <t>Imposto Sobre Serviços</t>
  </si>
  <si>
    <t>Variável conforme Localidade da Obra</t>
  </si>
  <si>
    <t>Programas de Integração Social e de Formação do Patrimônio do Servidor Público</t>
  </si>
  <si>
    <t>Lei Complementar nº 26, de 11 de setembro de 1975</t>
  </si>
  <si>
    <t>Contribuição para Financiamento da Seguridade Social</t>
  </si>
  <si>
    <t>Lei nº 10.833, de 29 de dezembro de 2003.</t>
  </si>
  <si>
    <t>Contribuição Previdenciária sobre a Receita Bruta</t>
  </si>
  <si>
    <t>Lei 12.546, de 14 de dezembro de 2011</t>
  </si>
  <si>
    <t>Taxa de Lucro</t>
  </si>
  <si>
    <r>
      <t xml:space="preserve">Fórmula BDI conforme </t>
    </r>
    <r>
      <rPr>
        <sz val="10"/>
        <rFont val="Arial"/>
        <family val="2"/>
      </rPr>
      <t>Acórdão n. 2.369/2011</t>
    </r>
    <r>
      <rPr>
        <b/>
        <sz val="10"/>
        <rFont val="Arial"/>
        <family val="2"/>
      </rPr>
      <t xml:space="preserve"> </t>
    </r>
    <r>
      <rPr>
        <sz val="11"/>
        <color theme="1"/>
        <rFont val="Calibri"/>
        <family val="2"/>
        <scheme val="minor"/>
      </rPr>
      <t xml:space="preserve">e n. </t>
    </r>
    <r>
      <rPr>
        <sz val="10"/>
        <rFont val="Arial"/>
        <family val="2"/>
      </rPr>
      <t>2622/2013</t>
    </r>
    <r>
      <rPr>
        <sz val="11"/>
        <color theme="1"/>
        <rFont val="Calibri"/>
        <family val="2"/>
        <scheme val="minor"/>
      </rPr>
      <t>, ambos TCU - Plenário.</t>
    </r>
  </si>
  <si>
    <t>BDI resultante</t>
  </si>
  <si>
    <t>5.1</t>
  </si>
  <si>
    <t>5.2</t>
  </si>
  <si>
    <t>5.3</t>
  </si>
  <si>
    <t>5.4</t>
  </si>
  <si>
    <t>5.5</t>
  </si>
  <si>
    <t>Pintura com tinta alquídica de fundo e acabamento (esmalte sintético grafite) aplicada a rolo ou pincel sobre superfícies metálicas (exceto perfil) executado em obra (por demão)</t>
  </si>
  <si>
    <t>Aplicação manual de pintura com tinta látex acrílica em paredes, duas demãos</t>
  </si>
  <si>
    <t>Aplicação manual de pintura com tinta látex acrílica em teto, duas demãos</t>
  </si>
  <si>
    <t>TOTAL PARCIAL</t>
  </si>
  <si>
    <t>Lixamento manual em superfícies metálicas em obra</t>
  </si>
  <si>
    <t>5.6</t>
  </si>
  <si>
    <t>Aplicação e lixamento de massa látex em paredes, duas demãos.</t>
  </si>
  <si>
    <t>5.7</t>
  </si>
  <si>
    <t>Aplicação e lixamento de massa látex em teto, duas demãos</t>
  </si>
  <si>
    <t>Aplicação manual de pintura com tinta texturizada acrílica em superfícies externas de sacada de edifícios de múltiplos pavimentos, uma cor</t>
  </si>
  <si>
    <t>Pintura verniz (incolor) alquídico em madeira, uso interno e externo, 2 demãos</t>
  </si>
  <si>
    <t>Pintura</t>
  </si>
  <si>
    <t>5.8</t>
  </si>
  <si>
    <t>5.9</t>
  </si>
  <si>
    <t>5.10</t>
  </si>
  <si>
    <t>Pintura com tinta acrílica de acabamento aplicada a rolo ou pincel sobre superfícies metálicas (exceto perfil) executado em obra (por demão).</t>
  </si>
  <si>
    <t>ANEXO J-2</t>
  </si>
  <si>
    <t>AJUDANTE DE ELETRICISTA (44 HORAS SEMANAIS)</t>
  </si>
  <si>
    <t>Serviços especializados, com fornecimento de insumos previstos e descritos nas tabelas SINAPI no Estado do RIO GRANDE DO NORTE.</t>
  </si>
  <si>
    <t>Fornecimento de insumos previstos e descritos nas tabelas SINAPI no Estado do RIO GRANDE DO NORTE</t>
  </si>
  <si>
    <t>Não incide</t>
  </si>
  <si>
    <t>BDI DIFERENCIADO</t>
  </si>
  <si>
    <t>BDI NORMAL</t>
  </si>
  <si>
    <t xml:space="preserve">BDI DIFERENCIADO </t>
  </si>
  <si>
    <t>TABELA RESUMO DA PROPOSTA</t>
  </si>
  <si>
    <t>Serviço Eventual</t>
  </si>
  <si>
    <t>3121-05</t>
  </si>
  <si>
    <t>9511-05</t>
  </si>
  <si>
    <t>7241-10</t>
  </si>
  <si>
    <t>7152-10</t>
  </si>
  <si>
    <t>7156-15</t>
  </si>
  <si>
    <t>R$ 288.064,30
VALOR FIXO</t>
  </si>
  <si>
    <t>DADOS PROCESSUAIS</t>
  </si>
  <si>
    <t>1 -</t>
  </si>
  <si>
    <t xml:space="preserve">Processo n.º: </t>
  </si>
  <si>
    <t>2 -</t>
  </si>
  <si>
    <t xml:space="preserve">Pregão Eletrônico n.º: </t>
  </si>
  <si>
    <t>3 -</t>
  </si>
  <si>
    <t xml:space="preserve">Data: </t>
  </si>
  <si>
    <t>4 -</t>
  </si>
  <si>
    <t xml:space="preserve">Horário: </t>
  </si>
  <si>
    <t>DISCRIMINAÇÃO DOS SERVIÇOS</t>
  </si>
  <si>
    <t>5 -</t>
  </si>
  <si>
    <t xml:space="preserve">Data da Apresentação da Proposta: </t>
  </si>
  <si>
    <t>6 -</t>
  </si>
  <si>
    <t>Município/UF:</t>
  </si>
  <si>
    <t>Mossoró/RN</t>
  </si>
  <si>
    <t>7 -</t>
  </si>
  <si>
    <t>Prazo de Execução Contratual:</t>
  </si>
  <si>
    <t>12 meses</t>
  </si>
  <si>
    <t>8 -</t>
  </si>
  <si>
    <t>Tipo de Serviço:</t>
  </si>
  <si>
    <t>SERVIÇOS DE MANUTENÇÃO PREDIAL</t>
  </si>
  <si>
    <t>9 -</t>
  </si>
  <si>
    <t>Unidade de Medida:</t>
  </si>
  <si>
    <t>POSTO DE SERVIÇO</t>
  </si>
  <si>
    <t>10 -</t>
  </si>
  <si>
    <t>Salário Mínimo Vigente:</t>
  </si>
  <si>
    <t>MÃO DE OBRA VINCULADA À EXECUÇÃO CONTRATUAL</t>
  </si>
  <si>
    <t>11 -</t>
  </si>
  <si>
    <t>Tipo de Serviço - (Cargo/Função):</t>
  </si>
  <si>
    <t>Encarregado</t>
  </si>
  <si>
    <t>12 -</t>
  </si>
  <si>
    <t>Classificação Brasileira de Ocupações (CBO):</t>
  </si>
  <si>
    <t>13 -</t>
  </si>
  <si>
    <t>Salário Normativo da Categoria:</t>
  </si>
  <si>
    <t>14 -</t>
  </si>
  <si>
    <t>CCT/Registro no MTE:</t>
  </si>
  <si>
    <t>15 -</t>
  </si>
  <si>
    <t>Data do Registro no MTE:</t>
  </si>
  <si>
    <t>16 -</t>
  </si>
  <si>
    <t>Data-Base da Categoria:</t>
  </si>
  <si>
    <t xml:space="preserve">17 - </t>
  </si>
  <si>
    <t>Jornada de Trabalho:</t>
  </si>
  <si>
    <t>08:00 - 17:00</t>
  </si>
  <si>
    <t xml:space="preserve">18 - </t>
  </si>
  <si>
    <t>Quantidade de postos:</t>
  </si>
  <si>
    <t xml:space="preserve">19 - </t>
  </si>
  <si>
    <t>Quantidade de Funcionários em cada posto:</t>
  </si>
  <si>
    <t xml:space="preserve">20 - </t>
  </si>
  <si>
    <t>Total de Encarregados:</t>
  </si>
  <si>
    <t xml:space="preserve">Composição da Remuneração </t>
  </si>
  <si>
    <t xml:space="preserve">Valor (R$) </t>
  </si>
  <si>
    <t>A -</t>
  </si>
  <si>
    <t>Salário-Base</t>
  </si>
  <si>
    <t>B -</t>
  </si>
  <si>
    <r>
      <t xml:space="preserve">Adicional de Insalubridade (40% do Salário Mínimo) </t>
    </r>
    <r>
      <rPr>
        <b/>
        <sz val="10"/>
        <rFont val="Arial"/>
        <family val="2"/>
      </rPr>
      <t>OU</t>
    </r>
  </si>
  <si>
    <t xml:space="preserve">C - </t>
  </si>
  <si>
    <t>MÓDULO 2 - ENCARGOS E BENEFÍCIOS ANUAIS, MENSAIS E DIÁRIOS</t>
  </si>
  <si>
    <t>Submódulo 2.1 - 13º (Décimo Terceiro) Salário, Férias e Adicional de Férias</t>
  </si>
  <si>
    <t>Perc. (%)</t>
  </si>
  <si>
    <t>Férias e Adicional de Férias</t>
  </si>
  <si>
    <t>Total do Submódulo 2.1</t>
  </si>
  <si>
    <t>Submódulo 2.2 - Encargos Previdenciários, FGTS e Outras Contribuições</t>
  </si>
  <si>
    <t>C -</t>
  </si>
  <si>
    <t>D -</t>
  </si>
  <si>
    <t>E -</t>
  </si>
  <si>
    <t>F -</t>
  </si>
  <si>
    <t>G -</t>
  </si>
  <si>
    <t>H -</t>
  </si>
  <si>
    <t>Total do Submódulo 2.2</t>
  </si>
  <si>
    <t>Vl. Ref. (R$)</t>
  </si>
  <si>
    <t>Auxílio Transporte</t>
  </si>
  <si>
    <t xml:space="preserve">Auxílio Alimentação </t>
  </si>
  <si>
    <t>Auxílio Saúde/Plano Ambulatorial</t>
  </si>
  <si>
    <t>Assistência Odontológica</t>
  </si>
  <si>
    <t>Assistência Funeral</t>
  </si>
  <si>
    <t xml:space="preserve">F - </t>
  </si>
  <si>
    <t>Auxílio Lazer/Cultura</t>
  </si>
  <si>
    <t>Total do Submódulo 2.3</t>
  </si>
  <si>
    <t>Submódulo 2.4 - Intervalo Intrajornada do Titular</t>
  </si>
  <si>
    <t>Horas no mês</t>
  </si>
  <si>
    <t>Intrajornada do Titular</t>
  </si>
  <si>
    <t>Total do Submódulo 2.4</t>
  </si>
  <si>
    <t>RESUMO DO MÓDULO 2 - Encargos e Benefícios Anuais, Mensais e Diários</t>
  </si>
  <si>
    <t>2.1 -</t>
  </si>
  <si>
    <t>13º (Décimo Terceiro) Salário, Férias e Adicional de Férias</t>
  </si>
  <si>
    <t>2.2 -</t>
  </si>
  <si>
    <t>Encargos Previdenciários, FGTS e Outras Contribuições</t>
  </si>
  <si>
    <t>2.3 -</t>
  </si>
  <si>
    <t>Intervalo Intrajornada do Titular</t>
  </si>
  <si>
    <t>MÓDULO 3 - PROVISÃO PARA RESCISÃO</t>
  </si>
  <si>
    <t>Provisão para Rescisão</t>
  </si>
  <si>
    <t>Aviso-Prévio Indenizado</t>
  </si>
  <si>
    <t>Multa do FGTS sobre o Aviso Prévio Indenizado</t>
  </si>
  <si>
    <t>Incidência dos Encargos do Submódulo 2.2 sobre o Aviso-Prévio Trabalhado</t>
  </si>
  <si>
    <t>Multa do FGTS sobre o Aviso-Prévio Trabalhado</t>
  </si>
  <si>
    <t>MÓDULO 4 - CUSTO DE REPOSIÇÃO DO PROFISSIONAL AUSENTE</t>
  </si>
  <si>
    <t>Substituto na cobertura de Férias</t>
  </si>
  <si>
    <t>Substituto na cobertura de Ausências Legais</t>
  </si>
  <si>
    <t>Substituto na cobertura de Licença-Paternidade</t>
  </si>
  <si>
    <t>Substituto na cobertura de Ausência por Acidente de Trabalho</t>
  </si>
  <si>
    <t>Substituto na cobertura de  Afastamento Maternidade</t>
  </si>
  <si>
    <t>Total do Submódulo 4.1</t>
  </si>
  <si>
    <t>Total do Submódulo 4.2</t>
  </si>
  <si>
    <t>RESUMO DO MÓDULO 4 - Custo de Reposição do Profissional Ausente</t>
  </si>
  <si>
    <t>4.1 -</t>
  </si>
  <si>
    <t>4.2 -</t>
  </si>
  <si>
    <t>MÓDULO 5 - INSUMOS DIVERSOS</t>
  </si>
  <si>
    <t>Insumos Diversos</t>
  </si>
  <si>
    <t xml:space="preserve">B - </t>
  </si>
  <si>
    <t>MÓDULO 6 - CUSTOS INDIRETOS, LUCRO E TRIBUTOS</t>
  </si>
  <si>
    <t>Custos Indiretos, Tributos e Lucro</t>
  </si>
  <si>
    <t xml:space="preserve">        ISS</t>
  </si>
  <si>
    <t>QUADRO - RESUMO DO CUSTO POR EMPREGADO</t>
  </si>
  <si>
    <t>Mão de obra vinculada à execução contratual (valor por posto de trabalho)</t>
  </si>
  <si>
    <t>Módulo 1 - Composição da Remuneração</t>
  </si>
  <si>
    <t>Módulo 3 - Provisão para Rescisão</t>
  </si>
  <si>
    <t>Módulo 5 - Insumos Diversos</t>
  </si>
  <si>
    <t>Subtotal =&gt; (A+B+C+D+E)</t>
  </si>
  <si>
    <t>Módulo 6 - Custos Indiretos, Lucro e Tributos</t>
  </si>
  <si>
    <t>TOTAL POR EMPREGADO =&gt; (A+B+C+D+E+F)</t>
  </si>
  <si>
    <t>PLANILHA DE CUSTO E FORMAÇÃO DE PREÇOS - AUTOPREENCHIMENTO</t>
  </si>
  <si>
    <t xml:space="preserve">       Custos Indiretos diversos</t>
  </si>
  <si>
    <t xml:space="preserve">13º (Décimo Terceiro) Salário                                   </t>
  </si>
  <si>
    <t xml:space="preserve">INSS - Art. 22, Inciso I, da Lei nº 8.212/91                                                                                    </t>
  </si>
  <si>
    <t xml:space="preserve">Salário Educação - Art. 3º, Inciso I, Decreto n.º 87.043/82                                               </t>
  </si>
  <si>
    <t xml:space="preserve">Seguro Acidente de Trabalho (RAT x FAP) - Decreto nº 3.048/99 </t>
  </si>
  <si>
    <t xml:space="preserve">SESC ou SESI - Art. 3º, Lei n.º 8.036/90 </t>
  </si>
  <si>
    <t>SENAI - SENAC - Decreto n.º 2.318/86</t>
  </si>
  <si>
    <t xml:space="preserve">SEBRAE - Art. 8º, Lei n.º 8.029/90 e Lei n.º 8.154/90                                          </t>
  </si>
  <si>
    <t xml:space="preserve">INCRA - Lei n.º 7.787/89 e DL n.º 1.146/70                          </t>
  </si>
  <si>
    <t xml:space="preserve">FGTS - Art. 15, Lei nº 8.030/90 e Art. 7º, III, CF                                                                      </t>
  </si>
  <si>
    <r>
      <t xml:space="preserve">Aviso-Prévio Trabalhado      </t>
    </r>
    <r>
      <rPr>
        <i/>
        <sz val="8"/>
        <color indexed="8"/>
        <rFont val="Arial"/>
        <family val="2"/>
      </rPr>
      <t/>
    </r>
  </si>
  <si>
    <t>R$ 313.806,62
VALOR FIXO</t>
  </si>
  <si>
    <t>ELETRICISTA</t>
  </si>
  <si>
    <t>ENCANADOR</t>
  </si>
  <si>
    <t>PEDREIRO</t>
  </si>
  <si>
    <t>AUXILIAR ELETRICISTA</t>
  </si>
  <si>
    <t>SERVENTE</t>
  </si>
  <si>
    <r>
      <t xml:space="preserve">       Trecho sem Transporte Público </t>
    </r>
    <r>
      <rPr>
        <b/>
        <u/>
        <sz val="10"/>
        <color rgb="FFFF0000"/>
        <rFont val="Arial"/>
        <family val="2"/>
      </rPr>
      <t>(conforme item 14.26 do Termo de Referência)</t>
    </r>
  </si>
  <si>
    <t>Fonte</t>
  </si>
  <si>
    <t>Sinapi 97648</t>
  </si>
  <si>
    <t>Sinapi 97631</t>
  </si>
  <si>
    <t>Sinapi 98555</t>
  </si>
  <si>
    <t>Sinapi 98547</t>
  </si>
  <si>
    <t>Sinapi 98561</t>
  </si>
  <si>
    <t>Sinapi 98563</t>
  </si>
  <si>
    <t>Sinapi 34744</t>
  </si>
  <si>
    <t>Sinapi 102190</t>
  </si>
  <si>
    <t>Sinapi 102152</t>
  </si>
  <si>
    <t>Sinapi 102172</t>
  </si>
  <si>
    <t>Sinapi 11186</t>
  </si>
  <si>
    <t>Sinapi 88497</t>
  </si>
  <si>
    <t>Sinapi 88489</t>
  </si>
  <si>
    <t>Sinapi 88496</t>
  </si>
  <si>
    <t>Sinapi 88488</t>
  </si>
  <si>
    <t>SINAPI 100717</t>
  </si>
  <si>
    <t>SINAPI 100724</t>
  </si>
  <si>
    <t>SINAPI 88497</t>
  </si>
  <si>
    <t>SINAPI 88417</t>
  </si>
  <si>
    <t>SINAPI 102213</t>
  </si>
  <si>
    <t>SINAPI 100736</t>
  </si>
  <si>
    <t>Painel de Compras do Governo -</t>
  </si>
  <si>
    <t>EQUIPAMENTOS, APARELHOS E FERRAMENTAL BÁSICO​</t>
  </si>
  <si>
    <t>SINAPI XX/2021</t>
  </si>
  <si>
    <t>Ferramenta</t>
  </si>
  <si>
    <t>Quantitativo</t>
  </si>
  <si>
    <t>Custo Unitário</t>
  </si>
  <si>
    <t>TOTAL</t>
  </si>
  <si>
    <t>Vida Útil
(anos)</t>
  </si>
  <si>
    <t>Depreciação Mensal (%)</t>
  </si>
  <si>
    <t>Depreciação Mensal (R$)</t>
  </si>
  <si>
    <t>*</t>
  </si>
  <si>
    <t>Alavanca de aço, Sextavada 150cm</t>
  </si>
  <si>
    <t>Alicate Bico chato e longo isolado 6” - 1.000V</t>
  </si>
  <si>
    <t>Alicate Bomba D água isolado 1.000V</t>
  </si>
  <si>
    <t>Alicate de corte diagonal isolado 6” - 1.000V</t>
  </si>
  <si>
    <t>Alicate de Pressão 11 " para solda Tipo C</t>
  </si>
  <si>
    <t>Alicate para cortar cabo isolado 260MM com isolamento 1.000V</t>
  </si>
  <si>
    <t>Alicate Universal isolado 8” - 1.000V</t>
  </si>
  <si>
    <t>alicate wattímetro digital (conforme norma norma iec 61010-1 )​</t>
  </si>
  <si>
    <t>Amperímetro digital do tipo alicate, Corrente AC 60 a 1000A, Detecção Tensão Sem Contato, CAT IV</t>
  </si>
  <si>
    <t>Arco serra p/ metais (12")</t>
  </si>
  <si>
    <t>Balde Galvanizado para Concreto 10 Litros</t>
  </si>
  <si>
    <t>Balde para concreto (plástico, 10L)</t>
  </si>
  <si>
    <t>Esponja para limpeza, dupla face</t>
  </si>
  <si>
    <t>Caixa para ferramentas tipo sanfona com 5 gavetas em aço</t>
  </si>
  <si>
    <t>Carrinho de mão aço capacidade 50 a 60 L</t>
  </si>
  <si>
    <t>Cavadeira Articulada com cabo de madeira, 150 CM</t>
  </si>
  <si>
    <t>Cavadeira Reta com cabo de madeira, 120 CM</t>
  </si>
  <si>
    <t>Chave Inglesa AJUSTÁVEL, 10"</t>
  </si>
  <si>
    <t>Chave para tubo nº 10" (EM AÇO)</t>
  </si>
  <si>
    <t>Chave para tubo nº 24" (EM AÇO)</t>
  </si>
  <si>
    <t>Chave para tubo nº 36" (EM AÇO)</t>
  </si>
  <si>
    <t>Chave para tubo nº 48" (EM AÇO)</t>
  </si>
  <si>
    <t>chave phillips 6x200mm</t>
  </si>
  <si>
    <t>Chave de teste de voltagem digital 12v a 220v</t>
  </si>
  <si>
    <t>Picareta estreita cabo madeira 90cm</t>
  </si>
  <si>
    <t>Colher de Pedreiro Canto Reto Comp 9" com cabo madeira</t>
  </si>
  <si>
    <t>Corda poliamida 12,5 mm Carga de ruptura (+-) 5% 42,3 (KN) - 4.330 (kgf) - peça de 30 m</t>
  </si>
  <si>
    <t>Tesoura Corta vergalhão para uso pesado – 12"</t>
  </si>
  <si>
    <t>Tesoura Corta vergalhão para uso pesado – 36”</t>
  </si>
  <si>
    <t>Desempenadeira de aço dentada 12 x25 cabo fechado de madeira</t>
  </si>
  <si>
    <t>Desempenadeira de aço lisa com cabo fechado de madeira</t>
  </si>
  <si>
    <t>Escada dupla de abrir em alumínio, modelo pinto, 8 degraus</t>
  </si>
  <si>
    <t>Escada extensível em alumínio com 3m estendida</t>
  </si>
  <si>
    <t>Enxada estreita com cabo</t>
  </si>
  <si>
    <t>Escova de aço com cabo fileira de cerdas</t>
  </si>
  <si>
    <t>Espátula de aço inox 8 cm cabo de madeira</t>
  </si>
  <si>
    <t>Espátula de aço temperado 100mm com cabo plástico​</t>
  </si>
  <si>
    <t>Espátula PVC lisa (tamanho médio)</t>
  </si>
  <si>
    <t>Esquadro de aço 12" cabo de alumínio</t>
  </si>
  <si>
    <t>Estilete 18mm</t>
  </si>
  <si>
    <t>Furadeira de impacto industrial 800W</t>
  </si>
  <si>
    <t>Grampo</t>
  </si>
  <si>
    <t>Jogo de chaves Phillips e chave de fenda, 12 peças,  isolada 1.000V</t>
  </si>
  <si>
    <t>Jogo de Brocas c/acessórios 110 peças</t>
  </si>
  <si>
    <t>Kit de Serras Copo 13 peças</t>
  </si>
  <si>
    <t>Kit de discos de corte para ferro  1.1/2" – 5 unidades</t>
  </si>
  <si>
    <t>Kit de disco de corte para madeira - 5 peças</t>
  </si>
  <si>
    <t>Lanterna grande recarregável, bivolt, luz led,  Consumo de luz ininterrupta maior ou igual a 20 horas</t>
  </si>
  <si>
    <t>Lápis de carpinteiro 18 cm</t>
  </si>
  <si>
    <t>Lima 1/2 cana, 6"</t>
  </si>
  <si>
    <t>Lona plástica preta - 4 x 100 m - 12 kg</t>
  </si>
  <si>
    <t>Mangueira cristal para nível, lisa, pvc transparente 3/8 x 1,5mm - 20m</t>
  </si>
  <si>
    <t>cortador para piso e azulejo 90cm</t>
  </si>
  <si>
    <t>Marreta ½ Kg cabo de madeira</t>
  </si>
  <si>
    <t>Marreta de 2kg com cabo de madeira</t>
  </si>
  <si>
    <t>Marreta de 3kg com cabo de madeira</t>
  </si>
  <si>
    <t>Marreta de 5kg com cabo de madeira</t>
  </si>
  <si>
    <t>Martelo Rompedor 1500 Watts, 6 velocidades, 220V, Força de impacto: 25J</t>
  </si>
  <si>
    <t>Martelo de borracha preto - 450 g - cabo de madeira - 40 mm</t>
  </si>
  <si>
    <t>Martelo tipo unha 29mm</t>
  </si>
  <si>
    <t>Nível de bolha de mão em alumínio, 3 bolhas</t>
  </si>
  <si>
    <t>Pá de bico com cabo em madeira 71 cm</t>
  </si>
  <si>
    <t>Pá quadrada nº 3, 71 cm</t>
  </si>
  <si>
    <t>Passa fio alma de aço 20m</t>
  </si>
  <si>
    <t>Pé de cabra 36 "</t>
  </si>
  <si>
    <t>Peneira para areia, aro 60 cm</t>
  </si>
  <si>
    <t>Ponteiro aço liso 3/4" x 10"</t>
  </si>
  <si>
    <t>Porta Ferramentas para cintura</t>
  </si>
  <si>
    <t>Prumo de face</t>
  </si>
  <si>
    <t>Régua de alumínio 1m</t>
  </si>
  <si>
    <t>38379*</t>
  </si>
  <si>
    <t>Régua de alumínio 2m</t>
  </si>
  <si>
    <t>Linha para Pedreiro Rolo com 100 Metros</t>
  </si>
  <si>
    <t>Serra 12" (do arco de serra)</t>
  </si>
  <si>
    <t>Serra Mármore 5", 1500 W</t>
  </si>
  <si>
    <t>Serrote carpinteiro 22"</t>
  </si>
  <si>
    <t>Talhadeira aço chato 10"</t>
  </si>
  <si>
    <t>Testador de tensão bipolar c/ led - até 1000 V</t>
  </si>
  <si>
    <t>Morsa/ Torno de bancada profissional número 2</t>
  </si>
  <si>
    <t>Torquês 10"</t>
  </si>
  <si>
    <t>Trena 50m</t>
  </si>
  <si>
    <t>Trena de bolso 10m</t>
  </si>
  <si>
    <t>Container Almoxarifado, padrão simples sem revestimento</t>
  </si>
  <si>
    <t>Betoneira 400l, capacidade de mistura 280l, motor elétrico trifásico</t>
  </si>
  <si>
    <t>Jogo de chave "L"</t>
  </si>
  <si>
    <t>Jogo de chave Allen</t>
  </si>
  <si>
    <t>SINAPI</t>
  </si>
  <si>
    <t>Equipamento</t>
  </si>
  <si>
    <t>Quantidade</t>
  </si>
  <si>
    <t>Valor Mensal
(R$)</t>
  </si>
  <si>
    <t>Medidor de resistência de aterramento (terrômetro digital)</t>
  </si>
  <si>
    <t>Megôhmetro de 1000 V</t>
  </si>
  <si>
    <t>Depreciação de equipamentos e ferramental</t>
  </si>
  <si>
    <t>SERVIÇO DE ENCARREGADO DE OBRA.DE MANUTENÇÃO (até 44 HORAS SEMANAIS)</t>
  </si>
  <si>
    <t>SERVIÇO DE ELETRICISTA (até 44 HORAS SEMANAIS) </t>
  </si>
  <si>
    <t>SERVIÇO DE ENCANADOR (até 44 HORAS SEMANAIS)</t>
  </si>
  <si>
    <t>SERVIÇO DE PEDREIRO (até 44 HORAS SEMANAIS)</t>
  </si>
  <si>
    <t>SERVIÇO DE AUXILIAR DE MANUTENÇÃO PREDIAL (até 88 HORAS SEMANAIS)</t>
  </si>
  <si>
    <t>A depreciação levou em consideração a vida útil das ferramentas e equipamentos</t>
  </si>
  <si>
    <t>O VALOR TOTAL IRÁ COMPÔR O ITEM 11</t>
  </si>
  <si>
    <t>Insira todas as informações necessárias nos campos editáveis destacados nessa cor para elaboração da proposta</t>
  </si>
  <si>
    <t>Insira todas as informações necessárias nos campos editáveis destacados nessa cor para elaboração da proposta.</t>
  </si>
  <si>
    <t>VALOR DA PROPOSTA (Somatório do Valor dos Itens de 1 a 11)</t>
  </si>
  <si>
    <t>Adicional de Periculosidade (30% do salário Base)</t>
  </si>
  <si>
    <t xml:space="preserve">Incidência do Submódulo 2.2 </t>
  </si>
  <si>
    <t>F-</t>
  </si>
  <si>
    <t>Outros</t>
  </si>
  <si>
    <t>Total FINAL do Submódulo 2.1</t>
  </si>
  <si>
    <t>Total FINAL do Submódulo 4.1</t>
  </si>
  <si>
    <t>C-</t>
  </si>
  <si>
    <t>Desoneração da folha - CPRB (quando optante)</t>
  </si>
  <si>
    <t xml:space="preserve">        PIS</t>
  </si>
  <si>
    <t xml:space="preserve">        COFINS</t>
  </si>
  <si>
    <t>D.1) Tributos Federais (especificar)</t>
  </si>
  <si>
    <t>D.2) Tributos Estaduais (especificar)</t>
  </si>
  <si>
    <t>D.3) Tributos Municipais (especificar)</t>
  </si>
  <si>
    <t>Tributos % = To =</t>
  </si>
  <si>
    <t>(Total dos Módulos 1, 2, 3, 4 e 5+ Custos indiretos + lucro)= Po =</t>
  </si>
  <si>
    <t>Po / (1 - To) = P1 =</t>
  </si>
  <si>
    <t>Valor dos Tributos = P1 - Po</t>
  </si>
  <si>
    <t xml:space="preserve">LICITANTE: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</si>
</sst>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R$&quot;\ #,##0.00"/>
    <numFmt numFmtId="165" formatCode="&quot;R$ &quot;#,##0_);\(&quot;R$ &quot;#,##0\)"/>
    <numFmt numFmtId="166" formatCode="_-* #,##0_-;\-* #,##0_-;_-* &quot;-&quot;??_-;_-@_-"/>
  </numFmts>
  <fonts count="3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vertAlign val="superscript"/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FF0000"/>
      <name val="Times New Roman"/>
      <family val="1"/>
    </font>
    <font>
      <b/>
      <sz val="10"/>
      <color rgb="FFFF0000"/>
      <name val="Arial"/>
      <family val="2"/>
    </font>
    <font>
      <sz val="11"/>
      <name val="Calibri"/>
      <family val="2"/>
      <scheme val="minor"/>
    </font>
    <font>
      <b/>
      <u/>
      <sz val="12"/>
      <name val="Arial"/>
      <family val="2"/>
    </font>
    <font>
      <u/>
      <sz val="11"/>
      <color theme="10"/>
      <name val="Calibri"/>
      <family val="2"/>
      <scheme val="minor"/>
    </font>
    <font>
      <i/>
      <sz val="8"/>
      <color indexed="8"/>
      <name val="Arial"/>
      <family val="2"/>
    </font>
    <font>
      <b/>
      <sz val="12"/>
      <name val="Arial"/>
      <family val="2"/>
    </font>
    <font>
      <b/>
      <u/>
      <sz val="10"/>
      <name val="Arial"/>
      <family val="2"/>
    </font>
    <font>
      <u/>
      <sz val="10"/>
      <color theme="10"/>
      <name val="Calibri"/>
      <family val="2"/>
      <scheme val="minor"/>
    </font>
    <font>
      <b/>
      <sz val="10"/>
      <color theme="1"/>
      <name val="Arial"/>
      <family val="2"/>
    </font>
    <font>
      <b/>
      <i/>
      <sz val="10"/>
      <name val="Arial"/>
      <family val="2"/>
    </font>
    <font>
      <b/>
      <u/>
      <sz val="10"/>
      <color rgb="FFFF0000"/>
      <name val="Arial"/>
      <family val="2"/>
    </font>
    <font>
      <b/>
      <sz val="18"/>
      <name val="Arial"/>
      <family val="2"/>
    </font>
    <font>
      <b/>
      <sz val="14"/>
      <color theme="1"/>
      <name val="Calibri"/>
      <family val="2"/>
      <scheme val="minor"/>
    </font>
    <font>
      <b/>
      <sz val="12"/>
      <color theme="0"/>
      <name val="Arial"/>
      <family val="2"/>
    </font>
    <font>
      <b/>
      <sz val="11"/>
      <color rgb="FF000000"/>
      <name val="Calibri"/>
      <family val="2"/>
    </font>
    <font>
      <sz val="10"/>
      <color theme="1"/>
      <name val="Arial"/>
      <family val="2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000000"/>
      <name val="Calibri"/>
      <family val="2"/>
    </font>
    <font>
      <sz val="14"/>
      <color rgb="FF000000"/>
      <name val="Calibri"/>
      <family val="2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name val="Arial"/>
      <family val="2"/>
    </font>
    <font>
      <sz val="10"/>
      <color rgb="FFFF0000"/>
      <name val="Arial"/>
      <family val="2"/>
    </font>
    <font>
      <sz val="16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</fills>
  <borders count="7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12">
    <xf numFmtId="0" fontId="0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5" fillId="0" borderId="0" applyFill="0" applyBorder="0" applyAlignment="0" applyProtection="0"/>
    <xf numFmtId="165" fontId="5" fillId="0" borderId="0" applyFill="0" applyBorder="0" applyAlignment="0" applyProtection="0"/>
    <xf numFmtId="0" fontId="2" fillId="0" borderId="0"/>
  </cellStyleXfs>
  <cellXfs count="368">
    <xf numFmtId="0" fontId="0" fillId="0" borderId="0" xfId="0"/>
    <xf numFmtId="0" fontId="0" fillId="0" borderId="5" xfId="0" applyBorder="1" applyAlignment="1">
      <alignment horizontal="center" vertical="center" wrapText="1"/>
    </xf>
    <xf numFmtId="0" fontId="5" fillId="0" borderId="0" xfId="0" applyFont="1"/>
    <xf numFmtId="10" fontId="0" fillId="4" borderId="1" xfId="1" applyNumberFormat="1" applyFont="1" applyFill="1" applyBorder="1" applyAlignment="1" applyProtection="1">
      <alignment horizontal="center"/>
      <protection locked="0"/>
    </xf>
    <xf numFmtId="10" fontId="0" fillId="4" borderId="30" xfId="1" applyNumberFormat="1" applyFont="1" applyFill="1" applyBorder="1" applyAlignment="1" applyProtection="1">
      <alignment horizontal="center"/>
      <protection locked="0"/>
    </xf>
    <xf numFmtId="10" fontId="0" fillId="4" borderId="32" xfId="1" applyNumberFormat="1" applyFont="1" applyFill="1" applyBorder="1" applyAlignment="1" applyProtection="1">
      <alignment horizontal="center"/>
      <protection locked="0"/>
    </xf>
    <xf numFmtId="10" fontId="4" fillId="5" borderId="33" xfId="1" applyNumberFormat="1" applyFont="1" applyFill="1" applyBorder="1" applyAlignment="1" applyProtection="1">
      <alignment horizontal="center" vertical="center"/>
    </xf>
    <xf numFmtId="0" fontId="0" fillId="0" borderId="8" xfId="0" applyBorder="1" applyAlignment="1">
      <alignment horizontal="center" vertical="center" wrapText="1"/>
    </xf>
    <xf numFmtId="8" fontId="1" fillId="0" borderId="35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 wrapText="1"/>
    </xf>
    <xf numFmtId="164" fontId="9" fillId="0" borderId="1" xfId="0" applyNumberFormat="1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8" fontId="0" fillId="3" borderId="3" xfId="0" applyNumberFormat="1" applyFill="1" applyBorder="1" applyAlignment="1">
      <alignment horizontal="center" vertical="center" wrapText="1"/>
    </xf>
    <xf numFmtId="0" fontId="5" fillId="3" borderId="3" xfId="0" applyFont="1" applyFill="1" applyBorder="1"/>
    <xf numFmtId="0" fontId="5" fillId="3" borderId="4" xfId="0" applyFont="1" applyFill="1" applyBorder="1"/>
    <xf numFmtId="0" fontId="1" fillId="0" borderId="38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45" xfId="0" applyBorder="1" applyAlignment="1">
      <alignment horizontal="center" vertical="center" wrapText="1"/>
    </xf>
    <xf numFmtId="0" fontId="5" fillId="3" borderId="0" xfId="0" applyFont="1" applyFill="1"/>
    <xf numFmtId="44" fontId="4" fillId="3" borderId="0" xfId="2" applyFont="1" applyFill="1"/>
    <xf numFmtId="0" fontId="4" fillId="3" borderId="0" xfId="0" applyFont="1" applyFill="1"/>
    <xf numFmtId="43" fontId="5" fillId="3" borderId="0" xfId="0" applyNumberFormat="1" applyFont="1" applyFill="1"/>
    <xf numFmtId="0" fontId="0" fillId="0" borderId="1" xfId="0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25" xfId="0" applyBorder="1" applyAlignment="1" applyProtection="1">
      <alignment horizontal="justify" vertical="center"/>
    </xf>
    <xf numFmtId="0" fontId="4" fillId="5" borderId="33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vertical="center"/>
    </xf>
    <xf numFmtId="0" fontId="0" fillId="0" borderId="0" xfId="0" applyProtection="1"/>
    <xf numFmtId="0" fontId="0" fillId="0" borderId="31" xfId="0" applyBorder="1" applyAlignment="1" applyProtection="1">
      <alignment horizontal="left"/>
    </xf>
    <xf numFmtId="0" fontId="4" fillId="0" borderId="32" xfId="0" applyFont="1" applyBorder="1" applyAlignment="1" applyProtection="1">
      <alignment horizontal="center"/>
    </xf>
    <xf numFmtId="0" fontId="0" fillId="0" borderId="23" xfId="0" applyBorder="1" applyAlignment="1" applyProtection="1">
      <alignment horizontal="left"/>
    </xf>
    <xf numFmtId="0" fontId="4" fillId="0" borderId="1" xfId="0" applyFont="1" applyBorder="1" applyAlignment="1" applyProtection="1">
      <alignment horizontal="center"/>
    </xf>
    <xf numFmtId="10" fontId="0" fillId="4" borderId="30" xfId="1" applyNumberFormat="1" applyFont="1" applyFill="1" applyBorder="1" applyAlignment="1" applyProtection="1">
      <alignment horizontal="center"/>
    </xf>
    <xf numFmtId="0" fontId="0" fillId="0" borderId="11" xfId="0" applyBorder="1" applyAlignment="1" applyProtection="1">
      <alignment horizontal="right" vertical="center" wrapText="1"/>
    </xf>
    <xf numFmtId="0" fontId="5" fillId="0" borderId="12" xfId="0" applyFont="1" applyBorder="1" applyAlignment="1" applyProtection="1">
      <alignment horizontal="center" vertical="center"/>
    </xf>
    <xf numFmtId="10" fontId="0" fillId="0" borderId="12" xfId="1" applyNumberFormat="1" applyFont="1" applyFill="1" applyBorder="1" applyAlignment="1" applyProtection="1">
      <alignment horizontal="center" vertical="center"/>
    </xf>
    <xf numFmtId="0" fontId="0" fillId="0" borderId="10" xfId="0" applyBorder="1" applyAlignment="1" applyProtection="1">
      <alignment horizontal="right" vertical="center" wrapText="1"/>
    </xf>
    <xf numFmtId="0" fontId="5" fillId="0" borderId="0" xfId="0" applyFont="1" applyAlignment="1" applyProtection="1">
      <alignment horizontal="center" vertical="center"/>
    </xf>
    <xf numFmtId="10" fontId="0" fillId="0" borderId="0" xfId="1" applyNumberFormat="1" applyFont="1" applyFill="1" applyBorder="1" applyAlignment="1" applyProtection="1">
      <alignment horizontal="center" vertical="center"/>
    </xf>
    <xf numFmtId="0" fontId="0" fillId="0" borderId="14" xfId="0" applyBorder="1" applyAlignment="1" applyProtection="1">
      <alignment horizontal="right" vertical="center" wrapText="1"/>
    </xf>
    <xf numFmtId="0" fontId="5" fillId="0" borderId="15" xfId="0" applyFont="1" applyBorder="1" applyAlignment="1" applyProtection="1">
      <alignment horizontal="center" vertical="center"/>
    </xf>
    <xf numFmtId="10" fontId="0" fillId="0" borderId="15" xfId="1" applyNumberFormat="1" applyFont="1" applyFill="1" applyBorder="1" applyAlignment="1" applyProtection="1">
      <alignment horizontal="center" vertical="center"/>
    </xf>
    <xf numFmtId="0" fontId="5" fillId="0" borderId="29" xfId="0" applyFont="1" applyBorder="1" applyAlignment="1" applyProtection="1">
      <alignment horizontal="left"/>
    </xf>
    <xf numFmtId="0" fontId="4" fillId="0" borderId="30" xfId="0" applyFont="1" applyBorder="1" applyAlignment="1" applyProtection="1">
      <alignment horizontal="center"/>
    </xf>
    <xf numFmtId="0" fontId="5" fillId="0" borderId="23" xfId="0" applyFont="1" applyBorder="1" applyAlignment="1" applyProtection="1">
      <alignment horizontal="left"/>
    </xf>
    <xf numFmtId="0" fontId="4" fillId="0" borderId="10" xfId="0" applyFont="1" applyBorder="1" applyProtection="1"/>
    <xf numFmtId="0" fontId="4" fillId="0" borderId="0" xfId="0" applyFont="1" applyProtection="1"/>
    <xf numFmtId="4" fontId="4" fillId="0" borderId="0" xfId="0" applyNumberFormat="1" applyFont="1" applyProtection="1"/>
    <xf numFmtId="0" fontId="4" fillId="0" borderId="23" xfId="0" applyFont="1" applyBorder="1" applyAlignment="1" applyProtection="1">
      <alignment horizontal="center"/>
    </xf>
    <xf numFmtId="0" fontId="5" fillId="0" borderId="0" xfId="0" applyFont="1" applyBorder="1" applyAlignment="1" applyProtection="1">
      <alignment horizontal="center" vertical="center"/>
    </xf>
    <xf numFmtId="0" fontId="5" fillId="0" borderId="0" xfId="0" applyFont="1" applyAlignment="1" applyProtection="1">
      <alignment vertical="center"/>
    </xf>
    <xf numFmtId="0" fontId="5" fillId="0" borderId="0" xfId="0" applyFont="1" applyProtection="1"/>
    <xf numFmtId="0" fontId="4" fillId="0" borderId="0" xfId="0" applyFont="1" applyBorder="1" applyProtection="1"/>
    <xf numFmtId="4" fontId="4" fillId="0" borderId="0" xfId="0" applyNumberFormat="1" applyFont="1" applyBorder="1" applyProtection="1"/>
    <xf numFmtId="0" fontId="0" fillId="0" borderId="7" xfId="0" applyNumberForma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8" fontId="5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4" fillId="0" borderId="59" xfId="0" applyFont="1" applyFill="1" applyBorder="1" applyAlignment="1">
      <alignment horizontal="center" vertical="center" wrapText="1"/>
    </xf>
    <xf numFmtId="0" fontId="5" fillId="0" borderId="0" xfId="7" applyFont="1" applyAlignment="1">
      <alignment vertical="center"/>
    </xf>
    <xf numFmtId="43" fontId="5" fillId="0" borderId="49" xfId="5" applyFont="1" applyBorder="1" applyAlignment="1">
      <alignment horizontal="left" vertical="center"/>
    </xf>
    <xf numFmtId="0" fontId="5" fillId="0" borderId="50" xfId="3" applyFont="1" applyBorder="1" applyAlignment="1">
      <alignment horizontal="justify" vertical="center"/>
    </xf>
    <xf numFmtId="0" fontId="5" fillId="0" borderId="50" xfId="3" applyFont="1" applyBorder="1" applyAlignment="1">
      <alignment horizontal="right" vertical="center"/>
    </xf>
    <xf numFmtId="49" fontId="4" fillId="0" borderId="51" xfId="3" applyNumberFormat="1" applyFont="1" applyBorder="1" applyAlignment="1">
      <alignment horizontal="right" vertical="center"/>
    </xf>
    <xf numFmtId="43" fontId="5" fillId="0" borderId="10" xfId="5" applyFont="1" applyBorder="1" applyAlignment="1">
      <alignment horizontal="left" vertical="center"/>
    </xf>
    <xf numFmtId="0" fontId="5" fillId="0" borderId="0" xfId="3" applyFont="1" applyAlignment="1">
      <alignment horizontal="justify" vertical="center"/>
    </xf>
    <xf numFmtId="0" fontId="5" fillId="0" borderId="0" xfId="3" applyFont="1" applyAlignment="1">
      <alignment horizontal="right" vertical="center"/>
    </xf>
    <xf numFmtId="49" fontId="4" fillId="0" borderId="52" xfId="3" applyNumberFormat="1" applyFont="1" applyBorder="1" applyAlignment="1">
      <alignment horizontal="right" vertical="center"/>
    </xf>
    <xf numFmtId="43" fontId="5" fillId="0" borderId="53" xfId="5" applyFont="1" applyBorder="1" applyAlignment="1">
      <alignment horizontal="left" vertical="center"/>
    </xf>
    <xf numFmtId="0" fontId="5" fillId="0" borderId="54" xfId="3" applyFont="1" applyBorder="1" applyAlignment="1">
      <alignment horizontal="justify" vertical="center"/>
    </xf>
    <xf numFmtId="0" fontId="5" fillId="0" borderId="54" xfId="3" applyFont="1" applyBorder="1" applyAlignment="1">
      <alignment horizontal="right" vertical="center"/>
    </xf>
    <xf numFmtId="49" fontId="4" fillId="0" borderId="55" xfId="3" applyNumberFormat="1" applyFont="1" applyBorder="1" applyAlignment="1">
      <alignment horizontal="right" vertical="center"/>
    </xf>
    <xf numFmtId="0" fontId="5" fillId="0" borderId="0" xfId="3" applyFont="1" applyAlignment="1">
      <alignment vertical="center"/>
    </xf>
    <xf numFmtId="0" fontId="4" fillId="0" borderId="0" xfId="3" applyFont="1" applyAlignment="1">
      <alignment horizontal="justify" vertical="center"/>
    </xf>
    <xf numFmtId="0" fontId="5" fillId="0" borderId="0" xfId="7" applyFont="1" applyAlignment="1">
      <alignment horizontal="center" vertical="center"/>
    </xf>
    <xf numFmtId="0" fontId="5" fillId="0" borderId="0" xfId="8" applyNumberFormat="1" applyFont="1" applyAlignment="1">
      <alignment vertical="center"/>
    </xf>
    <xf numFmtId="0" fontId="4" fillId="0" borderId="50" xfId="3" applyFont="1" applyFill="1" applyBorder="1" applyAlignment="1">
      <alignment horizontal="right" vertical="center"/>
    </xf>
    <xf numFmtId="0" fontId="4" fillId="3" borderId="0" xfId="3" applyFont="1" applyFill="1" applyAlignment="1">
      <alignment horizontal="right" vertical="center"/>
    </xf>
    <xf numFmtId="49" fontId="4" fillId="3" borderId="52" xfId="3" applyNumberFormat="1" applyFont="1" applyFill="1" applyBorder="1" applyAlignment="1">
      <alignment horizontal="right" vertical="center"/>
    </xf>
    <xf numFmtId="0" fontId="5" fillId="3" borderId="0" xfId="3" applyFont="1" applyFill="1" applyAlignment="1">
      <alignment horizontal="right" vertical="center"/>
    </xf>
    <xf numFmtId="49" fontId="5" fillId="3" borderId="52" xfId="3" applyNumberFormat="1" applyFont="1" applyFill="1" applyBorder="1" applyAlignment="1">
      <alignment horizontal="right" vertical="center"/>
    </xf>
    <xf numFmtId="0" fontId="5" fillId="0" borderId="54" xfId="3" applyFont="1" applyBorder="1" applyAlignment="1">
      <alignment vertical="center"/>
    </xf>
    <xf numFmtId="0" fontId="5" fillId="3" borderId="54" xfId="3" applyFont="1" applyFill="1" applyBorder="1" applyAlignment="1">
      <alignment horizontal="right" vertical="center"/>
    </xf>
    <xf numFmtId="43" fontId="5" fillId="3" borderId="55" xfId="5" applyFont="1" applyFill="1" applyBorder="1" applyAlignment="1">
      <alignment horizontal="right" vertical="center"/>
    </xf>
    <xf numFmtId="0" fontId="15" fillId="0" borderId="0" xfId="7" applyFont="1" applyAlignment="1">
      <alignment horizontal="center" vertical="center"/>
    </xf>
    <xf numFmtId="0" fontId="16" fillId="0" borderId="0" xfId="6" applyFont="1" applyAlignment="1">
      <alignment vertical="center"/>
    </xf>
    <xf numFmtId="0" fontId="17" fillId="0" borderId="0" xfId="0" applyFont="1" applyAlignment="1">
      <alignment wrapText="1"/>
    </xf>
    <xf numFmtId="14" fontId="5" fillId="0" borderId="60" xfId="3" applyNumberFormat="1" applyFont="1" applyFill="1" applyBorder="1" applyAlignment="1">
      <alignment horizontal="right" vertical="center"/>
    </xf>
    <xf numFmtId="0" fontId="5" fillId="0" borderId="60" xfId="3" applyFont="1" applyFill="1" applyBorder="1" applyAlignment="1">
      <alignment horizontal="right" vertical="center"/>
    </xf>
    <xf numFmtId="0" fontId="5" fillId="0" borderId="61" xfId="5" applyNumberFormat="1" applyFont="1" applyFill="1" applyBorder="1" applyAlignment="1">
      <alignment horizontal="right" vertical="center"/>
    </xf>
    <xf numFmtId="0" fontId="5" fillId="0" borderId="0" xfId="5" applyNumberFormat="1" applyFont="1" applyAlignment="1">
      <alignment horizontal="center" vertical="center"/>
    </xf>
    <xf numFmtId="0" fontId="4" fillId="0" borderId="0" xfId="5" applyNumberFormat="1" applyFont="1" applyAlignment="1">
      <alignment horizontal="left" vertical="center"/>
    </xf>
    <xf numFmtId="0" fontId="4" fillId="0" borderId="0" xfId="8" applyNumberFormat="1" applyFont="1" applyAlignment="1">
      <alignment horizontal="center" vertical="center" wrapText="1"/>
    </xf>
    <xf numFmtId="43" fontId="4" fillId="0" borderId="65" xfId="8" applyFont="1" applyBorder="1" applyAlignment="1">
      <alignment horizontal="center" vertical="center" wrapText="1"/>
    </xf>
    <xf numFmtId="43" fontId="5" fillId="3" borderId="10" xfId="5" applyFont="1" applyFill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5" fillId="3" borderId="0" xfId="5" applyNumberFormat="1" applyFont="1" applyFill="1" applyAlignment="1">
      <alignment vertical="center"/>
    </xf>
    <xf numFmtId="43" fontId="5" fillId="3" borderId="1" xfId="5" applyFont="1" applyFill="1" applyBorder="1" applyAlignment="1">
      <alignment horizontal="center" vertical="center"/>
    </xf>
    <xf numFmtId="43" fontId="5" fillId="3" borderId="1" xfId="8" applyFont="1" applyFill="1" applyBorder="1" applyAlignment="1">
      <alignment vertical="center"/>
    </xf>
    <xf numFmtId="0" fontId="5" fillId="3" borderId="0" xfId="5" applyNumberFormat="1" applyFont="1" applyFill="1" applyAlignment="1">
      <alignment horizontal="left" vertical="center"/>
    </xf>
    <xf numFmtId="43" fontId="4" fillId="3" borderId="61" xfId="5" applyFont="1" applyFill="1" applyBorder="1" applyAlignment="1">
      <alignment horizontal="right" vertical="center"/>
    </xf>
    <xf numFmtId="43" fontId="5" fillId="0" borderId="0" xfId="7" applyNumberFormat="1" applyFont="1" applyAlignment="1">
      <alignment vertical="center"/>
    </xf>
    <xf numFmtId="0" fontId="5" fillId="3" borderId="0" xfId="7" applyFont="1" applyFill="1" applyAlignment="1">
      <alignment vertical="center"/>
    </xf>
    <xf numFmtId="0" fontId="4" fillId="0" borderId="1" xfId="7" applyFont="1" applyBorder="1" applyAlignment="1">
      <alignment horizontal="center" vertical="center"/>
    </xf>
    <xf numFmtId="43" fontId="4" fillId="0" borderId="65" xfId="8" applyFont="1" applyBorder="1" applyAlignment="1">
      <alignment horizontal="center" vertical="center"/>
    </xf>
    <xf numFmtId="0" fontId="5" fillId="0" borderId="0" xfId="5" applyNumberFormat="1" applyFont="1" applyAlignment="1">
      <alignment horizontal="justify" vertical="center" wrapText="1"/>
    </xf>
    <xf numFmtId="10" fontId="5" fillId="0" borderId="66" xfId="7" applyNumberFormat="1" applyFont="1" applyFill="1" applyBorder="1" applyAlignment="1">
      <alignment horizontal="right" vertical="center"/>
    </xf>
    <xf numFmtId="43" fontId="5" fillId="3" borderId="1" xfId="5" applyFont="1" applyFill="1" applyBorder="1" applyAlignment="1">
      <alignment horizontal="right" vertical="center"/>
    </xf>
    <xf numFmtId="10" fontId="4" fillId="0" borderId="20" xfId="4" applyNumberFormat="1" applyFont="1" applyFill="1" applyBorder="1" applyAlignment="1">
      <alignment vertical="center" wrapText="1"/>
    </xf>
    <xf numFmtId="43" fontId="4" fillId="3" borderId="1" xfId="5" applyFont="1" applyFill="1" applyBorder="1" applyAlignment="1">
      <alignment horizontal="right" vertical="center"/>
    </xf>
    <xf numFmtId="0" fontId="5" fillId="0" borderId="0" xfId="5" applyNumberFormat="1" applyFont="1" applyAlignment="1">
      <alignment horizontal="left" vertical="center"/>
    </xf>
    <xf numFmtId="0" fontId="5" fillId="0" borderId="0" xfId="7" applyFont="1" applyAlignment="1">
      <alignment vertical="center" wrapText="1"/>
    </xf>
    <xf numFmtId="0" fontId="5" fillId="0" borderId="0" xfId="5" applyNumberFormat="1" applyFont="1" applyAlignment="1">
      <alignment vertical="center"/>
    </xf>
    <xf numFmtId="10" fontId="4" fillId="0" borderId="20" xfId="4" applyNumberFormat="1" applyFont="1" applyBorder="1" applyAlignment="1">
      <alignment vertical="center" wrapText="1"/>
    </xf>
    <xf numFmtId="43" fontId="4" fillId="0" borderId="1" xfId="5" applyFont="1" applyBorder="1" applyAlignment="1">
      <alignment horizontal="right" vertical="center"/>
    </xf>
    <xf numFmtId="43" fontId="4" fillId="0" borderId="30" xfId="5" applyFont="1" applyBorder="1" applyAlignment="1">
      <alignment horizontal="center" vertical="center" wrapText="1"/>
    </xf>
    <xf numFmtId="0" fontId="5" fillId="0" borderId="0" xfId="9" applyNumberFormat="1" applyFont="1" applyAlignment="1">
      <alignment horizontal="left" vertical="center"/>
    </xf>
    <xf numFmtId="43" fontId="5" fillId="0" borderId="67" xfId="5" applyFont="1" applyFill="1" applyBorder="1" applyAlignment="1">
      <alignment horizontal="right" vertical="center"/>
    </xf>
    <xf numFmtId="0" fontId="17" fillId="0" borderId="0" xfId="0" applyFont="1"/>
    <xf numFmtId="43" fontId="5" fillId="0" borderId="60" xfId="5" applyFont="1" applyFill="1" applyBorder="1" applyAlignment="1">
      <alignment horizontal="right" vertical="center"/>
    </xf>
    <xf numFmtId="43" fontId="5" fillId="0" borderId="0" xfId="0" applyNumberFormat="1" applyFont="1" applyAlignment="1">
      <alignment vertical="center"/>
    </xf>
    <xf numFmtId="9" fontId="5" fillId="0" borderId="0" xfId="0" applyNumberFormat="1" applyFont="1" applyAlignment="1">
      <alignment vertical="center"/>
    </xf>
    <xf numFmtId="43" fontId="4" fillId="0" borderId="20" xfId="5" applyFont="1" applyBorder="1" applyAlignment="1">
      <alignment vertical="center" wrapText="1"/>
    </xf>
    <xf numFmtId="43" fontId="4" fillId="0" borderId="59" xfId="5" applyFont="1" applyBorder="1" applyAlignment="1">
      <alignment horizontal="right" vertical="center"/>
    </xf>
    <xf numFmtId="166" fontId="5" fillId="8" borderId="66" xfId="5" applyNumberFormat="1" applyFont="1" applyFill="1" applyBorder="1" applyAlignment="1">
      <alignment horizontal="right" vertical="center"/>
    </xf>
    <xf numFmtId="43" fontId="5" fillId="8" borderId="60" xfId="8" applyFont="1" applyFill="1" applyBorder="1" applyAlignment="1">
      <alignment horizontal="right" vertical="center"/>
    </xf>
    <xf numFmtId="10" fontId="4" fillId="0" borderId="33" xfId="8" applyNumberFormat="1" applyFont="1" applyBorder="1" applyAlignment="1">
      <alignment horizontal="right" vertical="center"/>
    </xf>
    <xf numFmtId="43" fontId="4" fillId="0" borderId="61" xfId="8" applyFont="1" applyBorder="1" applyAlignment="1">
      <alignment horizontal="right" vertical="center"/>
    </xf>
    <xf numFmtId="43" fontId="5" fillId="0" borderId="10" xfId="5" applyFont="1" applyBorder="1" applyAlignment="1">
      <alignment horizontal="left" vertical="center" wrapText="1"/>
    </xf>
    <xf numFmtId="43" fontId="5" fillId="0" borderId="60" xfId="5" applyFont="1" applyFill="1" applyBorder="1" applyAlignment="1">
      <alignment horizontal="center" vertical="center"/>
    </xf>
    <xf numFmtId="43" fontId="4" fillId="0" borderId="61" xfId="5" applyFont="1" applyFill="1" applyBorder="1" applyAlignment="1">
      <alignment horizontal="right" vertical="center"/>
    </xf>
    <xf numFmtId="0" fontId="4" fillId="0" borderId="0" xfId="7" applyFont="1" applyAlignment="1">
      <alignment vertical="center" wrapText="1"/>
    </xf>
    <xf numFmtId="10" fontId="5" fillId="0" borderId="66" xfId="7" applyNumberFormat="1" applyFont="1" applyFill="1" applyBorder="1" applyAlignment="1">
      <alignment horizontal="right" vertical="center" wrapText="1"/>
    </xf>
    <xf numFmtId="43" fontId="5" fillId="0" borderId="60" xfId="8" applyFont="1" applyFill="1" applyBorder="1" applyAlignment="1">
      <alignment horizontal="right" vertical="center"/>
    </xf>
    <xf numFmtId="10" fontId="4" fillId="0" borderId="33" xfId="7" applyNumberFormat="1" applyFont="1" applyFill="1" applyBorder="1" applyAlignment="1">
      <alignment horizontal="right" vertical="center" wrapText="1"/>
    </xf>
    <xf numFmtId="43" fontId="5" fillId="0" borderId="0" xfId="7" applyNumberFormat="1" applyFont="1" applyFill="1" applyAlignment="1">
      <alignment vertical="center"/>
    </xf>
    <xf numFmtId="0" fontId="5" fillId="0" borderId="0" xfId="5" applyNumberFormat="1" applyFont="1" applyAlignment="1">
      <alignment horizontal="left" vertical="center" wrapText="1"/>
    </xf>
    <xf numFmtId="10" fontId="4" fillId="0" borderId="20" xfId="8" applyNumberFormat="1" applyFont="1" applyFill="1" applyBorder="1" applyAlignment="1">
      <alignment horizontal="right" vertical="center"/>
    </xf>
    <xf numFmtId="43" fontId="4" fillId="0" borderId="59" xfId="8" applyFont="1" applyFill="1" applyBorder="1" applyAlignment="1">
      <alignment horizontal="right" vertical="center"/>
    </xf>
    <xf numFmtId="166" fontId="5" fillId="0" borderId="66" xfId="5" applyNumberFormat="1" applyFont="1" applyBorder="1" applyAlignment="1">
      <alignment horizontal="right" vertical="center"/>
    </xf>
    <xf numFmtId="43" fontId="5" fillId="0" borderId="60" xfId="8" applyFont="1" applyBorder="1" applyAlignment="1">
      <alignment horizontal="right" vertical="center"/>
    </xf>
    <xf numFmtId="0" fontId="5" fillId="0" borderId="0" xfId="5" applyNumberFormat="1" applyFont="1" applyAlignment="1">
      <alignment vertical="center" wrapText="1"/>
    </xf>
    <xf numFmtId="10" fontId="5" fillId="0" borderId="17" xfId="7" applyNumberFormat="1" applyFont="1" applyBorder="1" applyAlignment="1">
      <alignment horizontal="right" vertical="center" wrapText="1"/>
    </xf>
    <xf numFmtId="10" fontId="4" fillId="0" borderId="70" xfId="8" applyNumberFormat="1" applyFont="1" applyBorder="1" applyAlignment="1">
      <alignment horizontal="right" vertical="center"/>
    </xf>
    <xf numFmtId="43" fontId="4" fillId="0" borderId="61" xfId="5" applyFont="1" applyBorder="1" applyAlignment="1">
      <alignment horizontal="right" vertical="center"/>
    </xf>
    <xf numFmtId="0" fontId="18" fillId="0" borderId="0" xfId="7" applyFont="1" applyAlignment="1">
      <alignment horizontal="center" vertical="center" wrapText="1"/>
    </xf>
    <xf numFmtId="0" fontId="4" fillId="0" borderId="0" xfId="7" applyFont="1" applyAlignment="1">
      <alignment horizontal="right" vertical="center" wrapText="1"/>
    </xf>
    <xf numFmtId="43" fontId="4" fillId="0" borderId="0" xfId="8" applyFont="1" applyAlignment="1">
      <alignment horizontal="right" vertical="center" wrapText="1"/>
    </xf>
    <xf numFmtId="43" fontId="4" fillId="0" borderId="65" xfId="5" applyFont="1" applyBorder="1" applyAlignment="1">
      <alignment horizontal="center" vertical="center"/>
    </xf>
    <xf numFmtId="0" fontId="5" fillId="0" borderId="18" xfId="5" applyNumberFormat="1" applyFont="1" applyBorder="1" applyAlignment="1">
      <alignment horizontal="left" vertical="center" wrapText="1"/>
    </xf>
    <xf numFmtId="43" fontId="5" fillId="0" borderId="0" xfId="5" applyFont="1" applyAlignment="1">
      <alignment vertical="center"/>
    </xf>
    <xf numFmtId="0" fontId="5" fillId="0" borderId="60" xfId="5" applyNumberFormat="1" applyFont="1" applyFill="1" applyBorder="1" applyAlignment="1">
      <alignment vertical="center"/>
    </xf>
    <xf numFmtId="10" fontId="4" fillId="0" borderId="33" xfId="7" applyNumberFormat="1" applyFont="1" applyBorder="1" applyAlignment="1">
      <alignment horizontal="right" vertical="center"/>
    </xf>
    <xf numFmtId="43" fontId="4" fillId="0" borderId="65" xfId="5" applyFont="1" applyBorder="1" applyAlignment="1">
      <alignment horizontal="center" vertical="center" wrapText="1"/>
    </xf>
    <xf numFmtId="43" fontId="5" fillId="0" borderId="67" xfId="8" applyFont="1" applyBorder="1" applyAlignment="1">
      <alignment horizontal="right" vertical="center"/>
    </xf>
    <xf numFmtId="43" fontId="4" fillId="0" borderId="60" xfId="8" applyFont="1" applyBorder="1" applyAlignment="1">
      <alignment horizontal="right" vertical="center"/>
    </xf>
    <xf numFmtId="43" fontId="5" fillId="0" borderId="53" xfId="5" applyFont="1" applyBorder="1" applyAlignment="1">
      <alignment horizontal="left" vertical="center" wrapText="1"/>
    </xf>
    <xf numFmtId="43" fontId="5" fillId="0" borderId="61" xfId="8" applyFont="1" applyBorder="1" applyAlignment="1">
      <alignment horizontal="right" vertical="center"/>
    </xf>
    <xf numFmtId="43" fontId="4" fillId="0" borderId="58" xfId="8" applyFont="1" applyBorder="1" applyAlignment="1">
      <alignment horizontal="right" vertical="center"/>
    </xf>
    <xf numFmtId="10" fontId="5" fillId="0" borderId="0" xfId="7" applyNumberFormat="1" applyFont="1" applyAlignment="1">
      <alignment horizontal="center" vertical="center"/>
    </xf>
    <xf numFmtId="43" fontId="5" fillId="0" borderId="0" xfId="8" applyFont="1" applyAlignment="1">
      <alignment vertical="center"/>
    </xf>
    <xf numFmtId="10" fontId="5" fillId="7" borderId="66" xfId="7" applyNumberFormat="1" applyFont="1" applyFill="1" applyBorder="1" applyAlignment="1" applyProtection="1">
      <alignment horizontal="right" vertical="center"/>
      <protection locked="0"/>
    </xf>
    <xf numFmtId="0" fontId="5" fillId="7" borderId="66" xfId="5" applyNumberFormat="1" applyFont="1" applyFill="1" applyBorder="1" applyAlignment="1" applyProtection="1">
      <alignment vertical="center"/>
      <protection locked="0"/>
    </xf>
    <xf numFmtId="43" fontId="5" fillId="7" borderId="60" xfId="8" applyFont="1" applyFill="1" applyBorder="1" applyAlignment="1" applyProtection="1">
      <alignment horizontal="right" vertical="center"/>
      <protection locked="0"/>
    </xf>
    <xf numFmtId="43" fontId="5" fillId="7" borderId="67" xfId="5" applyFont="1" applyFill="1" applyBorder="1" applyAlignment="1" applyProtection="1">
      <alignment horizontal="right" vertical="center"/>
      <protection locked="0"/>
    </xf>
    <xf numFmtId="43" fontId="5" fillId="7" borderId="60" xfId="5" applyFont="1" applyFill="1" applyBorder="1" applyAlignment="1" applyProtection="1">
      <alignment horizontal="right" vertical="center"/>
      <protection locked="0"/>
    </xf>
    <xf numFmtId="10" fontId="5" fillId="7" borderId="66" xfId="7" applyNumberFormat="1" applyFont="1" applyFill="1" applyBorder="1" applyAlignment="1" applyProtection="1">
      <alignment horizontal="right" vertical="center" wrapText="1"/>
      <protection locked="0"/>
    </xf>
    <xf numFmtId="43" fontId="5" fillId="7" borderId="30" xfId="10" applyNumberFormat="1" applyFont="1" applyFill="1" applyBorder="1" applyAlignment="1" applyProtection="1">
      <alignment vertical="center"/>
      <protection locked="0"/>
    </xf>
    <xf numFmtId="43" fontId="5" fillId="7" borderId="66" xfId="10" applyNumberFormat="1" applyFont="1" applyFill="1" applyBorder="1" applyAlignment="1" applyProtection="1">
      <alignment vertical="center"/>
      <protection locked="0"/>
    </xf>
    <xf numFmtId="43" fontId="5" fillId="7" borderId="66" xfId="5" applyFont="1" applyFill="1" applyBorder="1" applyAlignment="1" applyProtection="1">
      <alignment vertical="center"/>
      <protection locked="0"/>
    </xf>
    <xf numFmtId="43" fontId="5" fillId="7" borderId="60" xfId="5" applyFont="1" applyFill="1" applyBorder="1" applyAlignment="1" applyProtection="1">
      <alignment horizontal="center" vertical="center"/>
      <protection locked="0"/>
    </xf>
    <xf numFmtId="43" fontId="5" fillId="7" borderId="60" xfId="3" applyNumberFormat="1" applyFont="1" applyFill="1" applyBorder="1" applyAlignment="1" applyProtection="1">
      <alignment horizontal="right" vertical="center"/>
      <protection locked="0"/>
    </xf>
    <xf numFmtId="14" fontId="5" fillId="7" borderId="60" xfId="3" applyNumberFormat="1" applyFont="1" applyFill="1" applyBorder="1" applyAlignment="1" applyProtection="1">
      <alignment vertical="center"/>
      <protection locked="0"/>
    </xf>
    <xf numFmtId="14" fontId="5" fillId="7" borderId="60" xfId="3" applyNumberFormat="1" applyFont="1" applyFill="1" applyBorder="1" applyAlignment="1" applyProtection="1">
      <alignment horizontal="right" vertical="center"/>
      <protection locked="0"/>
    </xf>
    <xf numFmtId="14" fontId="4" fillId="7" borderId="51" xfId="3" applyNumberFormat="1" applyFont="1" applyFill="1" applyBorder="1" applyAlignment="1" applyProtection="1">
      <alignment horizontal="right" vertical="center"/>
      <protection locked="0"/>
    </xf>
    <xf numFmtId="8" fontId="0" fillId="7" borderId="45" xfId="0" applyNumberFormat="1" applyFill="1" applyBorder="1" applyAlignment="1" applyProtection="1">
      <alignment horizontal="center" vertical="center" wrapText="1"/>
      <protection locked="0"/>
    </xf>
    <xf numFmtId="8" fontId="0" fillId="7" borderId="7" xfId="0" applyNumberFormat="1" applyFill="1" applyBorder="1" applyAlignment="1" applyProtection="1">
      <alignment horizontal="center" vertical="center" wrapText="1"/>
      <protection locked="0"/>
    </xf>
    <xf numFmtId="8" fontId="0" fillId="7" borderId="5" xfId="0" applyNumberFormat="1" applyFill="1" applyBorder="1" applyAlignment="1" applyProtection="1">
      <alignment horizontal="center" vertical="center" wrapText="1"/>
      <protection locked="0"/>
    </xf>
    <xf numFmtId="8" fontId="0" fillId="7" borderId="6" xfId="0" applyNumberFormat="1" applyFill="1" applyBorder="1" applyAlignment="1" applyProtection="1">
      <alignment horizontal="center" vertical="center" wrapText="1"/>
      <protection locked="0"/>
    </xf>
    <xf numFmtId="164" fontId="21" fillId="0" borderId="1" xfId="0" applyNumberFormat="1" applyFont="1" applyBorder="1" applyAlignment="1">
      <alignment horizontal="center" vertical="center"/>
    </xf>
    <xf numFmtId="164" fontId="3" fillId="7" borderId="1" xfId="0" applyNumberFormat="1" applyFont="1" applyFill="1" applyBorder="1" applyAlignment="1" applyProtection="1">
      <alignment horizontal="center" vertical="center" wrapText="1"/>
      <protection locked="0"/>
    </xf>
    <xf numFmtId="4" fontId="4" fillId="3" borderId="1" xfId="0" applyNumberFormat="1" applyFont="1" applyFill="1" applyBorder="1" applyAlignment="1" applyProtection="1">
      <alignment horizontal="center" wrapText="1"/>
    </xf>
    <xf numFmtId="10" fontId="21" fillId="0" borderId="1" xfId="0" applyNumberFormat="1" applyFont="1" applyBorder="1" applyAlignment="1">
      <alignment horizontal="center" vertical="center" wrapText="1"/>
    </xf>
    <xf numFmtId="8" fontId="21" fillId="0" borderId="1" xfId="0" applyNumberFormat="1" applyFont="1" applyBorder="1" applyAlignment="1">
      <alignment horizontal="center" vertical="center" wrapText="1"/>
    </xf>
    <xf numFmtId="1" fontId="24" fillId="0" borderId="1" xfId="11" applyNumberFormat="1" applyFont="1" applyBorder="1" applyAlignment="1">
      <alignment horizontal="center" vertical="center" wrapText="1"/>
    </xf>
    <xf numFmtId="1" fontId="24" fillId="0" borderId="1" xfId="11" applyNumberFormat="1" applyFont="1" applyBorder="1" applyAlignment="1">
      <alignment horizontal="center" vertical="center"/>
    </xf>
    <xf numFmtId="2" fontId="24" fillId="0" borderId="1" xfId="11" applyNumberFormat="1" applyFont="1" applyBorder="1" applyAlignment="1">
      <alignment horizontal="center" vertical="center"/>
    </xf>
    <xf numFmtId="0" fontId="24" fillId="0" borderId="1" xfId="11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 wrapText="1"/>
    </xf>
    <xf numFmtId="4" fontId="23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/>
    <xf numFmtId="0" fontId="27" fillId="0" borderId="1" xfId="0" applyFont="1" applyBorder="1" applyAlignment="1">
      <alignment horizontal="center" vertical="center" wrapText="1"/>
    </xf>
    <xf numFmtId="4" fontId="0" fillId="7" borderId="1" xfId="0" applyNumberFormat="1" applyFill="1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4" fontId="10" fillId="7" borderId="1" xfId="0" applyNumberFormat="1" applyFont="1" applyFill="1" applyBorder="1" applyAlignment="1">
      <alignment horizontal="center" vertical="center"/>
    </xf>
    <xf numFmtId="4" fontId="21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23" fillId="0" borderId="5" xfId="0" applyFont="1" applyBorder="1" applyAlignment="1">
      <alignment horizontal="center" vertical="center" wrapText="1"/>
    </xf>
    <xf numFmtId="0" fontId="27" fillId="0" borderId="5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4" fontId="0" fillId="0" borderId="0" xfId="0" applyNumberFormat="1"/>
    <xf numFmtId="49" fontId="29" fillId="0" borderId="0" xfId="0" applyNumberFormat="1" applyFont="1" applyAlignment="1">
      <alignment horizontal="left" vertical="center"/>
    </xf>
    <xf numFmtId="2" fontId="30" fillId="9" borderId="1" xfId="0" applyNumberFormat="1" applyFont="1" applyFill="1" applyBorder="1" applyAlignment="1">
      <alignment horizontal="center" vertical="center"/>
    </xf>
    <xf numFmtId="10" fontId="0" fillId="7" borderId="12" xfId="1" applyNumberFormat="1" applyFont="1" applyFill="1" applyBorder="1" applyAlignment="1" applyProtection="1">
      <alignment horizontal="center" vertical="center"/>
      <protection locked="0"/>
    </xf>
    <xf numFmtId="10" fontId="0" fillId="0" borderId="30" xfId="1" applyNumberFormat="1" applyFont="1" applyFill="1" applyBorder="1" applyAlignment="1" applyProtection="1">
      <alignment horizontal="center"/>
    </xf>
    <xf numFmtId="0" fontId="5" fillId="0" borderId="0" xfId="5" applyNumberFormat="1" applyFont="1" applyAlignment="1">
      <alignment horizontal="left" vertical="center" wrapText="1"/>
    </xf>
    <xf numFmtId="0" fontId="5" fillId="0" borderId="0" xfId="5" applyNumberFormat="1" applyFont="1" applyAlignment="1">
      <alignment horizontal="left" vertical="center" wrapText="1"/>
    </xf>
    <xf numFmtId="0" fontId="5" fillId="0" borderId="18" xfId="5" applyNumberFormat="1" applyFont="1" applyBorder="1" applyAlignment="1">
      <alignment horizontal="left" vertical="center" wrapText="1"/>
    </xf>
    <xf numFmtId="0" fontId="5" fillId="3" borderId="0" xfId="5" applyNumberFormat="1" applyFont="1" applyFill="1" applyAlignment="1">
      <alignment horizontal="left" vertical="center"/>
    </xf>
    <xf numFmtId="43" fontId="4" fillId="0" borderId="14" xfId="5" applyFont="1" applyBorder="1" applyAlignment="1">
      <alignment horizontal="left" vertical="center"/>
    </xf>
    <xf numFmtId="43" fontId="4" fillId="0" borderId="15" xfId="5" applyFont="1" applyBorder="1" applyAlignment="1">
      <alignment horizontal="left" vertical="center"/>
    </xf>
    <xf numFmtId="10" fontId="5" fillId="7" borderId="30" xfId="7" applyNumberFormat="1" applyFont="1" applyFill="1" applyBorder="1" applyAlignment="1" applyProtection="1">
      <alignment horizontal="right" vertical="center"/>
      <protection locked="0"/>
    </xf>
    <xf numFmtId="10" fontId="4" fillId="7" borderId="66" xfId="5" applyNumberFormat="1" applyFont="1" applyFill="1" applyBorder="1" applyAlignment="1" applyProtection="1">
      <alignment vertical="center"/>
      <protection locked="0"/>
    </xf>
    <xf numFmtId="0" fontId="4" fillId="0" borderId="18" xfId="5" applyNumberFormat="1" applyFont="1" applyBorder="1" applyAlignment="1">
      <alignment vertical="center"/>
    </xf>
    <xf numFmtId="0" fontId="4" fillId="0" borderId="0" xfId="5" applyNumberFormat="1" applyFont="1" applyBorder="1" applyAlignment="1">
      <alignment horizontal="left" vertical="center" wrapText="1"/>
    </xf>
    <xf numFmtId="10" fontId="5" fillId="0" borderId="0" xfId="7" applyNumberFormat="1" applyFont="1" applyAlignment="1">
      <alignment vertical="center"/>
    </xf>
    <xf numFmtId="43" fontId="5" fillId="0" borderId="0" xfId="5" applyFont="1" applyAlignment="1">
      <alignment horizontal="right" vertical="center"/>
    </xf>
    <xf numFmtId="0" fontId="5" fillId="0" borderId="0" xfId="7" applyFont="1" applyAlignment="1">
      <alignment horizontal="right" vertical="center"/>
    </xf>
    <xf numFmtId="10" fontId="32" fillId="7" borderId="66" xfId="7" applyNumberFormat="1" applyFont="1" applyFill="1" applyBorder="1" applyAlignment="1" applyProtection="1">
      <alignment horizontal="right" vertical="center"/>
      <protection locked="0"/>
    </xf>
    <xf numFmtId="43" fontId="5" fillId="3" borderId="1" xfId="8" applyFont="1" applyFill="1" applyBorder="1" applyAlignment="1">
      <alignment horizontal="center" vertical="center" wrapText="1"/>
    </xf>
    <xf numFmtId="0" fontId="4" fillId="7" borderId="72" xfId="0" applyFont="1" applyFill="1" applyBorder="1" applyProtection="1">
      <protection locked="0"/>
    </xf>
    <xf numFmtId="0" fontId="22" fillId="6" borderId="0" xfId="0" applyFont="1" applyFill="1" applyAlignment="1">
      <alignment horizontal="center"/>
    </xf>
    <xf numFmtId="0" fontId="20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33" fillId="0" borderId="0" xfId="0" applyFont="1" applyAlignment="1">
      <alignment horizontal="right" vertical="center"/>
    </xf>
    <xf numFmtId="0" fontId="4" fillId="7" borderId="0" xfId="0" applyFont="1" applyFill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3" borderId="2" xfId="0" applyFont="1" applyFill="1" applyBorder="1" applyAlignment="1" applyProtection="1">
      <alignment horizontal="center"/>
    </xf>
    <xf numFmtId="0" fontId="4" fillId="3" borderId="3" xfId="0" applyFont="1" applyFill="1" applyBorder="1" applyAlignment="1" applyProtection="1">
      <alignment horizontal="center"/>
    </xf>
    <xf numFmtId="0" fontId="4" fillId="3" borderId="24" xfId="0" applyFont="1" applyFill="1" applyBorder="1" applyAlignment="1" applyProtection="1">
      <alignment horizontal="center"/>
    </xf>
    <xf numFmtId="10" fontId="5" fillId="0" borderId="2" xfId="1" applyNumberFormat="1" applyFont="1" applyFill="1" applyBorder="1" applyAlignment="1" applyProtection="1">
      <alignment horizontal="center" vertical="center" wrapText="1"/>
    </xf>
    <xf numFmtId="10" fontId="5" fillId="0" borderId="3" xfId="1" applyNumberFormat="1" applyFont="1" applyFill="1" applyBorder="1" applyAlignment="1" applyProtection="1">
      <alignment horizontal="center" vertical="center" wrapText="1"/>
    </xf>
    <xf numFmtId="10" fontId="5" fillId="0" borderId="24" xfId="1" applyNumberFormat="1" applyFont="1" applyFill="1" applyBorder="1" applyAlignment="1" applyProtection="1">
      <alignment horizontal="center" vertical="center" wrapText="1"/>
    </xf>
    <xf numFmtId="0" fontId="4" fillId="3" borderId="26" xfId="0" applyFont="1" applyFill="1" applyBorder="1" applyAlignment="1" applyProtection="1">
      <alignment horizontal="center"/>
    </xf>
    <xf numFmtId="0" fontId="4" fillId="3" borderId="27" xfId="0" applyFont="1" applyFill="1" applyBorder="1" applyAlignment="1" applyProtection="1">
      <alignment horizontal="center"/>
    </xf>
    <xf numFmtId="0" fontId="4" fillId="3" borderId="28" xfId="0" applyFont="1" applyFill="1" applyBorder="1" applyAlignment="1" applyProtection="1">
      <alignment horizontal="center"/>
    </xf>
    <xf numFmtId="0" fontId="31" fillId="0" borderId="36" xfId="0" applyFont="1" applyBorder="1" applyAlignment="1" applyProtection="1">
      <alignment horizontal="center"/>
    </xf>
    <xf numFmtId="0" fontId="31" fillId="0" borderId="21" xfId="0" applyFont="1" applyBorder="1" applyAlignment="1" applyProtection="1">
      <alignment horizontal="center"/>
    </xf>
    <xf numFmtId="0" fontId="31" fillId="0" borderId="37" xfId="0" applyFont="1" applyBorder="1" applyAlignment="1" applyProtection="1">
      <alignment horizontal="center"/>
    </xf>
    <xf numFmtId="0" fontId="4" fillId="3" borderId="19" xfId="0" applyFont="1" applyFill="1" applyBorder="1" applyAlignment="1" applyProtection="1">
      <alignment horizontal="center"/>
    </xf>
    <xf numFmtId="0" fontId="4" fillId="3" borderId="15" xfId="0" applyFont="1" applyFill="1" applyBorder="1" applyAlignment="1" applyProtection="1">
      <alignment horizontal="center"/>
    </xf>
    <xf numFmtId="0" fontId="4" fillId="3" borderId="22" xfId="0" applyFont="1" applyFill="1" applyBorder="1" applyAlignment="1" applyProtection="1">
      <alignment horizontal="center"/>
    </xf>
    <xf numFmtId="0" fontId="1" fillId="7" borderId="0" xfId="0" applyFont="1" applyFill="1" applyAlignment="1">
      <alignment horizontal="center"/>
    </xf>
    <xf numFmtId="0" fontId="4" fillId="0" borderId="46" xfId="7" applyFont="1" applyBorder="1" applyAlignment="1">
      <alignment horizontal="left" vertical="center" wrapText="1"/>
    </xf>
    <xf numFmtId="0" fontId="4" fillId="0" borderId="47" xfId="7" applyFont="1" applyBorder="1" applyAlignment="1">
      <alignment horizontal="left" vertical="center" wrapText="1"/>
    </xf>
    <xf numFmtId="43" fontId="5" fillId="0" borderId="10" xfId="5" applyFont="1" applyBorder="1" applyAlignment="1">
      <alignment horizontal="left" vertical="top"/>
    </xf>
    <xf numFmtId="43" fontId="4" fillId="0" borderId="53" xfId="5" applyFont="1" applyBorder="1" applyAlignment="1">
      <alignment horizontal="left" vertical="center" wrapText="1"/>
    </xf>
    <xf numFmtId="43" fontId="4" fillId="0" borderId="54" xfId="5" applyFont="1" applyBorder="1" applyAlignment="1">
      <alignment horizontal="left" vertical="center" wrapText="1"/>
    </xf>
    <xf numFmtId="43" fontId="4" fillId="2" borderId="62" xfId="5" applyFont="1" applyFill="1" applyBorder="1" applyAlignment="1">
      <alignment horizontal="left" vertical="center" wrapText="1"/>
    </xf>
    <xf numFmtId="43" fontId="4" fillId="2" borderId="63" xfId="5" applyFont="1" applyFill="1" applyBorder="1" applyAlignment="1">
      <alignment horizontal="left" vertical="center" wrapText="1"/>
    </xf>
    <xf numFmtId="43" fontId="4" fillId="2" borderId="64" xfId="5" applyFont="1" applyFill="1" applyBorder="1" applyAlignment="1">
      <alignment horizontal="left" vertical="center" wrapText="1"/>
    </xf>
    <xf numFmtId="43" fontId="4" fillId="0" borderId="23" xfId="5" applyFont="1" applyBorder="1" applyAlignment="1">
      <alignment horizontal="left" vertical="center" wrapText="1"/>
    </xf>
    <xf numFmtId="43" fontId="4" fillId="0" borderId="1" xfId="5" applyFont="1" applyBorder="1" applyAlignment="1">
      <alignment horizontal="left" vertical="center" wrapText="1"/>
    </xf>
    <xf numFmtId="43" fontId="5" fillId="0" borderId="18" xfId="5" applyFont="1" applyBorder="1" applyAlignment="1">
      <alignment horizontal="left" vertical="center" wrapText="1"/>
    </xf>
    <xf numFmtId="43" fontId="5" fillId="0" borderId="17" xfId="5" applyFont="1" applyBorder="1" applyAlignment="1">
      <alignment horizontal="left" vertical="center" wrapText="1"/>
    </xf>
    <xf numFmtId="43" fontId="4" fillId="0" borderId="71" xfId="5" applyFont="1" applyBorder="1" applyAlignment="1">
      <alignment vertical="center" wrapText="1"/>
    </xf>
    <xf numFmtId="43" fontId="4" fillId="0" borderId="66" xfId="5" applyFont="1" applyBorder="1" applyAlignment="1">
      <alignment vertical="center" wrapText="1"/>
    </xf>
    <xf numFmtId="43" fontId="4" fillId="0" borderId="17" xfId="5" applyFont="1" applyBorder="1" applyAlignment="1">
      <alignment vertical="center" wrapText="1"/>
    </xf>
    <xf numFmtId="43" fontId="5" fillId="0" borderId="54" xfId="5" applyFont="1" applyBorder="1" applyAlignment="1">
      <alignment horizontal="left" vertical="center" wrapText="1"/>
    </xf>
    <xf numFmtId="43" fontId="4" fillId="0" borderId="13" xfId="5" applyFont="1" applyBorder="1" applyAlignment="1">
      <alignment horizontal="left" vertical="center"/>
    </xf>
    <xf numFmtId="43" fontId="4" fillId="0" borderId="3" xfId="5" applyFont="1" applyBorder="1" applyAlignment="1">
      <alignment horizontal="left" vertical="center"/>
    </xf>
    <xf numFmtId="43" fontId="4" fillId="0" borderId="10" xfId="5" applyFont="1" applyBorder="1" applyAlignment="1">
      <alignment horizontal="left" vertical="center" wrapText="1"/>
    </xf>
    <xf numFmtId="43" fontId="4" fillId="0" borderId="0" xfId="5" applyFont="1" applyAlignment="1">
      <alignment horizontal="left" vertical="center" wrapText="1"/>
    </xf>
    <xf numFmtId="43" fontId="4" fillId="0" borderId="13" xfId="5" applyFont="1" applyBorder="1" applyAlignment="1">
      <alignment horizontal="left" vertical="center" wrapText="1"/>
    </xf>
    <xf numFmtId="43" fontId="4" fillId="0" borderId="3" xfId="5" applyFont="1" applyBorder="1" applyAlignment="1">
      <alignment horizontal="left" vertical="center" wrapText="1"/>
    </xf>
    <xf numFmtId="43" fontId="4" fillId="0" borderId="62" xfId="5" applyFont="1" applyBorder="1" applyAlignment="1">
      <alignment horizontal="left" vertical="center" wrapText="1"/>
    </xf>
    <xf numFmtId="43" fontId="4" fillId="0" borderId="63" xfId="5" applyFont="1" applyBorder="1" applyAlignment="1">
      <alignment horizontal="left" vertical="center" wrapText="1"/>
    </xf>
    <xf numFmtId="43" fontId="4" fillId="0" borderId="64" xfId="5" applyFont="1" applyBorder="1" applyAlignment="1">
      <alignment horizontal="left" vertical="center" wrapText="1"/>
    </xf>
    <xf numFmtId="0" fontId="5" fillId="0" borderId="12" xfId="5" applyNumberFormat="1" applyFont="1" applyBorder="1" applyAlignment="1">
      <alignment horizontal="left" vertical="center" wrapText="1"/>
    </xf>
    <xf numFmtId="0" fontId="5" fillId="0" borderId="16" xfId="5" applyNumberFormat="1" applyFont="1" applyBorder="1" applyAlignment="1">
      <alignment horizontal="left" vertical="center" wrapText="1"/>
    </xf>
    <xf numFmtId="0" fontId="5" fillId="0" borderId="0" xfId="5" applyNumberFormat="1" applyFont="1" applyAlignment="1">
      <alignment horizontal="left" vertical="center" wrapText="1"/>
    </xf>
    <xf numFmtId="0" fontId="5" fillId="0" borderId="18" xfId="5" applyNumberFormat="1" applyFont="1" applyBorder="1" applyAlignment="1">
      <alignment horizontal="left" vertical="center" wrapText="1"/>
    </xf>
    <xf numFmtId="43" fontId="4" fillId="0" borderId="69" xfId="5" applyFont="1" applyBorder="1" applyAlignment="1">
      <alignment horizontal="left" vertical="center" wrapText="1"/>
    </xf>
    <xf numFmtId="43" fontId="4" fillId="2" borderId="62" xfId="5" applyFont="1" applyFill="1" applyBorder="1" applyAlignment="1">
      <alignment horizontal="left" vertical="center"/>
    </xf>
    <xf numFmtId="43" fontId="4" fillId="2" borderId="63" xfId="5" applyFont="1" applyFill="1" applyBorder="1" applyAlignment="1">
      <alignment horizontal="left" vertical="center"/>
    </xf>
    <xf numFmtId="43" fontId="4" fillId="2" borderId="64" xfId="5" applyFont="1" applyFill="1" applyBorder="1" applyAlignment="1">
      <alignment horizontal="left" vertical="center"/>
    </xf>
    <xf numFmtId="43" fontId="4" fillId="0" borderId="14" xfId="5" applyFont="1" applyBorder="1" applyAlignment="1">
      <alignment horizontal="left" vertical="center" wrapText="1"/>
    </xf>
    <xf numFmtId="43" fontId="4" fillId="0" borderId="4" xfId="5" applyFont="1" applyBorder="1" applyAlignment="1">
      <alignment horizontal="left" vertical="center" wrapText="1"/>
    </xf>
    <xf numFmtId="43" fontId="4" fillId="0" borderId="68" xfId="5" applyFont="1" applyBorder="1" applyAlignment="1">
      <alignment horizontal="left" vertical="center" wrapText="1"/>
    </xf>
    <xf numFmtId="43" fontId="4" fillId="0" borderId="20" xfId="5" applyFont="1" applyBorder="1" applyAlignment="1">
      <alignment horizontal="left" vertical="center" wrapText="1"/>
    </xf>
    <xf numFmtId="43" fontId="4" fillId="0" borderId="65" xfId="5" applyFont="1" applyBorder="1" applyAlignment="1">
      <alignment horizontal="left" vertical="center" wrapText="1"/>
    </xf>
    <xf numFmtId="43" fontId="5" fillId="0" borderId="0" xfId="5" applyFont="1" applyAlignment="1">
      <alignment horizontal="left" vertical="center" wrapText="1"/>
    </xf>
    <xf numFmtId="43" fontId="4" fillId="0" borderId="15" xfId="5" applyFont="1" applyBorder="1" applyAlignment="1">
      <alignment horizontal="left" vertical="center" wrapText="1"/>
    </xf>
    <xf numFmtId="43" fontId="5" fillId="0" borderId="0" xfId="5" applyFont="1" applyAlignment="1">
      <alignment horizontal="left" vertical="center"/>
    </xf>
    <xf numFmtId="43" fontId="5" fillId="0" borderId="18" xfId="5" applyFont="1" applyBorder="1" applyAlignment="1">
      <alignment horizontal="left" vertical="center"/>
    </xf>
    <xf numFmtId="43" fontId="5" fillId="0" borderId="54" xfId="5" applyFont="1" applyBorder="1" applyAlignment="1">
      <alignment horizontal="left" vertical="center"/>
    </xf>
    <xf numFmtId="0" fontId="5" fillId="3" borderId="0" xfId="5" applyNumberFormat="1" applyFont="1" applyFill="1" applyAlignment="1">
      <alignment horizontal="left" vertical="center"/>
    </xf>
    <xf numFmtId="43" fontId="4" fillId="3" borderId="53" xfId="5" applyFont="1" applyFill="1" applyBorder="1" applyAlignment="1">
      <alignment horizontal="left" vertical="center"/>
    </xf>
    <xf numFmtId="43" fontId="4" fillId="3" borderId="54" xfId="5" applyFont="1" applyFill="1" applyBorder="1" applyAlignment="1">
      <alignment horizontal="left" vertical="center"/>
    </xf>
    <xf numFmtId="0" fontId="20" fillId="2" borderId="49" xfId="7" applyFont="1" applyFill="1" applyBorder="1" applyAlignment="1">
      <alignment horizontal="center" vertical="center" wrapText="1"/>
    </xf>
    <xf numFmtId="0" fontId="20" fillId="2" borderId="50" xfId="7" applyFont="1" applyFill="1" applyBorder="1" applyAlignment="1">
      <alignment horizontal="center" vertical="center" wrapText="1"/>
    </xf>
    <xf numFmtId="0" fontId="20" fillId="2" borderId="51" xfId="7" applyFont="1" applyFill="1" applyBorder="1" applyAlignment="1">
      <alignment horizontal="center" vertical="center" wrapText="1"/>
    </xf>
    <xf numFmtId="0" fontId="14" fillId="2" borderId="10" xfId="7" applyFont="1" applyFill="1" applyBorder="1" applyAlignment="1">
      <alignment horizontal="center" vertical="center" wrapText="1"/>
    </xf>
    <xf numFmtId="0" fontId="14" fillId="2" borderId="0" xfId="7" applyFont="1" applyFill="1" applyBorder="1" applyAlignment="1">
      <alignment horizontal="center" vertical="center" wrapText="1"/>
    </xf>
    <xf numFmtId="0" fontId="14" fillId="2" borderId="52" xfId="7" applyFont="1" applyFill="1" applyBorder="1" applyAlignment="1">
      <alignment horizontal="center" vertical="center" wrapText="1"/>
    </xf>
    <xf numFmtId="0" fontId="14" fillId="2" borderId="53" xfId="7" applyFont="1" applyFill="1" applyBorder="1" applyAlignment="1">
      <alignment horizontal="center" vertical="center" wrapText="1"/>
    </xf>
    <xf numFmtId="0" fontId="14" fillId="2" borderId="54" xfId="7" applyFont="1" applyFill="1" applyBorder="1" applyAlignment="1">
      <alignment horizontal="center" vertical="center" wrapText="1"/>
    </xf>
    <xf numFmtId="0" fontId="14" fillId="2" borderId="55" xfId="7" applyFont="1" applyFill="1" applyBorder="1" applyAlignment="1">
      <alignment horizontal="center" vertical="center" wrapText="1"/>
    </xf>
    <xf numFmtId="43" fontId="4" fillId="0" borderId="0" xfId="5" applyFont="1" applyAlignment="1">
      <alignment horizontal="right" vertical="center"/>
    </xf>
    <xf numFmtId="43" fontId="4" fillId="2" borderId="46" xfId="5" applyFont="1" applyFill="1" applyBorder="1" applyAlignment="1">
      <alignment horizontal="left" vertical="center"/>
    </xf>
    <xf numFmtId="43" fontId="4" fillId="2" borderId="47" xfId="5" applyFont="1" applyFill="1" applyBorder="1" applyAlignment="1">
      <alignment horizontal="left" vertical="center"/>
    </xf>
    <xf numFmtId="43" fontId="4" fillId="2" borderId="48" xfId="5" applyFont="1" applyFill="1" applyBorder="1" applyAlignment="1">
      <alignment horizontal="left" vertical="center"/>
    </xf>
    <xf numFmtId="49" fontId="4" fillId="3" borderId="0" xfId="3" applyNumberFormat="1" applyFont="1" applyFill="1" applyAlignment="1">
      <alignment horizontal="right" vertical="center" wrapText="1"/>
    </xf>
    <xf numFmtId="49" fontId="4" fillId="3" borderId="52" xfId="3" applyNumberFormat="1" applyFont="1" applyFill="1" applyBorder="1" applyAlignment="1">
      <alignment horizontal="right" vertical="center" wrapText="1"/>
    </xf>
    <xf numFmtId="43" fontId="4" fillId="2" borderId="56" xfId="5" applyFont="1" applyFill="1" applyBorder="1" applyAlignment="1">
      <alignment horizontal="left" vertical="center" wrapText="1"/>
    </xf>
    <xf numFmtId="43" fontId="4" fillId="2" borderId="57" xfId="5" applyFont="1" applyFill="1" applyBorder="1" applyAlignment="1">
      <alignment horizontal="left" vertical="center" wrapText="1"/>
    </xf>
    <xf numFmtId="43" fontId="4" fillId="2" borderId="58" xfId="5" applyFont="1" applyFill="1" applyBorder="1" applyAlignment="1">
      <alignment horizontal="left" vertical="center" wrapText="1"/>
    </xf>
    <xf numFmtId="0" fontId="4" fillId="7" borderId="0" xfId="7" applyFont="1" applyFill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14" fillId="3" borderId="0" xfId="0" applyFont="1" applyFill="1" applyAlignment="1">
      <alignment horizontal="center" vertical="center"/>
    </xf>
    <xf numFmtId="0" fontId="1" fillId="0" borderId="42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1" fillId="3" borderId="0" xfId="0" applyFont="1" applyFill="1" applyAlignment="1">
      <alignment horizontal="center"/>
    </xf>
    <xf numFmtId="0" fontId="23" fillId="0" borderId="30" xfId="0" applyFont="1" applyBorder="1" applyAlignment="1">
      <alignment horizontal="center" vertical="center" wrapText="1"/>
    </xf>
    <xf numFmtId="0" fontId="23" fillId="0" borderId="20" xfId="0" applyFont="1" applyBorder="1" applyAlignment="1">
      <alignment horizontal="center" vertical="center" wrapText="1"/>
    </xf>
    <xf numFmtId="8" fontId="21" fillId="0" borderId="2" xfId="0" applyNumberFormat="1" applyFont="1" applyBorder="1" applyAlignment="1">
      <alignment horizontal="right" vertical="center" wrapText="1"/>
    </xf>
    <xf numFmtId="8" fontId="21" fillId="0" borderId="3" xfId="0" applyNumberFormat="1" applyFont="1" applyBorder="1" applyAlignment="1">
      <alignment horizontal="right" vertical="center" wrapText="1"/>
    </xf>
    <xf numFmtId="8" fontId="21" fillId="0" borderId="4" xfId="0" applyNumberFormat="1" applyFont="1" applyBorder="1" applyAlignment="1">
      <alignment horizontal="right" vertical="center" wrapText="1"/>
    </xf>
    <xf numFmtId="0" fontId="0" fillId="0" borderId="20" xfId="0" applyBorder="1" applyAlignment="1">
      <alignment horizontal="center" vertical="center" wrapText="1"/>
    </xf>
    <xf numFmtId="8" fontId="1" fillId="0" borderId="2" xfId="0" applyNumberFormat="1" applyFont="1" applyBorder="1" applyAlignment="1">
      <alignment horizontal="right" vertical="center" wrapText="1"/>
    </xf>
    <xf numFmtId="8" fontId="1" fillId="0" borderId="3" xfId="0" applyNumberFormat="1" applyFont="1" applyBorder="1" applyAlignment="1">
      <alignment horizontal="right" vertical="center" wrapText="1"/>
    </xf>
    <xf numFmtId="8" fontId="1" fillId="0" borderId="4" xfId="0" applyNumberFormat="1" applyFont="1" applyBorder="1" applyAlignment="1">
      <alignment horizontal="right" vertical="center" wrapText="1"/>
    </xf>
    <xf numFmtId="0" fontId="25" fillId="0" borderId="0" xfId="0" applyFont="1" applyAlignment="1">
      <alignment horizontal="center" vertical="center"/>
    </xf>
    <xf numFmtId="0" fontId="26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21" fillId="0" borderId="1" xfId="0" applyFont="1" applyBorder="1" applyAlignment="1">
      <alignment horizontal="center"/>
    </xf>
  </cellXfs>
  <cellStyles count="12">
    <cellStyle name="Hiperlink" xfId="6" builtinId="8"/>
    <cellStyle name="Moeda" xfId="2" builtinId="4"/>
    <cellStyle name="Moeda 2 2" xfId="10" xr:uid="{8E2AED75-2724-482A-A6D5-3E34BDB9C99C}"/>
    <cellStyle name="Normal" xfId="0" builtinId="0"/>
    <cellStyle name="Normal 2" xfId="3" xr:uid="{BFA73939-564E-4DAC-8D80-E3509CD8DCAE}"/>
    <cellStyle name="Normal 3" xfId="7" xr:uid="{10707C39-BDC3-41EB-897F-640DE5B6C68E}"/>
    <cellStyle name="Normal 7" xfId="11" xr:uid="{45BFEEC6-34BA-4867-AA98-6923F8C29514}"/>
    <cellStyle name="Porcentagem" xfId="1" builtinId="5"/>
    <cellStyle name="Porcentagem 2" xfId="4" xr:uid="{00091534-BF87-4A5B-824F-DF4F79CEBE7A}"/>
    <cellStyle name="Vírgula" xfId="5" builtinId="3"/>
    <cellStyle name="Vírgula 3 2" xfId="9" xr:uid="{94A7514E-21C4-4204-BDA0-F8C589754948}"/>
    <cellStyle name="Vírgula 4" xfId="8" xr:uid="{E956BE0C-F64E-49A9-A418-8E8DD9FED8D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microsoft.com/office/2017/10/relationships/person" Target="persons/perso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118222</xdr:colOff>
      <xdr:row>5</xdr:row>
      <xdr:rowOff>107576</xdr:rowOff>
    </xdr:from>
    <xdr:to>
      <xdr:col>7</xdr:col>
      <xdr:colOff>188433</xdr:colOff>
      <xdr:row>9</xdr:row>
      <xdr:rowOff>8966</xdr:rowOff>
    </xdr:to>
    <xdr:pic>
      <xdr:nvPicPr>
        <xdr:cNvPr id="2" name="Picture 5">
          <a:extLst>
            <a:ext uri="{FF2B5EF4-FFF2-40B4-BE49-F238E27FC236}">
              <a16:creationId xmlns:a16="http://schemas.microsoft.com/office/drawing/2014/main" id="{25CA2A81-5C7E-46DC-B797-357AFC5383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32669" y="1281952"/>
          <a:ext cx="4310517" cy="6185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2</xdr:row>
      <xdr:rowOff>0</xdr:rowOff>
    </xdr:from>
    <xdr:to>
      <xdr:col>1</xdr:col>
      <xdr:colOff>0</xdr:colOff>
      <xdr:row>2</xdr:row>
      <xdr:rowOff>0</xdr:rowOff>
    </xdr:to>
    <xdr:pic>
      <xdr:nvPicPr>
        <xdr:cNvPr id="3" name="Picture 6">
          <a:extLst>
            <a:ext uri="{FF2B5EF4-FFF2-40B4-BE49-F238E27FC236}">
              <a16:creationId xmlns:a16="http://schemas.microsoft.com/office/drawing/2014/main" id="{1768516B-BFDA-4A65-A459-D071545C87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485775"/>
          <a:ext cx="32194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joao_bulhoes_mj_gov_br/Documents/Contratos%20de%20Manuten&#231;&#227;o%20Predial%20-%20FEDERAIS/PFMOS/Planilha_Manutencao_Predial%20PFMOS%20-%20autopreenchimento%20-%20Estimativa%20COENA%20REV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o"/>
      <sheetName val="BDI"/>
      <sheetName val="ENCARREGADO "/>
      <sheetName val="ENCARREGADO Uber"/>
      <sheetName val="ENCARREGADO  C.Ind. 12%"/>
      <sheetName val="ELETRICISTA "/>
      <sheetName val="ENCANADOR "/>
      <sheetName val="PEDREIRO "/>
      <sheetName val="SERVENTE"/>
      <sheetName val="AUX.ELET."/>
      <sheetName val="AUX.ELET. Uber"/>
      <sheetName val="AUX.ELET. C.Ind. 12%"/>
      <sheetName val="Serviço Eventual"/>
      <sheetName val="Equip e Ferramental"/>
      <sheetName val="ESPECIALIZADOS"/>
    </sheetNames>
    <sheetDataSet>
      <sheetData sheetId="0">
        <row r="2">
          <cell r="A2" t="str">
            <v>COMPOSIÇÃO DE CUSTO DA ADMINISTRAÇÃO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Joao Bulhoes de Lima Neto" id="{C3346374-EECF-441D-B2D0-6090D6B16003}" userId="S::joao.bulhoes@mj.gov.br::40327f0c-a4de-4390-b9ee-73db245cc5e4" providerId="AD"/>
  <person displayName="Gilberto de Oliveira Maximo" id="{9E38A2BA-215A-4B26-9AD8-502D3705187A}" userId="S::gilberto.maximo@cgu.gov.br::54361949-fca1-499d-979f-9a9df253716a" providerId="AD"/>
</personList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D14" dT="2021-06-23T23:32:24.80" personId="{C3346374-EECF-441D-B2D0-6090D6B16003}" id="{A7B72489-0345-4490-972F-55C6D810261B}">
    <text>Inserir a data da Proposta</text>
  </threadedComment>
  <threadedComment ref="D47" dT="2021-12-03T14:03:53.39" personId="{C3346374-EECF-441D-B2D0-6090D6B16003}" id="{A358EADE-C5DC-4707-A010-B598B7E48B5D}">
    <text>Caso a empresa não tenha desoneração na folha, com exceção do item C (SAT) que varia de empresa para empresa,  todos os percentuais do  Submódulo 2.2 são fixos, definidos em lei.</text>
  </threadedComment>
  <threadedComment ref="D66" dT="2020-07-29T14:13:34.10" personId="{9E38A2BA-215A-4B26-9AD8-502D3705187A}" id="{1F242C39-E3B5-4517-8ED2-B916BE7E337D}">
    <text>Memória de Cálculo: Remuração/220 (para descobrir o valor da hora trabalhada); Multiplica-se por 1,5 (pois a intrajornada deve ser paga com 50% a mais do que a hora normal); Multiplica-se por 13 dias trabalhados e Multiplica-se por 0,5 (referente ao período de supressão, equivalente a meia hora).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D14" dT="2021-06-23T23:32:24.80" personId="{C3346374-EECF-441D-B2D0-6090D6B16003}" id="{8EF286E6-8EF4-4304-ACB6-5D5B67924CDF}">
    <text>Inserir a data da Proposta</text>
  </threadedComment>
  <threadedComment ref="D66" dT="2020-07-29T14:13:34.10" personId="{9E38A2BA-215A-4B26-9AD8-502D3705187A}" id="{321AA7E2-89F2-4EFD-903F-61B51653C305}">
    <text>Memória de Cálculo: Remuração/220 (para descobrir o valor da hora trabalhada); Multiplica-se por 1,5 (pois a intrajornada deve ser paga com 50% a mais do que a hora normal); Multiplica-se por 13 dias trabalhados e Multiplica-se por 0,5 (referente ao período de supressão, equivalente a meia hora).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D14" dT="2021-06-23T23:32:24.80" personId="{C3346374-EECF-441D-B2D0-6090D6B16003}" id="{95C1C75B-6367-4DC0-8907-A1FB806B8531}">
    <text>Inserir a data da Proposta</text>
  </threadedComment>
  <threadedComment ref="D66" dT="2020-07-29T14:13:34.10" personId="{9E38A2BA-215A-4B26-9AD8-502D3705187A}" id="{39BAC408-C872-4885-879B-E97DE7E286BC}">
    <text>Memória de Cálculo: Remuração/220 (para descobrir o valor da hora trabalhada); Multiplica-se por 1,5 (pois a intrajornada deve ser paga com 50% a mais do que a hora normal); Multiplica-se por 13 dias trabalhados e Multiplica-se por 0,5 (referente ao período de supressão, equivalente a meia hora).</text>
  </threadedComment>
</ThreadedComments>
</file>

<file path=xl/threadedComments/threadedComment4.xml><?xml version="1.0" encoding="utf-8"?>
<ThreadedComments xmlns="http://schemas.microsoft.com/office/spreadsheetml/2018/threadedcomments" xmlns:x="http://schemas.openxmlformats.org/spreadsheetml/2006/main">
  <threadedComment ref="D14" dT="2021-06-23T23:32:24.80" personId="{C3346374-EECF-441D-B2D0-6090D6B16003}" id="{6B4CBBE8-C031-46BC-BD2A-B0EE1B3BB55E}">
    <text>Inserir a data da Proposta</text>
  </threadedComment>
  <threadedComment ref="D66" dT="2020-07-29T14:13:34.10" personId="{9E38A2BA-215A-4B26-9AD8-502D3705187A}" id="{3CC29F6F-067A-4455-B32F-4ABA36C9FCF0}">
    <text>Memória de Cálculo: Remuração/220 (para descobrir o valor da hora trabalhada); Multiplica-se por 1,5 (pois a intrajornada deve ser paga com 50% a mais do que a hora normal); Multiplica-se por 13 dias trabalhados e Multiplica-se por 0,5 (referente ao período de supressão, equivalente a meia hora).</text>
  </threadedComment>
</ThreadedComments>
</file>

<file path=xl/threadedComments/threadedComment5.xml><?xml version="1.0" encoding="utf-8"?>
<ThreadedComments xmlns="http://schemas.microsoft.com/office/spreadsheetml/2018/threadedcomments" xmlns:x="http://schemas.openxmlformats.org/spreadsheetml/2006/main">
  <threadedComment ref="D14" dT="2021-06-23T23:32:24.80" personId="{C3346374-EECF-441D-B2D0-6090D6B16003}" id="{72BC0FA6-3C15-4F61-B6A4-6CFD367E20CC}">
    <text>Inserir a data da Proposta</text>
  </threadedComment>
  <threadedComment ref="D66" dT="2020-07-29T14:13:34.10" personId="{9E38A2BA-215A-4B26-9AD8-502D3705187A}" id="{B0D3B8B1-8B2D-4104-A916-69B5357C190F}">
    <text>Memória de Cálculo: Remuração/220 (para descobrir o valor da hora trabalhada); Multiplica-se por 1,5 (pois a intrajornada deve ser paga com 50% a mais do que a hora normal); Multiplica-se por 13 dias trabalhados e Multiplica-se por 0,5 (referente ao período de supressão, equivalente a meia hora).</text>
  </threadedComment>
</ThreadedComments>
</file>

<file path=xl/threadedComments/threadedComment6.xml><?xml version="1.0" encoding="utf-8"?>
<ThreadedComments xmlns="http://schemas.microsoft.com/office/spreadsheetml/2018/threadedcomments" xmlns:x="http://schemas.openxmlformats.org/spreadsheetml/2006/main">
  <threadedComment ref="D14" dT="2021-06-23T23:32:24.80" personId="{C3346374-EECF-441D-B2D0-6090D6B16003}" id="{29FADEDC-7588-4DF7-85FD-6204F7CECCA9}">
    <text>Inserir a data da Proposta</text>
  </threadedComment>
  <threadedComment ref="D66" dT="2020-07-29T14:13:34.10" personId="{9E38A2BA-215A-4B26-9AD8-502D3705187A}" id="{BD562DF5-0C06-4752-9908-C1332FF9CD53}">
    <text>Memória de Cálculo: Remuração/220 (para descobrir o valor da hora trabalhada); Multiplica-se por 1,5 (pois a intrajornada deve ser paga com 50% a mais do que a hora normal); Multiplica-se por 13 dias trabalhados e Multiplica-se por 0,5 (referente ao período de supressão, equivalente a meia hora).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Relationship Id="rId4" Type="http://schemas.microsoft.com/office/2017/10/relationships/threadedComment" Target="../threadedComments/threadedComment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Relationship Id="rId4" Type="http://schemas.microsoft.com/office/2017/10/relationships/threadedComment" Target="../threadedComments/threadedComment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Relationship Id="rId4" Type="http://schemas.microsoft.com/office/2017/10/relationships/threadedComment" Target="../threadedComments/threadedComment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Relationship Id="rId4" Type="http://schemas.microsoft.com/office/2017/10/relationships/threadedComment" Target="../threadedComments/threadedComment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7.bin"/><Relationship Id="rId4" Type="http://schemas.microsoft.com/office/2017/10/relationships/threadedComment" Target="../threadedComments/threadedComment5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8.bin"/><Relationship Id="rId4" Type="http://schemas.microsoft.com/office/2017/10/relationships/threadedComment" Target="../threadedComments/threadedComment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3BDA47-3F3B-405C-BC4F-976DA10CF26D}">
  <dimension ref="A1:I26"/>
  <sheetViews>
    <sheetView showGridLines="0" tabSelected="1" zoomScale="85" zoomScaleNormal="85" workbookViewId="0">
      <selection activeCell="M15" sqref="M15"/>
    </sheetView>
  </sheetViews>
  <sheetFormatPr defaultRowHeight="13.2" x14ac:dyDescent="0.25"/>
  <cols>
    <col min="1" max="1" width="10.21875" style="2" bestFit="1" customWidth="1"/>
    <col min="2" max="2" width="12" style="2" customWidth="1"/>
    <col min="3" max="3" width="17.5546875" style="2" customWidth="1"/>
    <col min="4" max="4" width="16.6640625" style="2" customWidth="1"/>
    <col min="5" max="5" width="14.109375" style="2" customWidth="1"/>
    <col min="6" max="6" width="12.44140625" style="2" bestFit="1" customWidth="1"/>
    <col min="7" max="7" width="18.33203125" style="2" bestFit="1" customWidth="1"/>
    <col min="8" max="8" width="16" style="2" bestFit="1" customWidth="1"/>
    <col min="9" max="9" width="27.5546875" style="2" customWidth="1"/>
    <col min="10" max="251" width="8.88671875" style="2"/>
    <col min="252" max="252" width="10" style="2" bestFit="1" customWidth="1"/>
    <col min="253" max="253" width="8.88671875" style="2"/>
    <col min="254" max="254" width="15" style="2" bestFit="1" customWidth="1"/>
    <col min="255" max="255" width="14.44140625" style="2" customWidth="1"/>
    <col min="256" max="256" width="10.88671875" style="2" bestFit="1" customWidth="1"/>
    <col min="257" max="257" width="8.88671875" style="2"/>
    <col min="258" max="258" width="19.109375" style="2" customWidth="1"/>
    <col min="259" max="259" width="8.88671875" style="2"/>
    <col min="260" max="260" width="14.5546875" style="2" customWidth="1"/>
    <col min="261" max="261" width="14.109375" style="2" bestFit="1" customWidth="1"/>
    <col min="262" max="262" width="10.5546875" style="2" bestFit="1" customWidth="1"/>
    <col min="263" max="263" width="8.88671875" style="2"/>
    <col min="264" max="264" width="9.5546875" style="2" bestFit="1" customWidth="1"/>
    <col min="265" max="507" width="8.88671875" style="2"/>
    <col min="508" max="508" width="10" style="2" bestFit="1" customWidth="1"/>
    <col min="509" max="509" width="8.88671875" style="2"/>
    <col min="510" max="510" width="15" style="2" bestFit="1" customWidth="1"/>
    <col min="511" max="511" width="14.44140625" style="2" customWidth="1"/>
    <col min="512" max="512" width="10.88671875" style="2" bestFit="1" customWidth="1"/>
    <col min="513" max="513" width="8.88671875" style="2"/>
    <col min="514" max="514" width="19.109375" style="2" customWidth="1"/>
    <col min="515" max="515" width="8.88671875" style="2"/>
    <col min="516" max="516" width="14.5546875" style="2" customWidth="1"/>
    <col min="517" max="517" width="14.109375" style="2" bestFit="1" customWidth="1"/>
    <col min="518" max="518" width="10.5546875" style="2" bestFit="1" customWidth="1"/>
    <col min="519" max="519" width="8.88671875" style="2"/>
    <col min="520" max="520" width="9.5546875" style="2" bestFit="1" customWidth="1"/>
    <col min="521" max="763" width="8.88671875" style="2"/>
    <col min="764" max="764" width="10" style="2" bestFit="1" customWidth="1"/>
    <col min="765" max="765" width="8.88671875" style="2"/>
    <col min="766" max="766" width="15" style="2" bestFit="1" customWidth="1"/>
    <col min="767" max="767" width="14.44140625" style="2" customWidth="1"/>
    <col min="768" max="768" width="10.88671875" style="2" bestFit="1" customWidth="1"/>
    <col min="769" max="769" width="8.88671875" style="2"/>
    <col min="770" max="770" width="19.109375" style="2" customWidth="1"/>
    <col min="771" max="771" width="8.88671875" style="2"/>
    <col min="772" max="772" width="14.5546875" style="2" customWidth="1"/>
    <col min="773" max="773" width="14.109375" style="2" bestFit="1" customWidth="1"/>
    <col min="774" max="774" width="10.5546875" style="2" bestFit="1" customWidth="1"/>
    <col min="775" max="775" width="8.88671875" style="2"/>
    <col min="776" max="776" width="9.5546875" style="2" bestFit="1" customWidth="1"/>
    <col min="777" max="1019" width="8.88671875" style="2"/>
    <col min="1020" max="1020" width="10" style="2" bestFit="1" customWidth="1"/>
    <col min="1021" max="1021" width="8.88671875" style="2"/>
    <col min="1022" max="1022" width="15" style="2" bestFit="1" customWidth="1"/>
    <col min="1023" max="1023" width="14.44140625" style="2" customWidth="1"/>
    <col min="1024" max="1024" width="10.88671875" style="2" bestFit="1" customWidth="1"/>
    <col min="1025" max="1025" width="8.88671875" style="2"/>
    <col min="1026" max="1026" width="19.109375" style="2" customWidth="1"/>
    <col min="1027" max="1027" width="8.88671875" style="2"/>
    <col min="1028" max="1028" width="14.5546875" style="2" customWidth="1"/>
    <col min="1029" max="1029" width="14.109375" style="2" bestFit="1" customWidth="1"/>
    <col min="1030" max="1030" width="10.5546875" style="2" bestFit="1" customWidth="1"/>
    <col min="1031" max="1031" width="8.88671875" style="2"/>
    <col min="1032" max="1032" width="9.5546875" style="2" bestFit="1" customWidth="1"/>
    <col min="1033" max="1275" width="8.88671875" style="2"/>
    <col min="1276" max="1276" width="10" style="2" bestFit="1" customWidth="1"/>
    <col min="1277" max="1277" width="8.88671875" style="2"/>
    <col min="1278" max="1278" width="15" style="2" bestFit="1" customWidth="1"/>
    <col min="1279" max="1279" width="14.44140625" style="2" customWidth="1"/>
    <col min="1280" max="1280" width="10.88671875" style="2" bestFit="1" customWidth="1"/>
    <col min="1281" max="1281" width="8.88671875" style="2"/>
    <col min="1282" max="1282" width="19.109375" style="2" customWidth="1"/>
    <col min="1283" max="1283" width="8.88671875" style="2"/>
    <col min="1284" max="1284" width="14.5546875" style="2" customWidth="1"/>
    <col min="1285" max="1285" width="14.109375" style="2" bestFit="1" customWidth="1"/>
    <col min="1286" max="1286" width="10.5546875" style="2" bestFit="1" customWidth="1"/>
    <col min="1287" max="1287" width="8.88671875" style="2"/>
    <col min="1288" max="1288" width="9.5546875" style="2" bestFit="1" customWidth="1"/>
    <col min="1289" max="1531" width="8.88671875" style="2"/>
    <col min="1532" max="1532" width="10" style="2" bestFit="1" customWidth="1"/>
    <col min="1533" max="1533" width="8.88671875" style="2"/>
    <col min="1534" max="1534" width="15" style="2" bestFit="1" customWidth="1"/>
    <col min="1535" max="1535" width="14.44140625" style="2" customWidth="1"/>
    <col min="1536" max="1536" width="10.88671875" style="2" bestFit="1" customWidth="1"/>
    <col min="1537" max="1537" width="8.88671875" style="2"/>
    <col min="1538" max="1538" width="19.109375" style="2" customWidth="1"/>
    <col min="1539" max="1539" width="8.88671875" style="2"/>
    <col min="1540" max="1540" width="14.5546875" style="2" customWidth="1"/>
    <col min="1541" max="1541" width="14.109375" style="2" bestFit="1" customWidth="1"/>
    <col min="1542" max="1542" width="10.5546875" style="2" bestFit="1" customWidth="1"/>
    <col min="1543" max="1543" width="8.88671875" style="2"/>
    <col min="1544" max="1544" width="9.5546875" style="2" bestFit="1" customWidth="1"/>
    <col min="1545" max="1787" width="8.88671875" style="2"/>
    <col min="1788" max="1788" width="10" style="2" bestFit="1" customWidth="1"/>
    <col min="1789" max="1789" width="8.88671875" style="2"/>
    <col min="1790" max="1790" width="15" style="2" bestFit="1" customWidth="1"/>
    <col min="1791" max="1791" width="14.44140625" style="2" customWidth="1"/>
    <col min="1792" max="1792" width="10.88671875" style="2" bestFit="1" customWidth="1"/>
    <col min="1793" max="1793" width="8.88671875" style="2"/>
    <col min="1794" max="1794" width="19.109375" style="2" customWidth="1"/>
    <col min="1795" max="1795" width="8.88671875" style="2"/>
    <col min="1796" max="1796" width="14.5546875" style="2" customWidth="1"/>
    <col min="1797" max="1797" width="14.109375" style="2" bestFit="1" customWidth="1"/>
    <col min="1798" max="1798" width="10.5546875" style="2" bestFit="1" customWidth="1"/>
    <col min="1799" max="1799" width="8.88671875" style="2"/>
    <col min="1800" max="1800" width="9.5546875" style="2" bestFit="1" customWidth="1"/>
    <col min="1801" max="2043" width="8.88671875" style="2"/>
    <col min="2044" max="2044" width="10" style="2" bestFit="1" customWidth="1"/>
    <col min="2045" max="2045" width="8.88671875" style="2"/>
    <col min="2046" max="2046" width="15" style="2" bestFit="1" customWidth="1"/>
    <col min="2047" max="2047" width="14.44140625" style="2" customWidth="1"/>
    <col min="2048" max="2048" width="10.88671875" style="2" bestFit="1" customWidth="1"/>
    <col min="2049" max="2049" width="8.88671875" style="2"/>
    <col min="2050" max="2050" width="19.109375" style="2" customWidth="1"/>
    <col min="2051" max="2051" width="8.88671875" style="2"/>
    <col min="2052" max="2052" width="14.5546875" style="2" customWidth="1"/>
    <col min="2053" max="2053" width="14.109375" style="2" bestFit="1" customWidth="1"/>
    <col min="2054" max="2054" width="10.5546875" style="2" bestFit="1" customWidth="1"/>
    <col min="2055" max="2055" width="8.88671875" style="2"/>
    <col min="2056" max="2056" width="9.5546875" style="2" bestFit="1" customWidth="1"/>
    <col min="2057" max="2299" width="8.88671875" style="2"/>
    <col min="2300" max="2300" width="10" style="2" bestFit="1" customWidth="1"/>
    <col min="2301" max="2301" width="8.88671875" style="2"/>
    <col min="2302" max="2302" width="15" style="2" bestFit="1" customWidth="1"/>
    <col min="2303" max="2303" width="14.44140625" style="2" customWidth="1"/>
    <col min="2304" max="2304" width="10.88671875" style="2" bestFit="1" customWidth="1"/>
    <col min="2305" max="2305" width="8.88671875" style="2"/>
    <col min="2306" max="2306" width="19.109375" style="2" customWidth="1"/>
    <col min="2307" max="2307" width="8.88671875" style="2"/>
    <col min="2308" max="2308" width="14.5546875" style="2" customWidth="1"/>
    <col min="2309" max="2309" width="14.109375" style="2" bestFit="1" customWidth="1"/>
    <col min="2310" max="2310" width="10.5546875" style="2" bestFit="1" customWidth="1"/>
    <col min="2311" max="2311" width="8.88671875" style="2"/>
    <col min="2312" max="2312" width="9.5546875" style="2" bestFit="1" customWidth="1"/>
    <col min="2313" max="2555" width="8.88671875" style="2"/>
    <col min="2556" max="2556" width="10" style="2" bestFit="1" customWidth="1"/>
    <col min="2557" max="2557" width="8.88671875" style="2"/>
    <col min="2558" max="2558" width="15" style="2" bestFit="1" customWidth="1"/>
    <col min="2559" max="2559" width="14.44140625" style="2" customWidth="1"/>
    <col min="2560" max="2560" width="10.88671875" style="2" bestFit="1" customWidth="1"/>
    <col min="2561" max="2561" width="8.88671875" style="2"/>
    <col min="2562" max="2562" width="19.109375" style="2" customWidth="1"/>
    <col min="2563" max="2563" width="8.88671875" style="2"/>
    <col min="2564" max="2564" width="14.5546875" style="2" customWidth="1"/>
    <col min="2565" max="2565" width="14.109375" style="2" bestFit="1" customWidth="1"/>
    <col min="2566" max="2566" width="10.5546875" style="2" bestFit="1" customWidth="1"/>
    <col min="2567" max="2567" width="8.88671875" style="2"/>
    <col min="2568" max="2568" width="9.5546875" style="2" bestFit="1" customWidth="1"/>
    <col min="2569" max="2811" width="8.88671875" style="2"/>
    <col min="2812" max="2812" width="10" style="2" bestFit="1" customWidth="1"/>
    <col min="2813" max="2813" width="8.88671875" style="2"/>
    <col min="2814" max="2814" width="15" style="2" bestFit="1" customWidth="1"/>
    <col min="2815" max="2815" width="14.44140625" style="2" customWidth="1"/>
    <col min="2816" max="2816" width="10.88671875" style="2" bestFit="1" customWidth="1"/>
    <col min="2817" max="2817" width="8.88671875" style="2"/>
    <col min="2818" max="2818" width="19.109375" style="2" customWidth="1"/>
    <col min="2819" max="2819" width="8.88671875" style="2"/>
    <col min="2820" max="2820" width="14.5546875" style="2" customWidth="1"/>
    <col min="2821" max="2821" width="14.109375" style="2" bestFit="1" customWidth="1"/>
    <col min="2822" max="2822" width="10.5546875" style="2" bestFit="1" customWidth="1"/>
    <col min="2823" max="2823" width="8.88671875" style="2"/>
    <col min="2824" max="2824" width="9.5546875" style="2" bestFit="1" customWidth="1"/>
    <col min="2825" max="3067" width="8.88671875" style="2"/>
    <col min="3068" max="3068" width="10" style="2" bestFit="1" customWidth="1"/>
    <col min="3069" max="3069" width="8.88671875" style="2"/>
    <col min="3070" max="3070" width="15" style="2" bestFit="1" customWidth="1"/>
    <col min="3071" max="3071" width="14.44140625" style="2" customWidth="1"/>
    <col min="3072" max="3072" width="10.88671875" style="2" bestFit="1" customWidth="1"/>
    <col min="3073" max="3073" width="8.88671875" style="2"/>
    <col min="3074" max="3074" width="19.109375" style="2" customWidth="1"/>
    <col min="3075" max="3075" width="8.88671875" style="2"/>
    <col min="3076" max="3076" width="14.5546875" style="2" customWidth="1"/>
    <col min="3077" max="3077" width="14.109375" style="2" bestFit="1" customWidth="1"/>
    <col min="3078" max="3078" width="10.5546875" style="2" bestFit="1" customWidth="1"/>
    <col min="3079" max="3079" width="8.88671875" style="2"/>
    <col min="3080" max="3080" width="9.5546875" style="2" bestFit="1" customWidth="1"/>
    <col min="3081" max="3323" width="8.88671875" style="2"/>
    <col min="3324" max="3324" width="10" style="2" bestFit="1" customWidth="1"/>
    <col min="3325" max="3325" width="8.88671875" style="2"/>
    <col min="3326" max="3326" width="15" style="2" bestFit="1" customWidth="1"/>
    <col min="3327" max="3327" width="14.44140625" style="2" customWidth="1"/>
    <col min="3328" max="3328" width="10.88671875" style="2" bestFit="1" customWidth="1"/>
    <col min="3329" max="3329" width="8.88671875" style="2"/>
    <col min="3330" max="3330" width="19.109375" style="2" customWidth="1"/>
    <col min="3331" max="3331" width="8.88671875" style="2"/>
    <col min="3332" max="3332" width="14.5546875" style="2" customWidth="1"/>
    <col min="3333" max="3333" width="14.109375" style="2" bestFit="1" customWidth="1"/>
    <col min="3334" max="3334" width="10.5546875" style="2" bestFit="1" customWidth="1"/>
    <col min="3335" max="3335" width="8.88671875" style="2"/>
    <col min="3336" max="3336" width="9.5546875" style="2" bestFit="1" customWidth="1"/>
    <col min="3337" max="3579" width="8.88671875" style="2"/>
    <col min="3580" max="3580" width="10" style="2" bestFit="1" customWidth="1"/>
    <col min="3581" max="3581" width="8.88671875" style="2"/>
    <col min="3582" max="3582" width="15" style="2" bestFit="1" customWidth="1"/>
    <col min="3583" max="3583" width="14.44140625" style="2" customWidth="1"/>
    <col min="3584" max="3584" width="10.88671875" style="2" bestFit="1" customWidth="1"/>
    <col min="3585" max="3585" width="8.88671875" style="2"/>
    <col min="3586" max="3586" width="19.109375" style="2" customWidth="1"/>
    <col min="3587" max="3587" width="8.88671875" style="2"/>
    <col min="3588" max="3588" width="14.5546875" style="2" customWidth="1"/>
    <col min="3589" max="3589" width="14.109375" style="2" bestFit="1" customWidth="1"/>
    <col min="3590" max="3590" width="10.5546875" style="2" bestFit="1" customWidth="1"/>
    <col min="3591" max="3591" width="8.88671875" style="2"/>
    <col min="3592" max="3592" width="9.5546875" style="2" bestFit="1" customWidth="1"/>
    <col min="3593" max="3835" width="8.88671875" style="2"/>
    <col min="3836" max="3836" width="10" style="2" bestFit="1" customWidth="1"/>
    <col min="3837" max="3837" width="8.88671875" style="2"/>
    <col min="3838" max="3838" width="15" style="2" bestFit="1" customWidth="1"/>
    <col min="3839" max="3839" width="14.44140625" style="2" customWidth="1"/>
    <col min="3840" max="3840" width="10.88671875" style="2" bestFit="1" customWidth="1"/>
    <col min="3841" max="3841" width="8.88671875" style="2"/>
    <col min="3842" max="3842" width="19.109375" style="2" customWidth="1"/>
    <col min="3843" max="3843" width="8.88671875" style="2"/>
    <col min="3844" max="3844" width="14.5546875" style="2" customWidth="1"/>
    <col min="3845" max="3845" width="14.109375" style="2" bestFit="1" customWidth="1"/>
    <col min="3846" max="3846" width="10.5546875" style="2" bestFit="1" customWidth="1"/>
    <col min="3847" max="3847" width="8.88671875" style="2"/>
    <col min="3848" max="3848" width="9.5546875" style="2" bestFit="1" customWidth="1"/>
    <col min="3849" max="4091" width="8.88671875" style="2"/>
    <col min="4092" max="4092" width="10" style="2" bestFit="1" customWidth="1"/>
    <col min="4093" max="4093" width="8.88671875" style="2"/>
    <col min="4094" max="4094" width="15" style="2" bestFit="1" customWidth="1"/>
    <col min="4095" max="4095" width="14.44140625" style="2" customWidth="1"/>
    <col min="4096" max="4096" width="10.88671875" style="2" bestFit="1" customWidth="1"/>
    <col min="4097" max="4097" width="8.88671875" style="2"/>
    <col min="4098" max="4098" width="19.109375" style="2" customWidth="1"/>
    <col min="4099" max="4099" width="8.88671875" style="2"/>
    <col min="4100" max="4100" width="14.5546875" style="2" customWidth="1"/>
    <col min="4101" max="4101" width="14.109375" style="2" bestFit="1" customWidth="1"/>
    <col min="4102" max="4102" width="10.5546875" style="2" bestFit="1" customWidth="1"/>
    <col min="4103" max="4103" width="8.88671875" style="2"/>
    <col min="4104" max="4104" width="9.5546875" style="2" bestFit="1" customWidth="1"/>
    <col min="4105" max="4347" width="8.88671875" style="2"/>
    <col min="4348" max="4348" width="10" style="2" bestFit="1" customWidth="1"/>
    <col min="4349" max="4349" width="8.88671875" style="2"/>
    <col min="4350" max="4350" width="15" style="2" bestFit="1" customWidth="1"/>
    <col min="4351" max="4351" width="14.44140625" style="2" customWidth="1"/>
    <col min="4352" max="4352" width="10.88671875" style="2" bestFit="1" customWidth="1"/>
    <col min="4353" max="4353" width="8.88671875" style="2"/>
    <col min="4354" max="4354" width="19.109375" style="2" customWidth="1"/>
    <col min="4355" max="4355" width="8.88671875" style="2"/>
    <col min="4356" max="4356" width="14.5546875" style="2" customWidth="1"/>
    <col min="4357" max="4357" width="14.109375" style="2" bestFit="1" customWidth="1"/>
    <col min="4358" max="4358" width="10.5546875" style="2" bestFit="1" customWidth="1"/>
    <col min="4359" max="4359" width="8.88671875" style="2"/>
    <col min="4360" max="4360" width="9.5546875" style="2" bestFit="1" customWidth="1"/>
    <col min="4361" max="4603" width="8.88671875" style="2"/>
    <col min="4604" max="4604" width="10" style="2" bestFit="1" customWidth="1"/>
    <col min="4605" max="4605" width="8.88671875" style="2"/>
    <col min="4606" max="4606" width="15" style="2" bestFit="1" customWidth="1"/>
    <col min="4607" max="4607" width="14.44140625" style="2" customWidth="1"/>
    <col min="4608" max="4608" width="10.88671875" style="2" bestFit="1" customWidth="1"/>
    <col min="4609" max="4609" width="8.88671875" style="2"/>
    <col min="4610" max="4610" width="19.109375" style="2" customWidth="1"/>
    <col min="4611" max="4611" width="8.88671875" style="2"/>
    <col min="4612" max="4612" width="14.5546875" style="2" customWidth="1"/>
    <col min="4613" max="4613" width="14.109375" style="2" bestFit="1" customWidth="1"/>
    <col min="4614" max="4614" width="10.5546875" style="2" bestFit="1" customWidth="1"/>
    <col min="4615" max="4615" width="8.88671875" style="2"/>
    <col min="4616" max="4616" width="9.5546875" style="2" bestFit="1" customWidth="1"/>
    <col min="4617" max="4859" width="8.88671875" style="2"/>
    <col min="4860" max="4860" width="10" style="2" bestFit="1" customWidth="1"/>
    <col min="4861" max="4861" width="8.88671875" style="2"/>
    <col min="4862" max="4862" width="15" style="2" bestFit="1" customWidth="1"/>
    <col min="4863" max="4863" width="14.44140625" style="2" customWidth="1"/>
    <col min="4864" max="4864" width="10.88671875" style="2" bestFit="1" customWidth="1"/>
    <col min="4865" max="4865" width="8.88671875" style="2"/>
    <col min="4866" max="4866" width="19.109375" style="2" customWidth="1"/>
    <col min="4867" max="4867" width="8.88671875" style="2"/>
    <col min="4868" max="4868" width="14.5546875" style="2" customWidth="1"/>
    <col min="4869" max="4869" width="14.109375" style="2" bestFit="1" customWidth="1"/>
    <col min="4870" max="4870" width="10.5546875" style="2" bestFit="1" customWidth="1"/>
    <col min="4871" max="4871" width="8.88671875" style="2"/>
    <col min="4872" max="4872" width="9.5546875" style="2" bestFit="1" customWidth="1"/>
    <col min="4873" max="5115" width="8.88671875" style="2"/>
    <col min="5116" max="5116" width="10" style="2" bestFit="1" customWidth="1"/>
    <col min="5117" max="5117" width="8.88671875" style="2"/>
    <col min="5118" max="5118" width="15" style="2" bestFit="1" customWidth="1"/>
    <col min="5119" max="5119" width="14.44140625" style="2" customWidth="1"/>
    <col min="5120" max="5120" width="10.88671875" style="2" bestFit="1" customWidth="1"/>
    <col min="5121" max="5121" width="8.88671875" style="2"/>
    <col min="5122" max="5122" width="19.109375" style="2" customWidth="1"/>
    <col min="5123" max="5123" width="8.88671875" style="2"/>
    <col min="5124" max="5124" width="14.5546875" style="2" customWidth="1"/>
    <col min="5125" max="5125" width="14.109375" style="2" bestFit="1" customWidth="1"/>
    <col min="5126" max="5126" width="10.5546875" style="2" bestFit="1" customWidth="1"/>
    <col min="5127" max="5127" width="8.88671875" style="2"/>
    <col min="5128" max="5128" width="9.5546875" style="2" bestFit="1" customWidth="1"/>
    <col min="5129" max="5371" width="8.88671875" style="2"/>
    <col min="5372" max="5372" width="10" style="2" bestFit="1" customWidth="1"/>
    <col min="5373" max="5373" width="8.88671875" style="2"/>
    <col min="5374" max="5374" width="15" style="2" bestFit="1" customWidth="1"/>
    <col min="5375" max="5375" width="14.44140625" style="2" customWidth="1"/>
    <col min="5376" max="5376" width="10.88671875" style="2" bestFit="1" customWidth="1"/>
    <col min="5377" max="5377" width="8.88671875" style="2"/>
    <col min="5378" max="5378" width="19.109375" style="2" customWidth="1"/>
    <col min="5379" max="5379" width="8.88671875" style="2"/>
    <col min="5380" max="5380" width="14.5546875" style="2" customWidth="1"/>
    <col min="5381" max="5381" width="14.109375" style="2" bestFit="1" customWidth="1"/>
    <col min="5382" max="5382" width="10.5546875" style="2" bestFit="1" customWidth="1"/>
    <col min="5383" max="5383" width="8.88671875" style="2"/>
    <col min="5384" max="5384" width="9.5546875" style="2" bestFit="1" customWidth="1"/>
    <col min="5385" max="5627" width="8.88671875" style="2"/>
    <col min="5628" max="5628" width="10" style="2" bestFit="1" customWidth="1"/>
    <col min="5629" max="5629" width="8.88671875" style="2"/>
    <col min="5630" max="5630" width="15" style="2" bestFit="1" customWidth="1"/>
    <col min="5631" max="5631" width="14.44140625" style="2" customWidth="1"/>
    <col min="5632" max="5632" width="10.88671875" style="2" bestFit="1" customWidth="1"/>
    <col min="5633" max="5633" width="8.88671875" style="2"/>
    <col min="5634" max="5634" width="19.109375" style="2" customWidth="1"/>
    <col min="5635" max="5635" width="8.88671875" style="2"/>
    <col min="5636" max="5636" width="14.5546875" style="2" customWidth="1"/>
    <col min="5637" max="5637" width="14.109375" style="2" bestFit="1" customWidth="1"/>
    <col min="5638" max="5638" width="10.5546875" style="2" bestFit="1" customWidth="1"/>
    <col min="5639" max="5639" width="8.88671875" style="2"/>
    <col min="5640" max="5640" width="9.5546875" style="2" bestFit="1" customWidth="1"/>
    <col min="5641" max="5883" width="8.88671875" style="2"/>
    <col min="5884" max="5884" width="10" style="2" bestFit="1" customWidth="1"/>
    <col min="5885" max="5885" width="8.88671875" style="2"/>
    <col min="5886" max="5886" width="15" style="2" bestFit="1" customWidth="1"/>
    <col min="5887" max="5887" width="14.44140625" style="2" customWidth="1"/>
    <col min="5888" max="5888" width="10.88671875" style="2" bestFit="1" customWidth="1"/>
    <col min="5889" max="5889" width="8.88671875" style="2"/>
    <col min="5890" max="5890" width="19.109375" style="2" customWidth="1"/>
    <col min="5891" max="5891" width="8.88671875" style="2"/>
    <col min="5892" max="5892" width="14.5546875" style="2" customWidth="1"/>
    <col min="5893" max="5893" width="14.109375" style="2" bestFit="1" customWidth="1"/>
    <col min="5894" max="5894" width="10.5546875" style="2" bestFit="1" customWidth="1"/>
    <col min="5895" max="5895" width="8.88671875" style="2"/>
    <col min="5896" max="5896" width="9.5546875" style="2" bestFit="1" customWidth="1"/>
    <col min="5897" max="6139" width="8.88671875" style="2"/>
    <col min="6140" max="6140" width="10" style="2" bestFit="1" customWidth="1"/>
    <col min="6141" max="6141" width="8.88671875" style="2"/>
    <col min="6142" max="6142" width="15" style="2" bestFit="1" customWidth="1"/>
    <col min="6143" max="6143" width="14.44140625" style="2" customWidth="1"/>
    <col min="6144" max="6144" width="10.88671875" style="2" bestFit="1" customWidth="1"/>
    <col min="6145" max="6145" width="8.88671875" style="2"/>
    <col min="6146" max="6146" width="19.109375" style="2" customWidth="1"/>
    <col min="6147" max="6147" width="8.88671875" style="2"/>
    <col min="6148" max="6148" width="14.5546875" style="2" customWidth="1"/>
    <col min="6149" max="6149" width="14.109375" style="2" bestFit="1" customWidth="1"/>
    <col min="6150" max="6150" width="10.5546875" style="2" bestFit="1" customWidth="1"/>
    <col min="6151" max="6151" width="8.88671875" style="2"/>
    <col min="6152" max="6152" width="9.5546875" style="2" bestFit="1" customWidth="1"/>
    <col min="6153" max="6395" width="8.88671875" style="2"/>
    <col min="6396" max="6396" width="10" style="2" bestFit="1" customWidth="1"/>
    <col min="6397" max="6397" width="8.88671875" style="2"/>
    <col min="6398" max="6398" width="15" style="2" bestFit="1" customWidth="1"/>
    <col min="6399" max="6399" width="14.44140625" style="2" customWidth="1"/>
    <col min="6400" max="6400" width="10.88671875" style="2" bestFit="1" customWidth="1"/>
    <col min="6401" max="6401" width="8.88671875" style="2"/>
    <col min="6402" max="6402" width="19.109375" style="2" customWidth="1"/>
    <col min="6403" max="6403" width="8.88671875" style="2"/>
    <col min="6404" max="6404" width="14.5546875" style="2" customWidth="1"/>
    <col min="6405" max="6405" width="14.109375" style="2" bestFit="1" customWidth="1"/>
    <col min="6406" max="6406" width="10.5546875" style="2" bestFit="1" customWidth="1"/>
    <col min="6407" max="6407" width="8.88671875" style="2"/>
    <col min="6408" max="6408" width="9.5546875" style="2" bestFit="1" customWidth="1"/>
    <col min="6409" max="6651" width="8.88671875" style="2"/>
    <col min="6652" max="6652" width="10" style="2" bestFit="1" customWidth="1"/>
    <col min="6653" max="6653" width="8.88671875" style="2"/>
    <col min="6654" max="6654" width="15" style="2" bestFit="1" customWidth="1"/>
    <col min="6655" max="6655" width="14.44140625" style="2" customWidth="1"/>
    <col min="6656" max="6656" width="10.88671875" style="2" bestFit="1" customWidth="1"/>
    <col min="6657" max="6657" width="8.88671875" style="2"/>
    <col min="6658" max="6658" width="19.109375" style="2" customWidth="1"/>
    <col min="6659" max="6659" width="8.88671875" style="2"/>
    <col min="6660" max="6660" width="14.5546875" style="2" customWidth="1"/>
    <col min="6661" max="6661" width="14.109375" style="2" bestFit="1" customWidth="1"/>
    <col min="6662" max="6662" width="10.5546875" style="2" bestFit="1" customWidth="1"/>
    <col min="6663" max="6663" width="8.88671875" style="2"/>
    <col min="6664" max="6664" width="9.5546875" style="2" bestFit="1" customWidth="1"/>
    <col min="6665" max="6907" width="8.88671875" style="2"/>
    <col min="6908" max="6908" width="10" style="2" bestFit="1" customWidth="1"/>
    <col min="6909" max="6909" width="8.88671875" style="2"/>
    <col min="6910" max="6910" width="15" style="2" bestFit="1" customWidth="1"/>
    <col min="6911" max="6911" width="14.44140625" style="2" customWidth="1"/>
    <col min="6912" max="6912" width="10.88671875" style="2" bestFit="1" customWidth="1"/>
    <col min="6913" max="6913" width="8.88671875" style="2"/>
    <col min="6914" max="6914" width="19.109375" style="2" customWidth="1"/>
    <col min="6915" max="6915" width="8.88671875" style="2"/>
    <col min="6916" max="6916" width="14.5546875" style="2" customWidth="1"/>
    <col min="6917" max="6917" width="14.109375" style="2" bestFit="1" customWidth="1"/>
    <col min="6918" max="6918" width="10.5546875" style="2" bestFit="1" customWidth="1"/>
    <col min="6919" max="6919" width="8.88671875" style="2"/>
    <col min="6920" max="6920" width="9.5546875" style="2" bestFit="1" customWidth="1"/>
    <col min="6921" max="7163" width="8.88671875" style="2"/>
    <col min="7164" max="7164" width="10" style="2" bestFit="1" customWidth="1"/>
    <col min="7165" max="7165" width="8.88671875" style="2"/>
    <col min="7166" max="7166" width="15" style="2" bestFit="1" customWidth="1"/>
    <col min="7167" max="7167" width="14.44140625" style="2" customWidth="1"/>
    <col min="7168" max="7168" width="10.88671875" style="2" bestFit="1" customWidth="1"/>
    <col min="7169" max="7169" width="8.88671875" style="2"/>
    <col min="7170" max="7170" width="19.109375" style="2" customWidth="1"/>
    <col min="7171" max="7171" width="8.88671875" style="2"/>
    <col min="7172" max="7172" width="14.5546875" style="2" customWidth="1"/>
    <col min="7173" max="7173" width="14.109375" style="2" bestFit="1" customWidth="1"/>
    <col min="7174" max="7174" width="10.5546875" style="2" bestFit="1" customWidth="1"/>
    <col min="7175" max="7175" width="8.88671875" style="2"/>
    <col min="7176" max="7176" width="9.5546875" style="2" bestFit="1" customWidth="1"/>
    <col min="7177" max="7419" width="8.88671875" style="2"/>
    <col min="7420" max="7420" width="10" style="2" bestFit="1" customWidth="1"/>
    <col min="7421" max="7421" width="8.88671875" style="2"/>
    <col min="7422" max="7422" width="15" style="2" bestFit="1" customWidth="1"/>
    <col min="7423" max="7423" width="14.44140625" style="2" customWidth="1"/>
    <col min="7424" max="7424" width="10.88671875" style="2" bestFit="1" customWidth="1"/>
    <col min="7425" max="7425" width="8.88671875" style="2"/>
    <col min="7426" max="7426" width="19.109375" style="2" customWidth="1"/>
    <col min="7427" max="7427" width="8.88671875" style="2"/>
    <col min="7428" max="7428" width="14.5546875" style="2" customWidth="1"/>
    <col min="7429" max="7429" width="14.109375" style="2" bestFit="1" customWidth="1"/>
    <col min="7430" max="7430" width="10.5546875" style="2" bestFit="1" customWidth="1"/>
    <col min="7431" max="7431" width="8.88671875" style="2"/>
    <col min="7432" max="7432" width="9.5546875" style="2" bestFit="1" customWidth="1"/>
    <col min="7433" max="7675" width="8.88671875" style="2"/>
    <col min="7676" max="7676" width="10" style="2" bestFit="1" customWidth="1"/>
    <col min="7677" max="7677" width="8.88671875" style="2"/>
    <col min="7678" max="7678" width="15" style="2" bestFit="1" customWidth="1"/>
    <col min="7679" max="7679" width="14.44140625" style="2" customWidth="1"/>
    <col min="7680" max="7680" width="10.88671875" style="2" bestFit="1" customWidth="1"/>
    <col min="7681" max="7681" width="8.88671875" style="2"/>
    <col min="7682" max="7682" width="19.109375" style="2" customWidth="1"/>
    <col min="7683" max="7683" width="8.88671875" style="2"/>
    <col min="7684" max="7684" width="14.5546875" style="2" customWidth="1"/>
    <col min="7685" max="7685" width="14.109375" style="2" bestFit="1" customWidth="1"/>
    <col min="7686" max="7686" width="10.5546875" style="2" bestFit="1" customWidth="1"/>
    <col min="7687" max="7687" width="8.88671875" style="2"/>
    <col min="7688" max="7688" width="9.5546875" style="2" bestFit="1" customWidth="1"/>
    <col min="7689" max="7931" width="8.88671875" style="2"/>
    <col min="7932" max="7932" width="10" style="2" bestFit="1" customWidth="1"/>
    <col min="7933" max="7933" width="8.88671875" style="2"/>
    <col min="7934" max="7934" width="15" style="2" bestFit="1" customWidth="1"/>
    <col min="7935" max="7935" width="14.44140625" style="2" customWidth="1"/>
    <col min="7936" max="7936" width="10.88671875" style="2" bestFit="1" customWidth="1"/>
    <col min="7937" max="7937" width="8.88671875" style="2"/>
    <col min="7938" max="7938" width="19.109375" style="2" customWidth="1"/>
    <col min="7939" max="7939" width="8.88671875" style="2"/>
    <col min="7940" max="7940" width="14.5546875" style="2" customWidth="1"/>
    <col min="7941" max="7941" width="14.109375" style="2" bestFit="1" customWidth="1"/>
    <col min="7942" max="7942" width="10.5546875" style="2" bestFit="1" customWidth="1"/>
    <col min="7943" max="7943" width="8.88671875" style="2"/>
    <col min="7944" max="7944" width="9.5546875" style="2" bestFit="1" customWidth="1"/>
    <col min="7945" max="8187" width="8.88671875" style="2"/>
    <col min="8188" max="8188" width="10" style="2" bestFit="1" customWidth="1"/>
    <col min="8189" max="8189" width="8.88671875" style="2"/>
    <col min="8190" max="8190" width="15" style="2" bestFit="1" customWidth="1"/>
    <col min="8191" max="8191" width="14.44140625" style="2" customWidth="1"/>
    <col min="8192" max="8192" width="10.88671875" style="2" bestFit="1" customWidth="1"/>
    <col min="8193" max="8193" width="8.88671875" style="2"/>
    <col min="8194" max="8194" width="19.109375" style="2" customWidth="1"/>
    <col min="8195" max="8195" width="8.88671875" style="2"/>
    <col min="8196" max="8196" width="14.5546875" style="2" customWidth="1"/>
    <col min="8197" max="8197" width="14.109375" style="2" bestFit="1" customWidth="1"/>
    <col min="8198" max="8198" width="10.5546875" style="2" bestFit="1" customWidth="1"/>
    <col min="8199" max="8199" width="8.88671875" style="2"/>
    <col min="8200" max="8200" width="9.5546875" style="2" bestFit="1" customWidth="1"/>
    <col min="8201" max="8443" width="8.88671875" style="2"/>
    <col min="8444" max="8444" width="10" style="2" bestFit="1" customWidth="1"/>
    <col min="8445" max="8445" width="8.88671875" style="2"/>
    <col min="8446" max="8446" width="15" style="2" bestFit="1" customWidth="1"/>
    <col min="8447" max="8447" width="14.44140625" style="2" customWidth="1"/>
    <col min="8448" max="8448" width="10.88671875" style="2" bestFit="1" customWidth="1"/>
    <col min="8449" max="8449" width="8.88671875" style="2"/>
    <col min="8450" max="8450" width="19.109375" style="2" customWidth="1"/>
    <col min="8451" max="8451" width="8.88671875" style="2"/>
    <col min="8452" max="8452" width="14.5546875" style="2" customWidth="1"/>
    <col min="8453" max="8453" width="14.109375" style="2" bestFit="1" customWidth="1"/>
    <col min="8454" max="8454" width="10.5546875" style="2" bestFit="1" customWidth="1"/>
    <col min="8455" max="8455" width="8.88671875" style="2"/>
    <col min="8456" max="8456" width="9.5546875" style="2" bestFit="1" customWidth="1"/>
    <col min="8457" max="8699" width="8.88671875" style="2"/>
    <col min="8700" max="8700" width="10" style="2" bestFit="1" customWidth="1"/>
    <col min="8701" max="8701" width="8.88671875" style="2"/>
    <col min="8702" max="8702" width="15" style="2" bestFit="1" customWidth="1"/>
    <col min="8703" max="8703" width="14.44140625" style="2" customWidth="1"/>
    <col min="8704" max="8704" width="10.88671875" style="2" bestFit="1" customWidth="1"/>
    <col min="8705" max="8705" width="8.88671875" style="2"/>
    <col min="8706" max="8706" width="19.109375" style="2" customWidth="1"/>
    <col min="8707" max="8707" width="8.88671875" style="2"/>
    <col min="8708" max="8708" width="14.5546875" style="2" customWidth="1"/>
    <col min="8709" max="8709" width="14.109375" style="2" bestFit="1" customWidth="1"/>
    <col min="8710" max="8710" width="10.5546875" style="2" bestFit="1" customWidth="1"/>
    <col min="8711" max="8711" width="8.88671875" style="2"/>
    <col min="8712" max="8712" width="9.5546875" style="2" bestFit="1" customWidth="1"/>
    <col min="8713" max="8955" width="8.88671875" style="2"/>
    <col min="8956" max="8956" width="10" style="2" bestFit="1" customWidth="1"/>
    <col min="8957" max="8957" width="8.88671875" style="2"/>
    <col min="8958" max="8958" width="15" style="2" bestFit="1" customWidth="1"/>
    <col min="8959" max="8959" width="14.44140625" style="2" customWidth="1"/>
    <col min="8960" max="8960" width="10.88671875" style="2" bestFit="1" customWidth="1"/>
    <col min="8961" max="8961" width="8.88671875" style="2"/>
    <col min="8962" max="8962" width="19.109375" style="2" customWidth="1"/>
    <col min="8963" max="8963" width="8.88671875" style="2"/>
    <col min="8964" max="8964" width="14.5546875" style="2" customWidth="1"/>
    <col min="8965" max="8965" width="14.109375" style="2" bestFit="1" customWidth="1"/>
    <col min="8966" max="8966" width="10.5546875" style="2" bestFit="1" customWidth="1"/>
    <col min="8967" max="8967" width="8.88671875" style="2"/>
    <col min="8968" max="8968" width="9.5546875" style="2" bestFit="1" customWidth="1"/>
    <col min="8969" max="9211" width="8.88671875" style="2"/>
    <col min="9212" max="9212" width="10" style="2" bestFit="1" customWidth="1"/>
    <col min="9213" max="9213" width="8.88671875" style="2"/>
    <col min="9214" max="9214" width="15" style="2" bestFit="1" customWidth="1"/>
    <col min="9215" max="9215" width="14.44140625" style="2" customWidth="1"/>
    <col min="9216" max="9216" width="10.88671875" style="2" bestFit="1" customWidth="1"/>
    <col min="9217" max="9217" width="8.88671875" style="2"/>
    <col min="9218" max="9218" width="19.109375" style="2" customWidth="1"/>
    <col min="9219" max="9219" width="8.88671875" style="2"/>
    <col min="9220" max="9220" width="14.5546875" style="2" customWidth="1"/>
    <col min="9221" max="9221" width="14.109375" style="2" bestFit="1" customWidth="1"/>
    <col min="9222" max="9222" width="10.5546875" style="2" bestFit="1" customWidth="1"/>
    <col min="9223" max="9223" width="8.88671875" style="2"/>
    <col min="9224" max="9224" width="9.5546875" style="2" bestFit="1" customWidth="1"/>
    <col min="9225" max="9467" width="8.88671875" style="2"/>
    <col min="9468" max="9468" width="10" style="2" bestFit="1" customWidth="1"/>
    <col min="9469" max="9469" width="8.88671875" style="2"/>
    <col min="9470" max="9470" width="15" style="2" bestFit="1" customWidth="1"/>
    <col min="9471" max="9471" width="14.44140625" style="2" customWidth="1"/>
    <col min="9472" max="9472" width="10.88671875" style="2" bestFit="1" customWidth="1"/>
    <col min="9473" max="9473" width="8.88671875" style="2"/>
    <col min="9474" max="9474" width="19.109375" style="2" customWidth="1"/>
    <col min="9475" max="9475" width="8.88671875" style="2"/>
    <col min="9476" max="9476" width="14.5546875" style="2" customWidth="1"/>
    <col min="9477" max="9477" width="14.109375" style="2" bestFit="1" customWidth="1"/>
    <col min="9478" max="9478" width="10.5546875" style="2" bestFit="1" customWidth="1"/>
    <col min="9479" max="9479" width="8.88671875" style="2"/>
    <col min="9480" max="9480" width="9.5546875" style="2" bestFit="1" customWidth="1"/>
    <col min="9481" max="9723" width="8.88671875" style="2"/>
    <col min="9724" max="9724" width="10" style="2" bestFit="1" customWidth="1"/>
    <col min="9725" max="9725" width="8.88671875" style="2"/>
    <col min="9726" max="9726" width="15" style="2" bestFit="1" customWidth="1"/>
    <col min="9727" max="9727" width="14.44140625" style="2" customWidth="1"/>
    <col min="9728" max="9728" width="10.88671875" style="2" bestFit="1" customWidth="1"/>
    <col min="9729" max="9729" width="8.88671875" style="2"/>
    <col min="9730" max="9730" width="19.109375" style="2" customWidth="1"/>
    <col min="9731" max="9731" width="8.88671875" style="2"/>
    <col min="9732" max="9732" width="14.5546875" style="2" customWidth="1"/>
    <col min="9733" max="9733" width="14.109375" style="2" bestFit="1" customWidth="1"/>
    <col min="9734" max="9734" width="10.5546875" style="2" bestFit="1" customWidth="1"/>
    <col min="9735" max="9735" width="8.88671875" style="2"/>
    <col min="9736" max="9736" width="9.5546875" style="2" bestFit="1" customWidth="1"/>
    <col min="9737" max="9979" width="8.88671875" style="2"/>
    <col min="9980" max="9980" width="10" style="2" bestFit="1" customWidth="1"/>
    <col min="9981" max="9981" width="8.88671875" style="2"/>
    <col min="9982" max="9982" width="15" style="2" bestFit="1" customWidth="1"/>
    <col min="9983" max="9983" width="14.44140625" style="2" customWidth="1"/>
    <col min="9984" max="9984" width="10.88671875" style="2" bestFit="1" customWidth="1"/>
    <col min="9985" max="9985" width="8.88671875" style="2"/>
    <col min="9986" max="9986" width="19.109375" style="2" customWidth="1"/>
    <col min="9987" max="9987" width="8.88671875" style="2"/>
    <col min="9988" max="9988" width="14.5546875" style="2" customWidth="1"/>
    <col min="9989" max="9989" width="14.109375" style="2" bestFit="1" customWidth="1"/>
    <col min="9990" max="9990" width="10.5546875" style="2" bestFit="1" customWidth="1"/>
    <col min="9991" max="9991" width="8.88671875" style="2"/>
    <col min="9992" max="9992" width="9.5546875" style="2" bestFit="1" customWidth="1"/>
    <col min="9993" max="10235" width="8.88671875" style="2"/>
    <col min="10236" max="10236" width="10" style="2" bestFit="1" customWidth="1"/>
    <col min="10237" max="10237" width="8.88671875" style="2"/>
    <col min="10238" max="10238" width="15" style="2" bestFit="1" customWidth="1"/>
    <col min="10239" max="10239" width="14.44140625" style="2" customWidth="1"/>
    <col min="10240" max="10240" width="10.88671875" style="2" bestFit="1" customWidth="1"/>
    <col min="10241" max="10241" width="8.88671875" style="2"/>
    <col min="10242" max="10242" width="19.109375" style="2" customWidth="1"/>
    <col min="10243" max="10243" width="8.88671875" style="2"/>
    <col min="10244" max="10244" width="14.5546875" style="2" customWidth="1"/>
    <col min="10245" max="10245" width="14.109375" style="2" bestFit="1" customWidth="1"/>
    <col min="10246" max="10246" width="10.5546875" style="2" bestFit="1" customWidth="1"/>
    <col min="10247" max="10247" width="8.88671875" style="2"/>
    <col min="10248" max="10248" width="9.5546875" style="2" bestFit="1" customWidth="1"/>
    <col min="10249" max="10491" width="8.88671875" style="2"/>
    <col min="10492" max="10492" width="10" style="2" bestFit="1" customWidth="1"/>
    <col min="10493" max="10493" width="8.88671875" style="2"/>
    <col min="10494" max="10494" width="15" style="2" bestFit="1" customWidth="1"/>
    <col min="10495" max="10495" width="14.44140625" style="2" customWidth="1"/>
    <col min="10496" max="10496" width="10.88671875" style="2" bestFit="1" customWidth="1"/>
    <col min="10497" max="10497" width="8.88671875" style="2"/>
    <col min="10498" max="10498" width="19.109375" style="2" customWidth="1"/>
    <col min="10499" max="10499" width="8.88671875" style="2"/>
    <col min="10500" max="10500" width="14.5546875" style="2" customWidth="1"/>
    <col min="10501" max="10501" width="14.109375" style="2" bestFit="1" customWidth="1"/>
    <col min="10502" max="10502" width="10.5546875" style="2" bestFit="1" customWidth="1"/>
    <col min="10503" max="10503" width="8.88671875" style="2"/>
    <col min="10504" max="10504" width="9.5546875" style="2" bestFit="1" customWidth="1"/>
    <col min="10505" max="10747" width="8.88671875" style="2"/>
    <col min="10748" max="10748" width="10" style="2" bestFit="1" customWidth="1"/>
    <col min="10749" max="10749" width="8.88671875" style="2"/>
    <col min="10750" max="10750" width="15" style="2" bestFit="1" customWidth="1"/>
    <col min="10751" max="10751" width="14.44140625" style="2" customWidth="1"/>
    <col min="10752" max="10752" width="10.88671875" style="2" bestFit="1" customWidth="1"/>
    <col min="10753" max="10753" width="8.88671875" style="2"/>
    <col min="10754" max="10754" width="19.109375" style="2" customWidth="1"/>
    <col min="10755" max="10755" width="8.88671875" style="2"/>
    <col min="10756" max="10756" width="14.5546875" style="2" customWidth="1"/>
    <col min="10757" max="10757" width="14.109375" style="2" bestFit="1" customWidth="1"/>
    <col min="10758" max="10758" width="10.5546875" style="2" bestFit="1" customWidth="1"/>
    <col min="10759" max="10759" width="8.88671875" style="2"/>
    <col min="10760" max="10760" width="9.5546875" style="2" bestFit="1" customWidth="1"/>
    <col min="10761" max="11003" width="8.88671875" style="2"/>
    <col min="11004" max="11004" width="10" style="2" bestFit="1" customWidth="1"/>
    <col min="11005" max="11005" width="8.88671875" style="2"/>
    <col min="11006" max="11006" width="15" style="2" bestFit="1" customWidth="1"/>
    <col min="11007" max="11007" width="14.44140625" style="2" customWidth="1"/>
    <col min="11008" max="11008" width="10.88671875" style="2" bestFit="1" customWidth="1"/>
    <col min="11009" max="11009" width="8.88671875" style="2"/>
    <col min="11010" max="11010" width="19.109375" style="2" customWidth="1"/>
    <col min="11011" max="11011" width="8.88671875" style="2"/>
    <col min="11012" max="11012" width="14.5546875" style="2" customWidth="1"/>
    <col min="11013" max="11013" width="14.109375" style="2" bestFit="1" customWidth="1"/>
    <col min="11014" max="11014" width="10.5546875" style="2" bestFit="1" customWidth="1"/>
    <col min="11015" max="11015" width="8.88671875" style="2"/>
    <col min="11016" max="11016" width="9.5546875" style="2" bestFit="1" customWidth="1"/>
    <col min="11017" max="11259" width="8.88671875" style="2"/>
    <col min="11260" max="11260" width="10" style="2" bestFit="1" customWidth="1"/>
    <col min="11261" max="11261" width="8.88671875" style="2"/>
    <col min="11262" max="11262" width="15" style="2" bestFit="1" customWidth="1"/>
    <col min="11263" max="11263" width="14.44140625" style="2" customWidth="1"/>
    <col min="11264" max="11264" width="10.88671875" style="2" bestFit="1" customWidth="1"/>
    <col min="11265" max="11265" width="8.88671875" style="2"/>
    <col min="11266" max="11266" width="19.109375" style="2" customWidth="1"/>
    <col min="11267" max="11267" width="8.88671875" style="2"/>
    <col min="11268" max="11268" width="14.5546875" style="2" customWidth="1"/>
    <col min="11269" max="11269" width="14.109375" style="2" bestFit="1" customWidth="1"/>
    <col min="11270" max="11270" width="10.5546875" style="2" bestFit="1" customWidth="1"/>
    <col min="11271" max="11271" width="8.88671875" style="2"/>
    <col min="11272" max="11272" width="9.5546875" style="2" bestFit="1" customWidth="1"/>
    <col min="11273" max="11515" width="8.88671875" style="2"/>
    <col min="11516" max="11516" width="10" style="2" bestFit="1" customWidth="1"/>
    <col min="11517" max="11517" width="8.88671875" style="2"/>
    <col min="11518" max="11518" width="15" style="2" bestFit="1" customWidth="1"/>
    <col min="11519" max="11519" width="14.44140625" style="2" customWidth="1"/>
    <col min="11520" max="11520" width="10.88671875" style="2" bestFit="1" customWidth="1"/>
    <col min="11521" max="11521" width="8.88671875" style="2"/>
    <col min="11522" max="11522" width="19.109375" style="2" customWidth="1"/>
    <col min="11523" max="11523" width="8.88671875" style="2"/>
    <col min="11524" max="11524" width="14.5546875" style="2" customWidth="1"/>
    <col min="11525" max="11525" width="14.109375" style="2" bestFit="1" customWidth="1"/>
    <col min="11526" max="11526" width="10.5546875" style="2" bestFit="1" customWidth="1"/>
    <col min="11527" max="11527" width="8.88671875" style="2"/>
    <col min="11528" max="11528" width="9.5546875" style="2" bestFit="1" customWidth="1"/>
    <col min="11529" max="11771" width="8.88671875" style="2"/>
    <col min="11772" max="11772" width="10" style="2" bestFit="1" customWidth="1"/>
    <col min="11773" max="11773" width="8.88671875" style="2"/>
    <col min="11774" max="11774" width="15" style="2" bestFit="1" customWidth="1"/>
    <col min="11775" max="11775" width="14.44140625" style="2" customWidth="1"/>
    <col min="11776" max="11776" width="10.88671875" style="2" bestFit="1" customWidth="1"/>
    <col min="11777" max="11777" width="8.88671875" style="2"/>
    <col min="11778" max="11778" width="19.109375" style="2" customWidth="1"/>
    <col min="11779" max="11779" width="8.88671875" style="2"/>
    <col min="11780" max="11780" width="14.5546875" style="2" customWidth="1"/>
    <col min="11781" max="11781" width="14.109375" style="2" bestFit="1" customWidth="1"/>
    <col min="11782" max="11782" width="10.5546875" style="2" bestFit="1" customWidth="1"/>
    <col min="11783" max="11783" width="8.88671875" style="2"/>
    <col min="11784" max="11784" width="9.5546875" style="2" bestFit="1" customWidth="1"/>
    <col min="11785" max="12027" width="8.88671875" style="2"/>
    <col min="12028" max="12028" width="10" style="2" bestFit="1" customWidth="1"/>
    <col min="12029" max="12029" width="8.88671875" style="2"/>
    <col min="12030" max="12030" width="15" style="2" bestFit="1" customWidth="1"/>
    <col min="12031" max="12031" width="14.44140625" style="2" customWidth="1"/>
    <col min="12032" max="12032" width="10.88671875" style="2" bestFit="1" customWidth="1"/>
    <col min="12033" max="12033" width="8.88671875" style="2"/>
    <col min="12034" max="12034" width="19.109375" style="2" customWidth="1"/>
    <col min="12035" max="12035" width="8.88671875" style="2"/>
    <col min="12036" max="12036" width="14.5546875" style="2" customWidth="1"/>
    <col min="12037" max="12037" width="14.109375" style="2" bestFit="1" customWidth="1"/>
    <col min="12038" max="12038" width="10.5546875" style="2" bestFit="1" customWidth="1"/>
    <col min="12039" max="12039" width="8.88671875" style="2"/>
    <col min="12040" max="12040" width="9.5546875" style="2" bestFit="1" customWidth="1"/>
    <col min="12041" max="12283" width="8.88671875" style="2"/>
    <col min="12284" max="12284" width="10" style="2" bestFit="1" customWidth="1"/>
    <col min="12285" max="12285" width="8.88671875" style="2"/>
    <col min="12286" max="12286" width="15" style="2" bestFit="1" customWidth="1"/>
    <col min="12287" max="12287" width="14.44140625" style="2" customWidth="1"/>
    <col min="12288" max="12288" width="10.88671875" style="2" bestFit="1" customWidth="1"/>
    <col min="12289" max="12289" width="8.88671875" style="2"/>
    <col min="12290" max="12290" width="19.109375" style="2" customWidth="1"/>
    <col min="12291" max="12291" width="8.88671875" style="2"/>
    <col min="12292" max="12292" width="14.5546875" style="2" customWidth="1"/>
    <col min="12293" max="12293" width="14.109375" style="2" bestFit="1" customWidth="1"/>
    <col min="12294" max="12294" width="10.5546875" style="2" bestFit="1" customWidth="1"/>
    <col min="12295" max="12295" width="8.88671875" style="2"/>
    <col min="12296" max="12296" width="9.5546875" style="2" bestFit="1" customWidth="1"/>
    <col min="12297" max="12539" width="8.88671875" style="2"/>
    <col min="12540" max="12540" width="10" style="2" bestFit="1" customWidth="1"/>
    <col min="12541" max="12541" width="8.88671875" style="2"/>
    <col min="12542" max="12542" width="15" style="2" bestFit="1" customWidth="1"/>
    <col min="12543" max="12543" width="14.44140625" style="2" customWidth="1"/>
    <col min="12544" max="12544" width="10.88671875" style="2" bestFit="1" customWidth="1"/>
    <col min="12545" max="12545" width="8.88671875" style="2"/>
    <col min="12546" max="12546" width="19.109375" style="2" customWidth="1"/>
    <col min="12547" max="12547" width="8.88671875" style="2"/>
    <col min="12548" max="12548" width="14.5546875" style="2" customWidth="1"/>
    <col min="12549" max="12549" width="14.109375" style="2" bestFit="1" customWidth="1"/>
    <col min="12550" max="12550" width="10.5546875" style="2" bestFit="1" customWidth="1"/>
    <col min="12551" max="12551" width="8.88671875" style="2"/>
    <col min="12552" max="12552" width="9.5546875" style="2" bestFit="1" customWidth="1"/>
    <col min="12553" max="12795" width="8.88671875" style="2"/>
    <col min="12796" max="12796" width="10" style="2" bestFit="1" customWidth="1"/>
    <col min="12797" max="12797" width="8.88671875" style="2"/>
    <col min="12798" max="12798" width="15" style="2" bestFit="1" customWidth="1"/>
    <col min="12799" max="12799" width="14.44140625" style="2" customWidth="1"/>
    <col min="12800" max="12800" width="10.88671875" style="2" bestFit="1" customWidth="1"/>
    <col min="12801" max="12801" width="8.88671875" style="2"/>
    <col min="12802" max="12802" width="19.109375" style="2" customWidth="1"/>
    <col min="12803" max="12803" width="8.88671875" style="2"/>
    <col min="12804" max="12804" width="14.5546875" style="2" customWidth="1"/>
    <col min="12805" max="12805" width="14.109375" style="2" bestFit="1" customWidth="1"/>
    <col min="12806" max="12806" width="10.5546875" style="2" bestFit="1" customWidth="1"/>
    <col min="12807" max="12807" width="8.88671875" style="2"/>
    <col min="12808" max="12808" width="9.5546875" style="2" bestFit="1" customWidth="1"/>
    <col min="12809" max="13051" width="8.88671875" style="2"/>
    <col min="13052" max="13052" width="10" style="2" bestFit="1" customWidth="1"/>
    <col min="13053" max="13053" width="8.88671875" style="2"/>
    <col min="13054" max="13054" width="15" style="2" bestFit="1" customWidth="1"/>
    <col min="13055" max="13055" width="14.44140625" style="2" customWidth="1"/>
    <col min="13056" max="13056" width="10.88671875" style="2" bestFit="1" customWidth="1"/>
    <col min="13057" max="13057" width="8.88671875" style="2"/>
    <col min="13058" max="13058" width="19.109375" style="2" customWidth="1"/>
    <col min="13059" max="13059" width="8.88671875" style="2"/>
    <col min="13060" max="13060" width="14.5546875" style="2" customWidth="1"/>
    <col min="13061" max="13061" width="14.109375" style="2" bestFit="1" customWidth="1"/>
    <col min="13062" max="13062" width="10.5546875" style="2" bestFit="1" customWidth="1"/>
    <col min="13063" max="13063" width="8.88671875" style="2"/>
    <col min="13064" max="13064" width="9.5546875" style="2" bestFit="1" customWidth="1"/>
    <col min="13065" max="13307" width="8.88671875" style="2"/>
    <col min="13308" max="13308" width="10" style="2" bestFit="1" customWidth="1"/>
    <col min="13309" max="13309" width="8.88671875" style="2"/>
    <col min="13310" max="13310" width="15" style="2" bestFit="1" customWidth="1"/>
    <col min="13311" max="13311" width="14.44140625" style="2" customWidth="1"/>
    <col min="13312" max="13312" width="10.88671875" style="2" bestFit="1" customWidth="1"/>
    <col min="13313" max="13313" width="8.88671875" style="2"/>
    <col min="13314" max="13314" width="19.109375" style="2" customWidth="1"/>
    <col min="13315" max="13315" width="8.88671875" style="2"/>
    <col min="13316" max="13316" width="14.5546875" style="2" customWidth="1"/>
    <col min="13317" max="13317" width="14.109375" style="2" bestFit="1" customWidth="1"/>
    <col min="13318" max="13318" width="10.5546875" style="2" bestFit="1" customWidth="1"/>
    <col min="13319" max="13319" width="8.88671875" style="2"/>
    <col min="13320" max="13320" width="9.5546875" style="2" bestFit="1" customWidth="1"/>
    <col min="13321" max="13563" width="8.88671875" style="2"/>
    <col min="13564" max="13564" width="10" style="2" bestFit="1" customWidth="1"/>
    <col min="13565" max="13565" width="8.88671875" style="2"/>
    <col min="13566" max="13566" width="15" style="2" bestFit="1" customWidth="1"/>
    <col min="13567" max="13567" width="14.44140625" style="2" customWidth="1"/>
    <col min="13568" max="13568" width="10.88671875" style="2" bestFit="1" customWidth="1"/>
    <col min="13569" max="13569" width="8.88671875" style="2"/>
    <col min="13570" max="13570" width="19.109375" style="2" customWidth="1"/>
    <col min="13571" max="13571" width="8.88671875" style="2"/>
    <col min="13572" max="13572" width="14.5546875" style="2" customWidth="1"/>
    <col min="13573" max="13573" width="14.109375" style="2" bestFit="1" customWidth="1"/>
    <col min="13574" max="13574" width="10.5546875" style="2" bestFit="1" customWidth="1"/>
    <col min="13575" max="13575" width="8.88671875" style="2"/>
    <col min="13576" max="13576" width="9.5546875" style="2" bestFit="1" customWidth="1"/>
    <col min="13577" max="13819" width="8.88671875" style="2"/>
    <col min="13820" max="13820" width="10" style="2" bestFit="1" customWidth="1"/>
    <col min="13821" max="13821" width="8.88671875" style="2"/>
    <col min="13822" max="13822" width="15" style="2" bestFit="1" customWidth="1"/>
    <col min="13823" max="13823" width="14.44140625" style="2" customWidth="1"/>
    <col min="13824" max="13824" width="10.88671875" style="2" bestFit="1" customWidth="1"/>
    <col min="13825" max="13825" width="8.88671875" style="2"/>
    <col min="13826" max="13826" width="19.109375" style="2" customWidth="1"/>
    <col min="13827" max="13827" width="8.88671875" style="2"/>
    <col min="13828" max="13828" width="14.5546875" style="2" customWidth="1"/>
    <col min="13829" max="13829" width="14.109375" style="2" bestFit="1" customWidth="1"/>
    <col min="13830" max="13830" width="10.5546875" style="2" bestFit="1" customWidth="1"/>
    <col min="13831" max="13831" width="8.88671875" style="2"/>
    <col min="13832" max="13832" width="9.5546875" style="2" bestFit="1" customWidth="1"/>
    <col min="13833" max="14075" width="8.88671875" style="2"/>
    <col min="14076" max="14076" width="10" style="2" bestFit="1" customWidth="1"/>
    <col min="14077" max="14077" width="8.88671875" style="2"/>
    <col min="14078" max="14078" width="15" style="2" bestFit="1" customWidth="1"/>
    <col min="14079" max="14079" width="14.44140625" style="2" customWidth="1"/>
    <col min="14080" max="14080" width="10.88671875" style="2" bestFit="1" customWidth="1"/>
    <col min="14081" max="14081" width="8.88671875" style="2"/>
    <col min="14082" max="14082" width="19.109375" style="2" customWidth="1"/>
    <col min="14083" max="14083" width="8.88671875" style="2"/>
    <col min="14084" max="14084" width="14.5546875" style="2" customWidth="1"/>
    <col min="14085" max="14085" width="14.109375" style="2" bestFit="1" customWidth="1"/>
    <col min="14086" max="14086" width="10.5546875" style="2" bestFit="1" customWidth="1"/>
    <col min="14087" max="14087" width="8.88671875" style="2"/>
    <col min="14088" max="14088" width="9.5546875" style="2" bestFit="1" customWidth="1"/>
    <col min="14089" max="14331" width="8.88671875" style="2"/>
    <col min="14332" max="14332" width="10" style="2" bestFit="1" customWidth="1"/>
    <col min="14333" max="14333" width="8.88671875" style="2"/>
    <col min="14334" max="14334" width="15" style="2" bestFit="1" customWidth="1"/>
    <col min="14335" max="14335" width="14.44140625" style="2" customWidth="1"/>
    <col min="14336" max="14336" width="10.88671875" style="2" bestFit="1" customWidth="1"/>
    <col min="14337" max="14337" width="8.88671875" style="2"/>
    <col min="14338" max="14338" width="19.109375" style="2" customWidth="1"/>
    <col min="14339" max="14339" width="8.88671875" style="2"/>
    <col min="14340" max="14340" width="14.5546875" style="2" customWidth="1"/>
    <col min="14341" max="14341" width="14.109375" style="2" bestFit="1" customWidth="1"/>
    <col min="14342" max="14342" width="10.5546875" style="2" bestFit="1" customWidth="1"/>
    <col min="14343" max="14343" width="8.88671875" style="2"/>
    <col min="14344" max="14344" width="9.5546875" style="2" bestFit="1" customWidth="1"/>
    <col min="14345" max="14587" width="8.88671875" style="2"/>
    <col min="14588" max="14588" width="10" style="2" bestFit="1" customWidth="1"/>
    <col min="14589" max="14589" width="8.88671875" style="2"/>
    <col min="14590" max="14590" width="15" style="2" bestFit="1" customWidth="1"/>
    <col min="14591" max="14591" width="14.44140625" style="2" customWidth="1"/>
    <col min="14592" max="14592" width="10.88671875" style="2" bestFit="1" customWidth="1"/>
    <col min="14593" max="14593" width="8.88671875" style="2"/>
    <col min="14594" max="14594" width="19.109375" style="2" customWidth="1"/>
    <col min="14595" max="14595" width="8.88671875" style="2"/>
    <col min="14596" max="14596" width="14.5546875" style="2" customWidth="1"/>
    <col min="14597" max="14597" width="14.109375" style="2" bestFit="1" customWidth="1"/>
    <col min="14598" max="14598" width="10.5546875" style="2" bestFit="1" customWidth="1"/>
    <col min="14599" max="14599" width="8.88671875" style="2"/>
    <col min="14600" max="14600" width="9.5546875" style="2" bestFit="1" customWidth="1"/>
    <col min="14601" max="14843" width="8.88671875" style="2"/>
    <col min="14844" max="14844" width="10" style="2" bestFit="1" customWidth="1"/>
    <col min="14845" max="14845" width="8.88671875" style="2"/>
    <col min="14846" max="14846" width="15" style="2" bestFit="1" customWidth="1"/>
    <col min="14847" max="14847" width="14.44140625" style="2" customWidth="1"/>
    <col min="14848" max="14848" width="10.88671875" style="2" bestFit="1" customWidth="1"/>
    <col min="14849" max="14849" width="8.88671875" style="2"/>
    <col min="14850" max="14850" width="19.109375" style="2" customWidth="1"/>
    <col min="14851" max="14851" width="8.88671875" style="2"/>
    <col min="14852" max="14852" width="14.5546875" style="2" customWidth="1"/>
    <col min="14853" max="14853" width="14.109375" style="2" bestFit="1" customWidth="1"/>
    <col min="14854" max="14854" width="10.5546875" style="2" bestFit="1" customWidth="1"/>
    <col min="14855" max="14855" width="8.88671875" style="2"/>
    <col min="14856" max="14856" width="9.5546875" style="2" bestFit="1" customWidth="1"/>
    <col min="14857" max="15099" width="8.88671875" style="2"/>
    <col min="15100" max="15100" width="10" style="2" bestFit="1" customWidth="1"/>
    <col min="15101" max="15101" width="8.88671875" style="2"/>
    <col min="15102" max="15102" width="15" style="2" bestFit="1" customWidth="1"/>
    <col min="15103" max="15103" width="14.44140625" style="2" customWidth="1"/>
    <col min="15104" max="15104" width="10.88671875" style="2" bestFit="1" customWidth="1"/>
    <col min="15105" max="15105" width="8.88671875" style="2"/>
    <col min="15106" max="15106" width="19.109375" style="2" customWidth="1"/>
    <col min="15107" max="15107" width="8.88671875" style="2"/>
    <col min="15108" max="15108" width="14.5546875" style="2" customWidth="1"/>
    <col min="15109" max="15109" width="14.109375" style="2" bestFit="1" customWidth="1"/>
    <col min="15110" max="15110" width="10.5546875" style="2" bestFit="1" customWidth="1"/>
    <col min="15111" max="15111" width="8.88671875" style="2"/>
    <col min="15112" max="15112" width="9.5546875" style="2" bestFit="1" customWidth="1"/>
    <col min="15113" max="15355" width="8.88671875" style="2"/>
    <col min="15356" max="15356" width="10" style="2" bestFit="1" customWidth="1"/>
    <col min="15357" max="15357" width="8.88671875" style="2"/>
    <col min="15358" max="15358" width="15" style="2" bestFit="1" customWidth="1"/>
    <col min="15359" max="15359" width="14.44140625" style="2" customWidth="1"/>
    <col min="15360" max="15360" width="10.88671875" style="2" bestFit="1" customWidth="1"/>
    <col min="15361" max="15361" width="8.88671875" style="2"/>
    <col min="15362" max="15362" width="19.109375" style="2" customWidth="1"/>
    <col min="15363" max="15363" width="8.88671875" style="2"/>
    <col min="15364" max="15364" width="14.5546875" style="2" customWidth="1"/>
    <col min="15365" max="15365" width="14.109375" style="2" bestFit="1" customWidth="1"/>
    <col min="15366" max="15366" width="10.5546875" style="2" bestFit="1" customWidth="1"/>
    <col min="15367" max="15367" width="8.88671875" style="2"/>
    <col min="15368" max="15368" width="9.5546875" style="2" bestFit="1" customWidth="1"/>
    <col min="15369" max="15611" width="8.88671875" style="2"/>
    <col min="15612" max="15612" width="10" style="2" bestFit="1" customWidth="1"/>
    <col min="15613" max="15613" width="8.88671875" style="2"/>
    <col min="15614" max="15614" width="15" style="2" bestFit="1" customWidth="1"/>
    <col min="15615" max="15615" width="14.44140625" style="2" customWidth="1"/>
    <col min="15616" max="15616" width="10.88671875" style="2" bestFit="1" customWidth="1"/>
    <col min="15617" max="15617" width="8.88671875" style="2"/>
    <col min="15618" max="15618" width="19.109375" style="2" customWidth="1"/>
    <col min="15619" max="15619" width="8.88671875" style="2"/>
    <col min="15620" max="15620" width="14.5546875" style="2" customWidth="1"/>
    <col min="15621" max="15621" width="14.109375" style="2" bestFit="1" customWidth="1"/>
    <col min="15622" max="15622" width="10.5546875" style="2" bestFit="1" customWidth="1"/>
    <col min="15623" max="15623" width="8.88671875" style="2"/>
    <col min="15624" max="15624" width="9.5546875" style="2" bestFit="1" customWidth="1"/>
    <col min="15625" max="15867" width="8.88671875" style="2"/>
    <col min="15868" max="15868" width="10" style="2" bestFit="1" customWidth="1"/>
    <col min="15869" max="15869" width="8.88671875" style="2"/>
    <col min="15870" max="15870" width="15" style="2" bestFit="1" customWidth="1"/>
    <col min="15871" max="15871" width="14.44140625" style="2" customWidth="1"/>
    <col min="15872" max="15872" width="10.88671875" style="2" bestFit="1" customWidth="1"/>
    <col min="15873" max="15873" width="8.88671875" style="2"/>
    <col min="15874" max="15874" width="19.109375" style="2" customWidth="1"/>
    <col min="15875" max="15875" width="8.88671875" style="2"/>
    <col min="15876" max="15876" width="14.5546875" style="2" customWidth="1"/>
    <col min="15877" max="15877" width="14.109375" style="2" bestFit="1" customWidth="1"/>
    <col min="15878" max="15878" width="10.5546875" style="2" bestFit="1" customWidth="1"/>
    <col min="15879" max="15879" width="8.88671875" style="2"/>
    <col min="15880" max="15880" width="9.5546875" style="2" bestFit="1" customWidth="1"/>
    <col min="15881" max="16123" width="8.88671875" style="2"/>
    <col min="16124" max="16124" width="10" style="2" bestFit="1" customWidth="1"/>
    <col min="16125" max="16125" width="8.88671875" style="2"/>
    <col min="16126" max="16126" width="15" style="2" bestFit="1" customWidth="1"/>
    <col min="16127" max="16127" width="14.44140625" style="2" customWidth="1"/>
    <col min="16128" max="16128" width="10.88671875" style="2" bestFit="1" customWidth="1"/>
    <col min="16129" max="16129" width="8.88671875" style="2"/>
    <col min="16130" max="16130" width="19.109375" style="2" customWidth="1"/>
    <col min="16131" max="16131" width="8.88671875" style="2"/>
    <col min="16132" max="16132" width="14.5546875" style="2" customWidth="1"/>
    <col min="16133" max="16133" width="14.109375" style="2" bestFit="1" customWidth="1"/>
    <col min="16134" max="16134" width="10.5546875" style="2" bestFit="1" customWidth="1"/>
    <col min="16135" max="16135" width="8.88671875" style="2"/>
    <col min="16136" max="16136" width="9.5546875" style="2" bestFit="1" customWidth="1"/>
    <col min="16137" max="16379" width="8.88671875" style="2"/>
    <col min="16380" max="16384" width="9.109375" style="2" customWidth="1"/>
  </cols>
  <sheetData>
    <row r="1" spans="1:9" ht="22.8" x14ac:dyDescent="0.25">
      <c r="A1" s="241" t="s">
        <v>122</v>
      </c>
      <c r="B1" s="241"/>
      <c r="C1" s="241"/>
      <c r="D1" s="241"/>
      <c r="E1" s="241"/>
      <c r="F1" s="241"/>
      <c r="G1" s="241"/>
      <c r="H1" s="241"/>
      <c r="I1" s="241"/>
    </row>
    <row r="2" spans="1:9" ht="13.8" x14ac:dyDescent="0.25">
      <c r="A2" s="242" t="s">
        <v>7</v>
      </c>
      <c r="B2" s="242"/>
      <c r="C2" s="242"/>
      <c r="D2" s="242"/>
      <c r="E2" s="242"/>
      <c r="F2" s="242"/>
      <c r="G2" s="242"/>
      <c r="H2" s="242"/>
      <c r="I2" s="242"/>
    </row>
    <row r="3" spans="1:9" ht="13.8" x14ac:dyDescent="0.25">
      <c r="A3" s="242" t="s">
        <v>42</v>
      </c>
      <c r="B3" s="242"/>
      <c r="C3" s="242"/>
      <c r="D3" s="242"/>
      <c r="E3" s="242"/>
      <c r="F3" s="242"/>
      <c r="G3" s="242"/>
      <c r="H3" s="242"/>
      <c r="I3" s="242"/>
    </row>
    <row r="4" spans="1:9" ht="6" customHeight="1" x14ac:dyDescent="0.25">
      <c r="A4" s="35"/>
      <c r="B4" s="35"/>
      <c r="C4" s="35"/>
      <c r="D4" s="35"/>
      <c r="E4" s="35"/>
      <c r="F4" s="35"/>
      <c r="G4" s="35"/>
      <c r="H4" s="35"/>
      <c r="I4" s="35"/>
    </row>
    <row r="5" spans="1:9" ht="15.6" x14ac:dyDescent="0.3">
      <c r="A5" s="240" t="s">
        <v>130</v>
      </c>
      <c r="B5" s="240"/>
      <c r="C5" s="240"/>
      <c r="D5" s="240"/>
      <c r="E5" s="240"/>
      <c r="F5" s="240"/>
      <c r="G5" s="240"/>
      <c r="H5" s="240"/>
      <c r="I5" s="240"/>
    </row>
    <row r="6" spans="1:9" ht="7.2" customHeight="1" x14ac:dyDescent="0.25">
      <c r="A6" s="29"/>
      <c r="B6" s="30"/>
      <c r="C6" s="28"/>
      <c r="D6" s="28"/>
      <c r="E6" s="31"/>
      <c r="F6" s="28"/>
      <c r="G6" s="28"/>
      <c r="H6" s="28"/>
      <c r="I6" s="28"/>
    </row>
    <row r="7" spans="1:9" ht="14.4" x14ac:dyDescent="0.25">
      <c r="A7" s="36" t="s">
        <v>4</v>
      </c>
      <c r="B7" s="246" t="s">
        <v>0</v>
      </c>
      <c r="C7" s="247"/>
      <c r="D7" s="247"/>
      <c r="E7" s="248"/>
      <c r="F7" s="36" t="s">
        <v>41</v>
      </c>
      <c r="G7" s="36" t="s">
        <v>2</v>
      </c>
      <c r="H7" s="36" t="s">
        <v>40</v>
      </c>
      <c r="I7" s="36" t="s">
        <v>1</v>
      </c>
    </row>
    <row r="8" spans="1:9" ht="24.6" customHeight="1" x14ac:dyDescent="0.25">
      <c r="A8" s="9">
        <v>1</v>
      </c>
      <c r="B8" s="249" t="s">
        <v>403</v>
      </c>
      <c r="C8" s="250"/>
      <c r="D8" s="250"/>
      <c r="E8" s="251"/>
      <c r="F8" s="9">
        <v>12</v>
      </c>
      <c r="G8" s="11" t="s">
        <v>126</v>
      </c>
      <c r="H8" s="10">
        <f>'ENCARREGADO '!D137</f>
        <v>0</v>
      </c>
      <c r="I8" s="10">
        <f>H8*F8*1</f>
        <v>0</v>
      </c>
    </row>
    <row r="9" spans="1:9" ht="24.6" customHeight="1" x14ac:dyDescent="0.25">
      <c r="A9" s="9">
        <v>2</v>
      </c>
      <c r="B9" s="249" t="s">
        <v>404</v>
      </c>
      <c r="C9" s="250"/>
      <c r="D9" s="250"/>
      <c r="E9" s="251"/>
      <c r="F9" s="9">
        <v>12</v>
      </c>
      <c r="G9" s="11" t="s">
        <v>126</v>
      </c>
      <c r="H9" s="10">
        <f>ELETRICISTA!D137</f>
        <v>0</v>
      </c>
      <c r="I9" s="10">
        <f t="shared" ref="I9:I13" si="0">H9*F9*1</f>
        <v>0</v>
      </c>
    </row>
    <row r="10" spans="1:9" ht="24.6" customHeight="1" x14ac:dyDescent="0.25">
      <c r="A10" s="9">
        <v>3</v>
      </c>
      <c r="B10" s="249" t="s">
        <v>405</v>
      </c>
      <c r="C10" s="250"/>
      <c r="D10" s="250"/>
      <c r="E10" s="251"/>
      <c r="F10" s="9">
        <v>12</v>
      </c>
      <c r="G10" s="11" t="s">
        <v>126</v>
      </c>
      <c r="H10" s="10">
        <f>ENCANADOR!D137</f>
        <v>0</v>
      </c>
      <c r="I10" s="10">
        <f t="shared" si="0"/>
        <v>0</v>
      </c>
    </row>
    <row r="11" spans="1:9" ht="24.6" customHeight="1" x14ac:dyDescent="0.25">
      <c r="A11" s="9">
        <v>4</v>
      </c>
      <c r="B11" s="249" t="s">
        <v>406</v>
      </c>
      <c r="C11" s="250"/>
      <c r="D11" s="250"/>
      <c r="E11" s="251"/>
      <c r="F11" s="9">
        <v>12</v>
      </c>
      <c r="G11" s="11" t="s">
        <v>126</v>
      </c>
      <c r="H11" s="10">
        <f>PEDREIRO!D137</f>
        <v>0</v>
      </c>
      <c r="I11" s="10">
        <f t="shared" si="0"/>
        <v>0</v>
      </c>
    </row>
    <row r="12" spans="1:9" ht="24.6" customHeight="1" x14ac:dyDescent="0.25">
      <c r="A12" s="9">
        <v>5</v>
      </c>
      <c r="B12" s="249" t="s">
        <v>407</v>
      </c>
      <c r="C12" s="250"/>
      <c r="D12" s="250"/>
      <c r="E12" s="251"/>
      <c r="F12" s="9">
        <v>12</v>
      </c>
      <c r="G12" s="11" t="s">
        <v>126</v>
      </c>
      <c r="H12" s="10">
        <f>SERVENTE!D137</f>
        <v>0</v>
      </c>
      <c r="I12" s="10">
        <f>H12*F12*2</f>
        <v>0</v>
      </c>
    </row>
    <row r="13" spans="1:9" ht="24.6" customHeight="1" x14ac:dyDescent="0.25">
      <c r="A13" s="9">
        <v>6</v>
      </c>
      <c r="B13" s="249" t="s">
        <v>123</v>
      </c>
      <c r="C13" s="250"/>
      <c r="D13" s="250"/>
      <c r="E13" s="251"/>
      <c r="F13" s="9">
        <v>12</v>
      </c>
      <c r="G13" s="11" t="s">
        <v>126</v>
      </c>
      <c r="H13" s="10">
        <f>'AUX.ELE.'!D137</f>
        <v>0</v>
      </c>
      <c r="I13" s="10">
        <f t="shared" si="0"/>
        <v>0</v>
      </c>
    </row>
    <row r="14" spans="1:9" ht="27.6" x14ac:dyDescent="0.25">
      <c r="A14" s="9">
        <v>7</v>
      </c>
      <c r="B14" s="249" t="s">
        <v>125</v>
      </c>
      <c r="C14" s="250"/>
      <c r="D14" s="250"/>
      <c r="E14" s="251"/>
      <c r="F14" s="9">
        <v>1</v>
      </c>
      <c r="G14" s="11" t="s">
        <v>127</v>
      </c>
      <c r="H14" s="12" t="s">
        <v>137</v>
      </c>
      <c r="I14" s="10">
        <v>288064.3</v>
      </c>
    </row>
    <row r="15" spans="1:9" ht="28.8" customHeight="1" x14ac:dyDescent="0.25">
      <c r="A15" s="9">
        <v>8</v>
      </c>
      <c r="B15" s="249" t="s">
        <v>5</v>
      </c>
      <c r="C15" s="250"/>
      <c r="D15" s="250"/>
      <c r="E15" s="251"/>
      <c r="F15" s="9">
        <v>1</v>
      </c>
      <c r="G15" s="11" t="s">
        <v>127</v>
      </c>
      <c r="H15" s="195">
        <v>0</v>
      </c>
      <c r="I15" s="10">
        <f>H15</f>
        <v>0</v>
      </c>
    </row>
    <row r="16" spans="1:9" ht="26.4" x14ac:dyDescent="0.25">
      <c r="A16" s="9">
        <v>9</v>
      </c>
      <c r="B16" s="249" t="s">
        <v>124</v>
      </c>
      <c r="C16" s="250"/>
      <c r="D16" s="250"/>
      <c r="E16" s="251"/>
      <c r="F16" s="9">
        <v>1</v>
      </c>
      <c r="G16" s="11" t="s">
        <v>128</v>
      </c>
      <c r="H16" s="13" t="s">
        <v>270</v>
      </c>
      <c r="I16" s="10">
        <v>313806.62</v>
      </c>
    </row>
    <row r="17" spans="1:9" ht="24.6" customHeight="1" x14ac:dyDescent="0.25">
      <c r="A17" s="9">
        <v>10</v>
      </c>
      <c r="B17" s="249" t="s">
        <v>6</v>
      </c>
      <c r="C17" s="250"/>
      <c r="D17" s="250"/>
      <c r="E17" s="251"/>
      <c r="F17" s="9">
        <v>1</v>
      </c>
      <c r="G17" s="11" t="s">
        <v>127</v>
      </c>
      <c r="H17" s="71">
        <f>'Serviço Eventual'!J39</f>
        <v>0</v>
      </c>
      <c r="I17" s="10">
        <f>H17</f>
        <v>0</v>
      </c>
    </row>
    <row r="18" spans="1:9" ht="24.6" customHeight="1" x14ac:dyDescent="0.25">
      <c r="A18" s="9">
        <v>11</v>
      </c>
      <c r="B18" s="249" t="s">
        <v>402</v>
      </c>
      <c r="C18" s="250"/>
      <c r="D18" s="250"/>
      <c r="E18" s="251"/>
      <c r="F18" s="9">
        <v>1</v>
      </c>
      <c r="G18" s="11" t="s">
        <v>126</v>
      </c>
      <c r="H18" s="71">
        <f>'Equip e Ferramental'!D99</f>
        <v>0</v>
      </c>
      <c r="I18" s="10">
        <f>H18</f>
        <v>0</v>
      </c>
    </row>
    <row r="19" spans="1:9" ht="9" customHeight="1" x14ac:dyDescent="0.25">
      <c r="A19" s="28"/>
      <c r="B19" s="28"/>
      <c r="C19" s="28"/>
      <c r="D19" s="28"/>
      <c r="E19" s="28"/>
      <c r="F19" s="28"/>
      <c r="G19" s="28"/>
      <c r="H19" s="28"/>
      <c r="I19" s="28"/>
    </row>
    <row r="20" spans="1:9" ht="33" customHeight="1" x14ac:dyDescent="0.25">
      <c r="A20" s="245" t="s">
        <v>412</v>
      </c>
      <c r="B20" s="245"/>
      <c r="C20" s="245"/>
      <c r="D20" s="245"/>
      <c r="E20" s="245"/>
      <c r="F20" s="245"/>
      <c r="G20" s="245"/>
      <c r="H20" s="245"/>
      <c r="I20" s="194">
        <f>SUM(I8:I18)</f>
        <v>601870.91999999993</v>
      </c>
    </row>
    <row r="22" spans="1:9" x14ac:dyDescent="0.25">
      <c r="A22" s="244" t="s">
        <v>410</v>
      </c>
      <c r="B22" s="244"/>
      <c r="C22" s="244"/>
      <c r="D22" s="244"/>
      <c r="E22" s="244"/>
      <c r="F22" s="244"/>
      <c r="G22" s="244"/>
      <c r="H22" s="244"/>
      <c r="I22" s="244"/>
    </row>
    <row r="24" spans="1:9" ht="13.8" thickBot="1" x14ac:dyDescent="0.3"/>
    <row r="25" spans="1:9" ht="21.6" thickTop="1" thickBot="1" x14ac:dyDescent="0.3">
      <c r="A25" s="243" t="s">
        <v>430</v>
      </c>
      <c r="B25" s="243"/>
      <c r="C25" s="243"/>
      <c r="D25" s="243"/>
      <c r="E25" s="243"/>
      <c r="F25" s="243"/>
      <c r="G25" s="243"/>
      <c r="H25" s="243"/>
      <c r="I25" s="239"/>
    </row>
    <row r="26" spans="1:9" ht="13.8" thickTop="1" x14ac:dyDescent="0.25"/>
  </sheetData>
  <mergeCells count="19">
    <mergeCell ref="B16:E16"/>
    <mergeCell ref="B18:E18"/>
    <mergeCell ref="B17:E17"/>
    <mergeCell ref="A5:I5"/>
    <mergeCell ref="A1:I1"/>
    <mergeCell ref="A2:I2"/>
    <mergeCell ref="A3:I3"/>
    <mergeCell ref="A25:H25"/>
    <mergeCell ref="A22:I22"/>
    <mergeCell ref="A20:H20"/>
    <mergeCell ref="B7:E7"/>
    <mergeCell ref="B8:E8"/>
    <mergeCell ref="B9:E9"/>
    <mergeCell ref="B10:E10"/>
    <mergeCell ref="B11:E11"/>
    <mergeCell ref="B12:E12"/>
    <mergeCell ref="B13:E13"/>
    <mergeCell ref="B14:E14"/>
    <mergeCell ref="B15:E15"/>
  </mergeCells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713B8B-3FFC-48B6-9045-AF113AD2517D}">
  <dimension ref="A1:I102"/>
  <sheetViews>
    <sheetView showGridLines="0" zoomScale="115" zoomScaleNormal="115" workbookViewId="0">
      <pane ySplit="5" topLeftCell="A69" activePane="bottomLeft" state="frozen"/>
      <selection pane="bottomLeft" activeCell="C72" sqref="C72"/>
    </sheetView>
  </sheetViews>
  <sheetFormatPr defaultRowHeight="14.4" x14ac:dyDescent="0.3"/>
  <cols>
    <col min="1" max="1" width="4.77734375" bestFit="1" customWidth="1"/>
    <col min="2" max="2" width="9.21875" customWidth="1"/>
    <col min="3" max="3" width="66.21875" customWidth="1"/>
    <col min="4" max="4" width="12.21875" customWidth="1"/>
    <col min="5" max="5" width="9.33203125" style="215" bestFit="1" customWidth="1"/>
    <col min="6" max="6" width="14.109375" style="215" customWidth="1"/>
    <col min="9" max="9" width="11.5546875" customWidth="1"/>
  </cols>
  <sheetData>
    <row r="1" spans="1:9" ht="23.4" x14ac:dyDescent="0.3">
      <c r="A1" s="364" t="str">
        <f>Resumo!A1</f>
        <v>ANEXO J-2</v>
      </c>
      <c r="B1" s="364"/>
      <c r="C1" s="364"/>
      <c r="D1" s="364"/>
      <c r="E1" s="364"/>
      <c r="F1" s="364"/>
    </row>
    <row r="2" spans="1:9" ht="21" x14ac:dyDescent="0.4">
      <c r="A2" s="365" t="str">
        <f>[1]Resumo!A2</f>
        <v>COMPOSIÇÃO DE CUSTO DA ADMINISTRAÇÃO</v>
      </c>
      <c r="B2" s="365"/>
      <c r="C2" s="365"/>
      <c r="D2" s="365"/>
      <c r="E2" s="365"/>
      <c r="F2" s="365"/>
    </row>
    <row r="3" spans="1:9" ht="18" x14ac:dyDescent="0.35">
      <c r="A3" s="366" t="s">
        <v>300</v>
      </c>
      <c r="B3" s="366"/>
      <c r="C3" s="366"/>
      <c r="D3" s="366"/>
      <c r="E3" s="366"/>
      <c r="F3" s="366"/>
    </row>
    <row r="5" spans="1:9" s="206" customFormat="1" ht="57.6" x14ac:dyDescent="0.3">
      <c r="A5" s="203" t="s">
        <v>3</v>
      </c>
      <c r="B5" s="203" t="s">
        <v>301</v>
      </c>
      <c r="C5" s="203" t="s">
        <v>302</v>
      </c>
      <c r="D5" s="203" t="s">
        <v>303</v>
      </c>
      <c r="E5" s="204" t="s">
        <v>304</v>
      </c>
      <c r="F5" s="204" t="s">
        <v>305</v>
      </c>
      <c r="G5" s="205" t="s">
        <v>306</v>
      </c>
      <c r="H5" s="205" t="s">
        <v>307</v>
      </c>
      <c r="I5" s="205" t="s">
        <v>308</v>
      </c>
    </row>
    <row r="6" spans="1:9" x14ac:dyDescent="0.3">
      <c r="A6" s="207">
        <v>1</v>
      </c>
      <c r="B6" s="207" t="s">
        <v>309</v>
      </c>
      <c r="C6" s="207" t="s">
        <v>310</v>
      </c>
      <c r="D6" s="207">
        <v>2</v>
      </c>
      <c r="E6" s="208"/>
      <c r="F6" s="209">
        <f t="shared" ref="F6:F65" si="0">D6*E6</f>
        <v>0</v>
      </c>
      <c r="G6" s="210">
        <v>5</v>
      </c>
      <c r="H6" s="211">
        <f t="shared" ref="H6:H64" si="1">1/(G6*12)</f>
        <v>1.6666666666666666E-2</v>
      </c>
      <c r="I6" s="209">
        <f t="shared" ref="I6:I64" si="2">F6*H6</f>
        <v>0</v>
      </c>
    </row>
    <row r="7" spans="1:9" x14ac:dyDescent="0.3">
      <c r="A7" s="207">
        <v>2</v>
      </c>
      <c r="B7" s="207" t="s">
        <v>309</v>
      </c>
      <c r="C7" s="207" t="s">
        <v>311</v>
      </c>
      <c r="D7" s="207">
        <v>1</v>
      </c>
      <c r="E7" s="208"/>
      <c r="F7" s="209">
        <f t="shared" si="0"/>
        <v>0</v>
      </c>
      <c r="G7" s="210">
        <v>5</v>
      </c>
      <c r="H7" s="211">
        <f t="shared" si="1"/>
        <v>1.6666666666666666E-2</v>
      </c>
      <c r="I7" s="209">
        <f t="shared" si="2"/>
        <v>0</v>
      </c>
    </row>
    <row r="8" spans="1:9" x14ac:dyDescent="0.3">
      <c r="A8" s="207">
        <v>3</v>
      </c>
      <c r="B8" s="207" t="s">
        <v>309</v>
      </c>
      <c r="C8" s="207" t="s">
        <v>312</v>
      </c>
      <c r="D8" s="207">
        <v>1</v>
      </c>
      <c r="E8" s="208"/>
      <c r="F8" s="209">
        <f t="shared" si="0"/>
        <v>0</v>
      </c>
      <c r="G8" s="210">
        <v>5</v>
      </c>
      <c r="H8" s="211">
        <f t="shared" si="1"/>
        <v>1.6666666666666666E-2</v>
      </c>
      <c r="I8" s="209">
        <f t="shared" si="2"/>
        <v>0</v>
      </c>
    </row>
    <row r="9" spans="1:9" x14ac:dyDescent="0.3">
      <c r="A9" s="207">
        <v>4</v>
      </c>
      <c r="B9" s="207">
        <v>38470</v>
      </c>
      <c r="C9" s="207" t="s">
        <v>313</v>
      </c>
      <c r="D9" s="207">
        <v>1</v>
      </c>
      <c r="E9" s="208"/>
      <c r="F9" s="209">
        <f t="shared" si="0"/>
        <v>0</v>
      </c>
      <c r="G9" s="210">
        <v>5</v>
      </c>
      <c r="H9" s="211">
        <f t="shared" si="1"/>
        <v>1.6666666666666666E-2</v>
      </c>
      <c r="I9" s="209">
        <f t="shared" si="2"/>
        <v>0</v>
      </c>
    </row>
    <row r="10" spans="1:9" x14ac:dyDescent="0.3">
      <c r="A10" s="207">
        <v>5</v>
      </c>
      <c r="B10" s="207">
        <v>38467</v>
      </c>
      <c r="C10" s="207" t="s">
        <v>314</v>
      </c>
      <c r="D10" s="207">
        <v>1</v>
      </c>
      <c r="E10" s="208"/>
      <c r="F10" s="209">
        <f t="shared" si="0"/>
        <v>0</v>
      </c>
      <c r="G10" s="210">
        <v>5</v>
      </c>
      <c r="H10" s="211">
        <f t="shared" si="1"/>
        <v>1.6666666666666666E-2</v>
      </c>
      <c r="I10" s="209">
        <f t="shared" si="2"/>
        <v>0</v>
      </c>
    </row>
    <row r="11" spans="1:9" x14ac:dyDescent="0.3">
      <c r="A11" s="207">
        <v>6</v>
      </c>
      <c r="B11" s="207" t="s">
        <v>309</v>
      </c>
      <c r="C11" s="207" t="s">
        <v>315</v>
      </c>
      <c r="D11" s="207">
        <v>1</v>
      </c>
      <c r="E11" s="208"/>
      <c r="F11" s="209">
        <f t="shared" si="0"/>
        <v>0</v>
      </c>
      <c r="G11" s="210">
        <v>5</v>
      </c>
      <c r="H11" s="211">
        <f t="shared" si="1"/>
        <v>1.6666666666666666E-2</v>
      </c>
      <c r="I11" s="209">
        <f t="shared" si="2"/>
        <v>0</v>
      </c>
    </row>
    <row r="12" spans="1:9" x14ac:dyDescent="0.3">
      <c r="A12" s="207">
        <v>7</v>
      </c>
      <c r="B12" s="207" t="s">
        <v>309</v>
      </c>
      <c r="C12" s="207" t="s">
        <v>316</v>
      </c>
      <c r="D12" s="207">
        <v>2</v>
      </c>
      <c r="E12" s="208"/>
      <c r="F12" s="209">
        <f t="shared" si="0"/>
        <v>0</v>
      </c>
      <c r="G12" s="210">
        <v>5</v>
      </c>
      <c r="H12" s="211">
        <f t="shared" si="1"/>
        <v>1.6666666666666666E-2</v>
      </c>
      <c r="I12" s="209">
        <f t="shared" si="2"/>
        <v>0</v>
      </c>
    </row>
    <row r="13" spans="1:9" x14ac:dyDescent="0.3">
      <c r="A13" s="207">
        <v>8</v>
      </c>
      <c r="B13" s="207" t="s">
        <v>309</v>
      </c>
      <c r="C13" s="207" t="s">
        <v>317</v>
      </c>
      <c r="D13" s="207">
        <v>1</v>
      </c>
      <c r="E13" s="208"/>
      <c r="F13" s="209">
        <f t="shared" si="0"/>
        <v>0</v>
      </c>
      <c r="G13" s="210">
        <v>5</v>
      </c>
      <c r="H13" s="211">
        <f t="shared" si="1"/>
        <v>1.6666666666666666E-2</v>
      </c>
      <c r="I13" s="209">
        <f t="shared" si="2"/>
        <v>0</v>
      </c>
    </row>
    <row r="14" spans="1:9" ht="28.8" x14ac:dyDescent="0.3">
      <c r="A14" s="207">
        <v>9</v>
      </c>
      <c r="B14" s="207" t="s">
        <v>309</v>
      </c>
      <c r="C14" s="207" t="s">
        <v>318</v>
      </c>
      <c r="D14" s="207">
        <v>1</v>
      </c>
      <c r="E14" s="208"/>
      <c r="F14" s="209">
        <f t="shared" si="0"/>
        <v>0</v>
      </c>
      <c r="G14" s="210">
        <v>10</v>
      </c>
      <c r="H14" s="211">
        <f t="shared" si="1"/>
        <v>8.3333333333333332E-3</v>
      </c>
      <c r="I14" s="209">
        <f t="shared" si="2"/>
        <v>0</v>
      </c>
    </row>
    <row r="15" spans="1:9" x14ac:dyDescent="0.3">
      <c r="A15" s="207">
        <v>10</v>
      </c>
      <c r="B15" s="207" t="s">
        <v>309</v>
      </c>
      <c r="C15" s="207" t="s">
        <v>319</v>
      </c>
      <c r="D15" s="207">
        <v>2</v>
      </c>
      <c r="E15" s="208"/>
      <c r="F15" s="209">
        <f t="shared" si="0"/>
        <v>0</v>
      </c>
      <c r="G15" s="210">
        <v>5</v>
      </c>
      <c r="H15" s="211">
        <f t="shared" si="1"/>
        <v>1.6666666666666666E-2</v>
      </c>
      <c r="I15" s="209">
        <f t="shared" si="2"/>
        <v>0</v>
      </c>
    </row>
    <row r="16" spans="1:9" x14ac:dyDescent="0.3">
      <c r="A16" s="207">
        <v>11</v>
      </c>
      <c r="B16" s="207" t="s">
        <v>309</v>
      </c>
      <c r="C16" s="207" t="s">
        <v>320</v>
      </c>
      <c r="D16" s="207">
        <v>3</v>
      </c>
      <c r="E16" s="208"/>
      <c r="F16" s="209">
        <f t="shared" si="0"/>
        <v>0</v>
      </c>
      <c r="G16" s="210">
        <v>5</v>
      </c>
      <c r="H16" s="211">
        <f t="shared" si="1"/>
        <v>1.6666666666666666E-2</v>
      </c>
      <c r="I16" s="209">
        <f t="shared" si="2"/>
        <v>0</v>
      </c>
    </row>
    <row r="17" spans="1:9" x14ac:dyDescent="0.3">
      <c r="A17" s="207">
        <v>12</v>
      </c>
      <c r="B17" s="207">
        <v>10</v>
      </c>
      <c r="C17" s="207" t="s">
        <v>321</v>
      </c>
      <c r="D17" s="207">
        <v>8</v>
      </c>
      <c r="E17" s="208"/>
      <c r="F17" s="209">
        <f t="shared" si="0"/>
        <v>0</v>
      </c>
      <c r="G17" s="210">
        <v>5</v>
      </c>
      <c r="H17" s="211">
        <f t="shared" si="1"/>
        <v>1.6666666666666666E-2</v>
      </c>
      <c r="I17" s="209">
        <f t="shared" si="2"/>
        <v>0</v>
      </c>
    </row>
    <row r="18" spans="1:9" x14ac:dyDescent="0.3">
      <c r="A18" s="207">
        <v>13</v>
      </c>
      <c r="B18" s="207" t="s">
        <v>309</v>
      </c>
      <c r="C18" s="207" t="s">
        <v>322</v>
      </c>
      <c r="D18" s="207">
        <v>15</v>
      </c>
      <c r="E18" s="208"/>
      <c r="F18" s="209">
        <f t="shared" si="0"/>
        <v>0</v>
      </c>
      <c r="G18" s="210">
        <v>5</v>
      </c>
      <c r="H18" s="211">
        <f t="shared" si="1"/>
        <v>1.6666666666666666E-2</v>
      </c>
      <c r="I18" s="209">
        <f t="shared" si="2"/>
        <v>0</v>
      </c>
    </row>
    <row r="19" spans="1:9" x14ac:dyDescent="0.3">
      <c r="A19" s="207">
        <v>14</v>
      </c>
      <c r="B19" s="207" t="s">
        <v>309</v>
      </c>
      <c r="C19" s="207" t="s">
        <v>323</v>
      </c>
      <c r="D19" s="207">
        <v>3</v>
      </c>
      <c r="E19" s="208"/>
      <c r="F19" s="209">
        <f t="shared" si="0"/>
        <v>0</v>
      </c>
      <c r="G19" s="210">
        <v>5</v>
      </c>
      <c r="H19" s="211">
        <f t="shared" si="1"/>
        <v>1.6666666666666666E-2</v>
      </c>
      <c r="I19" s="209">
        <f t="shared" si="2"/>
        <v>0</v>
      </c>
    </row>
    <row r="20" spans="1:9" x14ac:dyDescent="0.3">
      <c r="A20" s="207">
        <v>15</v>
      </c>
      <c r="B20" s="207">
        <v>2711</v>
      </c>
      <c r="C20" s="207" t="s">
        <v>324</v>
      </c>
      <c r="D20" s="207">
        <v>4</v>
      </c>
      <c r="E20" s="208"/>
      <c r="F20" s="209">
        <f t="shared" si="0"/>
        <v>0</v>
      </c>
      <c r="G20" s="210">
        <v>5</v>
      </c>
      <c r="H20" s="211">
        <f t="shared" si="1"/>
        <v>1.6666666666666666E-2</v>
      </c>
      <c r="I20" s="209">
        <f t="shared" si="2"/>
        <v>0</v>
      </c>
    </row>
    <row r="21" spans="1:9" x14ac:dyDescent="0.3">
      <c r="A21" s="207">
        <v>16</v>
      </c>
      <c r="B21" s="207" t="s">
        <v>309</v>
      </c>
      <c r="C21" s="207" t="s">
        <v>325</v>
      </c>
      <c r="D21" s="207">
        <v>2</v>
      </c>
      <c r="E21" s="208"/>
      <c r="F21" s="209">
        <f t="shared" si="0"/>
        <v>0</v>
      </c>
      <c r="G21" s="210">
        <v>5</v>
      </c>
      <c r="H21" s="211">
        <f t="shared" si="1"/>
        <v>1.6666666666666666E-2</v>
      </c>
      <c r="I21" s="209">
        <f t="shared" si="2"/>
        <v>0</v>
      </c>
    </row>
    <row r="22" spans="1:9" x14ac:dyDescent="0.3">
      <c r="A22" s="207">
        <v>17</v>
      </c>
      <c r="B22" s="207" t="s">
        <v>309</v>
      </c>
      <c r="C22" s="207" t="s">
        <v>326</v>
      </c>
      <c r="D22" s="207">
        <v>2</v>
      </c>
      <c r="E22" s="208"/>
      <c r="F22" s="209">
        <f t="shared" si="0"/>
        <v>0</v>
      </c>
      <c r="G22" s="210">
        <v>5</v>
      </c>
      <c r="H22" s="211">
        <f t="shared" si="1"/>
        <v>1.6666666666666666E-2</v>
      </c>
      <c r="I22" s="209">
        <f t="shared" si="2"/>
        <v>0</v>
      </c>
    </row>
    <row r="23" spans="1:9" x14ac:dyDescent="0.3">
      <c r="A23" s="207">
        <v>18</v>
      </c>
      <c r="B23" s="207" t="s">
        <v>309</v>
      </c>
      <c r="C23" s="207" t="s">
        <v>327</v>
      </c>
      <c r="D23" s="207">
        <v>1</v>
      </c>
      <c r="E23" s="208"/>
      <c r="F23" s="209">
        <f t="shared" si="0"/>
        <v>0</v>
      </c>
      <c r="G23" s="210">
        <v>5</v>
      </c>
      <c r="H23" s="211">
        <f t="shared" si="1"/>
        <v>1.6666666666666666E-2</v>
      </c>
      <c r="I23" s="209">
        <f t="shared" si="2"/>
        <v>0</v>
      </c>
    </row>
    <row r="24" spans="1:9" x14ac:dyDescent="0.3">
      <c r="A24" s="207">
        <v>19</v>
      </c>
      <c r="B24" s="207" t="s">
        <v>309</v>
      </c>
      <c r="C24" s="207" t="s">
        <v>328</v>
      </c>
      <c r="D24" s="207">
        <v>1</v>
      </c>
      <c r="E24" s="208"/>
      <c r="F24" s="209">
        <f t="shared" si="0"/>
        <v>0</v>
      </c>
      <c r="G24" s="210">
        <v>5</v>
      </c>
      <c r="H24" s="211">
        <f t="shared" si="1"/>
        <v>1.6666666666666666E-2</v>
      </c>
      <c r="I24" s="209">
        <f t="shared" si="2"/>
        <v>0</v>
      </c>
    </row>
    <row r="25" spans="1:9" x14ac:dyDescent="0.3">
      <c r="A25" s="207">
        <v>20</v>
      </c>
      <c r="B25" s="207" t="s">
        <v>309</v>
      </c>
      <c r="C25" s="207" t="s">
        <v>329</v>
      </c>
      <c r="D25" s="207">
        <v>1</v>
      </c>
      <c r="E25" s="208"/>
      <c r="F25" s="209">
        <f t="shared" si="0"/>
        <v>0</v>
      </c>
      <c r="G25" s="210">
        <v>5</v>
      </c>
      <c r="H25" s="211">
        <f t="shared" si="1"/>
        <v>1.6666666666666666E-2</v>
      </c>
      <c r="I25" s="209">
        <f t="shared" si="2"/>
        <v>0</v>
      </c>
    </row>
    <row r="26" spans="1:9" x14ac:dyDescent="0.3">
      <c r="A26" s="207">
        <v>21</v>
      </c>
      <c r="B26" s="207" t="s">
        <v>309</v>
      </c>
      <c r="C26" s="207" t="s">
        <v>330</v>
      </c>
      <c r="D26" s="207">
        <v>1</v>
      </c>
      <c r="E26" s="208"/>
      <c r="F26" s="209">
        <f t="shared" si="0"/>
        <v>0</v>
      </c>
      <c r="G26" s="210">
        <v>5</v>
      </c>
      <c r="H26" s="211">
        <f t="shared" si="1"/>
        <v>1.6666666666666666E-2</v>
      </c>
      <c r="I26" s="209">
        <f t="shared" si="2"/>
        <v>0</v>
      </c>
    </row>
    <row r="27" spans="1:9" x14ac:dyDescent="0.3">
      <c r="A27" s="207">
        <v>22</v>
      </c>
      <c r="B27" s="207" t="s">
        <v>309</v>
      </c>
      <c r="C27" s="207" t="s">
        <v>331</v>
      </c>
      <c r="D27" s="207">
        <v>1</v>
      </c>
      <c r="E27" s="208"/>
      <c r="F27" s="209">
        <f t="shared" si="0"/>
        <v>0</v>
      </c>
      <c r="G27" s="210">
        <v>5</v>
      </c>
      <c r="H27" s="211">
        <f t="shared" si="1"/>
        <v>1.6666666666666666E-2</v>
      </c>
      <c r="I27" s="209">
        <f t="shared" si="2"/>
        <v>0</v>
      </c>
    </row>
    <row r="28" spans="1:9" x14ac:dyDescent="0.3">
      <c r="A28" s="207">
        <v>23</v>
      </c>
      <c r="B28" s="207" t="s">
        <v>309</v>
      </c>
      <c r="C28" s="207" t="s">
        <v>332</v>
      </c>
      <c r="D28" s="207">
        <v>1</v>
      </c>
      <c r="E28" s="208"/>
      <c r="F28" s="209">
        <f t="shared" si="0"/>
        <v>0</v>
      </c>
      <c r="G28" s="210">
        <v>5</v>
      </c>
      <c r="H28" s="211">
        <f t="shared" si="1"/>
        <v>1.6666666666666666E-2</v>
      </c>
      <c r="I28" s="209">
        <f t="shared" si="2"/>
        <v>0</v>
      </c>
    </row>
    <row r="29" spans="1:9" x14ac:dyDescent="0.3">
      <c r="A29" s="207">
        <v>24</v>
      </c>
      <c r="B29" s="207" t="s">
        <v>309</v>
      </c>
      <c r="C29" s="207" t="s">
        <v>333</v>
      </c>
      <c r="D29" s="207">
        <v>2</v>
      </c>
      <c r="E29" s="208"/>
      <c r="F29" s="209">
        <f t="shared" si="0"/>
        <v>0</v>
      </c>
      <c r="G29" s="210">
        <v>5</v>
      </c>
      <c r="H29" s="211">
        <f t="shared" si="1"/>
        <v>1.6666666666666666E-2</v>
      </c>
      <c r="I29" s="209">
        <f t="shared" si="2"/>
        <v>0</v>
      </c>
    </row>
    <row r="30" spans="1:9" x14ac:dyDescent="0.3">
      <c r="A30" s="207">
        <v>25</v>
      </c>
      <c r="B30" s="207" t="s">
        <v>309</v>
      </c>
      <c r="C30" s="207" t="s">
        <v>334</v>
      </c>
      <c r="D30" s="207">
        <v>2</v>
      </c>
      <c r="E30" s="208"/>
      <c r="F30" s="209">
        <f t="shared" si="0"/>
        <v>0</v>
      </c>
      <c r="G30" s="210">
        <v>5</v>
      </c>
      <c r="H30" s="211">
        <f t="shared" si="1"/>
        <v>1.6666666666666666E-2</v>
      </c>
      <c r="I30" s="209">
        <f t="shared" si="2"/>
        <v>0</v>
      </c>
    </row>
    <row r="31" spans="1:9" x14ac:dyDescent="0.3">
      <c r="A31" s="207">
        <v>26</v>
      </c>
      <c r="B31" s="207" t="s">
        <v>309</v>
      </c>
      <c r="C31" s="207" t="s">
        <v>335</v>
      </c>
      <c r="D31" s="207">
        <v>2</v>
      </c>
      <c r="E31" s="208"/>
      <c r="F31" s="209">
        <f t="shared" si="0"/>
        <v>0</v>
      </c>
      <c r="G31" s="210">
        <v>5</v>
      </c>
      <c r="H31" s="211">
        <f t="shared" si="1"/>
        <v>1.6666666666666666E-2</v>
      </c>
      <c r="I31" s="209">
        <f t="shared" si="2"/>
        <v>0</v>
      </c>
    </row>
    <row r="32" spans="1:9" ht="28.8" x14ac:dyDescent="0.3">
      <c r="A32" s="207">
        <v>27</v>
      </c>
      <c r="B32" s="207">
        <v>38200</v>
      </c>
      <c r="C32" s="207" t="s">
        <v>336</v>
      </c>
      <c r="D32" s="207">
        <v>1</v>
      </c>
      <c r="E32" s="208"/>
      <c r="F32" s="209">
        <f t="shared" si="0"/>
        <v>0</v>
      </c>
      <c r="G32" s="210">
        <v>5</v>
      </c>
      <c r="H32" s="211">
        <f t="shared" si="1"/>
        <v>1.6666666666666666E-2</v>
      </c>
      <c r="I32" s="209">
        <f t="shared" si="2"/>
        <v>0</v>
      </c>
    </row>
    <row r="33" spans="1:9" x14ac:dyDescent="0.3">
      <c r="A33" s="207">
        <v>28</v>
      </c>
      <c r="B33" s="207" t="s">
        <v>309</v>
      </c>
      <c r="C33" s="207" t="s">
        <v>337</v>
      </c>
      <c r="D33" s="207">
        <v>1</v>
      </c>
      <c r="E33" s="208"/>
      <c r="F33" s="209">
        <f t="shared" si="0"/>
        <v>0</v>
      </c>
      <c r="G33" s="210">
        <v>5</v>
      </c>
      <c r="H33" s="211">
        <f t="shared" si="1"/>
        <v>1.6666666666666666E-2</v>
      </c>
      <c r="I33" s="209">
        <f t="shared" si="2"/>
        <v>0</v>
      </c>
    </row>
    <row r="34" spans="1:9" x14ac:dyDescent="0.3">
      <c r="A34" s="207">
        <v>29</v>
      </c>
      <c r="B34" s="207" t="s">
        <v>309</v>
      </c>
      <c r="C34" s="207" t="s">
        <v>338</v>
      </c>
      <c r="D34" s="207">
        <v>1</v>
      </c>
      <c r="E34" s="208"/>
      <c r="F34" s="209">
        <f t="shared" si="0"/>
        <v>0</v>
      </c>
      <c r="G34" s="210">
        <v>5</v>
      </c>
      <c r="H34" s="211">
        <f t="shared" si="1"/>
        <v>1.6666666666666666E-2</v>
      </c>
      <c r="I34" s="209">
        <f t="shared" si="2"/>
        <v>0</v>
      </c>
    </row>
    <row r="35" spans="1:9" x14ac:dyDescent="0.3">
      <c r="A35" s="207">
        <v>30</v>
      </c>
      <c r="B35" s="207">
        <v>38369</v>
      </c>
      <c r="C35" s="207" t="s">
        <v>339</v>
      </c>
      <c r="D35" s="207">
        <v>3</v>
      </c>
      <c r="E35" s="208"/>
      <c r="F35" s="209">
        <f t="shared" si="0"/>
        <v>0</v>
      </c>
      <c r="G35" s="210">
        <v>5</v>
      </c>
      <c r="H35" s="211">
        <f t="shared" si="1"/>
        <v>1.6666666666666666E-2</v>
      </c>
      <c r="I35" s="209">
        <f t="shared" si="2"/>
        <v>0</v>
      </c>
    </row>
    <row r="36" spans="1:9" x14ac:dyDescent="0.3">
      <c r="A36" s="207">
        <v>31</v>
      </c>
      <c r="B36" s="207">
        <v>38370</v>
      </c>
      <c r="C36" s="207" t="s">
        <v>340</v>
      </c>
      <c r="D36" s="207">
        <v>3</v>
      </c>
      <c r="E36" s="208"/>
      <c r="F36" s="209">
        <f t="shared" si="0"/>
        <v>0</v>
      </c>
      <c r="G36" s="210">
        <v>5</v>
      </c>
      <c r="H36" s="211">
        <f t="shared" si="1"/>
        <v>1.6666666666666666E-2</v>
      </c>
      <c r="I36" s="209">
        <f t="shared" si="2"/>
        <v>0</v>
      </c>
    </row>
    <row r="37" spans="1:9" x14ac:dyDescent="0.3">
      <c r="A37" s="207">
        <v>32</v>
      </c>
      <c r="B37" s="207">
        <v>38476</v>
      </c>
      <c r="C37" s="207" t="s">
        <v>341</v>
      </c>
      <c r="D37" s="207">
        <v>2</v>
      </c>
      <c r="E37" s="208"/>
      <c r="F37" s="209">
        <f t="shared" si="0"/>
        <v>0</v>
      </c>
      <c r="G37" s="210">
        <v>5</v>
      </c>
      <c r="H37" s="211">
        <f t="shared" si="1"/>
        <v>1.6666666666666666E-2</v>
      </c>
      <c r="I37" s="209">
        <f t="shared" si="2"/>
        <v>0</v>
      </c>
    </row>
    <row r="38" spans="1:9" x14ac:dyDescent="0.3">
      <c r="A38" s="207">
        <v>33</v>
      </c>
      <c r="B38" s="207">
        <v>38477</v>
      </c>
      <c r="C38" s="207" t="s">
        <v>342</v>
      </c>
      <c r="D38" s="207">
        <v>1</v>
      </c>
      <c r="E38" s="208"/>
      <c r="F38" s="209">
        <f t="shared" si="0"/>
        <v>0</v>
      </c>
      <c r="G38" s="210">
        <v>5</v>
      </c>
      <c r="H38" s="211">
        <f t="shared" si="1"/>
        <v>1.6666666666666666E-2</v>
      </c>
      <c r="I38" s="209">
        <f t="shared" si="2"/>
        <v>0</v>
      </c>
    </row>
    <row r="39" spans="1:9" x14ac:dyDescent="0.3">
      <c r="A39" s="207">
        <v>34</v>
      </c>
      <c r="B39" s="207">
        <v>38403</v>
      </c>
      <c r="C39" s="207" t="s">
        <v>343</v>
      </c>
      <c r="D39" s="207">
        <v>3</v>
      </c>
      <c r="E39" s="208"/>
      <c r="F39" s="209">
        <f t="shared" si="0"/>
        <v>0</v>
      </c>
      <c r="G39" s="210">
        <v>5</v>
      </c>
      <c r="H39" s="211">
        <f t="shared" si="1"/>
        <v>1.6666666666666666E-2</v>
      </c>
      <c r="I39" s="209">
        <f t="shared" si="2"/>
        <v>0</v>
      </c>
    </row>
    <row r="40" spans="1:9" x14ac:dyDescent="0.3">
      <c r="A40" s="207">
        <v>35</v>
      </c>
      <c r="B40" s="207">
        <v>12</v>
      </c>
      <c r="C40" s="207" t="s">
        <v>344</v>
      </c>
      <c r="D40" s="207">
        <v>2</v>
      </c>
      <c r="E40" s="208"/>
      <c r="F40" s="209">
        <f t="shared" si="0"/>
        <v>0</v>
      </c>
      <c r="G40" s="210">
        <v>5</v>
      </c>
      <c r="H40" s="211">
        <f t="shared" si="1"/>
        <v>1.6666666666666666E-2</v>
      </c>
      <c r="I40" s="209">
        <f t="shared" si="2"/>
        <v>0</v>
      </c>
    </row>
    <row r="41" spans="1:9" x14ac:dyDescent="0.3">
      <c r="A41" s="207">
        <v>36</v>
      </c>
      <c r="B41" s="207">
        <v>38367</v>
      </c>
      <c r="C41" s="207" t="s">
        <v>345</v>
      </c>
      <c r="D41" s="207">
        <v>2</v>
      </c>
      <c r="E41" s="208"/>
      <c r="F41" s="209">
        <f t="shared" si="0"/>
        <v>0</v>
      </c>
      <c r="G41" s="210">
        <v>5</v>
      </c>
      <c r="H41" s="211">
        <f t="shared" si="1"/>
        <v>1.6666666666666666E-2</v>
      </c>
      <c r="I41" s="209">
        <f t="shared" si="2"/>
        <v>0</v>
      </c>
    </row>
    <row r="42" spans="1:9" x14ac:dyDescent="0.3">
      <c r="A42" s="207">
        <v>37</v>
      </c>
      <c r="B42" s="207" t="s">
        <v>309</v>
      </c>
      <c r="C42" s="207" t="s">
        <v>346</v>
      </c>
      <c r="D42" s="207">
        <v>2</v>
      </c>
      <c r="E42" s="208"/>
      <c r="F42" s="209">
        <f t="shared" si="0"/>
        <v>0</v>
      </c>
      <c r="G42" s="210">
        <v>5</v>
      </c>
      <c r="H42" s="211">
        <f t="shared" si="1"/>
        <v>1.6666666666666666E-2</v>
      </c>
      <c r="I42" s="209">
        <f t="shared" si="2"/>
        <v>0</v>
      </c>
    </row>
    <row r="43" spans="1:9" x14ac:dyDescent="0.3">
      <c r="A43" s="207">
        <v>38</v>
      </c>
      <c r="B43" s="207">
        <v>38368</v>
      </c>
      <c r="C43" s="207" t="s">
        <v>347</v>
      </c>
      <c r="D43" s="207">
        <v>2</v>
      </c>
      <c r="E43" s="208"/>
      <c r="F43" s="209">
        <f t="shared" si="0"/>
        <v>0</v>
      </c>
      <c r="G43" s="210">
        <v>5</v>
      </c>
      <c r="H43" s="211">
        <f t="shared" si="1"/>
        <v>1.6666666666666666E-2</v>
      </c>
      <c r="I43" s="209">
        <f t="shared" si="2"/>
        <v>0</v>
      </c>
    </row>
    <row r="44" spans="1:9" x14ac:dyDescent="0.3">
      <c r="A44" s="207">
        <v>39</v>
      </c>
      <c r="B44" s="207">
        <v>38380</v>
      </c>
      <c r="C44" s="207" t="s">
        <v>348</v>
      </c>
      <c r="D44" s="207">
        <v>1</v>
      </c>
      <c r="E44" s="208"/>
      <c r="F44" s="209">
        <f t="shared" si="0"/>
        <v>0</v>
      </c>
      <c r="G44" s="210">
        <v>5</v>
      </c>
      <c r="H44" s="211">
        <f t="shared" si="1"/>
        <v>1.6666666666666666E-2</v>
      </c>
      <c r="I44" s="209">
        <f t="shared" si="2"/>
        <v>0</v>
      </c>
    </row>
    <row r="45" spans="1:9" x14ac:dyDescent="0.3">
      <c r="A45" s="207">
        <v>40</v>
      </c>
      <c r="B45" s="207">
        <v>38384</v>
      </c>
      <c r="C45" s="207" t="s">
        <v>349</v>
      </c>
      <c r="D45" s="207">
        <v>2</v>
      </c>
      <c r="E45" s="208"/>
      <c r="F45" s="209">
        <f t="shared" si="0"/>
        <v>0</v>
      </c>
      <c r="G45" s="210">
        <v>5</v>
      </c>
      <c r="H45" s="211">
        <f t="shared" si="1"/>
        <v>1.6666666666666666E-2</v>
      </c>
      <c r="I45" s="209">
        <f t="shared" si="2"/>
        <v>0</v>
      </c>
    </row>
    <row r="46" spans="1:9" x14ac:dyDescent="0.3">
      <c r="A46" s="207">
        <v>41</v>
      </c>
      <c r="B46" s="207" t="s">
        <v>309</v>
      </c>
      <c r="C46" s="207" t="s">
        <v>350</v>
      </c>
      <c r="D46" s="207">
        <v>1</v>
      </c>
      <c r="E46" s="208"/>
      <c r="F46" s="209">
        <f t="shared" si="0"/>
        <v>0</v>
      </c>
      <c r="G46" s="210">
        <v>10</v>
      </c>
      <c r="H46" s="211">
        <f t="shared" si="1"/>
        <v>8.3333333333333332E-3</v>
      </c>
      <c r="I46" s="209">
        <f t="shared" si="2"/>
        <v>0</v>
      </c>
    </row>
    <row r="47" spans="1:9" x14ac:dyDescent="0.3">
      <c r="A47" s="207">
        <v>42</v>
      </c>
      <c r="B47" s="207">
        <v>5076</v>
      </c>
      <c r="C47" s="207" t="s">
        <v>351</v>
      </c>
      <c r="D47" s="207">
        <v>4</v>
      </c>
      <c r="E47" s="208"/>
      <c r="F47" s="209">
        <f t="shared" si="0"/>
        <v>0</v>
      </c>
      <c r="G47" s="210">
        <v>5</v>
      </c>
      <c r="H47" s="211">
        <f t="shared" si="1"/>
        <v>1.6666666666666666E-2</v>
      </c>
      <c r="I47" s="209">
        <f t="shared" si="2"/>
        <v>0</v>
      </c>
    </row>
    <row r="48" spans="1:9" x14ac:dyDescent="0.3">
      <c r="A48" s="207">
        <v>43</v>
      </c>
      <c r="B48" s="207" t="s">
        <v>309</v>
      </c>
      <c r="C48" s="207" t="s">
        <v>352</v>
      </c>
      <c r="D48" s="207">
        <v>1</v>
      </c>
      <c r="E48" s="208"/>
      <c r="F48" s="209">
        <f t="shared" si="0"/>
        <v>0</v>
      </c>
      <c r="G48" s="210">
        <v>5</v>
      </c>
      <c r="H48" s="211">
        <f t="shared" si="1"/>
        <v>1.6666666666666666E-2</v>
      </c>
      <c r="I48" s="209">
        <f t="shared" si="2"/>
        <v>0</v>
      </c>
    </row>
    <row r="49" spans="1:9" x14ac:dyDescent="0.3">
      <c r="A49" s="207">
        <v>44</v>
      </c>
      <c r="B49" s="207" t="s">
        <v>309</v>
      </c>
      <c r="C49" s="207" t="s">
        <v>353</v>
      </c>
      <c r="D49" s="207">
        <v>1</v>
      </c>
      <c r="E49" s="208"/>
      <c r="F49" s="209">
        <f t="shared" si="0"/>
        <v>0</v>
      </c>
      <c r="G49" s="210">
        <v>5</v>
      </c>
      <c r="H49" s="211">
        <f t="shared" si="1"/>
        <v>1.6666666666666666E-2</v>
      </c>
      <c r="I49" s="209">
        <f t="shared" si="2"/>
        <v>0</v>
      </c>
    </row>
    <row r="50" spans="1:9" x14ac:dyDescent="0.3">
      <c r="A50" s="207">
        <v>45</v>
      </c>
      <c r="B50" s="207" t="s">
        <v>309</v>
      </c>
      <c r="C50" s="207" t="s">
        <v>354</v>
      </c>
      <c r="D50" s="207">
        <v>1</v>
      </c>
      <c r="E50" s="208"/>
      <c r="F50" s="209">
        <f t="shared" si="0"/>
        <v>0</v>
      </c>
      <c r="G50" s="210">
        <v>5</v>
      </c>
      <c r="H50" s="211">
        <f t="shared" si="1"/>
        <v>1.6666666666666666E-2</v>
      </c>
      <c r="I50" s="209">
        <f t="shared" si="2"/>
        <v>0</v>
      </c>
    </row>
    <row r="51" spans="1:9" x14ac:dyDescent="0.3">
      <c r="A51" s="207">
        <v>46</v>
      </c>
      <c r="B51" s="207" t="s">
        <v>309</v>
      </c>
      <c r="C51" s="207" t="s">
        <v>355</v>
      </c>
      <c r="D51" s="207">
        <v>1</v>
      </c>
      <c r="E51" s="208"/>
      <c r="F51" s="209">
        <f t="shared" si="0"/>
        <v>0</v>
      </c>
      <c r="G51" s="210">
        <v>5</v>
      </c>
      <c r="H51" s="211">
        <f t="shared" si="1"/>
        <v>1.6666666666666666E-2</v>
      </c>
      <c r="I51" s="209">
        <f t="shared" si="2"/>
        <v>0</v>
      </c>
    </row>
    <row r="52" spans="1:9" x14ac:dyDescent="0.3">
      <c r="A52" s="207">
        <v>47</v>
      </c>
      <c r="B52" s="207" t="s">
        <v>309</v>
      </c>
      <c r="C52" s="207" t="s">
        <v>356</v>
      </c>
      <c r="D52" s="207">
        <v>10</v>
      </c>
      <c r="E52" s="208"/>
      <c r="F52" s="209">
        <f t="shared" si="0"/>
        <v>0</v>
      </c>
      <c r="G52" s="210">
        <v>5</v>
      </c>
      <c r="H52" s="211">
        <f t="shared" si="1"/>
        <v>1.6666666666666666E-2</v>
      </c>
      <c r="I52" s="209">
        <f t="shared" si="2"/>
        <v>0</v>
      </c>
    </row>
    <row r="53" spans="1:9" ht="28.8" x14ac:dyDescent="0.3">
      <c r="A53" s="207">
        <v>48</v>
      </c>
      <c r="B53" s="207" t="s">
        <v>309</v>
      </c>
      <c r="C53" s="207" t="s">
        <v>357</v>
      </c>
      <c r="D53" s="207">
        <v>2</v>
      </c>
      <c r="E53" s="208"/>
      <c r="F53" s="209">
        <f t="shared" si="0"/>
        <v>0</v>
      </c>
      <c r="G53" s="210">
        <v>10</v>
      </c>
      <c r="H53" s="211">
        <f t="shared" si="1"/>
        <v>8.3333333333333332E-3</v>
      </c>
      <c r="I53" s="209">
        <f t="shared" si="2"/>
        <v>0</v>
      </c>
    </row>
    <row r="54" spans="1:9" x14ac:dyDescent="0.3">
      <c r="A54" s="207">
        <v>49</v>
      </c>
      <c r="B54" s="207" t="s">
        <v>309</v>
      </c>
      <c r="C54" s="207" t="s">
        <v>358</v>
      </c>
      <c r="D54" s="207">
        <v>5</v>
      </c>
      <c r="E54" s="208"/>
      <c r="F54" s="209">
        <f t="shared" si="0"/>
        <v>0</v>
      </c>
      <c r="G54" s="210">
        <v>5</v>
      </c>
      <c r="H54" s="211">
        <f t="shared" si="1"/>
        <v>1.6666666666666666E-2</v>
      </c>
      <c r="I54" s="209">
        <f t="shared" si="2"/>
        <v>0</v>
      </c>
    </row>
    <row r="55" spans="1:9" x14ac:dyDescent="0.3">
      <c r="A55" s="207">
        <v>50</v>
      </c>
      <c r="B55" s="207" t="s">
        <v>309</v>
      </c>
      <c r="C55" s="207" t="s">
        <v>359</v>
      </c>
      <c r="D55" s="207">
        <v>2</v>
      </c>
      <c r="E55" s="208"/>
      <c r="F55" s="209">
        <f t="shared" si="0"/>
        <v>0</v>
      </c>
      <c r="G55" s="210">
        <v>5</v>
      </c>
      <c r="H55" s="211">
        <f t="shared" si="1"/>
        <v>1.6666666666666666E-2</v>
      </c>
      <c r="I55" s="209">
        <f t="shared" si="2"/>
        <v>0</v>
      </c>
    </row>
    <row r="56" spans="1:9" x14ac:dyDescent="0.3">
      <c r="A56" s="207">
        <v>51</v>
      </c>
      <c r="B56" s="207">
        <v>3777</v>
      </c>
      <c r="C56" s="207" t="s">
        <v>360</v>
      </c>
      <c r="D56" s="207">
        <v>1</v>
      </c>
      <c r="E56" s="208"/>
      <c r="F56" s="209">
        <f t="shared" si="0"/>
        <v>0</v>
      </c>
      <c r="G56" s="210">
        <v>5</v>
      </c>
      <c r="H56" s="211">
        <f t="shared" si="1"/>
        <v>1.6666666666666666E-2</v>
      </c>
      <c r="I56" s="209">
        <f t="shared" si="2"/>
        <v>0</v>
      </c>
    </row>
    <row r="57" spans="1:9" x14ac:dyDescent="0.3">
      <c r="A57" s="207">
        <v>52</v>
      </c>
      <c r="B57" s="207">
        <v>37457</v>
      </c>
      <c r="C57" s="207" t="s">
        <v>361</v>
      </c>
      <c r="D57" s="207">
        <v>1</v>
      </c>
      <c r="E57" s="208"/>
      <c r="F57" s="209">
        <f t="shared" si="0"/>
        <v>0</v>
      </c>
      <c r="G57" s="210">
        <v>5</v>
      </c>
      <c r="H57" s="211">
        <f t="shared" si="1"/>
        <v>1.6666666666666666E-2</v>
      </c>
      <c r="I57" s="209">
        <f t="shared" si="2"/>
        <v>0</v>
      </c>
    </row>
    <row r="58" spans="1:9" x14ac:dyDescent="0.3">
      <c r="A58" s="207">
        <v>53</v>
      </c>
      <c r="B58" s="207" t="s">
        <v>309</v>
      </c>
      <c r="C58" s="207" t="s">
        <v>362</v>
      </c>
      <c r="D58" s="207">
        <v>1</v>
      </c>
      <c r="E58" s="208"/>
      <c r="F58" s="209">
        <f t="shared" si="0"/>
        <v>0</v>
      </c>
      <c r="G58" s="210">
        <v>10</v>
      </c>
      <c r="H58" s="211">
        <f t="shared" si="1"/>
        <v>8.3333333333333332E-3</v>
      </c>
      <c r="I58" s="209">
        <f t="shared" si="2"/>
        <v>0</v>
      </c>
    </row>
    <row r="59" spans="1:9" x14ac:dyDescent="0.3">
      <c r="A59" s="207">
        <v>54</v>
      </c>
      <c r="B59" s="207" t="s">
        <v>309</v>
      </c>
      <c r="C59" s="207" t="s">
        <v>363</v>
      </c>
      <c r="D59" s="207">
        <v>4</v>
      </c>
      <c r="E59" s="208"/>
      <c r="F59" s="209">
        <f t="shared" si="0"/>
        <v>0</v>
      </c>
      <c r="G59" s="210">
        <v>5</v>
      </c>
      <c r="H59" s="211">
        <f t="shared" si="1"/>
        <v>1.6666666666666666E-2</v>
      </c>
      <c r="I59" s="209">
        <f t="shared" si="2"/>
        <v>0</v>
      </c>
    </row>
    <row r="60" spans="1:9" x14ac:dyDescent="0.3">
      <c r="A60" s="207">
        <v>55</v>
      </c>
      <c r="B60" s="207" t="s">
        <v>309</v>
      </c>
      <c r="C60" s="207" t="s">
        <v>364</v>
      </c>
      <c r="D60" s="207">
        <v>1</v>
      </c>
      <c r="E60" s="208"/>
      <c r="F60" s="209">
        <f t="shared" si="0"/>
        <v>0</v>
      </c>
      <c r="G60" s="210">
        <v>5</v>
      </c>
      <c r="H60" s="211">
        <f t="shared" si="1"/>
        <v>1.6666666666666666E-2</v>
      </c>
      <c r="I60" s="209">
        <f t="shared" si="2"/>
        <v>0</v>
      </c>
    </row>
    <row r="61" spans="1:9" x14ac:dyDescent="0.3">
      <c r="A61" s="207">
        <v>56</v>
      </c>
      <c r="B61" s="207" t="s">
        <v>309</v>
      </c>
      <c r="C61" s="207" t="s">
        <v>365</v>
      </c>
      <c r="D61" s="207">
        <v>1</v>
      </c>
      <c r="E61" s="208"/>
      <c r="F61" s="209">
        <f t="shared" si="0"/>
        <v>0</v>
      </c>
      <c r="G61" s="210">
        <v>5</v>
      </c>
      <c r="H61" s="211">
        <f t="shared" si="1"/>
        <v>1.6666666666666666E-2</v>
      </c>
      <c r="I61" s="209">
        <f t="shared" si="2"/>
        <v>0</v>
      </c>
    </row>
    <row r="62" spans="1:9" x14ac:dyDescent="0.3">
      <c r="A62" s="207">
        <v>57</v>
      </c>
      <c r="B62" s="207" t="s">
        <v>309</v>
      </c>
      <c r="C62" s="207" t="s">
        <v>366</v>
      </c>
      <c r="D62" s="207">
        <v>1</v>
      </c>
      <c r="E62" s="208"/>
      <c r="F62" s="209">
        <f t="shared" si="0"/>
        <v>0</v>
      </c>
      <c r="G62" s="210">
        <v>5</v>
      </c>
      <c r="H62" s="211">
        <f t="shared" si="1"/>
        <v>1.6666666666666666E-2</v>
      </c>
      <c r="I62" s="209">
        <f t="shared" si="2"/>
        <v>0</v>
      </c>
    </row>
    <row r="63" spans="1:9" x14ac:dyDescent="0.3">
      <c r="A63" s="207">
        <v>58</v>
      </c>
      <c r="B63" s="207" t="s">
        <v>309</v>
      </c>
      <c r="C63" s="207" t="s">
        <v>367</v>
      </c>
      <c r="D63" s="207">
        <v>1</v>
      </c>
      <c r="E63" s="208"/>
      <c r="F63" s="209">
        <f t="shared" si="0"/>
        <v>0</v>
      </c>
      <c r="G63" s="210">
        <v>10</v>
      </c>
      <c r="H63" s="211">
        <f t="shared" si="1"/>
        <v>8.3333333333333332E-3</v>
      </c>
      <c r="I63" s="209">
        <f t="shared" si="2"/>
        <v>0</v>
      </c>
    </row>
    <row r="64" spans="1:9" x14ac:dyDescent="0.3">
      <c r="A64" s="207">
        <v>59</v>
      </c>
      <c r="B64" s="207" t="s">
        <v>309</v>
      </c>
      <c r="C64" s="207" t="s">
        <v>368</v>
      </c>
      <c r="D64" s="207">
        <v>3</v>
      </c>
      <c r="E64" s="208"/>
      <c r="F64" s="209">
        <f t="shared" si="0"/>
        <v>0</v>
      </c>
      <c r="G64" s="210">
        <v>5</v>
      </c>
      <c r="H64" s="211">
        <f t="shared" si="1"/>
        <v>1.6666666666666666E-2</v>
      </c>
      <c r="I64" s="209">
        <f t="shared" si="2"/>
        <v>0</v>
      </c>
    </row>
    <row r="65" spans="1:9" x14ac:dyDescent="0.3">
      <c r="A65" s="207">
        <v>60</v>
      </c>
      <c r="B65" s="207" t="s">
        <v>309</v>
      </c>
      <c r="C65" s="207" t="s">
        <v>369</v>
      </c>
      <c r="D65" s="207">
        <v>6</v>
      </c>
      <c r="E65" s="208"/>
      <c r="F65" s="209">
        <f t="shared" si="0"/>
        <v>0</v>
      </c>
      <c r="G65" s="210">
        <v>5</v>
      </c>
      <c r="H65" s="211">
        <f t="shared" ref="H65:H90" si="3">1/(G65*12)</f>
        <v>1.6666666666666666E-2</v>
      </c>
      <c r="I65" s="209">
        <f t="shared" ref="I65:I90" si="4">F65*H65</f>
        <v>0</v>
      </c>
    </row>
    <row r="66" spans="1:9" x14ac:dyDescent="0.3">
      <c r="A66" s="207">
        <v>61</v>
      </c>
      <c r="B66" s="207" t="s">
        <v>309</v>
      </c>
      <c r="C66" s="207" t="s">
        <v>370</v>
      </c>
      <c r="D66" s="207">
        <v>3</v>
      </c>
      <c r="E66" s="208"/>
      <c r="F66" s="209">
        <f t="shared" ref="F66:F90" si="5">D66*E66</f>
        <v>0</v>
      </c>
      <c r="G66" s="210">
        <v>5</v>
      </c>
      <c r="H66" s="211">
        <f t="shared" si="3"/>
        <v>1.6666666666666666E-2</v>
      </c>
      <c r="I66" s="209">
        <f t="shared" si="4"/>
        <v>0</v>
      </c>
    </row>
    <row r="67" spans="1:9" x14ac:dyDescent="0.3">
      <c r="A67" s="207">
        <v>62</v>
      </c>
      <c r="B67" s="207" t="s">
        <v>309</v>
      </c>
      <c r="C67" s="207" t="s">
        <v>371</v>
      </c>
      <c r="D67" s="207">
        <v>3</v>
      </c>
      <c r="E67" s="208"/>
      <c r="F67" s="209">
        <f t="shared" si="5"/>
        <v>0</v>
      </c>
      <c r="G67" s="210">
        <v>5</v>
      </c>
      <c r="H67" s="211">
        <f t="shared" si="3"/>
        <v>1.6666666666666666E-2</v>
      </c>
      <c r="I67" s="209">
        <f t="shared" si="4"/>
        <v>0</v>
      </c>
    </row>
    <row r="68" spans="1:9" x14ac:dyDescent="0.3">
      <c r="A68" s="207">
        <v>63</v>
      </c>
      <c r="B68" s="207" t="s">
        <v>309</v>
      </c>
      <c r="C68" s="207" t="s">
        <v>372</v>
      </c>
      <c r="D68" s="207">
        <v>3</v>
      </c>
      <c r="E68" s="208"/>
      <c r="F68" s="209">
        <f t="shared" si="5"/>
        <v>0</v>
      </c>
      <c r="G68" s="210">
        <v>5</v>
      </c>
      <c r="H68" s="211">
        <f t="shared" si="3"/>
        <v>1.6666666666666666E-2</v>
      </c>
      <c r="I68" s="209">
        <f t="shared" si="4"/>
        <v>0</v>
      </c>
    </row>
    <row r="69" spans="1:9" x14ac:dyDescent="0.3">
      <c r="A69" s="207">
        <v>64</v>
      </c>
      <c r="B69" s="207" t="s">
        <v>309</v>
      </c>
      <c r="C69" s="207" t="s">
        <v>373</v>
      </c>
      <c r="D69" s="207">
        <v>2</v>
      </c>
      <c r="E69" s="208"/>
      <c r="F69" s="209">
        <f t="shared" si="5"/>
        <v>0</v>
      </c>
      <c r="G69" s="210">
        <v>5</v>
      </c>
      <c r="H69" s="211">
        <f t="shared" si="3"/>
        <v>1.6666666666666666E-2</v>
      </c>
      <c r="I69" s="209">
        <f t="shared" si="4"/>
        <v>0</v>
      </c>
    </row>
    <row r="70" spans="1:9" x14ac:dyDescent="0.3">
      <c r="A70" s="207">
        <v>65</v>
      </c>
      <c r="B70" s="207" t="s">
        <v>309</v>
      </c>
      <c r="C70" s="207" t="s">
        <v>374</v>
      </c>
      <c r="D70" s="207">
        <v>2</v>
      </c>
      <c r="E70" s="208"/>
      <c r="F70" s="209">
        <f t="shared" si="5"/>
        <v>0</v>
      </c>
      <c r="G70" s="210">
        <v>5</v>
      </c>
      <c r="H70" s="211">
        <f t="shared" si="3"/>
        <v>1.6666666666666666E-2</v>
      </c>
      <c r="I70" s="209">
        <f t="shared" si="4"/>
        <v>0</v>
      </c>
    </row>
    <row r="71" spans="1:9" x14ac:dyDescent="0.3">
      <c r="A71" s="207">
        <v>66</v>
      </c>
      <c r="B71" s="207" t="s">
        <v>309</v>
      </c>
      <c r="C71" s="207" t="s">
        <v>375</v>
      </c>
      <c r="D71" s="207">
        <v>2</v>
      </c>
      <c r="E71" s="208"/>
      <c r="F71" s="209">
        <f t="shared" si="5"/>
        <v>0</v>
      </c>
      <c r="G71" s="210">
        <v>5</v>
      </c>
      <c r="H71" s="211">
        <f t="shared" si="3"/>
        <v>1.6666666666666666E-2</v>
      </c>
      <c r="I71" s="209">
        <f t="shared" si="4"/>
        <v>0</v>
      </c>
    </row>
    <row r="72" spans="1:9" x14ac:dyDescent="0.3">
      <c r="A72" s="207">
        <v>67</v>
      </c>
      <c r="B72" s="207" t="s">
        <v>309</v>
      </c>
      <c r="C72" s="207" t="s">
        <v>376</v>
      </c>
      <c r="D72" s="207">
        <v>4</v>
      </c>
      <c r="E72" s="208"/>
      <c r="F72" s="209">
        <f t="shared" si="5"/>
        <v>0</v>
      </c>
      <c r="G72" s="210">
        <v>5</v>
      </c>
      <c r="H72" s="211">
        <f t="shared" si="3"/>
        <v>1.6666666666666666E-2</v>
      </c>
      <c r="I72" s="209">
        <f t="shared" si="4"/>
        <v>0</v>
      </c>
    </row>
    <row r="73" spans="1:9" x14ac:dyDescent="0.3">
      <c r="A73" s="207">
        <v>68</v>
      </c>
      <c r="B73" s="207" t="s">
        <v>309</v>
      </c>
      <c r="C73" s="207" t="s">
        <v>377</v>
      </c>
      <c r="D73" s="207">
        <v>2</v>
      </c>
      <c r="E73" s="208"/>
      <c r="F73" s="209">
        <f t="shared" si="5"/>
        <v>0</v>
      </c>
      <c r="G73" s="210">
        <v>5</v>
      </c>
      <c r="H73" s="211">
        <f t="shared" si="3"/>
        <v>1.6666666666666666E-2</v>
      </c>
      <c r="I73" s="209">
        <f t="shared" si="4"/>
        <v>0</v>
      </c>
    </row>
    <row r="74" spans="1:9" x14ac:dyDescent="0.3">
      <c r="A74" s="207">
        <v>69</v>
      </c>
      <c r="B74" s="207">
        <v>38376</v>
      </c>
      <c r="C74" s="207" t="s">
        <v>378</v>
      </c>
      <c r="D74" s="207">
        <v>1</v>
      </c>
      <c r="E74" s="208"/>
      <c r="F74" s="209">
        <f t="shared" si="5"/>
        <v>0</v>
      </c>
      <c r="G74" s="210">
        <v>5</v>
      </c>
      <c r="H74" s="211">
        <f t="shared" si="3"/>
        <v>1.6666666666666666E-2</v>
      </c>
      <c r="I74" s="209">
        <f t="shared" si="4"/>
        <v>0</v>
      </c>
    </row>
    <row r="75" spans="1:9" x14ac:dyDescent="0.3">
      <c r="A75" s="207">
        <v>70</v>
      </c>
      <c r="B75" s="207">
        <v>38379</v>
      </c>
      <c r="C75" s="207" t="s">
        <v>379</v>
      </c>
      <c r="D75" s="207">
        <v>2</v>
      </c>
      <c r="E75" s="208"/>
      <c r="F75" s="209">
        <f t="shared" si="5"/>
        <v>0</v>
      </c>
      <c r="G75" s="210">
        <v>5</v>
      </c>
      <c r="H75" s="211">
        <f t="shared" si="3"/>
        <v>1.6666666666666666E-2</v>
      </c>
      <c r="I75" s="209">
        <f t="shared" si="4"/>
        <v>0</v>
      </c>
    </row>
    <row r="76" spans="1:9" x14ac:dyDescent="0.3">
      <c r="A76" s="207">
        <v>71</v>
      </c>
      <c r="B76" s="207" t="s">
        <v>380</v>
      </c>
      <c r="C76" s="207" t="s">
        <v>381</v>
      </c>
      <c r="D76" s="207">
        <v>1</v>
      </c>
      <c r="E76" s="208"/>
      <c r="F76" s="209">
        <f t="shared" si="5"/>
        <v>0</v>
      </c>
      <c r="G76" s="210">
        <v>5</v>
      </c>
      <c r="H76" s="211">
        <f t="shared" si="3"/>
        <v>1.6666666666666666E-2</v>
      </c>
      <c r="I76" s="209">
        <f t="shared" si="4"/>
        <v>0</v>
      </c>
    </row>
    <row r="77" spans="1:9" x14ac:dyDescent="0.3">
      <c r="A77" s="207">
        <v>72</v>
      </c>
      <c r="B77" s="207" t="s">
        <v>309</v>
      </c>
      <c r="C77" s="207" t="s">
        <v>382</v>
      </c>
      <c r="D77" s="207">
        <v>3</v>
      </c>
      <c r="E77" s="208"/>
      <c r="F77" s="209">
        <f t="shared" si="5"/>
        <v>0</v>
      </c>
      <c r="G77" s="210">
        <v>5</v>
      </c>
      <c r="H77" s="211">
        <f t="shared" si="3"/>
        <v>1.6666666666666666E-2</v>
      </c>
      <c r="I77" s="209">
        <f t="shared" si="4"/>
        <v>0</v>
      </c>
    </row>
    <row r="78" spans="1:9" x14ac:dyDescent="0.3">
      <c r="A78" s="207">
        <v>73</v>
      </c>
      <c r="B78" s="207" t="s">
        <v>309</v>
      </c>
      <c r="C78" s="207" t="s">
        <v>383</v>
      </c>
      <c r="D78" s="207">
        <v>3</v>
      </c>
      <c r="E78" s="208"/>
      <c r="F78" s="209">
        <f t="shared" si="5"/>
        <v>0</v>
      </c>
      <c r="G78" s="210">
        <v>5</v>
      </c>
      <c r="H78" s="211">
        <f t="shared" si="3"/>
        <v>1.6666666666666666E-2</v>
      </c>
      <c r="I78" s="209">
        <f t="shared" si="4"/>
        <v>0</v>
      </c>
    </row>
    <row r="79" spans="1:9" x14ac:dyDescent="0.3">
      <c r="A79" s="207">
        <v>74</v>
      </c>
      <c r="B79" s="207" t="s">
        <v>309</v>
      </c>
      <c r="C79" s="207" t="s">
        <v>384</v>
      </c>
      <c r="D79" s="207">
        <v>1</v>
      </c>
      <c r="E79" s="208"/>
      <c r="F79" s="209">
        <f t="shared" si="5"/>
        <v>0</v>
      </c>
      <c r="G79" s="210">
        <v>10</v>
      </c>
      <c r="H79" s="211">
        <f t="shared" si="3"/>
        <v>8.3333333333333332E-3</v>
      </c>
      <c r="I79" s="209">
        <f t="shared" si="4"/>
        <v>0</v>
      </c>
    </row>
    <row r="80" spans="1:9" x14ac:dyDescent="0.3">
      <c r="A80" s="207">
        <v>75</v>
      </c>
      <c r="B80" s="207" t="s">
        <v>309</v>
      </c>
      <c r="C80" s="207" t="s">
        <v>385</v>
      </c>
      <c r="D80" s="207">
        <v>1</v>
      </c>
      <c r="E80" s="208"/>
      <c r="F80" s="209">
        <f t="shared" si="5"/>
        <v>0</v>
      </c>
      <c r="G80" s="210">
        <v>5</v>
      </c>
      <c r="H80" s="211">
        <f t="shared" si="3"/>
        <v>1.6666666666666666E-2</v>
      </c>
      <c r="I80" s="209">
        <f t="shared" si="4"/>
        <v>0</v>
      </c>
    </row>
    <row r="81" spans="1:9" x14ac:dyDescent="0.3">
      <c r="A81" s="207">
        <v>76</v>
      </c>
      <c r="B81" s="207">
        <v>38465</v>
      </c>
      <c r="C81" s="207" t="s">
        <v>386</v>
      </c>
      <c r="D81" s="207">
        <v>6</v>
      </c>
      <c r="E81" s="208"/>
      <c r="F81" s="209">
        <f t="shared" si="5"/>
        <v>0</v>
      </c>
      <c r="G81" s="210">
        <v>5</v>
      </c>
      <c r="H81" s="211">
        <f t="shared" si="3"/>
        <v>1.6666666666666666E-2</v>
      </c>
      <c r="I81" s="209">
        <f t="shared" si="4"/>
        <v>0</v>
      </c>
    </row>
    <row r="82" spans="1:9" x14ac:dyDescent="0.3">
      <c r="A82" s="207">
        <v>77</v>
      </c>
      <c r="B82" s="207" t="s">
        <v>309</v>
      </c>
      <c r="C82" s="207" t="s">
        <v>387</v>
      </c>
      <c r="D82" s="207">
        <v>1</v>
      </c>
      <c r="E82" s="208"/>
      <c r="F82" s="209">
        <f t="shared" si="5"/>
        <v>0</v>
      </c>
      <c r="G82" s="210">
        <v>10</v>
      </c>
      <c r="H82" s="211">
        <f t="shared" si="3"/>
        <v>8.3333333333333332E-3</v>
      </c>
      <c r="I82" s="209">
        <f t="shared" si="4"/>
        <v>0</v>
      </c>
    </row>
    <row r="83" spans="1:9" x14ac:dyDescent="0.3">
      <c r="A83" s="207">
        <v>78</v>
      </c>
      <c r="B83" s="207" t="s">
        <v>309</v>
      </c>
      <c r="C83" s="207" t="s">
        <v>388</v>
      </c>
      <c r="D83" s="207">
        <v>1</v>
      </c>
      <c r="E83" s="208"/>
      <c r="F83" s="209">
        <f t="shared" si="5"/>
        <v>0</v>
      </c>
      <c r="G83" s="210">
        <v>10</v>
      </c>
      <c r="H83" s="211">
        <f t="shared" si="3"/>
        <v>8.3333333333333332E-3</v>
      </c>
      <c r="I83" s="209">
        <f t="shared" si="4"/>
        <v>0</v>
      </c>
    </row>
    <row r="84" spans="1:9" x14ac:dyDescent="0.3">
      <c r="A84" s="207">
        <v>79</v>
      </c>
      <c r="B84" s="207" t="s">
        <v>309</v>
      </c>
      <c r="C84" s="207" t="s">
        <v>389</v>
      </c>
      <c r="D84" s="207">
        <v>1</v>
      </c>
      <c r="E84" s="208"/>
      <c r="F84" s="209">
        <f t="shared" si="5"/>
        <v>0</v>
      </c>
      <c r="G84" s="210">
        <v>5</v>
      </c>
      <c r="H84" s="211">
        <f t="shared" si="3"/>
        <v>1.6666666666666666E-2</v>
      </c>
      <c r="I84" s="209">
        <f t="shared" si="4"/>
        <v>0</v>
      </c>
    </row>
    <row r="85" spans="1:9" x14ac:dyDescent="0.3">
      <c r="A85" s="207">
        <v>80</v>
      </c>
      <c r="B85" s="207" t="s">
        <v>309</v>
      </c>
      <c r="C85" s="207" t="s">
        <v>390</v>
      </c>
      <c r="D85" s="207">
        <v>1</v>
      </c>
      <c r="E85" s="208"/>
      <c r="F85" s="209">
        <f t="shared" si="5"/>
        <v>0</v>
      </c>
      <c r="G85" s="210">
        <v>5</v>
      </c>
      <c r="H85" s="211">
        <f t="shared" si="3"/>
        <v>1.6666666666666666E-2</v>
      </c>
      <c r="I85" s="209">
        <f t="shared" si="4"/>
        <v>0</v>
      </c>
    </row>
    <row r="86" spans="1:9" x14ac:dyDescent="0.3">
      <c r="A86" s="207">
        <v>81</v>
      </c>
      <c r="B86" s="207" t="s">
        <v>309</v>
      </c>
      <c r="C86" s="207" t="s">
        <v>391</v>
      </c>
      <c r="D86" s="207">
        <v>3</v>
      </c>
      <c r="E86" s="208"/>
      <c r="F86" s="209">
        <f t="shared" si="5"/>
        <v>0</v>
      </c>
      <c r="G86" s="210">
        <v>5</v>
      </c>
      <c r="H86" s="211">
        <f t="shared" si="3"/>
        <v>1.6666666666666666E-2</v>
      </c>
      <c r="I86" s="209">
        <f t="shared" si="4"/>
        <v>0</v>
      </c>
    </row>
    <row r="87" spans="1:9" x14ac:dyDescent="0.3">
      <c r="A87" s="207">
        <v>82</v>
      </c>
      <c r="B87" s="207">
        <v>10667</v>
      </c>
      <c r="C87" s="207" t="s">
        <v>392</v>
      </c>
      <c r="D87" s="207">
        <v>1</v>
      </c>
      <c r="E87" s="212"/>
      <c r="F87" s="209">
        <f t="shared" si="5"/>
        <v>0</v>
      </c>
      <c r="G87" s="210">
        <v>15</v>
      </c>
      <c r="H87" s="211">
        <f t="shared" si="3"/>
        <v>5.5555555555555558E-3</v>
      </c>
      <c r="I87" s="209">
        <f t="shared" si="4"/>
        <v>0</v>
      </c>
    </row>
    <row r="88" spans="1:9" x14ac:dyDescent="0.3">
      <c r="A88" s="207">
        <v>83</v>
      </c>
      <c r="B88" s="207">
        <v>10535</v>
      </c>
      <c r="C88" s="207" t="s">
        <v>393</v>
      </c>
      <c r="D88" s="207">
        <v>1</v>
      </c>
      <c r="E88" s="208"/>
      <c r="F88" s="209">
        <f t="shared" si="5"/>
        <v>0</v>
      </c>
      <c r="G88" s="210">
        <v>10</v>
      </c>
      <c r="H88" s="211">
        <f t="shared" si="3"/>
        <v>8.3333333333333332E-3</v>
      </c>
      <c r="I88" s="209">
        <f t="shared" si="4"/>
        <v>0</v>
      </c>
    </row>
    <row r="89" spans="1:9" x14ac:dyDescent="0.3">
      <c r="A89" s="207">
        <v>84</v>
      </c>
      <c r="B89" s="207"/>
      <c r="C89" s="207" t="s">
        <v>394</v>
      </c>
      <c r="D89" s="207">
        <v>1</v>
      </c>
      <c r="E89" s="208"/>
      <c r="F89" s="209">
        <f t="shared" si="5"/>
        <v>0</v>
      </c>
      <c r="G89" s="210">
        <v>5</v>
      </c>
      <c r="H89" s="211">
        <f t="shared" si="3"/>
        <v>1.6666666666666666E-2</v>
      </c>
      <c r="I89" s="209">
        <f t="shared" si="4"/>
        <v>0</v>
      </c>
    </row>
    <row r="90" spans="1:9" x14ac:dyDescent="0.3">
      <c r="A90" s="207">
        <v>85</v>
      </c>
      <c r="B90" s="207"/>
      <c r="C90" s="207" t="s">
        <v>395</v>
      </c>
      <c r="D90" s="207">
        <v>1</v>
      </c>
      <c r="E90" s="208"/>
      <c r="F90" s="209">
        <f t="shared" si="5"/>
        <v>0</v>
      </c>
      <c r="G90" s="210">
        <v>5</v>
      </c>
      <c r="H90" s="211">
        <f t="shared" si="3"/>
        <v>1.6666666666666666E-2</v>
      </c>
      <c r="I90" s="209">
        <f t="shared" si="4"/>
        <v>0</v>
      </c>
    </row>
    <row r="91" spans="1:9" ht="18" x14ac:dyDescent="0.35">
      <c r="A91" s="367" t="s">
        <v>305</v>
      </c>
      <c r="B91" s="367"/>
      <c r="C91" s="367"/>
      <c r="D91" s="367"/>
      <c r="E91" s="367"/>
      <c r="F91" s="213">
        <f>SUM(F6:F90)</f>
        <v>0</v>
      </c>
      <c r="G91" s="214"/>
      <c r="H91" s="214"/>
      <c r="I91" s="214"/>
    </row>
    <row r="92" spans="1:9" x14ac:dyDescent="0.3">
      <c r="G92" s="214"/>
      <c r="H92" s="214"/>
      <c r="I92" s="214"/>
    </row>
    <row r="93" spans="1:9" ht="57.6" x14ac:dyDescent="0.3">
      <c r="A93" s="216" t="s">
        <v>3</v>
      </c>
      <c r="B93" s="216" t="s">
        <v>396</v>
      </c>
      <c r="C93" s="216" t="s">
        <v>397</v>
      </c>
      <c r="D93" s="216" t="s">
        <v>398</v>
      </c>
      <c r="E93" s="204" t="s">
        <v>304</v>
      </c>
      <c r="F93" s="204" t="s">
        <v>305</v>
      </c>
      <c r="G93" s="205" t="s">
        <v>306</v>
      </c>
      <c r="H93" s="205" t="s">
        <v>307</v>
      </c>
      <c r="I93" s="205" t="s">
        <v>399</v>
      </c>
    </row>
    <row r="94" spans="1:9" x14ac:dyDescent="0.3">
      <c r="A94" s="217">
        <v>1</v>
      </c>
      <c r="B94" s="217" t="s">
        <v>309</v>
      </c>
      <c r="C94" s="217" t="s">
        <v>400</v>
      </c>
      <c r="D94" s="217">
        <v>1</v>
      </c>
      <c r="E94" s="208"/>
      <c r="F94" s="209">
        <f t="shared" ref="F94:F95" si="6">D94*E94</f>
        <v>0</v>
      </c>
      <c r="G94" s="210">
        <v>10</v>
      </c>
      <c r="H94" s="211">
        <f>1/(G94*12)</f>
        <v>8.3333333333333332E-3</v>
      </c>
      <c r="I94" s="209">
        <f>F94*H94</f>
        <v>0</v>
      </c>
    </row>
    <row r="95" spans="1:9" x14ac:dyDescent="0.3">
      <c r="A95" s="217">
        <v>2</v>
      </c>
      <c r="B95" s="217" t="s">
        <v>309</v>
      </c>
      <c r="C95" s="217" t="s">
        <v>401</v>
      </c>
      <c r="D95" s="217">
        <v>1</v>
      </c>
      <c r="E95" s="208"/>
      <c r="F95" s="209">
        <f t="shared" si="6"/>
        <v>0</v>
      </c>
      <c r="G95" s="210">
        <v>10</v>
      </c>
      <c r="H95" s="211">
        <f>1/(G95*12)</f>
        <v>8.3333333333333332E-3</v>
      </c>
      <c r="I95" s="209">
        <f>F95*H95</f>
        <v>0</v>
      </c>
    </row>
    <row r="96" spans="1:9" ht="18" x14ac:dyDescent="0.35">
      <c r="A96" s="367" t="s">
        <v>305</v>
      </c>
      <c r="B96" s="367"/>
      <c r="C96" s="367"/>
      <c r="D96" s="367"/>
      <c r="E96" s="367"/>
      <c r="F96" s="213">
        <f>SUM(F94:F95)</f>
        <v>0</v>
      </c>
    </row>
    <row r="99" spans="1:4" ht="18" x14ac:dyDescent="0.3">
      <c r="C99" s="218" t="s">
        <v>409</v>
      </c>
      <c r="D99" s="221">
        <f>SUM(I:I)</f>
        <v>0</v>
      </c>
    </row>
    <row r="100" spans="1:4" x14ac:dyDescent="0.3">
      <c r="D100" s="219"/>
    </row>
    <row r="101" spans="1:4" ht="15.6" x14ac:dyDescent="0.3">
      <c r="A101" s="220"/>
    </row>
    <row r="102" spans="1:4" ht="15.6" x14ac:dyDescent="0.3">
      <c r="A102" s="220" t="s">
        <v>408</v>
      </c>
    </row>
  </sheetData>
  <sheetProtection algorithmName="SHA-512" hashValue="ipBKLSMv+67ehjb/nk82/hfQxks9iq8sgUo28gLf6cJclSTcndX8v3CgOlmYSLl+rVXGbkdVeVXhdPQShnqL6A==" saltValue="AS1yKvuGpqKwuJKl2YJc3Q==" spinCount="100000" sheet="1" objects="1" scenarios="1"/>
  <mergeCells count="5">
    <mergeCell ref="A1:F1"/>
    <mergeCell ref="A2:F2"/>
    <mergeCell ref="A3:F3"/>
    <mergeCell ref="A91:E91"/>
    <mergeCell ref="A96:E96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AE9575-D075-476C-8253-51F1FF2E0A98}">
  <dimension ref="A1:G32"/>
  <sheetViews>
    <sheetView showGridLines="0" topLeftCell="A10" zoomScale="85" zoomScaleNormal="85" workbookViewId="0">
      <selection activeCell="D29" sqref="D29:F29"/>
    </sheetView>
  </sheetViews>
  <sheetFormatPr defaultRowHeight="14.4" outlineLevelRow="1" x14ac:dyDescent="0.3"/>
  <cols>
    <col min="1" max="1" width="49.109375" style="40" customWidth="1"/>
    <col min="2" max="2" width="19.33203125" style="40" bestFit="1" customWidth="1"/>
    <col min="3" max="3" width="15" style="40" customWidth="1"/>
    <col min="4" max="4" width="11.5546875" style="40" customWidth="1"/>
    <col min="5" max="5" width="10.33203125" style="40" customWidth="1"/>
    <col min="6" max="6" width="11.5546875" style="40" customWidth="1"/>
    <col min="7" max="7" width="61.88671875" style="40" customWidth="1"/>
    <col min="8" max="255" width="8.88671875" style="40"/>
    <col min="256" max="256" width="49.109375" style="40" customWidth="1"/>
    <col min="257" max="257" width="19.33203125" style="40" bestFit="1" customWidth="1"/>
    <col min="258" max="258" width="15" style="40" customWidth="1"/>
    <col min="259" max="259" width="13.109375" style="40" customWidth="1"/>
    <col min="260" max="260" width="11.5546875" style="40" customWidth="1"/>
    <col min="261" max="261" width="10.33203125" style="40" customWidth="1"/>
    <col min="262" max="262" width="11.5546875" style="40" customWidth="1"/>
    <col min="263" max="263" width="61.88671875" style="40" customWidth="1"/>
    <col min="264" max="511" width="8.88671875" style="40"/>
    <col min="512" max="512" width="49.109375" style="40" customWidth="1"/>
    <col min="513" max="513" width="19.33203125" style="40" bestFit="1" customWidth="1"/>
    <col min="514" max="514" width="15" style="40" customWidth="1"/>
    <col min="515" max="515" width="13.109375" style="40" customWidth="1"/>
    <col min="516" max="516" width="11.5546875" style="40" customWidth="1"/>
    <col min="517" max="517" width="10.33203125" style="40" customWidth="1"/>
    <col min="518" max="518" width="11.5546875" style="40" customWidth="1"/>
    <col min="519" max="519" width="61.88671875" style="40" customWidth="1"/>
    <col min="520" max="767" width="8.88671875" style="40"/>
    <col min="768" max="768" width="49.109375" style="40" customWidth="1"/>
    <col min="769" max="769" width="19.33203125" style="40" bestFit="1" customWidth="1"/>
    <col min="770" max="770" width="15" style="40" customWidth="1"/>
    <col min="771" max="771" width="13.109375" style="40" customWidth="1"/>
    <col min="772" max="772" width="11.5546875" style="40" customWidth="1"/>
    <col min="773" max="773" width="10.33203125" style="40" customWidth="1"/>
    <col min="774" max="774" width="11.5546875" style="40" customWidth="1"/>
    <col min="775" max="775" width="61.88671875" style="40" customWidth="1"/>
    <col min="776" max="1023" width="8.88671875" style="40"/>
    <col min="1024" max="1024" width="49.109375" style="40" customWidth="1"/>
    <col min="1025" max="1025" width="19.33203125" style="40" bestFit="1" customWidth="1"/>
    <col min="1026" max="1026" width="15" style="40" customWidth="1"/>
    <col min="1027" max="1027" width="13.109375" style="40" customWidth="1"/>
    <col min="1028" max="1028" width="11.5546875" style="40" customWidth="1"/>
    <col min="1029" max="1029" width="10.33203125" style="40" customWidth="1"/>
    <col min="1030" max="1030" width="11.5546875" style="40" customWidth="1"/>
    <col min="1031" max="1031" width="61.88671875" style="40" customWidth="1"/>
    <col min="1032" max="1279" width="8.88671875" style="40"/>
    <col min="1280" max="1280" width="49.109375" style="40" customWidth="1"/>
    <col min="1281" max="1281" width="19.33203125" style="40" bestFit="1" customWidth="1"/>
    <col min="1282" max="1282" width="15" style="40" customWidth="1"/>
    <col min="1283" max="1283" width="13.109375" style="40" customWidth="1"/>
    <col min="1284" max="1284" width="11.5546875" style="40" customWidth="1"/>
    <col min="1285" max="1285" width="10.33203125" style="40" customWidth="1"/>
    <col min="1286" max="1286" width="11.5546875" style="40" customWidth="1"/>
    <col min="1287" max="1287" width="61.88671875" style="40" customWidth="1"/>
    <col min="1288" max="1535" width="8.88671875" style="40"/>
    <col min="1536" max="1536" width="49.109375" style="40" customWidth="1"/>
    <col min="1537" max="1537" width="19.33203125" style="40" bestFit="1" customWidth="1"/>
    <col min="1538" max="1538" width="15" style="40" customWidth="1"/>
    <col min="1539" max="1539" width="13.109375" style="40" customWidth="1"/>
    <col min="1540" max="1540" width="11.5546875" style="40" customWidth="1"/>
    <col min="1541" max="1541" width="10.33203125" style="40" customWidth="1"/>
    <col min="1542" max="1542" width="11.5546875" style="40" customWidth="1"/>
    <col min="1543" max="1543" width="61.88671875" style="40" customWidth="1"/>
    <col min="1544" max="1791" width="8.88671875" style="40"/>
    <col min="1792" max="1792" width="49.109375" style="40" customWidth="1"/>
    <col min="1793" max="1793" width="19.33203125" style="40" bestFit="1" customWidth="1"/>
    <col min="1794" max="1794" width="15" style="40" customWidth="1"/>
    <col min="1795" max="1795" width="13.109375" style="40" customWidth="1"/>
    <col min="1796" max="1796" width="11.5546875" style="40" customWidth="1"/>
    <col min="1797" max="1797" width="10.33203125" style="40" customWidth="1"/>
    <col min="1798" max="1798" width="11.5546875" style="40" customWidth="1"/>
    <col min="1799" max="1799" width="61.88671875" style="40" customWidth="1"/>
    <col min="1800" max="2047" width="8.88671875" style="40"/>
    <col min="2048" max="2048" width="49.109375" style="40" customWidth="1"/>
    <col min="2049" max="2049" width="19.33203125" style="40" bestFit="1" customWidth="1"/>
    <col min="2050" max="2050" width="15" style="40" customWidth="1"/>
    <col min="2051" max="2051" width="13.109375" style="40" customWidth="1"/>
    <col min="2052" max="2052" width="11.5546875" style="40" customWidth="1"/>
    <col min="2053" max="2053" width="10.33203125" style="40" customWidth="1"/>
    <col min="2054" max="2054" width="11.5546875" style="40" customWidth="1"/>
    <col min="2055" max="2055" width="61.88671875" style="40" customWidth="1"/>
    <col min="2056" max="2303" width="8.88671875" style="40"/>
    <col min="2304" max="2304" width="49.109375" style="40" customWidth="1"/>
    <col min="2305" max="2305" width="19.33203125" style="40" bestFit="1" customWidth="1"/>
    <col min="2306" max="2306" width="15" style="40" customWidth="1"/>
    <col min="2307" max="2307" width="13.109375" style="40" customWidth="1"/>
    <col min="2308" max="2308" width="11.5546875" style="40" customWidth="1"/>
    <col min="2309" max="2309" width="10.33203125" style="40" customWidth="1"/>
    <col min="2310" max="2310" width="11.5546875" style="40" customWidth="1"/>
    <col min="2311" max="2311" width="61.88671875" style="40" customWidth="1"/>
    <col min="2312" max="2559" width="8.88671875" style="40"/>
    <col min="2560" max="2560" width="49.109375" style="40" customWidth="1"/>
    <col min="2561" max="2561" width="19.33203125" style="40" bestFit="1" customWidth="1"/>
    <col min="2562" max="2562" width="15" style="40" customWidth="1"/>
    <col min="2563" max="2563" width="13.109375" style="40" customWidth="1"/>
    <col min="2564" max="2564" width="11.5546875" style="40" customWidth="1"/>
    <col min="2565" max="2565" width="10.33203125" style="40" customWidth="1"/>
    <col min="2566" max="2566" width="11.5546875" style="40" customWidth="1"/>
    <col min="2567" max="2567" width="61.88671875" style="40" customWidth="1"/>
    <col min="2568" max="2815" width="8.88671875" style="40"/>
    <col min="2816" max="2816" width="49.109375" style="40" customWidth="1"/>
    <col min="2817" max="2817" width="19.33203125" style="40" bestFit="1" customWidth="1"/>
    <col min="2818" max="2818" width="15" style="40" customWidth="1"/>
    <col min="2819" max="2819" width="13.109375" style="40" customWidth="1"/>
    <col min="2820" max="2820" width="11.5546875" style="40" customWidth="1"/>
    <col min="2821" max="2821" width="10.33203125" style="40" customWidth="1"/>
    <col min="2822" max="2822" width="11.5546875" style="40" customWidth="1"/>
    <col min="2823" max="2823" width="61.88671875" style="40" customWidth="1"/>
    <col min="2824" max="3071" width="8.88671875" style="40"/>
    <col min="3072" max="3072" width="49.109375" style="40" customWidth="1"/>
    <col min="3073" max="3073" width="19.33203125" style="40" bestFit="1" customWidth="1"/>
    <col min="3074" max="3074" width="15" style="40" customWidth="1"/>
    <col min="3075" max="3075" width="13.109375" style="40" customWidth="1"/>
    <col min="3076" max="3076" width="11.5546875" style="40" customWidth="1"/>
    <col min="3077" max="3077" width="10.33203125" style="40" customWidth="1"/>
    <col min="3078" max="3078" width="11.5546875" style="40" customWidth="1"/>
    <col min="3079" max="3079" width="61.88671875" style="40" customWidth="1"/>
    <col min="3080" max="3327" width="8.88671875" style="40"/>
    <col min="3328" max="3328" width="49.109375" style="40" customWidth="1"/>
    <col min="3329" max="3329" width="19.33203125" style="40" bestFit="1" customWidth="1"/>
    <col min="3330" max="3330" width="15" style="40" customWidth="1"/>
    <col min="3331" max="3331" width="13.109375" style="40" customWidth="1"/>
    <col min="3332" max="3332" width="11.5546875" style="40" customWidth="1"/>
    <col min="3333" max="3333" width="10.33203125" style="40" customWidth="1"/>
    <col min="3334" max="3334" width="11.5546875" style="40" customWidth="1"/>
    <col min="3335" max="3335" width="61.88671875" style="40" customWidth="1"/>
    <col min="3336" max="3583" width="8.88671875" style="40"/>
    <col min="3584" max="3584" width="49.109375" style="40" customWidth="1"/>
    <col min="3585" max="3585" width="19.33203125" style="40" bestFit="1" customWidth="1"/>
    <col min="3586" max="3586" width="15" style="40" customWidth="1"/>
    <col min="3587" max="3587" width="13.109375" style="40" customWidth="1"/>
    <col min="3588" max="3588" width="11.5546875" style="40" customWidth="1"/>
    <col min="3589" max="3589" width="10.33203125" style="40" customWidth="1"/>
    <col min="3590" max="3590" width="11.5546875" style="40" customWidth="1"/>
    <col min="3591" max="3591" width="61.88671875" style="40" customWidth="1"/>
    <col min="3592" max="3839" width="8.88671875" style="40"/>
    <col min="3840" max="3840" width="49.109375" style="40" customWidth="1"/>
    <col min="3841" max="3841" width="19.33203125" style="40" bestFit="1" customWidth="1"/>
    <col min="3842" max="3842" width="15" style="40" customWidth="1"/>
    <col min="3843" max="3843" width="13.109375" style="40" customWidth="1"/>
    <col min="3844" max="3844" width="11.5546875" style="40" customWidth="1"/>
    <col min="3845" max="3845" width="10.33203125" style="40" customWidth="1"/>
    <col min="3846" max="3846" width="11.5546875" style="40" customWidth="1"/>
    <col min="3847" max="3847" width="61.88671875" style="40" customWidth="1"/>
    <col min="3848" max="4095" width="8.88671875" style="40"/>
    <col min="4096" max="4096" width="49.109375" style="40" customWidth="1"/>
    <col min="4097" max="4097" width="19.33203125" style="40" bestFit="1" customWidth="1"/>
    <col min="4098" max="4098" width="15" style="40" customWidth="1"/>
    <col min="4099" max="4099" width="13.109375" style="40" customWidth="1"/>
    <col min="4100" max="4100" width="11.5546875" style="40" customWidth="1"/>
    <col min="4101" max="4101" width="10.33203125" style="40" customWidth="1"/>
    <col min="4102" max="4102" width="11.5546875" style="40" customWidth="1"/>
    <col min="4103" max="4103" width="61.88671875" style="40" customWidth="1"/>
    <col min="4104" max="4351" width="8.88671875" style="40"/>
    <col min="4352" max="4352" width="49.109375" style="40" customWidth="1"/>
    <col min="4353" max="4353" width="19.33203125" style="40" bestFit="1" customWidth="1"/>
    <col min="4354" max="4354" width="15" style="40" customWidth="1"/>
    <col min="4355" max="4355" width="13.109375" style="40" customWidth="1"/>
    <col min="4356" max="4356" width="11.5546875" style="40" customWidth="1"/>
    <col min="4357" max="4357" width="10.33203125" style="40" customWidth="1"/>
    <col min="4358" max="4358" width="11.5546875" style="40" customWidth="1"/>
    <col min="4359" max="4359" width="61.88671875" style="40" customWidth="1"/>
    <col min="4360" max="4607" width="8.88671875" style="40"/>
    <col min="4608" max="4608" width="49.109375" style="40" customWidth="1"/>
    <col min="4609" max="4609" width="19.33203125" style="40" bestFit="1" customWidth="1"/>
    <col min="4610" max="4610" width="15" style="40" customWidth="1"/>
    <col min="4611" max="4611" width="13.109375" style="40" customWidth="1"/>
    <col min="4612" max="4612" width="11.5546875" style="40" customWidth="1"/>
    <col min="4613" max="4613" width="10.33203125" style="40" customWidth="1"/>
    <col min="4614" max="4614" width="11.5546875" style="40" customWidth="1"/>
    <col min="4615" max="4615" width="61.88671875" style="40" customWidth="1"/>
    <col min="4616" max="4863" width="8.88671875" style="40"/>
    <col min="4864" max="4864" width="49.109375" style="40" customWidth="1"/>
    <col min="4865" max="4865" width="19.33203125" style="40" bestFit="1" customWidth="1"/>
    <col min="4866" max="4866" width="15" style="40" customWidth="1"/>
    <col min="4867" max="4867" width="13.109375" style="40" customWidth="1"/>
    <col min="4868" max="4868" width="11.5546875" style="40" customWidth="1"/>
    <col min="4869" max="4869" width="10.33203125" style="40" customWidth="1"/>
    <col min="4870" max="4870" width="11.5546875" style="40" customWidth="1"/>
    <col min="4871" max="4871" width="61.88671875" style="40" customWidth="1"/>
    <col min="4872" max="5119" width="8.88671875" style="40"/>
    <col min="5120" max="5120" width="49.109375" style="40" customWidth="1"/>
    <col min="5121" max="5121" width="19.33203125" style="40" bestFit="1" customWidth="1"/>
    <col min="5122" max="5122" width="15" style="40" customWidth="1"/>
    <col min="5123" max="5123" width="13.109375" style="40" customWidth="1"/>
    <col min="5124" max="5124" width="11.5546875" style="40" customWidth="1"/>
    <col min="5125" max="5125" width="10.33203125" style="40" customWidth="1"/>
    <col min="5126" max="5126" width="11.5546875" style="40" customWidth="1"/>
    <col min="5127" max="5127" width="61.88671875" style="40" customWidth="1"/>
    <col min="5128" max="5375" width="8.88671875" style="40"/>
    <col min="5376" max="5376" width="49.109375" style="40" customWidth="1"/>
    <col min="5377" max="5377" width="19.33203125" style="40" bestFit="1" customWidth="1"/>
    <col min="5378" max="5378" width="15" style="40" customWidth="1"/>
    <col min="5379" max="5379" width="13.109375" style="40" customWidth="1"/>
    <col min="5380" max="5380" width="11.5546875" style="40" customWidth="1"/>
    <col min="5381" max="5381" width="10.33203125" style="40" customWidth="1"/>
    <col min="5382" max="5382" width="11.5546875" style="40" customWidth="1"/>
    <col min="5383" max="5383" width="61.88671875" style="40" customWidth="1"/>
    <col min="5384" max="5631" width="8.88671875" style="40"/>
    <col min="5632" max="5632" width="49.109375" style="40" customWidth="1"/>
    <col min="5633" max="5633" width="19.33203125" style="40" bestFit="1" customWidth="1"/>
    <col min="5634" max="5634" width="15" style="40" customWidth="1"/>
    <col min="5635" max="5635" width="13.109375" style="40" customWidth="1"/>
    <col min="5636" max="5636" width="11.5546875" style="40" customWidth="1"/>
    <col min="5637" max="5637" width="10.33203125" style="40" customWidth="1"/>
    <col min="5638" max="5638" width="11.5546875" style="40" customWidth="1"/>
    <col min="5639" max="5639" width="61.88671875" style="40" customWidth="1"/>
    <col min="5640" max="5887" width="8.88671875" style="40"/>
    <col min="5888" max="5888" width="49.109375" style="40" customWidth="1"/>
    <col min="5889" max="5889" width="19.33203125" style="40" bestFit="1" customWidth="1"/>
    <col min="5890" max="5890" width="15" style="40" customWidth="1"/>
    <col min="5891" max="5891" width="13.109375" style="40" customWidth="1"/>
    <col min="5892" max="5892" width="11.5546875" style="40" customWidth="1"/>
    <col min="5893" max="5893" width="10.33203125" style="40" customWidth="1"/>
    <col min="5894" max="5894" width="11.5546875" style="40" customWidth="1"/>
    <col min="5895" max="5895" width="61.88671875" style="40" customWidth="1"/>
    <col min="5896" max="6143" width="8.88671875" style="40"/>
    <col min="6144" max="6144" width="49.109375" style="40" customWidth="1"/>
    <col min="6145" max="6145" width="19.33203125" style="40" bestFit="1" customWidth="1"/>
    <col min="6146" max="6146" width="15" style="40" customWidth="1"/>
    <col min="6147" max="6147" width="13.109375" style="40" customWidth="1"/>
    <col min="6148" max="6148" width="11.5546875" style="40" customWidth="1"/>
    <col min="6149" max="6149" width="10.33203125" style="40" customWidth="1"/>
    <col min="6150" max="6150" width="11.5546875" style="40" customWidth="1"/>
    <col min="6151" max="6151" width="61.88671875" style="40" customWidth="1"/>
    <col min="6152" max="6399" width="8.88671875" style="40"/>
    <col min="6400" max="6400" width="49.109375" style="40" customWidth="1"/>
    <col min="6401" max="6401" width="19.33203125" style="40" bestFit="1" customWidth="1"/>
    <col min="6402" max="6402" width="15" style="40" customWidth="1"/>
    <col min="6403" max="6403" width="13.109375" style="40" customWidth="1"/>
    <col min="6404" max="6404" width="11.5546875" style="40" customWidth="1"/>
    <col min="6405" max="6405" width="10.33203125" style="40" customWidth="1"/>
    <col min="6406" max="6406" width="11.5546875" style="40" customWidth="1"/>
    <col min="6407" max="6407" width="61.88671875" style="40" customWidth="1"/>
    <col min="6408" max="6655" width="8.88671875" style="40"/>
    <col min="6656" max="6656" width="49.109375" style="40" customWidth="1"/>
    <col min="6657" max="6657" width="19.33203125" style="40" bestFit="1" customWidth="1"/>
    <col min="6658" max="6658" width="15" style="40" customWidth="1"/>
    <col min="6659" max="6659" width="13.109375" style="40" customWidth="1"/>
    <col min="6660" max="6660" width="11.5546875" style="40" customWidth="1"/>
    <col min="6661" max="6661" width="10.33203125" style="40" customWidth="1"/>
    <col min="6662" max="6662" width="11.5546875" style="40" customWidth="1"/>
    <col min="6663" max="6663" width="61.88671875" style="40" customWidth="1"/>
    <col min="6664" max="6911" width="8.88671875" style="40"/>
    <col min="6912" max="6912" width="49.109375" style="40" customWidth="1"/>
    <col min="6913" max="6913" width="19.33203125" style="40" bestFit="1" customWidth="1"/>
    <col min="6914" max="6914" width="15" style="40" customWidth="1"/>
    <col min="6915" max="6915" width="13.109375" style="40" customWidth="1"/>
    <col min="6916" max="6916" width="11.5546875" style="40" customWidth="1"/>
    <col min="6917" max="6917" width="10.33203125" style="40" customWidth="1"/>
    <col min="6918" max="6918" width="11.5546875" style="40" customWidth="1"/>
    <col min="6919" max="6919" width="61.88671875" style="40" customWidth="1"/>
    <col min="6920" max="7167" width="8.88671875" style="40"/>
    <col min="7168" max="7168" width="49.109375" style="40" customWidth="1"/>
    <col min="7169" max="7169" width="19.33203125" style="40" bestFit="1" customWidth="1"/>
    <col min="7170" max="7170" width="15" style="40" customWidth="1"/>
    <col min="7171" max="7171" width="13.109375" style="40" customWidth="1"/>
    <col min="7172" max="7172" width="11.5546875" style="40" customWidth="1"/>
    <col min="7173" max="7173" width="10.33203125" style="40" customWidth="1"/>
    <col min="7174" max="7174" width="11.5546875" style="40" customWidth="1"/>
    <col min="7175" max="7175" width="61.88671875" style="40" customWidth="1"/>
    <col min="7176" max="7423" width="8.88671875" style="40"/>
    <col min="7424" max="7424" width="49.109375" style="40" customWidth="1"/>
    <col min="7425" max="7425" width="19.33203125" style="40" bestFit="1" customWidth="1"/>
    <col min="7426" max="7426" width="15" style="40" customWidth="1"/>
    <col min="7427" max="7427" width="13.109375" style="40" customWidth="1"/>
    <col min="7428" max="7428" width="11.5546875" style="40" customWidth="1"/>
    <col min="7429" max="7429" width="10.33203125" style="40" customWidth="1"/>
    <col min="7430" max="7430" width="11.5546875" style="40" customWidth="1"/>
    <col min="7431" max="7431" width="61.88671875" style="40" customWidth="1"/>
    <col min="7432" max="7679" width="8.88671875" style="40"/>
    <col min="7680" max="7680" width="49.109375" style="40" customWidth="1"/>
    <col min="7681" max="7681" width="19.33203125" style="40" bestFit="1" customWidth="1"/>
    <col min="7682" max="7682" width="15" style="40" customWidth="1"/>
    <col min="7683" max="7683" width="13.109375" style="40" customWidth="1"/>
    <col min="7684" max="7684" width="11.5546875" style="40" customWidth="1"/>
    <col min="7685" max="7685" width="10.33203125" style="40" customWidth="1"/>
    <col min="7686" max="7686" width="11.5546875" style="40" customWidth="1"/>
    <col min="7687" max="7687" width="61.88671875" style="40" customWidth="1"/>
    <col min="7688" max="7935" width="8.88671875" style="40"/>
    <col min="7936" max="7936" width="49.109375" style="40" customWidth="1"/>
    <col min="7937" max="7937" width="19.33203125" style="40" bestFit="1" customWidth="1"/>
    <col min="7938" max="7938" width="15" style="40" customWidth="1"/>
    <col min="7939" max="7939" width="13.109375" style="40" customWidth="1"/>
    <col min="7940" max="7940" width="11.5546875" style="40" customWidth="1"/>
    <col min="7941" max="7941" width="10.33203125" style="40" customWidth="1"/>
    <col min="7942" max="7942" width="11.5546875" style="40" customWidth="1"/>
    <col min="7943" max="7943" width="61.88671875" style="40" customWidth="1"/>
    <col min="7944" max="8191" width="8.88671875" style="40"/>
    <col min="8192" max="8192" width="49.109375" style="40" customWidth="1"/>
    <col min="8193" max="8193" width="19.33203125" style="40" bestFit="1" customWidth="1"/>
    <col min="8194" max="8194" width="15" style="40" customWidth="1"/>
    <col min="8195" max="8195" width="13.109375" style="40" customWidth="1"/>
    <col min="8196" max="8196" width="11.5546875" style="40" customWidth="1"/>
    <col min="8197" max="8197" width="10.33203125" style="40" customWidth="1"/>
    <col min="8198" max="8198" width="11.5546875" style="40" customWidth="1"/>
    <col min="8199" max="8199" width="61.88671875" style="40" customWidth="1"/>
    <col min="8200" max="8447" width="8.88671875" style="40"/>
    <col min="8448" max="8448" width="49.109375" style="40" customWidth="1"/>
    <col min="8449" max="8449" width="19.33203125" style="40" bestFit="1" customWidth="1"/>
    <col min="8450" max="8450" width="15" style="40" customWidth="1"/>
    <col min="8451" max="8451" width="13.109375" style="40" customWidth="1"/>
    <col min="8452" max="8452" width="11.5546875" style="40" customWidth="1"/>
    <col min="8453" max="8453" width="10.33203125" style="40" customWidth="1"/>
    <col min="8454" max="8454" width="11.5546875" style="40" customWidth="1"/>
    <col min="8455" max="8455" width="61.88671875" style="40" customWidth="1"/>
    <col min="8456" max="8703" width="8.88671875" style="40"/>
    <col min="8704" max="8704" width="49.109375" style="40" customWidth="1"/>
    <col min="8705" max="8705" width="19.33203125" style="40" bestFit="1" customWidth="1"/>
    <col min="8706" max="8706" width="15" style="40" customWidth="1"/>
    <col min="8707" max="8707" width="13.109375" style="40" customWidth="1"/>
    <col min="8708" max="8708" width="11.5546875" style="40" customWidth="1"/>
    <col min="8709" max="8709" width="10.33203125" style="40" customWidth="1"/>
    <col min="8710" max="8710" width="11.5546875" style="40" customWidth="1"/>
    <col min="8711" max="8711" width="61.88671875" style="40" customWidth="1"/>
    <col min="8712" max="8959" width="8.88671875" style="40"/>
    <col min="8960" max="8960" width="49.109375" style="40" customWidth="1"/>
    <col min="8961" max="8961" width="19.33203125" style="40" bestFit="1" customWidth="1"/>
    <col min="8962" max="8962" width="15" style="40" customWidth="1"/>
    <col min="8963" max="8963" width="13.109375" style="40" customWidth="1"/>
    <col min="8964" max="8964" width="11.5546875" style="40" customWidth="1"/>
    <col min="8965" max="8965" width="10.33203125" style="40" customWidth="1"/>
    <col min="8966" max="8966" width="11.5546875" style="40" customWidth="1"/>
    <col min="8967" max="8967" width="61.88671875" style="40" customWidth="1"/>
    <col min="8968" max="9215" width="8.88671875" style="40"/>
    <col min="9216" max="9216" width="49.109375" style="40" customWidth="1"/>
    <col min="9217" max="9217" width="19.33203125" style="40" bestFit="1" customWidth="1"/>
    <col min="9218" max="9218" width="15" style="40" customWidth="1"/>
    <col min="9219" max="9219" width="13.109375" style="40" customWidth="1"/>
    <col min="9220" max="9220" width="11.5546875" style="40" customWidth="1"/>
    <col min="9221" max="9221" width="10.33203125" style="40" customWidth="1"/>
    <col min="9222" max="9222" width="11.5546875" style="40" customWidth="1"/>
    <col min="9223" max="9223" width="61.88671875" style="40" customWidth="1"/>
    <col min="9224" max="9471" width="8.88671875" style="40"/>
    <col min="9472" max="9472" width="49.109375" style="40" customWidth="1"/>
    <col min="9473" max="9473" width="19.33203125" style="40" bestFit="1" customWidth="1"/>
    <col min="9474" max="9474" width="15" style="40" customWidth="1"/>
    <col min="9475" max="9475" width="13.109375" style="40" customWidth="1"/>
    <col min="9476" max="9476" width="11.5546875" style="40" customWidth="1"/>
    <col min="9477" max="9477" width="10.33203125" style="40" customWidth="1"/>
    <col min="9478" max="9478" width="11.5546875" style="40" customWidth="1"/>
    <col min="9479" max="9479" width="61.88671875" style="40" customWidth="1"/>
    <col min="9480" max="9727" width="8.88671875" style="40"/>
    <col min="9728" max="9728" width="49.109375" style="40" customWidth="1"/>
    <col min="9729" max="9729" width="19.33203125" style="40" bestFit="1" customWidth="1"/>
    <col min="9730" max="9730" width="15" style="40" customWidth="1"/>
    <col min="9731" max="9731" width="13.109375" style="40" customWidth="1"/>
    <col min="9732" max="9732" width="11.5546875" style="40" customWidth="1"/>
    <col min="9733" max="9733" width="10.33203125" style="40" customWidth="1"/>
    <col min="9734" max="9734" width="11.5546875" style="40" customWidth="1"/>
    <col min="9735" max="9735" width="61.88671875" style="40" customWidth="1"/>
    <col min="9736" max="9983" width="8.88671875" style="40"/>
    <col min="9984" max="9984" width="49.109375" style="40" customWidth="1"/>
    <col min="9985" max="9985" width="19.33203125" style="40" bestFit="1" customWidth="1"/>
    <col min="9986" max="9986" width="15" style="40" customWidth="1"/>
    <col min="9987" max="9987" width="13.109375" style="40" customWidth="1"/>
    <col min="9988" max="9988" width="11.5546875" style="40" customWidth="1"/>
    <col min="9989" max="9989" width="10.33203125" style="40" customWidth="1"/>
    <col min="9990" max="9990" width="11.5546875" style="40" customWidth="1"/>
    <col min="9991" max="9991" width="61.88671875" style="40" customWidth="1"/>
    <col min="9992" max="10239" width="8.88671875" style="40"/>
    <col min="10240" max="10240" width="49.109375" style="40" customWidth="1"/>
    <col min="10241" max="10241" width="19.33203125" style="40" bestFit="1" customWidth="1"/>
    <col min="10242" max="10242" width="15" style="40" customWidth="1"/>
    <col min="10243" max="10243" width="13.109375" style="40" customWidth="1"/>
    <col min="10244" max="10244" width="11.5546875" style="40" customWidth="1"/>
    <col min="10245" max="10245" width="10.33203125" style="40" customWidth="1"/>
    <col min="10246" max="10246" width="11.5546875" style="40" customWidth="1"/>
    <col min="10247" max="10247" width="61.88671875" style="40" customWidth="1"/>
    <col min="10248" max="10495" width="8.88671875" style="40"/>
    <col min="10496" max="10496" width="49.109375" style="40" customWidth="1"/>
    <col min="10497" max="10497" width="19.33203125" style="40" bestFit="1" customWidth="1"/>
    <col min="10498" max="10498" width="15" style="40" customWidth="1"/>
    <col min="10499" max="10499" width="13.109375" style="40" customWidth="1"/>
    <col min="10500" max="10500" width="11.5546875" style="40" customWidth="1"/>
    <col min="10501" max="10501" width="10.33203125" style="40" customWidth="1"/>
    <col min="10502" max="10502" width="11.5546875" style="40" customWidth="1"/>
    <col min="10503" max="10503" width="61.88671875" style="40" customWidth="1"/>
    <col min="10504" max="10751" width="8.88671875" style="40"/>
    <col min="10752" max="10752" width="49.109375" style="40" customWidth="1"/>
    <col min="10753" max="10753" width="19.33203125" style="40" bestFit="1" customWidth="1"/>
    <col min="10754" max="10754" width="15" style="40" customWidth="1"/>
    <col min="10755" max="10755" width="13.109375" style="40" customWidth="1"/>
    <col min="10756" max="10756" width="11.5546875" style="40" customWidth="1"/>
    <col min="10757" max="10757" width="10.33203125" style="40" customWidth="1"/>
    <col min="10758" max="10758" width="11.5546875" style="40" customWidth="1"/>
    <col min="10759" max="10759" width="61.88671875" style="40" customWidth="1"/>
    <col min="10760" max="11007" width="8.88671875" style="40"/>
    <col min="11008" max="11008" width="49.109375" style="40" customWidth="1"/>
    <col min="11009" max="11009" width="19.33203125" style="40" bestFit="1" customWidth="1"/>
    <col min="11010" max="11010" width="15" style="40" customWidth="1"/>
    <col min="11011" max="11011" width="13.109375" style="40" customWidth="1"/>
    <col min="11012" max="11012" width="11.5546875" style="40" customWidth="1"/>
    <col min="11013" max="11013" width="10.33203125" style="40" customWidth="1"/>
    <col min="11014" max="11014" width="11.5546875" style="40" customWidth="1"/>
    <col min="11015" max="11015" width="61.88671875" style="40" customWidth="1"/>
    <col min="11016" max="11263" width="8.88671875" style="40"/>
    <col min="11264" max="11264" width="49.109375" style="40" customWidth="1"/>
    <col min="11265" max="11265" width="19.33203125" style="40" bestFit="1" customWidth="1"/>
    <col min="11266" max="11266" width="15" style="40" customWidth="1"/>
    <col min="11267" max="11267" width="13.109375" style="40" customWidth="1"/>
    <col min="11268" max="11268" width="11.5546875" style="40" customWidth="1"/>
    <col min="11269" max="11269" width="10.33203125" style="40" customWidth="1"/>
    <col min="11270" max="11270" width="11.5546875" style="40" customWidth="1"/>
    <col min="11271" max="11271" width="61.88671875" style="40" customWidth="1"/>
    <col min="11272" max="11519" width="8.88671875" style="40"/>
    <col min="11520" max="11520" width="49.109375" style="40" customWidth="1"/>
    <col min="11521" max="11521" width="19.33203125" style="40" bestFit="1" customWidth="1"/>
    <col min="11522" max="11522" width="15" style="40" customWidth="1"/>
    <col min="11523" max="11523" width="13.109375" style="40" customWidth="1"/>
    <col min="11524" max="11524" width="11.5546875" style="40" customWidth="1"/>
    <col min="11525" max="11525" width="10.33203125" style="40" customWidth="1"/>
    <col min="11526" max="11526" width="11.5546875" style="40" customWidth="1"/>
    <col min="11527" max="11527" width="61.88671875" style="40" customWidth="1"/>
    <col min="11528" max="11775" width="8.88671875" style="40"/>
    <col min="11776" max="11776" width="49.109375" style="40" customWidth="1"/>
    <col min="11777" max="11777" width="19.33203125" style="40" bestFit="1" customWidth="1"/>
    <col min="11778" max="11778" width="15" style="40" customWidth="1"/>
    <col min="11779" max="11779" width="13.109375" style="40" customWidth="1"/>
    <col min="11780" max="11780" width="11.5546875" style="40" customWidth="1"/>
    <col min="11781" max="11781" width="10.33203125" style="40" customWidth="1"/>
    <col min="11782" max="11782" width="11.5546875" style="40" customWidth="1"/>
    <col min="11783" max="11783" width="61.88671875" style="40" customWidth="1"/>
    <col min="11784" max="12031" width="8.88671875" style="40"/>
    <col min="12032" max="12032" width="49.109375" style="40" customWidth="1"/>
    <col min="12033" max="12033" width="19.33203125" style="40" bestFit="1" customWidth="1"/>
    <col min="12034" max="12034" width="15" style="40" customWidth="1"/>
    <col min="12035" max="12035" width="13.109375" style="40" customWidth="1"/>
    <col min="12036" max="12036" width="11.5546875" style="40" customWidth="1"/>
    <col min="12037" max="12037" width="10.33203125" style="40" customWidth="1"/>
    <col min="12038" max="12038" width="11.5546875" style="40" customWidth="1"/>
    <col min="12039" max="12039" width="61.88671875" style="40" customWidth="1"/>
    <col min="12040" max="12287" width="8.88671875" style="40"/>
    <col min="12288" max="12288" width="49.109375" style="40" customWidth="1"/>
    <col min="12289" max="12289" width="19.33203125" style="40" bestFit="1" customWidth="1"/>
    <col min="12290" max="12290" width="15" style="40" customWidth="1"/>
    <col min="12291" max="12291" width="13.109375" style="40" customWidth="1"/>
    <col min="12292" max="12292" width="11.5546875" style="40" customWidth="1"/>
    <col min="12293" max="12293" width="10.33203125" style="40" customWidth="1"/>
    <col min="12294" max="12294" width="11.5546875" style="40" customWidth="1"/>
    <col min="12295" max="12295" width="61.88671875" style="40" customWidth="1"/>
    <col min="12296" max="12543" width="8.88671875" style="40"/>
    <col min="12544" max="12544" width="49.109375" style="40" customWidth="1"/>
    <col min="12545" max="12545" width="19.33203125" style="40" bestFit="1" customWidth="1"/>
    <col min="12546" max="12546" width="15" style="40" customWidth="1"/>
    <col min="12547" max="12547" width="13.109375" style="40" customWidth="1"/>
    <col min="12548" max="12548" width="11.5546875" style="40" customWidth="1"/>
    <col min="12549" max="12549" width="10.33203125" style="40" customWidth="1"/>
    <col min="12550" max="12550" width="11.5546875" style="40" customWidth="1"/>
    <col min="12551" max="12551" width="61.88671875" style="40" customWidth="1"/>
    <col min="12552" max="12799" width="8.88671875" style="40"/>
    <col min="12800" max="12800" width="49.109375" style="40" customWidth="1"/>
    <col min="12801" max="12801" width="19.33203125" style="40" bestFit="1" customWidth="1"/>
    <col min="12802" max="12802" width="15" style="40" customWidth="1"/>
    <col min="12803" max="12803" width="13.109375" style="40" customWidth="1"/>
    <col min="12804" max="12804" width="11.5546875" style="40" customWidth="1"/>
    <col min="12805" max="12805" width="10.33203125" style="40" customWidth="1"/>
    <col min="12806" max="12806" width="11.5546875" style="40" customWidth="1"/>
    <col min="12807" max="12807" width="61.88671875" style="40" customWidth="1"/>
    <col min="12808" max="13055" width="8.88671875" style="40"/>
    <col min="13056" max="13056" width="49.109375" style="40" customWidth="1"/>
    <col min="13057" max="13057" width="19.33203125" style="40" bestFit="1" customWidth="1"/>
    <col min="13058" max="13058" width="15" style="40" customWidth="1"/>
    <col min="13059" max="13059" width="13.109375" style="40" customWidth="1"/>
    <col min="13060" max="13060" width="11.5546875" style="40" customWidth="1"/>
    <col min="13061" max="13061" width="10.33203125" style="40" customWidth="1"/>
    <col min="13062" max="13062" width="11.5546875" style="40" customWidth="1"/>
    <col min="13063" max="13063" width="61.88671875" style="40" customWidth="1"/>
    <col min="13064" max="13311" width="8.88671875" style="40"/>
    <col min="13312" max="13312" width="49.109375" style="40" customWidth="1"/>
    <col min="13313" max="13313" width="19.33203125" style="40" bestFit="1" customWidth="1"/>
    <col min="13314" max="13314" width="15" style="40" customWidth="1"/>
    <col min="13315" max="13315" width="13.109375" style="40" customWidth="1"/>
    <col min="13316" max="13316" width="11.5546875" style="40" customWidth="1"/>
    <col min="13317" max="13317" width="10.33203125" style="40" customWidth="1"/>
    <col min="13318" max="13318" width="11.5546875" style="40" customWidth="1"/>
    <col min="13319" max="13319" width="61.88671875" style="40" customWidth="1"/>
    <col min="13320" max="13567" width="8.88671875" style="40"/>
    <col min="13568" max="13568" width="49.109375" style="40" customWidth="1"/>
    <col min="13569" max="13569" width="19.33203125" style="40" bestFit="1" customWidth="1"/>
    <col min="13570" max="13570" width="15" style="40" customWidth="1"/>
    <col min="13571" max="13571" width="13.109375" style="40" customWidth="1"/>
    <col min="13572" max="13572" width="11.5546875" style="40" customWidth="1"/>
    <col min="13573" max="13573" width="10.33203125" style="40" customWidth="1"/>
    <col min="13574" max="13574" width="11.5546875" style="40" customWidth="1"/>
    <col min="13575" max="13575" width="61.88671875" style="40" customWidth="1"/>
    <col min="13576" max="13823" width="8.88671875" style="40"/>
    <col min="13824" max="13824" width="49.109375" style="40" customWidth="1"/>
    <col min="13825" max="13825" width="19.33203125" style="40" bestFit="1" customWidth="1"/>
    <col min="13826" max="13826" width="15" style="40" customWidth="1"/>
    <col min="13827" max="13827" width="13.109375" style="40" customWidth="1"/>
    <col min="13828" max="13828" width="11.5546875" style="40" customWidth="1"/>
    <col min="13829" max="13829" width="10.33203125" style="40" customWidth="1"/>
    <col min="13830" max="13830" width="11.5546875" style="40" customWidth="1"/>
    <col min="13831" max="13831" width="61.88671875" style="40" customWidth="1"/>
    <col min="13832" max="14079" width="8.88671875" style="40"/>
    <col min="14080" max="14080" width="49.109375" style="40" customWidth="1"/>
    <col min="14081" max="14081" width="19.33203125" style="40" bestFit="1" customWidth="1"/>
    <col min="14082" max="14082" width="15" style="40" customWidth="1"/>
    <col min="14083" max="14083" width="13.109375" style="40" customWidth="1"/>
    <col min="14084" max="14084" width="11.5546875" style="40" customWidth="1"/>
    <col min="14085" max="14085" width="10.33203125" style="40" customWidth="1"/>
    <col min="14086" max="14086" width="11.5546875" style="40" customWidth="1"/>
    <col min="14087" max="14087" width="61.88671875" style="40" customWidth="1"/>
    <col min="14088" max="14335" width="8.88671875" style="40"/>
    <col min="14336" max="14336" width="49.109375" style="40" customWidth="1"/>
    <col min="14337" max="14337" width="19.33203125" style="40" bestFit="1" customWidth="1"/>
    <col min="14338" max="14338" width="15" style="40" customWidth="1"/>
    <col min="14339" max="14339" width="13.109375" style="40" customWidth="1"/>
    <col min="14340" max="14340" width="11.5546875" style="40" customWidth="1"/>
    <col min="14341" max="14341" width="10.33203125" style="40" customWidth="1"/>
    <col min="14342" max="14342" width="11.5546875" style="40" customWidth="1"/>
    <col min="14343" max="14343" width="61.88671875" style="40" customWidth="1"/>
    <col min="14344" max="14591" width="8.88671875" style="40"/>
    <col min="14592" max="14592" width="49.109375" style="40" customWidth="1"/>
    <col min="14593" max="14593" width="19.33203125" style="40" bestFit="1" customWidth="1"/>
    <col min="14594" max="14594" width="15" style="40" customWidth="1"/>
    <col min="14595" max="14595" width="13.109375" style="40" customWidth="1"/>
    <col min="14596" max="14596" width="11.5546875" style="40" customWidth="1"/>
    <col min="14597" max="14597" width="10.33203125" style="40" customWidth="1"/>
    <col min="14598" max="14598" width="11.5546875" style="40" customWidth="1"/>
    <col min="14599" max="14599" width="61.88671875" style="40" customWidth="1"/>
    <col min="14600" max="14847" width="8.88671875" style="40"/>
    <col min="14848" max="14848" width="49.109375" style="40" customWidth="1"/>
    <col min="14849" max="14849" width="19.33203125" style="40" bestFit="1" customWidth="1"/>
    <col min="14850" max="14850" width="15" style="40" customWidth="1"/>
    <col min="14851" max="14851" width="13.109375" style="40" customWidth="1"/>
    <col min="14852" max="14852" width="11.5546875" style="40" customWidth="1"/>
    <col min="14853" max="14853" width="10.33203125" style="40" customWidth="1"/>
    <col min="14854" max="14854" width="11.5546875" style="40" customWidth="1"/>
    <col min="14855" max="14855" width="61.88671875" style="40" customWidth="1"/>
    <col min="14856" max="15103" width="8.88671875" style="40"/>
    <col min="15104" max="15104" width="49.109375" style="40" customWidth="1"/>
    <col min="15105" max="15105" width="19.33203125" style="40" bestFit="1" customWidth="1"/>
    <col min="15106" max="15106" width="15" style="40" customWidth="1"/>
    <col min="15107" max="15107" width="13.109375" style="40" customWidth="1"/>
    <col min="15108" max="15108" width="11.5546875" style="40" customWidth="1"/>
    <col min="15109" max="15109" width="10.33203125" style="40" customWidth="1"/>
    <col min="15110" max="15110" width="11.5546875" style="40" customWidth="1"/>
    <col min="15111" max="15111" width="61.88671875" style="40" customWidth="1"/>
    <col min="15112" max="15359" width="8.88671875" style="40"/>
    <col min="15360" max="15360" width="49.109375" style="40" customWidth="1"/>
    <col min="15361" max="15361" width="19.33203125" style="40" bestFit="1" customWidth="1"/>
    <col min="15362" max="15362" width="15" style="40" customWidth="1"/>
    <col min="15363" max="15363" width="13.109375" style="40" customWidth="1"/>
    <col min="15364" max="15364" width="11.5546875" style="40" customWidth="1"/>
    <col min="15365" max="15365" width="10.33203125" style="40" customWidth="1"/>
    <col min="15366" max="15366" width="11.5546875" style="40" customWidth="1"/>
    <col min="15367" max="15367" width="61.88671875" style="40" customWidth="1"/>
    <col min="15368" max="15615" width="8.88671875" style="40"/>
    <col min="15616" max="15616" width="49.109375" style="40" customWidth="1"/>
    <col min="15617" max="15617" width="19.33203125" style="40" bestFit="1" customWidth="1"/>
    <col min="15618" max="15618" width="15" style="40" customWidth="1"/>
    <col min="15619" max="15619" width="13.109375" style="40" customWidth="1"/>
    <col min="15620" max="15620" width="11.5546875" style="40" customWidth="1"/>
    <col min="15621" max="15621" width="10.33203125" style="40" customWidth="1"/>
    <col min="15622" max="15622" width="11.5546875" style="40" customWidth="1"/>
    <col min="15623" max="15623" width="61.88671875" style="40" customWidth="1"/>
    <col min="15624" max="15871" width="8.88671875" style="40"/>
    <col min="15872" max="15872" width="49.109375" style="40" customWidth="1"/>
    <col min="15873" max="15873" width="19.33203125" style="40" bestFit="1" customWidth="1"/>
    <col min="15874" max="15874" width="15" style="40" customWidth="1"/>
    <col min="15875" max="15875" width="13.109375" style="40" customWidth="1"/>
    <col min="15876" max="15876" width="11.5546875" style="40" customWidth="1"/>
    <col min="15877" max="15877" width="10.33203125" style="40" customWidth="1"/>
    <col min="15878" max="15878" width="11.5546875" style="40" customWidth="1"/>
    <col min="15879" max="15879" width="61.88671875" style="40" customWidth="1"/>
    <col min="15880" max="16127" width="8.88671875" style="40"/>
    <col min="16128" max="16128" width="49.109375" style="40" customWidth="1"/>
    <col min="16129" max="16129" width="19.33203125" style="40" bestFit="1" customWidth="1"/>
    <col min="16130" max="16130" width="15" style="40" customWidth="1"/>
    <col min="16131" max="16131" width="13.109375" style="40" customWidth="1"/>
    <col min="16132" max="16132" width="11.5546875" style="40" customWidth="1"/>
    <col min="16133" max="16133" width="10.33203125" style="40" customWidth="1"/>
    <col min="16134" max="16134" width="11.5546875" style="40" customWidth="1"/>
    <col min="16135" max="16135" width="61.88671875" style="40" customWidth="1"/>
    <col min="16136" max="16384" width="8.88671875" style="40"/>
  </cols>
  <sheetData>
    <row r="1" spans="1:7" customFormat="1" x14ac:dyDescent="0.3">
      <c r="A1" s="267" t="s">
        <v>410</v>
      </c>
      <c r="B1" s="267"/>
      <c r="C1" s="267"/>
      <c r="D1" s="267"/>
      <c r="E1" s="267"/>
      <c r="F1" s="267"/>
    </row>
    <row r="2" spans="1:7" ht="15" thickBot="1" x14ac:dyDescent="0.35"/>
    <row r="3" spans="1:7" ht="17.399999999999999" x14ac:dyDescent="0.3">
      <c r="A3" s="261" t="s">
        <v>128</v>
      </c>
      <c r="B3" s="262"/>
      <c r="C3" s="262"/>
      <c r="D3" s="262"/>
      <c r="E3" s="262"/>
      <c r="F3" s="263"/>
    </row>
    <row r="4" spans="1:7" ht="6" customHeight="1" x14ac:dyDescent="0.3">
      <c r="A4" s="58"/>
      <c r="B4" s="65"/>
      <c r="C4" s="66"/>
      <c r="D4" s="264"/>
      <c r="E4" s="265"/>
      <c r="F4" s="266"/>
    </row>
    <row r="5" spans="1:7" ht="53.4" x14ac:dyDescent="0.3">
      <c r="A5" s="61" t="s">
        <v>77</v>
      </c>
      <c r="B5" s="44" t="s">
        <v>78</v>
      </c>
      <c r="C5" s="196" t="s">
        <v>79</v>
      </c>
      <c r="D5" s="252"/>
      <c r="E5" s="253"/>
      <c r="F5" s="254"/>
    </row>
    <row r="6" spans="1:7" x14ac:dyDescent="0.3">
      <c r="A6" s="43" t="s">
        <v>80</v>
      </c>
      <c r="B6" s="44" t="s">
        <v>81</v>
      </c>
      <c r="C6" s="3"/>
      <c r="D6" s="252"/>
      <c r="E6" s="253"/>
      <c r="F6" s="254"/>
    </row>
    <row r="7" spans="1:7" x14ac:dyDescent="0.3">
      <c r="A7" s="43" t="s">
        <v>82</v>
      </c>
      <c r="B7" s="44" t="s">
        <v>83</v>
      </c>
      <c r="C7" s="3"/>
      <c r="D7" s="252"/>
      <c r="E7" s="253"/>
      <c r="F7" s="254"/>
    </row>
    <row r="8" spans="1:7" x14ac:dyDescent="0.3">
      <c r="A8" s="57" t="s">
        <v>84</v>
      </c>
      <c r="B8" s="44" t="s">
        <v>85</v>
      </c>
      <c r="C8" s="3"/>
      <c r="D8" s="252"/>
      <c r="E8" s="253"/>
      <c r="F8" s="254"/>
    </row>
    <row r="9" spans="1:7" x14ac:dyDescent="0.3">
      <c r="A9" s="55" t="s">
        <v>86</v>
      </c>
      <c r="B9" s="56" t="s">
        <v>87</v>
      </c>
      <c r="C9" s="4"/>
      <c r="D9" s="252"/>
      <c r="E9" s="253"/>
      <c r="F9" s="254"/>
    </row>
    <row r="10" spans="1:7" collapsed="1" x14ac:dyDescent="0.3">
      <c r="A10" s="43" t="s">
        <v>88</v>
      </c>
      <c r="B10" s="44" t="s">
        <v>89</v>
      </c>
      <c r="C10" s="223">
        <f>SUM(C11:C14)</f>
        <v>5.6499999999999995E-2</v>
      </c>
      <c r="D10" s="252"/>
      <c r="E10" s="253"/>
      <c r="F10" s="254"/>
    </row>
    <row r="11" spans="1:7" outlineLevel="1" x14ac:dyDescent="0.3">
      <c r="A11" s="46" t="s">
        <v>90</v>
      </c>
      <c r="B11" s="47" t="s">
        <v>36</v>
      </c>
      <c r="C11" s="222">
        <v>0.02</v>
      </c>
      <c r="D11" s="255" t="s">
        <v>91</v>
      </c>
      <c r="E11" s="256"/>
      <c r="F11" s="257"/>
    </row>
    <row r="12" spans="1:7" ht="28.8" outlineLevel="1" x14ac:dyDescent="0.3">
      <c r="A12" s="49" t="s">
        <v>92</v>
      </c>
      <c r="B12" s="62" t="s">
        <v>34</v>
      </c>
      <c r="C12" s="51">
        <v>6.4999999999999997E-3</v>
      </c>
      <c r="D12" s="255" t="s">
        <v>93</v>
      </c>
      <c r="E12" s="256"/>
      <c r="F12" s="257"/>
      <c r="G12" s="63"/>
    </row>
    <row r="13" spans="1:7" ht="24.9" customHeight="1" outlineLevel="1" x14ac:dyDescent="0.3">
      <c r="A13" s="49" t="s">
        <v>94</v>
      </c>
      <c r="B13" s="62" t="s">
        <v>35</v>
      </c>
      <c r="C13" s="51">
        <v>0.03</v>
      </c>
      <c r="D13" s="255" t="s">
        <v>95</v>
      </c>
      <c r="E13" s="256"/>
      <c r="F13" s="257"/>
      <c r="G13" s="64"/>
    </row>
    <row r="14" spans="1:7" ht="24.9" customHeight="1" outlineLevel="1" x14ac:dyDescent="0.3">
      <c r="A14" s="52" t="s">
        <v>96</v>
      </c>
      <c r="B14" s="53" t="s">
        <v>37</v>
      </c>
      <c r="C14" s="54">
        <v>0</v>
      </c>
      <c r="D14" s="255" t="s">
        <v>97</v>
      </c>
      <c r="E14" s="256"/>
      <c r="F14" s="257"/>
      <c r="G14" s="64"/>
    </row>
    <row r="15" spans="1:7" ht="15" thickBot="1" x14ac:dyDescent="0.35">
      <c r="A15" s="41" t="s">
        <v>98</v>
      </c>
      <c r="B15" s="42" t="s">
        <v>76</v>
      </c>
      <c r="C15" s="5"/>
      <c r="D15" s="252"/>
      <c r="E15" s="253"/>
      <c r="F15" s="254"/>
    </row>
    <row r="16" spans="1:7" s="39" customFormat="1" ht="30" thickTop="1" thickBot="1" x14ac:dyDescent="0.3">
      <c r="A16" s="37" t="s">
        <v>99</v>
      </c>
      <c r="B16" s="38" t="s">
        <v>100</v>
      </c>
      <c r="C16" s="6">
        <f>(((1+C6+C8+C9)*(1+C7)*(1+C15))/(1-C10))-1</f>
        <v>5.988341282458931E-2</v>
      </c>
      <c r="D16" s="258"/>
      <c r="E16" s="259"/>
      <c r="F16" s="260"/>
    </row>
    <row r="19" spans="1:7" ht="15" thickBot="1" x14ac:dyDescent="0.35"/>
    <row r="20" spans="1:7" ht="17.399999999999999" x14ac:dyDescent="0.3">
      <c r="A20" s="261" t="s">
        <v>129</v>
      </c>
      <c r="B20" s="262"/>
      <c r="C20" s="262"/>
      <c r="D20" s="262"/>
      <c r="E20" s="262"/>
      <c r="F20" s="263"/>
    </row>
    <row r="21" spans="1:7" ht="6.6" customHeight="1" x14ac:dyDescent="0.3">
      <c r="A21" s="58"/>
      <c r="B21" s="59"/>
      <c r="C21" s="60"/>
      <c r="D21" s="264"/>
      <c r="E21" s="265"/>
      <c r="F21" s="266"/>
    </row>
    <row r="22" spans="1:7" ht="53.4" x14ac:dyDescent="0.3">
      <c r="A22" s="61" t="s">
        <v>77</v>
      </c>
      <c r="B22" s="44" t="s">
        <v>78</v>
      </c>
      <c r="C22" s="196" t="s">
        <v>79</v>
      </c>
      <c r="D22" s="252"/>
      <c r="E22" s="253"/>
      <c r="F22" s="254"/>
    </row>
    <row r="23" spans="1:7" x14ac:dyDescent="0.3">
      <c r="A23" s="43" t="s">
        <v>80</v>
      </c>
      <c r="B23" s="44" t="s">
        <v>81</v>
      </c>
      <c r="C23" s="3"/>
      <c r="D23" s="252"/>
      <c r="E23" s="253"/>
      <c r="F23" s="254"/>
    </row>
    <row r="24" spans="1:7" x14ac:dyDescent="0.3">
      <c r="A24" s="43" t="s">
        <v>82</v>
      </c>
      <c r="B24" s="44" t="s">
        <v>83</v>
      </c>
      <c r="C24" s="3"/>
      <c r="D24" s="252"/>
      <c r="E24" s="253"/>
      <c r="F24" s="254"/>
    </row>
    <row r="25" spans="1:7" x14ac:dyDescent="0.3">
      <c r="A25" s="57" t="s">
        <v>84</v>
      </c>
      <c r="B25" s="44" t="s">
        <v>85</v>
      </c>
      <c r="C25" s="3"/>
      <c r="D25" s="252"/>
      <c r="E25" s="253"/>
      <c r="F25" s="254"/>
    </row>
    <row r="26" spans="1:7" x14ac:dyDescent="0.3">
      <c r="A26" s="55" t="s">
        <v>86</v>
      </c>
      <c r="B26" s="56" t="s">
        <v>87</v>
      </c>
      <c r="C26" s="4"/>
      <c r="D26" s="252"/>
      <c r="E26" s="253"/>
      <c r="F26" s="254"/>
    </row>
    <row r="27" spans="1:7" x14ac:dyDescent="0.3">
      <c r="A27" s="43" t="s">
        <v>88</v>
      </c>
      <c r="B27" s="44" t="s">
        <v>89</v>
      </c>
      <c r="C27" s="45">
        <f>SUM(C28:C30)</f>
        <v>3.6499999999999998E-2</v>
      </c>
      <c r="D27" s="252"/>
      <c r="E27" s="253"/>
      <c r="F27" s="254"/>
    </row>
    <row r="28" spans="1:7" outlineLevel="1" x14ac:dyDescent="0.3">
      <c r="A28" s="46" t="s">
        <v>90</v>
      </c>
      <c r="B28" s="47" t="s">
        <v>36</v>
      </c>
      <c r="C28" s="48">
        <v>0</v>
      </c>
      <c r="D28" s="255" t="s">
        <v>91</v>
      </c>
      <c r="E28" s="256"/>
      <c r="F28" s="257"/>
    </row>
    <row r="29" spans="1:7" ht="28.8" outlineLevel="1" x14ac:dyDescent="0.3">
      <c r="A29" s="49" t="s">
        <v>92</v>
      </c>
      <c r="B29" s="50" t="s">
        <v>34</v>
      </c>
      <c r="C29" s="51">
        <v>6.4999999999999997E-3</v>
      </c>
      <c r="D29" s="255" t="s">
        <v>93</v>
      </c>
      <c r="E29" s="256"/>
      <c r="F29" s="257"/>
    </row>
    <row r="30" spans="1:7" ht="30" customHeight="1" outlineLevel="1" x14ac:dyDescent="0.3">
      <c r="A30" s="52" t="s">
        <v>94</v>
      </c>
      <c r="B30" s="53" t="s">
        <v>35</v>
      </c>
      <c r="C30" s="54">
        <v>0.03</v>
      </c>
      <c r="D30" s="255" t="s">
        <v>95</v>
      </c>
      <c r="E30" s="256"/>
      <c r="F30" s="257"/>
    </row>
    <row r="31" spans="1:7" ht="15" thickBot="1" x14ac:dyDescent="0.35">
      <c r="A31" s="41" t="s">
        <v>98</v>
      </c>
      <c r="B31" s="42" t="s">
        <v>76</v>
      </c>
      <c r="C31" s="5"/>
      <c r="D31" s="252"/>
      <c r="E31" s="253"/>
      <c r="F31" s="254"/>
    </row>
    <row r="32" spans="1:7" ht="30" thickTop="1" thickBot="1" x14ac:dyDescent="0.35">
      <c r="A32" s="37" t="s">
        <v>99</v>
      </c>
      <c r="B32" s="38" t="s">
        <v>100</v>
      </c>
      <c r="C32" s="6">
        <f>(((1+C23+C25+C26)*(1+C24)*(1+C31))/(1-C27))-1</f>
        <v>3.7882719252724462E-2</v>
      </c>
      <c r="D32" s="252"/>
      <c r="E32" s="253"/>
      <c r="F32" s="254"/>
      <c r="G32" s="39"/>
    </row>
  </sheetData>
  <sheetProtection algorithmName="SHA-512" hashValue="F0nAdZwdfJFKJc2FTHVbEMGB7212rSt63Icd/lUW7Q1uBDBqcL4OvWAyFlZsZoLKLau/SGLl+WZZrdwrq/PIqg==" saltValue="mc82eCcSE9wuly4gJbNU8A==" spinCount="100000" sheet="1" objects="1" scenarios="1"/>
  <mergeCells count="28">
    <mergeCell ref="A1:F1"/>
    <mergeCell ref="A3:F3"/>
    <mergeCell ref="D4:F4"/>
    <mergeCell ref="D11:F11"/>
    <mergeCell ref="D12:F12"/>
    <mergeCell ref="D13:F13"/>
    <mergeCell ref="D5:F5"/>
    <mergeCell ref="D6:F6"/>
    <mergeCell ref="D7:F7"/>
    <mergeCell ref="D8:F8"/>
    <mergeCell ref="D9:F9"/>
    <mergeCell ref="D10:F10"/>
    <mergeCell ref="D15:F15"/>
    <mergeCell ref="D16:F16"/>
    <mergeCell ref="D22:F22"/>
    <mergeCell ref="D23:F23"/>
    <mergeCell ref="D14:F14"/>
    <mergeCell ref="A20:F20"/>
    <mergeCell ref="D21:F21"/>
    <mergeCell ref="D32:F32"/>
    <mergeCell ref="D24:F24"/>
    <mergeCell ref="D25:F25"/>
    <mergeCell ref="D26:F26"/>
    <mergeCell ref="D27:F27"/>
    <mergeCell ref="D31:F31"/>
    <mergeCell ref="D30:F30"/>
    <mergeCell ref="D28:F28"/>
    <mergeCell ref="D29:F29"/>
  </mergeCells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A33131-247A-463F-92DB-8E333D261C6C}">
  <dimension ref="A1:G142"/>
  <sheetViews>
    <sheetView showGridLines="0" topLeftCell="A10" workbookViewId="0">
      <selection activeCell="D35" sqref="D35"/>
    </sheetView>
  </sheetViews>
  <sheetFormatPr defaultRowHeight="13.2" x14ac:dyDescent="0.3"/>
  <cols>
    <col min="1" max="1" width="3.88671875" style="89" customWidth="1"/>
    <col min="2" max="2" width="70.6640625" style="74" customWidth="1"/>
    <col min="3" max="3" width="14.6640625" style="89" customWidth="1"/>
    <col min="4" max="4" width="17.77734375" style="175" customWidth="1"/>
    <col min="5" max="5" width="55.77734375" style="74" customWidth="1"/>
    <col min="6" max="6" width="17.5546875" style="74" bestFit="1" customWidth="1"/>
    <col min="7" max="7" width="8.44140625" style="74" bestFit="1" customWidth="1"/>
    <col min="8" max="222" width="9.109375" style="74" bestFit="1" customWidth="1"/>
    <col min="223" max="223" width="1.88671875" style="74" customWidth="1"/>
    <col min="224" max="224" width="7.33203125" style="74" customWidth="1"/>
    <col min="225" max="225" width="9.88671875" style="74" customWidth="1"/>
    <col min="226" max="226" width="12.6640625" style="74" customWidth="1"/>
    <col min="227" max="227" width="11.109375" style="74" customWidth="1"/>
    <col min="228" max="228" width="10.88671875" style="74" customWidth="1"/>
    <col min="229" max="229" width="11.5546875" style="74" customWidth="1"/>
    <col min="230" max="230" width="13.44140625" style="74" customWidth="1"/>
    <col min="231" max="231" width="11.109375" style="74" customWidth="1"/>
    <col min="232" max="232" width="11.33203125" style="74" bestFit="1" customWidth="1"/>
    <col min="233" max="233" width="11.5546875" style="74" customWidth="1"/>
    <col min="234" max="234" width="8.88671875" style="74"/>
    <col min="235" max="235" width="9.88671875" style="74" bestFit="1" customWidth="1"/>
    <col min="236" max="236" width="9.109375" style="74" bestFit="1" customWidth="1"/>
    <col min="237" max="237" width="9.5546875" style="74" bestFit="1" customWidth="1"/>
    <col min="238" max="478" width="9.109375" style="74" bestFit="1" customWidth="1"/>
    <col min="479" max="479" width="1.88671875" style="74" customWidth="1"/>
    <col min="480" max="480" width="7.33203125" style="74" customWidth="1"/>
    <col min="481" max="481" width="9.88671875" style="74" customWidth="1"/>
    <col min="482" max="482" width="12.6640625" style="74" customWidth="1"/>
    <col min="483" max="483" width="11.109375" style="74" customWidth="1"/>
    <col min="484" max="484" width="10.88671875" style="74" customWidth="1"/>
    <col min="485" max="485" width="11.5546875" style="74" customWidth="1"/>
    <col min="486" max="486" width="13.44140625" style="74" customWidth="1"/>
    <col min="487" max="487" width="11.109375" style="74" customWidth="1"/>
    <col min="488" max="488" width="11.33203125" style="74" bestFit="1" customWidth="1"/>
    <col min="489" max="489" width="11.5546875" style="74" customWidth="1"/>
    <col min="490" max="490" width="8.88671875" style="74"/>
    <col min="491" max="491" width="9.88671875" style="74" bestFit="1" customWidth="1"/>
    <col min="492" max="492" width="9.109375" style="74" bestFit="1" customWidth="1"/>
    <col min="493" max="493" width="9.5546875" style="74" bestFit="1" customWidth="1"/>
    <col min="494" max="734" width="9.109375" style="74" bestFit="1" customWidth="1"/>
    <col min="735" max="735" width="1.88671875" style="74" customWidth="1"/>
    <col min="736" max="736" width="7.33203125" style="74" customWidth="1"/>
    <col min="737" max="737" width="9.88671875" style="74" customWidth="1"/>
    <col min="738" max="738" width="12.6640625" style="74" customWidth="1"/>
    <col min="739" max="739" width="11.109375" style="74" customWidth="1"/>
    <col min="740" max="740" width="10.88671875" style="74" customWidth="1"/>
    <col min="741" max="741" width="11.5546875" style="74" customWidth="1"/>
    <col min="742" max="742" width="13.44140625" style="74" customWidth="1"/>
    <col min="743" max="743" width="11.109375" style="74" customWidth="1"/>
    <col min="744" max="744" width="11.33203125" style="74" bestFit="1" customWidth="1"/>
    <col min="745" max="745" width="11.5546875" style="74" customWidth="1"/>
    <col min="746" max="746" width="8.88671875" style="74"/>
    <col min="747" max="747" width="9.88671875" style="74" bestFit="1" customWidth="1"/>
    <col min="748" max="748" width="9.109375" style="74" bestFit="1" customWidth="1"/>
    <col min="749" max="749" width="9.5546875" style="74" bestFit="1" customWidth="1"/>
    <col min="750" max="990" width="9.109375" style="74" bestFit="1" customWidth="1"/>
    <col min="991" max="991" width="1.88671875" style="74" customWidth="1"/>
    <col min="992" max="992" width="7.33203125" style="74" customWidth="1"/>
    <col min="993" max="993" width="9.88671875" style="74" customWidth="1"/>
    <col min="994" max="994" width="12.6640625" style="74" customWidth="1"/>
    <col min="995" max="995" width="11.109375" style="74" customWidth="1"/>
    <col min="996" max="996" width="10.88671875" style="74" customWidth="1"/>
    <col min="997" max="997" width="11.5546875" style="74" customWidth="1"/>
    <col min="998" max="998" width="13.44140625" style="74" customWidth="1"/>
    <col min="999" max="999" width="11.109375" style="74" customWidth="1"/>
    <col min="1000" max="1000" width="11.33203125" style="74" bestFit="1" customWidth="1"/>
    <col min="1001" max="1001" width="11.5546875" style="74" customWidth="1"/>
    <col min="1002" max="1002" width="8.88671875" style="74"/>
    <col min="1003" max="1003" width="9.88671875" style="74" bestFit="1" customWidth="1"/>
    <col min="1004" max="1004" width="9.109375" style="74" bestFit="1" customWidth="1"/>
    <col min="1005" max="1005" width="9.5546875" style="74" bestFit="1" customWidth="1"/>
    <col min="1006" max="1246" width="9.109375" style="74" bestFit="1" customWidth="1"/>
    <col min="1247" max="1247" width="1.88671875" style="74" customWidth="1"/>
    <col min="1248" max="1248" width="7.33203125" style="74" customWidth="1"/>
    <col min="1249" max="1249" width="9.88671875" style="74" customWidth="1"/>
    <col min="1250" max="1250" width="12.6640625" style="74" customWidth="1"/>
    <col min="1251" max="1251" width="11.109375" style="74" customWidth="1"/>
    <col min="1252" max="1252" width="10.88671875" style="74" customWidth="1"/>
    <col min="1253" max="1253" width="11.5546875" style="74" customWidth="1"/>
    <col min="1254" max="1254" width="13.44140625" style="74" customWidth="1"/>
    <col min="1255" max="1255" width="11.109375" style="74" customWidth="1"/>
    <col min="1256" max="1256" width="11.33203125" style="74" bestFit="1" customWidth="1"/>
    <col min="1257" max="1257" width="11.5546875" style="74" customWidth="1"/>
    <col min="1258" max="1258" width="8.88671875" style="74"/>
    <col min="1259" max="1259" width="9.88671875" style="74" bestFit="1" customWidth="1"/>
    <col min="1260" max="1260" width="9.109375" style="74" bestFit="1" customWidth="1"/>
    <col min="1261" max="1261" width="9.5546875" style="74" bestFit="1" customWidth="1"/>
    <col min="1262" max="1502" width="9.109375" style="74" bestFit="1" customWidth="1"/>
    <col min="1503" max="1503" width="1.88671875" style="74" customWidth="1"/>
    <col min="1504" max="1504" width="7.33203125" style="74" customWidth="1"/>
    <col min="1505" max="1505" width="9.88671875" style="74" customWidth="1"/>
    <col min="1506" max="1506" width="12.6640625" style="74" customWidth="1"/>
    <col min="1507" max="1507" width="11.109375" style="74" customWidth="1"/>
    <col min="1508" max="1508" width="10.88671875" style="74" customWidth="1"/>
    <col min="1509" max="1509" width="11.5546875" style="74" customWidth="1"/>
    <col min="1510" max="1510" width="13.44140625" style="74" customWidth="1"/>
    <col min="1511" max="1511" width="11.109375" style="74" customWidth="1"/>
    <col min="1512" max="1512" width="11.33203125" style="74" bestFit="1" customWidth="1"/>
    <col min="1513" max="1513" width="11.5546875" style="74" customWidth="1"/>
    <col min="1514" max="1514" width="8.88671875" style="74"/>
    <col min="1515" max="1515" width="9.88671875" style="74" bestFit="1" customWidth="1"/>
    <col min="1516" max="1516" width="9.109375" style="74" bestFit="1" customWidth="1"/>
    <col min="1517" max="1517" width="9.5546875" style="74" bestFit="1" customWidth="1"/>
    <col min="1518" max="1758" width="9.109375" style="74" bestFit="1" customWidth="1"/>
    <col min="1759" max="1759" width="1.88671875" style="74" customWidth="1"/>
    <col min="1760" max="1760" width="7.33203125" style="74" customWidth="1"/>
    <col min="1761" max="1761" width="9.88671875" style="74" customWidth="1"/>
    <col min="1762" max="1762" width="12.6640625" style="74" customWidth="1"/>
    <col min="1763" max="1763" width="11.109375" style="74" customWidth="1"/>
    <col min="1764" max="1764" width="10.88671875" style="74" customWidth="1"/>
    <col min="1765" max="1765" width="11.5546875" style="74" customWidth="1"/>
    <col min="1766" max="1766" width="13.44140625" style="74" customWidth="1"/>
    <col min="1767" max="1767" width="11.109375" style="74" customWidth="1"/>
    <col min="1768" max="1768" width="11.33203125" style="74" bestFit="1" customWidth="1"/>
    <col min="1769" max="1769" width="11.5546875" style="74" customWidth="1"/>
    <col min="1770" max="1770" width="8.88671875" style="74"/>
    <col min="1771" max="1771" width="9.88671875" style="74" bestFit="1" customWidth="1"/>
    <col min="1772" max="1772" width="9.109375" style="74" bestFit="1" customWidth="1"/>
    <col min="1773" max="1773" width="9.5546875" style="74" bestFit="1" customWidth="1"/>
    <col min="1774" max="2014" width="9.109375" style="74" bestFit="1" customWidth="1"/>
    <col min="2015" max="2015" width="1.88671875" style="74" customWidth="1"/>
    <col min="2016" max="2016" width="7.33203125" style="74" customWidth="1"/>
    <col min="2017" max="2017" width="9.88671875" style="74" customWidth="1"/>
    <col min="2018" max="2018" width="12.6640625" style="74" customWidth="1"/>
    <col min="2019" max="2019" width="11.109375" style="74" customWidth="1"/>
    <col min="2020" max="2020" width="10.88671875" style="74" customWidth="1"/>
    <col min="2021" max="2021" width="11.5546875" style="74" customWidth="1"/>
    <col min="2022" max="2022" width="13.44140625" style="74" customWidth="1"/>
    <col min="2023" max="2023" width="11.109375" style="74" customWidth="1"/>
    <col min="2024" max="2024" width="11.33203125" style="74" bestFit="1" customWidth="1"/>
    <col min="2025" max="2025" width="11.5546875" style="74" customWidth="1"/>
    <col min="2026" max="2026" width="8.88671875" style="74"/>
    <col min="2027" max="2027" width="9.88671875" style="74" bestFit="1" customWidth="1"/>
    <col min="2028" max="2028" width="9.109375" style="74" bestFit="1" customWidth="1"/>
    <col min="2029" max="2029" width="9.5546875" style="74" bestFit="1" customWidth="1"/>
    <col min="2030" max="2270" width="9.109375" style="74" bestFit="1" customWidth="1"/>
    <col min="2271" max="2271" width="1.88671875" style="74" customWidth="1"/>
    <col min="2272" max="2272" width="7.33203125" style="74" customWidth="1"/>
    <col min="2273" max="2273" width="9.88671875" style="74" customWidth="1"/>
    <col min="2274" max="2274" width="12.6640625" style="74" customWidth="1"/>
    <col min="2275" max="2275" width="11.109375" style="74" customWidth="1"/>
    <col min="2276" max="2276" width="10.88671875" style="74" customWidth="1"/>
    <col min="2277" max="2277" width="11.5546875" style="74" customWidth="1"/>
    <col min="2278" max="2278" width="13.44140625" style="74" customWidth="1"/>
    <col min="2279" max="2279" width="11.109375" style="74" customWidth="1"/>
    <col min="2280" max="2280" width="11.33203125" style="74" bestFit="1" customWidth="1"/>
    <col min="2281" max="2281" width="11.5546875" style="74" customWidth="1"/>
    <col min="2282" max="2282" width="8.88671875" style="74"/>
    <col min="2283" max="2283" width="9.88671875" style="74" bestFit="1" customWidth="1"/>
    <col min="2284" max="2284" width="9.109375" style="74" bestFit="1" customWidth="1"/>
    <col min="2285" max="2285" width="9.5546875" style="74" bestFit="1" customWidth="1"/>
    <col min="2286" max="2526" width="9.109375" style="74" bestFit="1" customWidth="1"/>
    <col min="2527" max="2527" width="1.88671875" style="74" customWidth="1"/>
    <col min="2528" max="2528" width="7.33203125" style="74" customWidth="1"/>
    <col min="2529" max="2529" width="9.88671875" style="74" customWidth="1"/>
    <col min="2530" max="2530" width="12.6640625" style="74" customWidth="1"/>
    <col min="2531" max="2531" width="11.109375" style="74" customWidth="1"/>
    <col min="2532" max="2532" width="10.88671875" style="74" customWidth="1"/>
    <col min="2533" max="2533" width="11.5546875" style="74" customWidth="1"/>
    <col min="2534" max="2534" width="13.44140625" style="74" customWidth="1"/>
    <col min="2535" max="2535" width="11.109375" style="74" customWidth="1"/>
    <col min="2536" max="2536" width="11.33203125" style="74" bestFit="1" customWidth="1"/>
    <col min="2537" max="2537" width="11.5546875" style="74" customWidth="1"/>
    <col min="2538" max="2538" width="8.88671875" style="74"/>
    <col min="2539" max="2539" width="9.88671875" style="74" bestFit="1" customWidth="1"/>
    <col min="2540" max="2540" width="9.109375" style="74" bestFit="1" customWidth="1"/>
    <col min="2541" max="2541" width="9.5546875" style="74" bestFit="1" customWidth="1"/>
    <col min="2542" max="2782" width="9.109375" style="74" bestFit="1" customWidth="1"/>
    <col min="2783" max="2783" width="1.88671875" style="74" customWidth="1"/>
    <col min="2784" max="2784" width="7.33203125" style="74" customWidth="1"/>
    <col min="2785" max="2785" width="9.88671875" style="74" customWidth="1"/>
    <col min="2786" max="2786" width="12.6640625" style="74" customWidth="1"/>
    <col min="2787" max="2787" width="11.109375" style="74" customWidth="1"/>
    <col min="2788" max="2788" width="10.88671875" style="74" customWidth="1"/>
    <col min="2789" max="2789" width="11.5546875" style="74" customWidth="1"/>
    <col min="2790" max="2790" width="13.44140625" style="74" customWidth="1"/>
    <col min="2791" max="2791" width="11.109375" style="74" customWidth="1"/>
    <col min="2792" max="2792" width="11.33203125" style="74" bestFit="1" customWidth="1"/>
    <col min="2793" max="2793" width="11.5546875" style="74" customWidth="1"/>
    <col min="2794" max="2794" width="8.88671875" style="74"/>
    <col min="2795" max="2795" width="9.88671875" style="74" bestFit="1" customWidth="1"/>
    <col min="2796" max="2796" width="9.109375" style="74" bestFit="1" customWidth="1"/>
    <col min="2797" max="2797" width="9.5546875" style="74" bestFit="1" customWidth="1"/>
    <col min="2798" max="3038" width="9.109375" style="74" bestFit="1" customWidth="1"/>
    <col min="3039" max="3039" width="1.88671875" style="74" customWidth="1"/>
    <col min="3040" max="3040" width="7.33203125" style="74" customWidth="1"/>
    <col min="3041" max="3041" width="9.88671875" style="74" customWidth="1"/>
    <col min="3042" max="3042" width="12.6640625" style="74" customWidth="1"/>
    <col min="3043" max="3043" width="11.109375" style="74" customWidth="1"/>
    <col min="3044" max="3044" width="10.88671875" style="74" customWidth="1"/>
    <col min="3045" max="3045" width="11.5546875" style="74" customWidth="1"/>
    <col min="3046" max="3046" width="13.44140625" style="74" customWidth="1"/>
    <col min="3047" max="3047" width="11.109375" style="74" customWidth="1"/>
    <col min="3048" max="3048" width="11.33203125" style="74" bestFit="1" customWidth="1"/>
    <col min="3049" max="3049" width="11.5546875" style="74" customWidth="1"/>
    <col min="3050" max="3050" width="8.88671875" style="74"/>
    <col min="3051" max="3051" width="9.88671875" style="74" bestFit="1" customWidth="1"/>
    <col min="3052" max="3052" width="9.109375" style="74" bestFit="1" customWidth="1"/>
    <col min="3053" max="3053" width="9.5546875" style="74" bestFit="1" customWidth="1"/>
    <col min="3054" max="3294" width="9.109375" style="74" bestFit="1" customWidth="1"/>
    <col min="3295" max="3295" width="1.88671875" style="74" customWidth="1"/>
    <col min="3296" max="3296" width="7.33203125" style="74" customWidth="1"/>
    <col min="3297" max="3297" width="9.88671875" style="74" customWidth="1"/>
    <col min="3298" max="3298" width="12.6640625" style="74" customWidth="1"/>
    <col min="3299" max="3299" width="11.109375" style="74" customWidth="1"/>
    <col min="3300" max="3300" width="10.88671875" style="74" customWidth="1"/>
    <col min="3301" max="3301" width="11.5546875" style="74" customWidth="1"/>
    <col min="3302" max="3302" width="13.44140625" style="74" customWidth="1"/>
    <col min="3303" max="3303" width="11.109375" style="74" customWidth="1"/>
    <col min="3304" max="3304" width="11.33203125" style="74" bestFit="1" customWidth="1"/>
    <col min="3305" max="3305" width="11.5546875" style="74" customWidth="1"/>
    <col min="3306" max="3306" width="8.88671875" style="74"/>
    <col min="3307" max="3307" width="9.88671875" style="74" bestFit="1" customWidth="1"/>
    <col min="3308" max="3308" width="9.109375" style="74" bestFit="1" customWidth="1"/>
    <col min="3309" max="3309" width="9.5546875" style="74" bestFit="1" customWidth="1"/>
    <col min="3310" max="3550" width="9.109375" style="74" bestFit="1" customWidth="1"/>
    <col min="3551" max="3551" width="1.88671875" style="74" customWidth="1"/>
    <col min="3552" max="3552" width="7.33203125" style="74" customWidth="1"/>
    <col min="3553" max="3553" width="9.88671875" style="74" customWidth="1"/>
    <col min="3554" max="3554" width="12.6640625" style="74" customWidth="1"/>
    <col min="3555" max="3555" width="11.109375" style="74" customWidth="1"/>
    <col min="3556" max="3556" width="10.88671875" style="74" customWidth="1"/>
    <col min="3557" max="3557" width="11.5546875" style="74" customWidth="1"/>
    <col min="3558" max="3558" width="13.44140625" style="74" customWidth="1"/>
    <col min="3559" max="3559" width="11.109375" style="74" customWidth="1"/>
    <col min="3560" max="3560" width="11.33203125" style="74" bestFit="1" customWidth="1"/>
    <col min="3561" max="3561" width="11.5546875" style="74" customWidth="1"/>
    <col min="3562" max="3562" width="8.88671875" style="74"/>
    <col min="3563" max="3563" width="9.88671875" style="74" bestFit="1" customWidth="1"/>
    <col min="3564" max="3564" width="9.109375" style="74" bestFit="1" customWidth="1"/>
    <col min="3565" max="3565" width="9.5546875" style="74" bestFit="1" customWidth="1"/>
    <col min="3566" max="3806" width="9.109375" style="74" bestFit="1" customWidth="1"/>
    <col min="3807" max="3807" width="1.88671875" style="74" customWidth="1"/>
    <col min="3808" max="3808" width="7.33203125" style="74" customWidth="1"/>
    <col min="3809" max="3809" width="9.88671875" style="74" customWidth="1"/>
    <col min="3810" max="3810" width="12.6640625" style="74" customWidth="1"/>
    <col min="3811" max="3811" width="11.109375" style="74" customWidth="1"/>
    <col min="3812" max="3812" width="10.88671875" style="74" customWidth="1"/>
    <col min="3813" max="3813" width="11.5546875" style="74" customWidth="1"/>
    <col min="3814" max="3814" width="13.44140625" style="74" customWidth="1"/>
    <col min="3815" max="3815" width="11.109375" style="74" customWidth="1"/>
    <col min="3816" max="3816" width="11.33203125" style="74" bestFit="1" customWidth="1"/>
    <col min="3817" max="3817" width="11.5546875" style="74" customWidth="1"/>
    <col min="3818" max="3818" width="8.88671875" style="74"/>
    <col min="3819" max="3819" width="9.88671875" style="74" bestFit="1" customWidth="1"/>
    <col min="3820" max="3820" width="9.109375" style="74" bestFit="1" customWidth="1"/>
    <col min="3821" max="3821" width="9.5546875" style="74" bestFit="1" customWidth="1"/>
    <col min="3822" max="4062" width="9.109375" style="74" bestFit="1" customWidth="1"/>
    <col min="4063" max="4063" width="1.88671875" style="74" customWidth="1"/>
    <col min="4064" max="4064" width="7.33203125" style="74" customWidth="1"/>
    <col min="4065" max="4065" width="9.88671875" style="74" customWidth="1"/>
    <col min="4066" max="4066" width="12.6640625" style="74" customWidth="1"/>
    <col min="4067" max="4067" width="11.109375" style="74" customWidth="1"/>
    <col min="4068" max="4068" width="10.88671875" style="74" customWidth="1"/>
    <col min="4069" max="4069" width="11.5546875" style="74" customWidth="1"/>
    <col min="4070" max="4070" width="13.44140625" style="74" customWidth="1"/>
    <col min="4071" max="4071" width="11.109375" style="74" customWidth="1"/>
    <col min="4072" max="4072" width="11.33203125" style="74" bestFit="1" customWidth="1"/>
    <col min="4073" max="4073" width="11.5546875" style="74" customWidth="1"/>
    <col min="4074" max="4074" width="8.88671875" style="74"/>
    <col min="4075" max="4075" width="9.88671875" style="74" bestFit="1" customWidth="1"/>
    <col min="4076" max="4076" width="9.109375" style="74" bestFit="1" customWidth="1"/>
    <col min="4077" max="4077" width="9.5546875" style="74" bestFit="1" customWidth="1"/>
    <col min="4078" max="4318" width="9.109375" style="74" bestFit="1" customWidth="1"/>
    <col min="4319" max="4319" width="1.88671875" style="74" customWidth="1"/>
    <col min="4320" max="4320" width="7.33203125" style="74" customWidth="1"/>
    <col min="4321" max="4321" width="9.88671875" style="74" customWidth="1"/>
    <col min="4322" max="4322" width="12.6640625" style="74" customWidth="1"/>
    <col min="4323" max="4323" width="11.109375" style="74" customWidth="1"/>
    <col min="4324" max="4324" width="10.88671875" style="74" customWidth="1"/>
    <col min="4325" max="4325" width="11.5546875" style="74" customWidth="1"/>
    <col min="4326" max="4326" width="13.44140625" style="74" customWidth="1"/>
    <col min="4327" max="4327" width="11.109375" style="74" customWidth="1"/>
    <col min="4328" max="4328" width="11.33203125" style="74" bestFit="1" customWidth="1"/>
    <col min="4329" max="4329" width="11.5546875" style="74" customWidth="1"/>
    <col min="4330" max="4330" width="8.88671875" style="74"/>
    <col min="4331" max="4331" width="9.88671875" style="74" bestFit="1" customWidth="1"/>
    <col min="4332" max="4332" width="9.109375" style="74" bestFit="1" customWidth="1"/>
    <col min="4333" max="4333" width="9.5546875" style="74" bestFit="1" customWidth="1"/>
    <col min="4334" max="4574" width="9.109375" style="74" bestFit="1" customWidth="1"/>
    <col min="4575" max="4575" width="1.88671875" style="74" customWidth="1"/>
    <col min="4576" max="4576" width="7.33203125" style="74" customWidth="1"/>
    <col min="4577" max="4577" width="9.88671875" style="74" customWidth="1"/>
    <col min="4578" max="4578" width="12.6640625" style="74" customWidth="1"/>
    <col min="4579" max="4579" width="11.109375" style="74" customWidth="1"/>
    <col min="4580" max="4580" width="10.88671875" style="74" customWidth="1"/>
    <col min="4581" max="4581" width="11.5546875" style="74" customWidth="1"/>
    <col min="4582" max="4582" width="13.44140625" style="74" customWidth="1"/>
    <col min="4583" max="4583" width="11.109375" style="74" customWidth="1"/>
    <col min="4584" max="4584" width="11.33203125" style="74" bestFit="1" customWidth="1"/>
    <col min="4585" max="4585" width="11.5546875" style="74" customWidth="1"/>
    <col min="4586" max="4586" width="8.88671875" style="74"/>
    <col min="4587" max="4587" width="9.88671875" style="74" bestFit="1" customWidth="1"/>
    <col min="4588" max="4588" width="9.109375" style="74" bestFit="1" customWidth="1"/>
    <col min="4589" max="4589" width="9.5546875" style="74" bestFit="1" customWidth="1"/>
    <col min="4590" max="4830" width="9.109375" style="74" bestFit="1" customWidth="1"/>
    <col min="4831" max="4831" width="1.88671875" style="74" customWidth="1"/>
    <col min="4832" max="4832" width="7.33203125" style="74" customWidth="1"/>
    <col min="4833" max="4833" width="9.88671875" style="74" customWidth="1"/>
    <col min="4834" max="4834" width="12.6640625" style="74" customWidth="1"/>
    <col min="4835" max="4835" width="11.109375" style="74" customWidth="1"/>
    <col min="4836" max="4836" width="10.88671875" style="74" customWidth="1"/>
    <col min="4837" max="4837" width="11.5546875" style="74" customWidth="1"/>
    <col min="4838" max="4838" width="13.44140625" style="74" customWidth="1"/>
    <col min="4839" max="4839" width="11.109375" style="74" customWidth="1"/>
    <col min="4840" max="4840" width="11.33203125" style="74" bestFit="1" customWidth="1"/>
    <col min="4841" max="4841" width="11.5546875" style="74" customWidth="1"/>
    <col min="4842" max="4842" width="8.88671875" style="74"/>
    <col min="4843" max="4843" width="9.88671875" style="74" bestFit="1" customWidth="1"/>
    <col min="4844" max="4844" width="9.109375" style="74" bestFit="1" customWidth="1"/>
    <col min="4845" max="4845" width="9.5546875" style="74" bestFit="1" customWidth="1"/>
    <col min="4846" max="5086" width="9.109375" style="74" bestFit="1" customWidth="1"/>
    <col min="5087" max="5087" width="1.88671875" style="74" customWidth="1"/>
    <col min="5088" max="5088" width="7.33203125" style="74" customWidth="1"/>
    <col min="5089" max="5089" width="9.88671875" style="74" customWidth="1"/>
    <col min="5090" max="5090" width="12.6640625" style="74" customWidth="1"/>
    <col min="5091" max="5091" width="11.109375" style="74" customWidth="1"/>
    <col min="5092" max="5092" width="10.88671875" style="74" customWidth="1"/>
    <col min="5093" max="5093" width="11.5546875" style="74" customWidth="1"/>
    <col min="5094" max="5094" width="13.44140625" style="74" customWidth="1"/>
    <col min="5095" max="5095" width="11.109375" style="74" customWidth="1"/>
    <col min="5096" max="5096" width="11.33203125" style="74" bestFit="1" customWidth="1"/>
    <col min="5097" max="5097" width="11.5546875" style="74" customWidth="1"/>
    <col min="5098" max="5098" width="8.88671875" style="74"/>
    <col min="5099" max="5099" width="9.88671875" style="74" bestFit="1" customWidth="1"/>
    <col min="5100" max="5100" width="9.109375" style="74" bestFit="1" customWidth="1"/>
    <col min="5101" max="5101" width="9.5546875" style="74" bestFit="1" customWidth="1"/>
    <col min="5102" max="5342" width="9.109375" style="74" bestFit="1" customWidth="1"/>
    <col min="5343" max="5343" width="1.88671875" style="74" customWidth="1"/>
    <col min="5344" max="5344" width="7.33203125" style="74" customWidth="1"/>
    <col min="5345" max="5345" width="9.88671875" style="74" customWidth="1"/>
    <col min="5346" max="5346" width="12.6640625" style="74" customWidth="1"/>
    <col min="5347" max="5347" width="11.109375" style="74" customWidth="1"/>
    <col min="5348" max="5348" width="10.88671875" style="74" customWidth="1"/>
    <col min="5349" max="5349" width="11.5546875" style="74" customWidth="1"/>
    <col min="5350" max="5350" width="13.44140625" style="74" customWidth="1"/>
    <col min="5351" max="5351" width="11.109375" style="74" customWidth="1"/>
    <col min="5352" max="5352" width="11.33203125" style="74" bestFit="1" customWidth="1"/>
    <col min="5353" max="5353" width="11.5546875" style="74" customWidth="1"/>
    <col min="5354" max="5354" width="8.88671875" style="74"/>
    <col min="5355" max="5355" width="9.88671875" style="74" bestFit="1" customWidth="1"/>
    <col min="5356" max="5356" width="9.109375" style="74" bestFit="1" customWidth="1"/>
    <col min="5357" max="5357" width="9.5546875" style="74" bestFit="1" customWidth="1"/>
    <col min="5358" max="5598" width="9.109375" style="74" bestFit="1" customWidth="1"/>
    <col min="5599" max="5599" width="1.88671875" style="74" customWidth="1"/>
    <col min="5600" max="5600" width="7.33203125" style="74" customWidth="1"/>
    <col min="5601" max="5601" width="9.88671875" style="74" customWidth="1"/>
    <col min="5602" max="5602" width="12.6640625" style="74" customWidth="1"/>
    <col min="5603" max="5603" width="11.109375" style="74" customWidth="1"/>
    <col min="5604" max="5604" width="10.88671875" style="74" customWidth="1"/>
    <col min="5605" max="5605" width="11.5546875" style="74" customWidth="1"/>
    <col min="5606" max="5606" width="13.44140625" style="74" customWidth="1"/>
    <col min="5607" max="5607" width="11.109375" style="74" customWidth="1"/>
    <col min="5608" max="5608" width="11.33203125" style="74" bestFit="1" customWidth="1"/>
    <col min="5609" max="5609" width="11.5546875" style="74" customWidth="1"/>
    <col min="5610" max="5610" width="8.88671875" style="74"/>
    <col min="5611" max="5611" width="9.88671875" style="74" bestFit="1" customWidth="1"/>
    <col min="5612" max="5612" width="9.109375" style="74" bestFit="1" customWidth="1"/>
    <col min="5613" max="5613" width="9.5546875" style="74" bestFit="1" customWidth="1"/>
    <col min="5614" max="5854" width="9.109375" style="74" bestFit="1" customWidth="1"/>
    <col min="5855" max="5855" width="1.88671875" style="74" customWidth="1"/>
    <col min="5856" max="5856" width="7.33203125" style="74" customWidth="1"/>
    <col min="5857" max="5857" width="9.88671875" style="74" customWidth="1"/>
    <col min="5858" max="5858" width="12.6640625" style="74" customWidth="1"/>
    <col min="5859" max="5859" width="11.109375" style="74" customWidth="1"/>
    <col min="5860" max="5860" width="10.88671875" style="74" customWidth="1"/>
    <col min="5861" max="5861" width="11.5546875" style="74" customWidth="1"/>
    <col min="5862" max="5862" width="13.44140625" style="74" customWidth="1"/>
    <col min="5863" max="5863" width="11.109375" style="74" customWidth="1"/>
    <col min="5864" max="5864" width="11.33203125" style="74" bestFit="1" customWidth="1"/>
    <col min="5865" max="5865" width="11.5546875" style="74" customWidth="1"/>
    <col min="5866" max="5866" width="8.88671875" style="74"/>
    <col min="5867" max="5867" width="9.88671875" style="74" bestFit="1" customWidth="1"/>
    <col min="5868" max="5868" width="9.109375" style="74" bestFit="1" customWidth="1"/>
    <col min="5869" max="5869" width="9.5546875" style="74" bestFit="1" customWidth="1"/>
    <col min="5870" max="6110" width="9.109375" style="74" bestFit="1" customWidth="1"/>
    <col min="6111" max="6111" width="1.88671875" style="74" customWidth="1"/>
    <col min="6112" max="6112" width="7.33203125" style="74" customWidth="1"/>
    <col min="6113" max="6113" width="9.88671875" style="74" customWidth="1"/>
    <col min="6114" max="6114" width="12.6640625" style="74" customWidth="1"/>
    <col min="6115" max="6115" width="11.109375" style="74" customWidth="1"/>
    <col min="6116" max="6116" width="10.88671875" style="74" customWidth="1"/>
    <col min="6117" max="6117" width="11.5546875" style="74" customWidth="1"/>
    <col min="6118" max="6118" width="13.44140625" style="74" customWidth="1"/>
    <col min="6119" max="6119" width="11.109375" style="74" customWidth="1"/>
    <col min="6120" max="6120" width="11.33203125" style="74" bestFit="1" customWidth="1"/>
    <col min="6121" max="6121" width="11.5546875" style="74" customWidth="1"/>
    <col min="6122" max="6122" width="8.88671875" style="74"/>
    <col min="6123" max="6123" width="9.88671875" style="74" bestFit="1" customWidth="1"/>
    <col min="6124" max="6124" width="9.109375" style="74" bestFit="1" customWidth="1"/>
    <col min="6125" max="6125" width="9.5546875" style="74" bestFit="1" customWidth="1"/>
    <col min="6126" max="6366" width="9.109375" style="74" bestFit="1" customWidth="1"/>
    <col min="6367" max="6367" width="1.88671875" style="74" customWidth="1"/>
    <col min="6368" max="6368" width="7.33203125" style="74" customWidth="1"/>
    <col min="6369" max="6369" width="9.88671875" style="74" customWidth="1"/>
    <col min="6370" max="6370" width="12.6640625" style="74" customWidth="1"/>
    <col min="6371" max="6371" width="11.109375" style="74" customWidth="1"/>
    <col min="6372" max="6372" width="10.88671875" style="74" customWidth="1"/>
    <col min="6373" max="6373" width="11.5546875" style="74" customWidth="1"/>
    <col min="6374" max="6374" width="13.44140625" style="74" customWidth="1"/>
    <col min="6375" max="6375" width="11.109375" style="74" customWidth="1"/>
    <col min="6376" max="6376" width="11.33203125" style="74" bestFit="1" customWidth="1"/>
    <col min="6377" max="6377" width="11.5546875" style="74" customWidth="1"/>
    <col min="6378" max="6378" width="8.88671875" style="74"/>
    <col min="6379" max="6379" width="9.88671875" style="74" bestFit="1" customWidth="1"/>
    <col min="6380" max="6380" width="9.109375" style="74" bestFit="1" customWidth="1"/>
    <col min="6381" max="6381" width="9.5546875" style="74" bestFit="1" customWidth="1"/>
    <col min="6382" max="6622" width="9.109375" style="74" bestFit="1" customWidth="1"/>
    <col min="6623" max="6623" width="1.88671875" style="74" customWidth="1"/>
    <col min="6624" max="6624" width="7.33203125" style="74" customWidth="1"/>
    <col min="6625" max="6625" width="9.88671875" style="74" customWidth="1"/>
    <col min="6626" max="6626" width="12.6640625" style="74" customWidth="1"/>
    <col min="6627" max="6627" width="11.109375" style="74" customWidth="1"/>
    <col min="6628" max="6628" width="10.88671875" style="74" customWidth="1"/>
    <col min="6629" max="6629" width="11.5546875" style="74" customWidth="1"/>
    <col min="6630" max="6630" width="13.44140625" style="74" customWidth="1"/>
    <col min="6631" max="6631" width="11.109375" style="74" customWidth="1"/>
    <col min="6632" max="6632" width="11.33203125" style="74" bestFit="1" customWidth="1"/>
    <col min="6633" max="6633" width="11.5546875" style="74" customWidth="1"/>
    <col min="6634" max="6634" width="8.88671875" style="74"/>
    <col min="6635" max="6635" width="9.88671875" style="74" bestFit="1" customWidth="1"/>
    <col min="6636" max="6636" width="9.109375" style="74" bestFit="1" customWidth="1"/>
    <col min="6637" max="6637" width="9.5546875" style="74" bestFit="1" customWidth="1"/>
    <col min="6638" max="6878" width="9.109375" style="74" bestFit="1" customWidth="1"/>
    <col min="6879" max="6879" width="1.88671875" style="74" customWidth="1"/>
    <col min="6880" max="6880" width="7.33203125" style="74" customWidth="1"/>
    <col min="6881" max="6881" width="9.88671875" style="74" customWidth="1"/>
    <col min="6882" max="6882" width="12.6640625" style="74" customWidth="1"/>
    <col min="6883" max="6883" width="11.109375" style="74" customWidth="1"/>
    <col min="6884" max="6884" width="10.88671875" style="74" customWidth="1"/>
    <col min="6885" max="6885" width="11.5546875" style="74" customWidth="1"/>
    <col min="6886" max="6886" width="13.44140625" style="74" customWidth="1"/>
    <col min="6887" max="6887" width="11.109375" style="74" customWidth="1"/>
    <col min="6888" max="6888" width="11.33203125" style="74" bestFit="1" customWidth="1"/>
    <col min="6889" max="6889" width="11.5546875" style="74" customWidth="1"/>
    <col min="6890" max="6890" width="8.88671875" style="74"/>
    <col min="6891" max="6891" width="9.88671875" style="74" bestFit="1" customWidth="1"/>
    <col min="6892" max="6892" width="9.109375" style="74" bestFit="1" customWidth="1"/>
    <col min="6893" max="6893" width="9.5546875" style="74" bestFit="1" customWidth="1"/>
    <col min="6894" max="7134" width="9.109375" style="74" bestFit="1" customWidth="1"/>
    <col min="7135" max="7135" width="1.88671875" style="74" customWidth="1"/>
    <col min="7136" max="7136" width="7.33203125" style="74" customWidth="1"/>
    <col min="7137" max="7137" width="9.88671875" style="74" customWidth="1"/>
    <col min="7138" max="7138" width="12.6640625" style="74" customWidth="1"/>
    <col min="7139" max="7139" width="11.109375" style="74" customWidth="1"/>
    <col min="7140" max="7140" width="10.88671875" style="74" customWidth="1"/>
    <col min="7141" max="7141" width="11.5546875" style="74" customWidth="1"/>
    <col min="7142" max="7142" width="13.44140625" style="74" customWidth="1"/>
    <col min="7143" max="7143" width="11.109375" style="74" customWidth="1"/>
    <col min="7144" max="7144" width="11.33203125" style="74" bestFit="1" customWidth="1"/>
    <col min="7145" max="7145" width="11.5546875" style="74" customWidth="1"/>
    <col min="7146" max="7146" width="8.88671875" style="74"/>
    <col min="7147" max="7147" width="9.88671875" style="74" bestFit="1" customWidth="1"/>
    <col min="7148" max="7148" width="9.109375" style="74" bestFit="1" customWidth="1"/>
    <col min="7149" max="7149" width="9.5546875" style="74" bestFit="1" customWidth="1"/>
    <col min="7150" max="7390" width="9.109375" style="74" bestFit="1" customWidth="1"/>
    <col min="7391" max="7391" width="1.88671875" style="74" customWidth="1"/>
    <col min="7392" max="7392" width="7.33203125" style="74" customWidth="1"/>
    <col min="7393" max="7393" width="9.88671875" style="74" customWidth="1"/>
    <col min="7394" max="7394" width="12.6640625" style="74" customWidth="1"/>
    <col min="7395" max="7395" width="11.109375" style="74" customWidth="1"/>
    <col min="7396" max="7396" width="10.88671875" style="74" customWidth="1"/>
    <col min="7397" max="7397" width="11.5546875" style="74" customWidth="1"/>
    <col min="7398" max="7398" width="13.44140625" style="74" customWidth="1"/>
    <col min="7399" max="7399" width="11.109375" style="74" customWidth="1"/>
    <col min="7400" max="7400" width="11.33203125" style="74" bestFit="1" customWidth="1"/>
    <col min="7401" max="7401" width="11.5546875" style="74" customWidth="1"/>
    <col min="7402" max="7402" width="8.88671875" style="74"/>
    <col min="7403" max="7403" width="9.88671875" style="74" bestFit="1" customWidth="1"/>
    <col min="7404" max="7404" width="9.109375" style="74" bestFit="1" customWidth="1"/>
    <col min="7405" max="7405" width="9.5546875" style="74" bestFit="1" customWidth="1"/>
    <col min="7406" max="7646" width="9.109375" style="74" bestFit="1" customWidth="1"/>
    <col min="7647" max="7647" width="1.88671875" style="74" customWidth="1"/>
    <col min="7648" max="7648" width="7.33203125" style="74" customWidth="1"/>
    <col min="7649" max="7649" width="9.88671875" style="74" customWidth="1"/>
    <col min="7650" max="7650" width="12.6640625" style="74" customWidth="1"/>
    <col min="7651" max="7651" width="11.109375" style="74" customWidth="1"/>
    <col min="7652" max="7652" width="10.88671875" style="74" customWidth="1"/>
    <col min="7653" max="7653" width="11.5546875" style="74" customWidth="1"/>
    <col min="7654" max="7654" width="13.44140625" style="74" customWidth="1"/>
    <col min="7655" max="7655" width="11.109375" style="74" customWidth="1"/>
    <col min="7656" max="7656" width="11.33203125" style="74" bestFit="1" customWidth="1"/>
    <col min="7657" max="7657" width="11.5546875" style="74" customWidth="1"/>
    <col min="7658" max="7658" width="8.88671875" style="74"/>
    <col min="7659" max="7659" width="9.88671875" style="74" bestFit="1" customWidth="1"/>
    <col min="7660" max="7660" width="9.109375" style="74" bestFit="1" customWidth="1"/>
    <col min="7661" max="7661" width="9.5546875" style="74" bestFit="1" customWidth="1"/>
    <col min="7662" max="7902" width="9.109375" style="74" bestFit="1" customWidth="1"/>
    <col min="7903" max="7903" width="1.88671875" style="74" customWidth="1"/>
    <col min="7904" max="7904" width="7.33203125" style="74" customWidth="1"/>
    <col min="7905" max="7905" width="9.88671875" style="74" customWidth="1"/>
    <col min="7906" max="7906" width="12.6640625" style="74" customWidth="1"/>
    <col min="7907" max="7907" width="11.109375" style="74" customWidth="1"/>
    <col min="7908" max="7908" width="10.88671875" style="74" customWidth="1"/>
    <col min="7909" max="7909" width="11.5546875" style="74" customWidth="1"/>
    <col min="7910" max="7910" width="13.44140625" style="74" customWidth="1"/>
    <col min="7911" max="7911" width="11.109375" style="74" customWidth="1"/>
    <col min="7912" max="7912" width="11.33203125" style="74" bestFit="1" customWidth="1"/>
    <col min="7913" max="7913" width="11.5546875" style="74" customWidth="1"/>
    <col min="7914" max="7914" width="8.88671875" style="74"/>
    <col min="7915" max="7915" width="9.88671875" style="74" bestFit="1" customWidth="1"/>
    <col min="7916" max="7916" width="9.109375" style="74" bestFit="1" customWidth="1"/>
    <col min="7917" max="7917" width="9.5546875" style="74" bestFit="1" customWidth="1"/>
    <col min="7918" max="8158" width="9.109375" style="74" bestFit="1" customWidth="1"/>
    <col min="8159" max="8159" width="1.88671875" style="74" customWidth="1"/>
    <col min="8160" max="8160" width="7.33203125" style="74" customWidth="1"/>
    <col min="8161" max="8161" width="9.88671875" style="74" customWidth="1"/>
    <col min="8162" max="8162" width="12.6640625" style="74" customWidth="1"/>
    <col min="8163" max="8163" width="11.109375" style="74" customWidth="1"/>
    <col min="8164" max="8164" width="10.88671875" style="74" customWidth="1"/>
    <col min="8165" max="8165" width="11.5546875" style="74" customWidth="1"/>
    <col min="8166" max="8166" width="13.44140625" style="74" customWidth="1"/>
    <col min="8167" max="8167" width="11.109375" style="74" customWidth="1"/>
    <col min="8168" max="8168" width="11.33203125" style="74" bestFit="1" customWidth="1"/>
    <col min="8169" max="8169" width="11.5546875" style="74" customWidth="1"/>
    <col min="8170" max="8170" width="8.88671875" style="74"/>
    <col min="8171" max="8171" width="9.88671875" style="74" bestFit="1" customWidth="1"/>
    <col min="8172" max="8172" width="9.109375" style="74" bestFit="1" customWidth="1"/>
    <col min="8173" max="8173" width="9.5546875" style="74" bestFit="1" customWidth="1"/>
    <col min="8174" max="8414" width="9.109375" style="74" bestFit="1" customWidth="1"/>
    <col min="8415" max="8415" width="1.88671875" style="74" customWidth="1"/>
    <col min="8416" max="8416" width="7.33203125" style="74" customWidth="1"/>
    <col min="8417" max="8417" width="9.88671875" style="74" customWidth="1"/>
    <col min="8418" max="8418" width="12.6640625" style="74" customWidth="1"/>
    <col min="8419" max="8419" width="11.109375" style="74" customWidth="1"/>
    <col min="8420" max="8420" width="10.88671875" style="74" customWidth="1"/>
    <col min="8421" max="8421" width="11.5546875" style="74" customWidth="1"/>
    <col min="8422" max="8422" width="13.44140625" style="74" customWidth="1"/>
    <col min="8423" max="8423" width="11.109375" style="74" customWidth="1"/>
    <col min="8424" max="8424" width="11.33203125" style="74" bestFit="1" customWidth="1"/>
    <col min="8425" max="8425" width="11.5546875" style="74" customWidth="1"/>
    <col min="8426" max="8426" width="8.88671875" style="74"/>
    <col min="8427" max="8427" width="9.88671875" style="74" bestFit="1" customWidth="1"/>
    <col min="8428" max="8428" width="9.109375" style="74" bestFit="1" customWidth="1"/>
    <col min="8429" max="8429" width="9.5546875" style="74" bestFit="1" customWidth="1"/>
    <col min="8430" max="8670" width="9.109375" style="74" bestFit="1" customWidth="1"/>
    <col min="8671" max="8671" width="1.88671875" style="74" customWidth="1"/>
    <col min="8672" max="8672" width="7.33203125" style="74" customWidth="1"/>
    <col min="8673" max="8673" width="9.88671875" style="74" customWidth="1"/>
    <col min="8674" max="8674" width="12.6640625" style="74" customWidth="1"/>
    <col min="8675" max="8675" width="11.109375" style="74" customWidth="1"/>
    <col min="8676" max="8676" width="10.88671875" style="74" customWidth="1"/>
    <col min="8677" max="8677" width="11.5546875" style="74" customWidth="1"/>
    <col min="8678" max="8678" width="13.44140625" style="74" customWidth="1"/>
    <col min="8679" max="8679" width="11.109375" style="74" customWidth="1"/>
    <col min="8680" max="8680" width="11.33203125" style="74" bestFit="1" customWidth="1"/>
    <col min="8681" max="8681" width="11.5546875" style="74" customWidth="1"/>
    <col min="8682" max="8682" width="8.88671875" style="74"/>
    <col min="8683" max="8683" width="9.88671875" style="74" bestFit="1" customWidth="1"/>
    <col min="8684" max="8684" width="9.109375" style="74" bestFit="1" customWidth="1"/>
    <col min="8685" max="8685" width="9.5546875" style="74" bestFit="1" customWidth="1"/>
    <col min="8686" max="8926" width="9.109375" style="74" bestFit="1" customWidth="1"/>
    <col min="8927" max="8927" width="1.88671875" style="74" customWidth="1"/>
    <col min="8928" max="8928" width="7.33203125" style="74" customWidth="1"/>
    <col min="8929" max="8929" width="9.88671875" style="74" customWidth="1"/>
    <col min="8930" max="8930" width="12.6640625" style="74" customWidth="1"/>
    <col min="8931" max="8931" width="11.109375" style="74" customWidth="1"/>
    <col min="8932" max="8932" width="10.88671875" style="74" customWidth="1"/>
    <col min="8933" max="8933" width="11.5546875" style="74" customWidth="1"/>
    <col min="8934" max="8934" width="13.44140625" style="74" customWidth="1"/>
    <col min="8935" max="8935" width="11.109375" style="74" customWidth="1"/>
    <col min="8936" max="8936" width="11.33203125" style="74" bestFit="1" customWidth="1"/>
    <col min="8937" max="8937" width="11.5546875" style="74" customWidth="1"/>
    <col min="8938" max="8938" width="8.88671875" style="74"/>
    <col min="8939" max="8939" width="9.88671875" style="74" bestFit="1" customWidth="1"/>
    <col min="8940" max="8940" width="9.109375" style="74" bestFit="1" customWidth="1"/>
    <col min="8941" max="8941" width="9.5546875" style="74" bestFit="1" customWidth="1"/>
    <col min="8942" max="9182" width="9.109375" style="74" bestFit="1" customWidth="1"/>
    <col min="9183" max="9183" width="1.88671875" style="74" customWidth="1"/>
    <col min="9184" max="9184" width="7.33203125" style="74" customWidth="1"/>
    <col min="9185" max="9185" width="9.88671875" style="74" customWidth="1"/>
    <col min="9186" max="9186" width="12.6640625" style="74" customWidth="1"/>
    <col min="9187" max="9187" width="11.109375" style="74" customWidth="1"/>
    <col min="9188" max="9188" width="10.88671875" style="74" customWidth="1"/>
    <col min="9189" max="9189" width="11.5546875" style="74" customWidth="1"/>
    <col min="9190" max="9190" width="13.44140625" style="74" customWidth="1"/>
    <col min="9191" max="9191" width="11.109375" style="74" customWidth="1"/>
    <col min="9192" max="9192" width="11.33203125" style="74" bestFit="1" customWidth="1"/>
    <col min="9193" max="9193" width="11.5546875" style="74" customWidth="1"/>
    <col min="9194" max="9194" width="8.88671875" style="74"/>
    <col min="9195" max="9195" width="9.88671875" style="74" bestFit="1" customWidth="1"/>
    <col min="9196" max="9196" width="9.109375" style="74" bestFit="1" customWidth="1"/>
    <col min="9197" max="9197" width="9.5546875" style="74" bestFit="1" customWidth="1"/>
    <col min="9198" max="9438" width="9.109375" style="74" bestFit="1" customWidth="1"/>
    <col min="9439" max="9439" width="1.88671875" style="74" customWidth="1"/>
    <col min="9440" max="9440" width="7.33203125" style="74" customWidth="1"/>
    <col min="9441" max="9441" width="9.88671875" style="74" customWidth="1"/>
    <col min="9442" max="9442" width="12.6640625" style="74" customWidth="1"/>
    <col min="9443" max="9443" width="11.109375" style="74" customWidth="1"/>
    <col min="9444" max="9444" width="10.88671875" style="74" customWidth="1"/>
    <col min="9445" max="9445" width="11.5546875" style="74" customWidth="1"/>
    <col min="9446" max="9446" width="13.44140625" style="74" customWidth="1"/>
    <col min="9447" max="9447" width="11.109375" style="74" customWidth="1"/>
    <col min="9448" max="9448" width="11.33203125" style="74" bestFit="1" customWidth="1"/>
    <col min="9449" max="9449" width="11.5546875" style="74" customWidth="1"/>
    <col min="9450" max="9450" width="8.88671875" style="74"/>
    <col min="9451" max="9451" width="9.88671875" style="74" bestFit="1" customWidth="1"/>
    <col min="9452" max="9452" width="9.109375" style="74" bestFit="1" customWidth="1"/>
    <col min="9453" max="9453" width="9.5546875" style="74" bestFit="1" customWidth="1"/>
    <col min="9454" max="9694" width="9.109375" style="74" bestFit="1" customWidth="1"/>
    <col min="9695" max="9695" width="1.88671875" style="74" customWidth="1"/>
    <col min="9696" max="9696" width="7.33203125" style="74" customWidth="1"/>
    <col min="9697" max="9697" width="9.88671875" style="74" customWidth="1"/>
    <col min="9698" max="9698" width="12.6640625" style="74" customWidth="1"/>
    <col min="9699" max="9699" width="11.109375" style="74" customWidth="1"/>
    <col min="9700" max="9700" width="10.88671875" style="74" customWidth="1"/>
    <col min="9701" max="9701" width="11.5546875" style="74" customWidth="1"/>
    <col min="9702" max="9702" width="13.44140625" style="74" customWidth="1"/>
    <col min="9703" max="9703" width="11.109375" style="74" customWidth="1"/>
    <col min="9704" max="9704" width="11.33203125" style="74" bestFit="1" customWidth="1"/>
    <col min="9705" max="9705" width="11.5546875" style="74" customWidth="1"/>
    <col min="9706" max="9706" width="8.88671875" style="74"/>
    <col min="9707" max="9707" width="9.88671875" style="74" bestFit="1" customWidth="1"/>
    <col min="9708" max="9708" width="9.109375" style="74" bestFit="1" customWidth="1"/>
    <col min="9709" max="9709" width="9.5546875" style="74" bestFit="1" customWidth="1"/>
    <col min="9710" max="9950" width="9.109375" style="74" bestFit="1" customWidth="1"/>
    <col min="9951" max="9951" width="1.88671875" style="74" customWidth="1"/>
    <col min="9952" max="9952" width="7.33203125" style="74" customWidth="1"/>
    <col min="9953" max="9953" width="9.88671875" style="74" customWidth="1"/>
    <col min="9954" max="9954" width="12.6640625" style="74" customWidth="1"/>
    <col min="9955" max="9955" width="11.109375" style="74" customWidth="1"/>
    <col min="9956" max="9956" width="10.88671875" style="74" customWidth="1"/>
    <col min="9957" max="9957" width="11.5546875" style="74" customWidth="1"/>
    <col min="9958" max="9958" width="13.44140625" style="74" customWidth="1"/>
    <col min="9959" max="9959" width="11.109375" style="74" customWidth="1"/>
    <col min="9960" max="9960" width="11.33203125" style="74" bestFit="1" customWidth="1"/>
    <col min="9961" max="9961" width="11.5546875" style="74" customWidth="1"/>
    <col min="9962" max="9962" width="8.88671875" style="74"/>
    <col min="9963" max="9963" width="9.88671875" style="74" bestFit="1" customWidth="1"/>
    <col min="9964" max="9964" width="9.109375" style="74" bestFit="1" customWidth="1"/>
    <col min="9965" max="9965" width="9.5546875" style="74" bestFit="1" customWidth="1"/>
    <col min="9966" max="10206" width="9.109375" style="74" bestFit="1" customWidth="1"/>
    <col min="10207" max="10207" width="1.88671875" style="74" customWidth="1"/>
    <col min="10208" max="10208" width="7.33203125" style="74" customWidth="1"/>
    <col min="10209" max="10209" width="9.88671875" style="74" customWidth="1"/>
    <col min="10210" max="10210" width="12.6640625" style="74" customWidth="1"/>
    <col min="10211" max="10211" width="11.109375" style="74" customWidth="1"/>
    <col min="10212" max="10212" width="10.88671875" style="74" customWidth="1"/>
    <col min="10213" max="10213" width="11.5546875" style="74" customWidth="1"/>
    <col min="10214" max="10214" width="13.44140625" style="74" customWidth="1"/>
    <col min="10215" max="10215" width="11.109375" style="74" customWidth="1"/>
    <col min="10216" max="10216" width="11.33203125" style="74" bestFit="1" customWidth="1"/>
    <col min="10217" max="10217" width="11.5546875" style="74" customWidth="1"/>
    <col min="10218" max="10218" width="8.88671875" style="74"/>
    <col min="10219" max="10219" width="9.88671875" style="74" bestFit="1" customWidth="1"/>
    <col min="10220" max="10220" width="9.109375" style="74" bestFit="1" customWidth="1"/>
    <col min="10221" max="10221" width="9.5546875" style="74" bestFit="1" customWidth="1"/>
    <col min="10222" max="10462" width="9.109375" style="74" bestFit="1" customWidth="1"/>
    <col min="10463" max="10463" width="1.88671875" style="74" customWidth="1"/>
    <col min="10464" max="10464" width="7.33203125" style="74" customWidth="1"/>
    <col min="10465" max="10465" width="9.88671875" style="74" customWidth="1"/>
    <col min="10466" max="10466" width="12.6640625" style="74" customWidth="1"/>
    <col min="10467" max="10467" width="11.109375" style="74" customWidth="1"/>
    <col min="10468" max="10468" width="10.88671875" style="74" customWidth="1"/>
    <col min="10469" max="10469" width="11.5546875" style="74" customWidth="1"/>
    <col min="10470" max="10470" width="13.44140625" style="74" customWidth="1"/>
    <col min="10471" max="10471" width="11.109375" style="74" customWidth="1"/>
    <col min="10472" max="10472" width="11.33203125" style="74" bestFit="1" customWidth="1"/>
    <col min="10473" max="10473" width="11.5546875" style="74" customWidth="1"/>
    <col min="10474" max="10474" width="8.88671875" style="74"/>
    <col min="10475" max="10475" width="9.88671875" style="74" bestFit="1" customWidth="1"/>
    <col min="10476" max="10476" width="9.109375" style="74" bestFit="1" customWidth="1"/>
    <col min="10477" max="10477" width="9.5546875" style="74" bestFit="1" customWidth="1"/>
    <col min="10478" max="10718" width="9.109375" style="74" bestFit="1" customWidth="1"/>
    <col min="10719" max="10719" width="1.88671875" style="74" customWidth="1"/>
    <col min="10720" max="10720" width="7.33203125" style="74" customWidth="1"/>
    <col min="10721" max="10721" width="9.88671875" style="74" customWidth="1"/>
    <col min="10722" max="10722" width="12.6640625" style="74" customWidth="1"/>
    <col min="10723" max="10723" width="11.109375" style="74" customWidth="1"/>
    <col min="10724" max="10724" width="10.88671875" style="74" customWidth="1"/>
    <col min="10725" max="10725" width="11.5546875" style="74" customWidth="1"/>
    <col min="10726" max="10726" width="13.44140625" style="74" customWidth="1"/>
    <col min="10727" max="10727" width="11.109375" style="74" customWidth="1"/>
    <col min="10728" max="10728" width="11.33203125" style="74" bestFit="1" customWidth="1"/>
    <col min="10729" max="10729" width="11.5546875" style="74" customWidth="1"/>
    <col min="10730" max="10730" width="8.88671875" style="74"/>
    <col min="10731" max="10731" width="9.88671875" style="74" bestFit="1" customWidth="1"/>
    <col min="10732" max="10732" width="9.109375" style="74" bestFit="1" customWidth="1"/>
    <col min="10733" max="10733" width="9.5546875" style="74" bestFit="1" customWidth="1"/>
    <col min="10734" max="10974" width="9.109375" style="74" bestFit="1" customWidth="1"/>
    <col min="10975" max="10975" width="1.88671875" style="74" customWidth="1"/>
    <col min="10976" max="10976" width="7.33203125" style="74" customWidth="1"/>
    <col min="10977" max="10977" width="9.88671875" style="74" customWidth="1"/>
    <col min="10978" max="10978" width="12.6640625" style="74" customWidth="1"/>
    <col min="10979" max="10979" width="11.109375" style="74" customWidth="1"/>
    <col min="10980" max="10980" width="10.88671875" style="74" customWidth="1"/>
    <col min="10981" max="10981" width="11.5546875" style="74" customWidth="1"/>
    <col min="10982" max="10982" width="13.44140625" style="74" customWidth="1"/>
    <col min="10983" max="10983" width="11.109375" style="74" customWidth="1"/>
    <col min="10984" max="10984" width="11.33203125" style="74" bestFit="1" customWidth="1"/>
    <col min="10985" max="10985" width="11.5546875" style="74" customWidth="1"/>
    <col min="10986" max="10986" width="8.88671875" style="74"/>
    <col min="10987" max="10987" width="9.88671875" style="74" bestFit="1" customWidth="1"/>
    <col min="10988" max="10988" width="9.109375" style="74" bestFit="1" customWidth="1"/>
    <col min="10989" max="10989" width="9.5546875" style="74" bestFit="1" customWidth="1"/>
    <col min="10990" max="11230" width="9.109375" style="74" bestFit="1" customWidth="1"/>
    <col min="11231" max="11231" width="1.88671875" style="74" customWidth="1"/>
    <col min="11232" max="11232" width="7.33203125" style="74" customWidth="1"/>
    <col min="11233" max="11233" width="9.88671875" style="74" customWidth="1"/>
    <col min="11234" max="11234" width="12.6640625" style="74" customWidth="1"/>
    <col min="11235" max="11235" width="11.109375" style="74" customWidth="1"/>
    <col min="11236" max="11236" width="10.88671875" style="74" customWidth="1"/>
    <col min="11237" max="11237" width="11.5546875" style="74" customWidth="1"/>
    <col min="11238" max="11238" width="13.44140625" style="74" customWidth="1"/>
    <col min="11239" max="11239" width="11.109375" style="74" customWidth="1"/>
    <col min="11240" max="11240" width="11.33203125" style="74" bestFit="1" customWidth="1"/>
    <col min="11241" max="11241" width="11.5546875" style="74" customWidth="1"/>
    <col min="11242" max="11242" width="8.88671875" style="74"/>
    <col min="11243" max="11243" width="9.88671875" style="74" bestFit="1" customWidth="1"/>
    <col min="11244" max="11244" width="9.109375" style="74" bestFit="1" customWidth="1"/>
    <col min="11245" max="11245" width="9.5546875" style="74" bestFit="1" customWidth="1"/>
    <col min="11246" max="11486" width="9.109375" style="74" bestFit="1" customWidth="1"/>
    <col min="11487" max="11487" width="1.88671875" style="74" customWidth="1"/>
    <col min="11488" max="11488" width="7.33203125" style="74" customWidth="1"/>
    <col min="11489" max="11489" width="9.88671875" style="74" customWidth="1"/>
    <col min="11490" max="11490" width="12.6640625" style="74" customWidth="1"/>
    <col min="11491" max="11491" width="11.109375" style="74" customWidth="1"/>
    <col min="11492" max="11492" width="10.88671875" style="74" customWidth="1"/>
    <col min="11493" max="11493" width="11.5546875" style="74" customWidth="1"/>
    <col min="11494" max="11494" width="13.44140625" style="74" customWidth="1"/>
    <col min="11495" max="11495" width="11.109375" style="74" customWidth="1"/>
    <col min="11496" max="11496" width="11.33203125" style="74" bestFit="1" customWidth="1"/>
    <col min="11497" max="11497" width="11.5546875" style="74" customWidth="1"/>
    <col min="11498" max="11498" width="8.88671875" style="74"/>
    <col min="11499" max="11499" width="9.88671875" style="74" bestFit="1" customWidth="1"/>
    <col min="11500" max="11500" width="9.109375" style="74" bestFit="1" customWidth="1"/>
    <col min="11501" max="11501" width="9.5546875" style="74" bestFit="1" customWidth="1"/>
    <col min="11502" max="11742" width="9.109375" style="74" bestFit="1" customWidth="1"/>
    <col min="11743" max="11743" width="1.88671875" style="74" customWidth="1"/>
    <col min="11744" max="11744" width="7.33203125" style="74" customWidth="1"/>
    <col min="11745" max="11745" width="9.88671875" style="74" customWidth="1"/>
    <col min="11746" max="11746" width="12.6640625" style="74" customWidth="1"/>
    <col min="11747" max="11747" width="11.109375" style="74" customWidth="1"/>
    <col min="11748" max="11748" width="10.88671875" style="74" customWidth="1"/>
    <col min="11749" max="11749" width="11.5546875" style="74" customWidth="1"/>
    <col min="11750" max="11750" width="13.44140625" style="74" customWidth="1"/>
    <col min="11751" max="11751" width="11.109375" style="74" customWidth="1"/>
    <col min="11752" max="11752" width="11.33203125" style="74" bestFit="1" customWidth="1"/>
    <col min="11753" max="11753" width="11.5546875" style="74" customWidth="1"/>
    <col min="11754" max="11754" width="8.88671875" style="74"/>
    <col min="11755" max="11755" width="9.88671875" style="74" bestFit="1" customWidth="1"/>
    <col min="11756" max="11756" width="9.109375" style="74" bestFit="1" customWidth="1"/>
    <col min="11757" max="11757" width="9.5546875" style="74" bestFit="1" customWidth="1"/>
    <col min="11758" max="11998" width="9.109375" style="74" bestFit="1" customWidth="1"/>
    <col min="11999" max="11999" width="1.88671875" style="74" customWidth="1"/>
    <col min="12000" max="12000" width="7.33203125" style="74" customWidth="1"/>
    <col min="12001" max="12001" width="9.88671875" style="74" customWidth="1"/>
    <col min="12002" max="12002" width="12.6640625" style="74" customWidth="1"/>
    <col min="12003" max="12003" width="11.109375" style="74" customWidth="1"/>
    <col min="12004" max="12004" width="10.88671875" style="74" customWidth="1"/>
    <col min="12005" max="12005" width="11.5546875" style="74" customWidth="1"/>
    <col min="12006" max="12006" width="13.44140625" style="74" customWidth="1"/>
    <col min="12007" max="12007" width="11.109375" style="74" customWidth="1"/>
    <col min="12008" max="12008" width="11.33203125" style="74" bestFit="1" customWidth="1"/>
    <col min="12009" max="12009" width="11.5546875" style="74" customWidth="1"/>
    <col min="12010" max="12010" width="8.88671875" style="74"/>
    <col min="12011" max="12011" width="9.88671875" style="74" bestFit="1" customWidth="1"/>
    <col min="12012" max="12012" width="9.109375" style="74" bestFit="1" customWidth="1"/>
    <col min="12013" max="12013" width="9.5546875" style="74" bestFit="1" customWidth="1"/>
    <col min="12014" max="12254" width="9.109375" style="74" bestFit="1" customWidth="1"/>
    <col min="12255" max="12255" width="1.88671875" style="74" customWidth="1"/>
    <col min="12256" max="12256" width="7.33203125" style="74" customWidth="1"/>
    <col min="12257" max="12257" width="9.88671875" style="74" customWidth="1"/>
    <col min="12258" max="12258" width="12.6640625" style="74" customWidth="1"/>
    <col min="12259" max="12259" width="11.109375" style="74" customWidth="1"/>
    <col min="12260" max="12260" width="10.88671875" style="74" customWidth="1"/>
    <col min="12261" max="12261" width="11.5546875" style="74" customWidth="1"/>
    <col min="12262" max="12262" width="13.44140625" style="74" customWidth="1"/>
    <col min="12263" max="12263" width="11.109375" style="74" customWidth="1"/>
    <col min="12264" max="12264" width="11.33203125" style="74" bestFit="1" customWidth="1"/>
    <col min="12265" max="12265" width="11.5546875" style="74" customWidth="1"/>
    <col min="12266" max="12266" width="8.88671875" style="74"/>
    <col min="12267" max="12267" width="9.88671875" style="74" bestFit="1" customWidth="1"/>
    <col min="12268" max="12268" width="9.109375" style="74" bestFit="1" customWidth="1"/>
    <col min="12269" max="12269" width="9.5546875" style="74" bestFit="1" customWidth="1"/>
    <col min="12270" max="12510" width="9.109375" style="74" bestFit="1" customWidth="1"/>
    <col min="12511" max="12511" width="1.88671875" style="74" customWidth="1"/>
    <col min="12512" max="12512" width="7.33203125" style="74" customWidth="1"/>
    <col min="12513" max="12513" width="9.88671875" style="74" customWidth="1"/>
    <col min="12514" max="12514" width="12.6640625" style="74" customWidth="1"/>
    <col min="12515" max="12515" width="11.109375" style="74" customWidth="1"/>
    <col min="12516" max="12516" width="10.88671875" style="74" customWidth="1"/>
    <col min="12517" max="12517" width="11.5546875" style="74" customWidth="1"/>
    <col min="12518" max="12518" width="13.44140625" style="74" customWidth="1"/>
    <col min="12519" max="12519" width="11.109375" style="74" customWidth="1"/>
    <col min="12520" max="12520" width="11.33203125" style="74" bestFit="1" customWidth="1"/>
    <col min="12521" max="12521" width="11.5546875" style="74" customWidth="1"/>
    <col min="12522" max="12522" width="8.88671875" style="74"/>
    <col min="12523" max="12523" width="9.88671875" style="74" bestFit="1" customWidth="1"/>
    <col min="12524" max="12524" width="9.109375" style="74" bestFit="1" customWidth="1"/>
    <col min="12525" max="12525" width="9.5546875" style="74" bestFit="1" customWidth="1"/>
    <col min="12526" max="12766" width="9.109375" style="74" bestFit="1" customWidth="1"/>
    <col min="12767" max="12767" width="1.88671875" style="74" customWidth="1"/>
    <col min="12768" max="12768" width="7.33203125" style="74" customWidth="1"/>
    <col min="12769" max="12769" width="9.88671875" style="74" customWidth="1"/>
    <col min="12770" max="12770" width="12.6640625" style="74" customWidth="1"/>
    <col min="12771" max="12771" width="11.109375" style="74" customWidth="1"/>
    <col min="12772" max="12772" width="10.88671875" style="74" customWidth="1"/>
    <col min="12773" max="12773" width="11.5546875" style="74" customWidth="1"/>
    <col min="12774" max="12774" width="13.44140625" style="74" customWidth="1"/>
    <col min="12775" max="12775" width="11.109375" style="74" customWidth="1"/>
    <col min="12776" max="12776" width="11.33203125" style="74" bestFit="1" customWidth="1"/>
    <col min="12777" max="12777" width="11.5546875" style="74" customWidth="1"/>
    <col min="12778" max="12778" width="8.88671875" style="74"/>
    <col min="12779" max="12779" width="9.88671875" style="74" bestFit="1" customWidth="1"/>
    <col min="12780" max="12780" width="9.109375" style="74" bestFit="1" customWidth="1"/>
    <col min="12781" max="12781" width="9.5546875" style="74" bestFit="1" customWidth="1"/>
    <col min="12782" max="13022" width="9.109375" style="74" bestFit="1" customWidth="1"/>
    <col min="13023" max="13023" width="1.88671875" style="74" customWidth="1"/>
    <col min="13024" max="13024" width="7.33203125" style="74" customWidth="1"/>
    <col min="13025" max="13025" width="9.88671875" style="74" customWidth="1"/>
    <col min="13026" max="13026" width="12.6640625" style="74" customWidth="1"/>
    <col min="13027" max="13027" width="11.109375" style="74" customWidth="1"/>
    <col min="13028" max="13028" width="10.88671875" style="74" customWidth="1"/>
    <col min="13029" max="13029" width="11.5546875" style="74" customWidth="1"/>
    <col min="13030" max="13030" width="13.44140625" style="74" customWidth="1"/>
    <col min="13031" max="13031" width="11.109375" style="74" customWidth="1"/>
    <col min="13032" max="13032" width="11.33203125" style="74" bestFit="1" customWidth="1"/>
    <col min="13033" max="13033" width="11.5546875" style="74" customWidth="1"/>
    <col min="13034" max="13034" width="8.88671875" style="74"/>
    <col min="13035" max="13035" width="9.88671875" style="74" bestFit="1" customWidth="1"/>
    <col min="13036" max="13036" width="9.109375" style="74" bestFit="1" customWidth="1"/>
    <col min="13037" max="13037" width="9.5546875" style="74" bestFit="1" customWidth="1"/>
    <col min="13038" max="13278" width="9.109375" style="74" bestFit="1" customWidth="1"/>
    <col min="13279" max="13279" width="1.88671875" style="74" customWidth="1"/>
    <col min="13280" max="13280" width="7.33203125" style="74" customWidth="1"/>
    <col min="13281" max="13281" width="9.88671875" style="74" customWidth="1"/>
    <col min="13282" max="13282" width="12.6640625" style="74" customWidth="1"/>
    <col min="13283" max="13283" width="11.109375" style="74" customWidth="1"/>
    <col min="13284" max="13284" width="10.88671875" style="74" customWidth="1"/>
    <col min="13285" max="13285" width="11.5546875" style="74" customWidth="1"/>
    <col min="13286" max="13286" width="13.44140625" style="74" customWidth="1"/>
    <col min="13287" max="13287" width="11.109375" style="74" customWidth="1"/>
    <col min="13288" max="13288" width="11.33203125" style="74" bestFit="1" customWidth="1"/>
    <col min="13289" max="13289" width="11.5546875" style="74" customWidth="1"/>
    <col min="13290" max="13290" width="8.88671875" style="74"/>
    <col min="13291" max="13291" width="9.88671875" style="74" bestFit="1" customWidth="1"/>
    <col min="13292" max="13292" width="9.109375" style="74" bestFit="1" customWidth="1"/>
    <col min="13293" max="13293" width="9.5546875" style="74" bestFit="1" customWidth="1"/>
    <col min="13294" max="13534" width="9.109375" style="74" bestFit="1" customWidth="1"/>
    <col min="13535" max="13535" width="1.88671875" style="74" customWidth="1"/>
    <col min="13536" max="13536" width="7.33203125" style="74" customWidth="1"/>
    <col min="13537" max="13537" width="9.88671875" style="74" customWidth="1"/>
    <col min="13538" max="13538" width="12.6640625" style="74" customWidth="1"/>
    <col min="13539" max="13539" width="11.109375" style="74" customWidth="1"/>
    <col min="13540" max="13540" width="10.88671875" style="74" customWidth="1"/>
    <col min="13541" max="13541" width="11.5546875" style="74" customWidth="1"/>
    <col min="13542" max="13542" width="13.44140625" style="74" customWidth="1"/>
    <col min="13543" max="13543" width="11.109375" style="74" customWidth="1"/>
    <col min="13544" max="13544" width="11.33203125" style="74" bestFit="1" customWidth="1"/>
    <col min="13545" max="13545" width="11.5546875" style="74" customWidth="1"/>
    <col min="13546" max="13546" width="8.88671875" style="74"/>
    <col min="13547" max="13547" width="9.88671875" style="74" bestFit="1" customWidth="1"/>
    <col min="13548" max="13548" width="9.109375" style="74" bestFit="1" customWidth="1"/>
    <col min="13549" max="13549" width="9.5546875" style="74" bestFit="1" customWidth="1"/>
    <col min="13550" max="13790" width="9.109375" style="74" bestFit="1" customWidth="1"/>
    <col min="13791" max="13791" width="1.88671875" style="74" customWidth="1"/>
    <col min="13792" max="13792" width="7.33203125" style="74" customWidth="1"/>
    <col min="13793" max="13793" width="9.88671875" style="74" customWidth="1"/>
    <col min="13794" max="13794" width="12.6640625" style="74" customWidth="1"/>
    <col min="13795" max="13795" width="11.109375" style="74" customWidth="1"/>
    <col min="13796" max="13796" width="10.88671875" style="74" customWidth="1"/>
    <col min="13797" max="13797" width="11.5546875" style="74" customWidth="1"/>
    <col min="13798" max="13798" width="13.44140625" style="74" customWidth="1"/>
    <col min="13799" max="13799" width="11.109375" style="74" customWidth="1"/>
    <col min="13800" max="13800" width="11.33203125" style="74" bestFit="1" customWidth="1"/>
    <col min="13801" max="13801" width="11.5546875" style="74" customWidth="1"/>
    <col min="13802" max="13802" width="8.88671875" style="74"/>
    <col min="13803" max="13803" width="9.88671875" style="74" bestFit="1" customWidth="1"/>
    <col min="13804" max="13804" width="9.109375" style="74" bestFit="1" customWidth="1"/>
    <col min="13805" max="13805" width="9.5546875" style="74" bestFit="1" customWidth="1"/>
    <col min="13806" max="14046" width="9.109375" style="74" bestFit="1" customWidth="1"/>
    <col min="14047" max="14047" width="1.88671875" style="74" customWidth="1"/>
    <col min="14048" max="14048" width="7.33203125" style="74" customWidth="1"/>
    <col min="14049" max="14049" width="9.88671875" style="74" customWidth="1"/>
    <col min="14050" max="14050" width="12.6640625" style="74" customWidth="1"/>
    <col min="14051" max="14051" width="11.109375" style="74" customWidth="1"/>
    <col min="14052" max="14052" width="10.88671875" style="74" customWidth="1"/>
    <col min="14053" max="14053" width="11.5546875" style="74" customWidth="1"/>
    <col min="14054" max="14054" width="13.44140625" style="74" customWidth="1"/>
    <col min="14055" max="14055" width="11.109375" style="74" customWidth="1"/>
    <col min="14056" max="14056" width="11.33203125" style="74" bestFit="1" customWidth="1"/>
    <col min="14057" max="14057" width="11.5546875" style="74" customWidth="1"/>
    <col min="14058" max="14058" width="8.88671875" style="74"/>
    <col min="14059" max="14059" width="9.88671875" style="74" bestFit="1" customWidth="1"/>
    <col min="14060" max="14060" width="9.109375" style="74" bestFit="1" customWidth="1"/>
    <col min="14061" max="14061" width="9.5546875" style="74" bestFit="1" customWidth="1"/>
    <col min="14062" max="14302" width="9.109375" style="74" bestFit="1" customWidth="1"/>
    <col min="14303" max="14303" width="1.88671875" style="74" customWidth="1"/>
    <col min="14304" max="14304" width="7.33203125" style="74" customWidth="1"/>
    <col min="14305" max="14305" width="9.88671875" style="74" customWidth="1"/>
    <col min="14306" max="14306" width="12.6640625" style="74" customWidth="1"/>
    <col min="14307" max="14307" width="11.109375" style="74" customWidth="1"/>
    <col min="14308" max="14308" width="10.88671875" style="74" customWidth="1"/>
    <col min="14309" max="14309" width="11.5546875" style="74" customWidth="1"/>
    <col min="14310" max="14310" width="13.44140625" style="74" customWidth="1"/>
    <col min="14311" max="14311" width="11.109375" style="74" customWidth="1"/>
    <col min="14312" max="14312" width="11.33203125" style="74" bestFit="1" customWidth="1"/>
    <col min="14313" max="14313" width="11.5546875" style="74" customWidth="1"/>
    <col min="14314" max="14314" width="8.88671875" style="74"/>
    <col min="14315" max="14315" width="9.88671875" style="74" bestFit="1" customWidth="1"/>
    <col min="14316" max="14316" width="9.109375" style="74" bestFit="1" customWidth="1"/>
    <col min="14317" max="14317" width="9.5546875" style="74" bestFit="1" customWidth="1"/>
    <col min="14318" max="14558" width="9.109375" style="74" bestFit="1" customWidth="1"/>
    <col min="14559" max="14559" width="1.88671875" style="74" customWidth="1"/>
    <col min="14560" max="14560" width="7.33203125" style="74" customWidth="1"/>
    <col min="14561" max="14561" width="9.88671875" style="74" customWidth="1"/>
    <col min="14562" max="14562" width="12.6640625" style="74" customWidth="1"/>
    <col min="14563" max="14563" width="11.109375" style="74" customWidth="1"/>
    <col min="14564" max="14564" width="10.88671875" style="74" customWidth="1"/>
    <col min="14565" max="14565" width="11.5546875" style="74" customWidth="1"/>
    <col min="14566" max="14566" width="13.44140625" style="74" customWidth="1"/>
    <col min="14567" max="14567" width="11.109375" style="74" customWidth="1"/>
    <col min="14568" max="14568" width="11.33203125" style="74" bestFit="1" customWidth="1"/>
    <col min="14569" max="14569" width="11.5546875" style="74" customWidth="1"/>
    <col min="14570" max="14570" width="8.88671875" style="74"/>
    <col min="14571" max="14571" width="9.88671875" style="74" bestFit="1" customWidth="1"/>
    <col min="14572" max="14572" width="9.109375" style="74" bestFit="1" customWidth="1"/>
    <col min="14573" max="14573" width="9.5546875" style="74" bestFit="1" customWidth="1"/>
    <col min="14574" max="14814" width="9.109375" style="74" bestFit="1" customWidth="1"/>
    <col min="14815" max="14815" width="1.88671875" style="74" customWidth="1"/>
    <col min="14816" max="14816" width="7.33203125" style="74" customWidth="1"/>
    <col min="14817" max="14817" width="9.88671875" style="74" customWidth="1"/>
    <col min="14818" max="14818" width="12.6640625" style="74" customWidth="1"/>
    <col min="14819" max="14819" width="11.109375" style="74" customWidth="1"/>
    <col min="14820" max="14820" width="10.88671875" style="74" customWidth="1"/>
    <col min="14821" max="14821" width="11.5546875" style="74" customWidth="1"/>
    <col min="14822" max="14822" width="13.44140625" style="74" customWidth="1"/>
    <col min="14823" max="14823" width="11.109375" style="74" customWidth="1"/>
    <col min="14824" max="14824" width="11.33203125" style="74" bestFit="1" customWidth="1"/>
    <col min="14825" max="14825" width="11.5546875" style="74" customWidth="1"/>
    <col min="14826" max="14826" width="8.88671875" style="74"/>
    <col min="14827" max="14827" width="9.88671875" style="74" bestFit="1" customWidth="1"/>
    <col min="14828" max="14828" width="9.109375" style="74" bestFit="1" customWidth="1"/>
    <col min="14829" max="14829" width="9.5546875" style="74" bestFit="1" customWidth="1"/>
    <col min="14830" max="15070" width="9.109375" style="74" bestFit="1" customWidth="1"/>
    <col min="15071" max="15071" width="1.88671875" style="74" customWidth="1"/>
    <col min="15072" max="15072" width="7.33203125" style="74" customWidth="1"/>
    <col min="15073" max="15073" width="9.88671875" style="74" customWidth="1"/>
    <col min="15074" max="15074" width="12.6640625" style="74" customWidth="1"/>
    <col min="15075" max="15075" width="11.109375" style="74" customWidth="1"/>
    <col min="15076" max="15076" width="10.88671875" style="74" customWidth="1"/>
    <col min="15077" max="15077" width="11.5546875" style="74" customWidth="1"/>
    <col min="15078" max="15078" width="13.44140625" style="74" customWidth="1"/>
    <col min="15079" max="15079" width="11.109375" style="74" customWidth="1"/>
    <col min="15080" max="15080" width="11.33203125" style="74" bestFit="1" customWidth="1"/>
    <col min="15081" max="15081" width="11.5546875" style="74" customWidth="1"/>
    <col min="15082" max="15082" width="8.88671875" style="74"/>
    <col min="15083" max="15083" width="9.88671875" style="74" bestFit="1" customWidth="1"/>
    <col min="15084" max="15084" width="9.109375" style="74" bestFit="1" customWidth="1"/>
    <col min="15085" max="15085" width="9.5546875" style="74" bestFit="1" customWidth="1"/>
    <col min="15086" max="15326" width="9.109375" style="74" bestFit="1" customWidth="1"/>
    <col min="15327" max="15327" width="1.88671875" style="74" customWidth="1"/>
    <col min="15328" max="15328" width="7.33203125" style="74" customWidth="1"/>
    <col min="15329" max="15329" width="9.88671875" style="74" customWidth="1"/>
    <col min="15330" max="15330" width="12.6640625" style="74" customWidth="1"/>
    <col min="15331" max="15331" width="11.109375" style="74" customWidth="1"/>
    <col min="15332" max="15332" width="10.88671875" style="74" customWidth="1"/>
    <col min="15333" max="15333" width="11.5546875" style="74" customWidth="1"/>
    <col min="15334" max="15334" width="13.44140625" style="74" customWidth="1"/>
    <col min="15335" max="15335" width="11.109375" style="74" customWidth="1"/>
    <col min="15336" max="15336" width="11.33203125" style="74" bestFit="1" customWidth="1"/>
    <col min="15337" max="15337" width="11.5546875" style="74" customWidth="1"/>
    <col min="15338" max="15338" width="8.88671875" style="74"/>
    <col min="15339" max="15339" width="9.88671875" style="74" bestFit="1" customWidth="1"/>
    <col min="15340" max="15340" width="9.109375" style="74" bestFit="1" customWidth="1"/>
    <col min="15341" max="15341" width="9.5546875" style="74" bestFit="1" customWidth="1"/>
    <col min="15342" max="15582" width="9.109375" style="74" bestFit="1" customWidth="1"/>
    <col min="15583" max="15583" width="1.88671875" style="74" customWidth="1"/>
    <col min="15584" max="15584" width="7.33203125" style="74" customWidth="1"/>
    <col min="15585" max="15585" width="9.88671875" style="74" customWidth="1"/>
    <col min="15586" max="15586" width="12.6640625" style="74" customWidth="1"/>
    <col min="15587" max="15587" width="11.109375" style="74" customWidth="1"/>
    <col min="15588" max="15588" width="10.88671875" style="74" customWidth="1"/>
    <col min="15589" max="15589" width="11.5546875" style="74" customWidth="1"/>
    <col min="15590" max="15590" width="13.44140625" style="74" customWidth="1"/>
    <col min="15591" max="15591" width="11.109375" style="74" customWidth="1"/>
    <col min="15592" max="15592" width="11.33203125" style="74" bestFit="1" customWidth="1"/>
    <col min="15593" max="15593" width="11.5546875" style="74" customWidth="1"/>
    <col min="15594" max="15594" width="8.88671875" style="74"/>
    <col min="15595" max="15595" width="9.88671875" style="74" bestFit="1" customWidth="1"/>
    <col min="15596" max="15596" width="9.109375" style="74" bestFit="1" customWidth="1"/>
    <col min="15597" max="15597" width="9.5546875" style="74" bestFit="1" customWidth="1"/>
    <col min="15598" max="15838" width="9.109375" style="74" bestFit="1" customWidth="1"/>
    <col min="15839" max="15839" width="1.88671875" style="74" customWidth="1"/>
    <col min="15840" max="15840" width="7.33203125" style="74" customWidth="1"/>
    <col min="15841" max="15841" width="9.88671875" style="74" customWidth="1"/>
    <col min="15842" max="15842" width="12.6640625" style="74" customWidth="1"/>
    <col min="15843" max="15843" width="11.109375" style="74" customWidth="1"/>
    <col min="15844" max="15844" width="10.88671875" style="74" customWidth="1"/>
    <col min="15845" max="15845" width="11.5546875" style="74" customWidth="1"/>
    <col min="15846" max="15846" width="13.44140625" style="74" customWidth="1"/>
    <col min="15847" max="15847" width="11.109375" style="74" customWidth="1"/>
    <col min="15848" max="15848" width="11.33203125" style="74" bestFit="1" customWidth="1"/>
    <col min="15849" max="15849" width="11.5546875" style="74" customWidth="1"/>
    <col min="15850" max="15850" width="8.88671875" style="74"/>
    <col min="15851" max="15851" width="9.88671875" style="74" bestFit="1" customWidth="1"/>
    <col min="15852" max="15852" width="9.109375" style="74" bestFit="1" customWidth="1"/>
    <col min="15853" max="15853" width="9.5546875" style="74" bestFit="1" customWidth="1"/>
    <col min="15854" max="16094" width="9.109375" style="74" bestFit="1" customWidth="1"/>
    <col min="16095" max="16095" width="1.88671875" style="74" customWidth="1"/>
    <col min="16096" max="16096" width="7.33203125" style="74" customWidth="1"/>
    <col min="16097" max="16097" width="9.88671875" style="74" customWidth="1"/>
    <col min="16098" max="16098" width="12.6640625" style="74" customWidth="1"/>
    <col min="16099" max="16099" width="11.109375" style="74" customWidth="1"/>
    <col min="16100" max="16100" width="10.88671875" style="74" customWidth="1"/>
    <col min="16101" max="16101" width="11.5546875" style="74" customWidth="1"/>
    <col min="16102" max="16102" width="13.44140625" style="74" customWidth="1"/>
    <col min="16103" max="16103" width="11.109375" style="74" customWidth="1"/>
    <col min="16104" max="16104" width="11.33203125" style="74" bestFit="1" customWidth="1"/>
    <col min="16105" max="16105" width="11.5546875" style="74" customWidth="1"/>
    <col min="16106" max="16106" width="8.88671875" style="74"/>
    <col min="16107" max="16107" width="9.88671875" style="74" bestFit="1" customWidth="1"/>
    <col min="16108" max="16108" width="9.109375" style="74" bestFit="1" customWidth="1"/>
    <col min="16109" max="16109" width="9.5546875" style="74" bestFit="1" customWidth="1"/>
    <col min="16110" max="16384" width="8.88671875" style="74"/>
  </cols>
  <sheetData>
    <row r="1" spans="1:7" ht="17.399999999999999" customHeight="1" x14ac:dyDescent="0.3">
      <c r="A1" s="314" t="s">
        <v>122</v>
      </c>
      <c r="B1" s="315"/>
      <c r="C1" s="315"/>
      <c r="D1" s="316"/>
    </row>
    <row r="2" spans="1:7" ht="13.8" customHeight="1" x14ac:dyDescent="0.3">
      <c r="A2" s="317" t="s">
        <v>258</v>
      </c>
      <c r="B2" s="318"/>
      <c r="C2" s="318"/>
      <c r="D2" s="319"/>
    </row>
    <row r="3" spans="1:7" ht="13.8" customHeight="1" thickBot="1" x14ac:dyDescent="0.35">
      <c r="A3" s="320" t="s">
        <v>42</v>
      </c>
      <c r="B3" s="321"/>
      <c r="C3" s="321"/>
      <c r="D3" s="322"/>
    </row>
    <row r="5" spans="1:7" x14ac:dyDescent="0.3">
      <c r="A5" s="332" t="s">
        <v>411</v>
      </c>
      <c r="B5" s="332"/>
      <c r="C5" s="332"/>
      <c r="D5" s="332"/>
      <c r="G5" s="89"/>
    </row>
    <row r="6" spans="1:7" ht="13.8" thickBot="1" x14ac:dyDescent="0.35">
      <c r="A6" s="323"/>
      <c r="B6" s="323"/>
      <c r="C6" s="323"/>
      <c r="D6" s="323"/>
    </row>
    <row r="7" spans="1:7" ht="13.8" thickBot="1" x14ac:dyDescent="0.35">
      <c r="A7" s="324" t="s">
        <v>138</v>
      </c>
      <c r="B7" s="325"/>
      <c r="C7" s="325"/>
      <c r="D7" s="326"/>
    </row>
    <row r="8" spans="1:7" x14ac:dyDescent="0.3">
      <c r="A8" s="75" t="s">
        <v>139</v>
      </c>
      <c r="B8" s="76" t="s">
        <v>140</v>
      </c>
      <c r="C8" s="77"/>
      <c r="D8" s="78"/>
    </row>
    <row r="9" spans="1:7" x14ac:dyDescent="0.3">
      <c r="A9" s="79" t="s">
        <v>141</v>
      </c>
      <c r="B9" s="80" t="s">
        <v>142</v>
      </c>
      <c r="C9" s="81"/>
      <c r="D9" s="82"/>
    </row>
    <row r="10" spans="1:7" x14ac:dyDescent="0.3">
      <c r="A10" s="79" t="s">
        <v>143</v>
      </c>
      <c r="B10" s="80" t="s">
        <v>144</v>
      </c>
      <c r="C10" s="81"/>
      <c r="D10" s="82"/>
    </row>
    <row r="11" spans="1:7" ht="13.8" thickBot="1" x14ac:dyDescent="0.35">
      <c r="A11" s="83" t="s">
        <v>145</v>
      </c>
      <c r="B11" s="84" t="s">
        <v>146</v>
      </c>
      <c r="C11" s="85"/>
      <c r="D11" s="86"/>
    </row>
    <row r="12" spans="1:7" ht="13.8" thickBot="1" x14ac:dyDescent="0.35">
      <c r="A12" s="87"/>
      <c r="B12" s="88"/>
      <c r="D12" s="90"/>
    </row>
    <row r="13" spans="1:7" ht="13.8" thickBot="1" x14ac:dyDescent="0.35">
      <c r="A13" s="324" t="s">
        <v>147</v>
      </c>
      <c r="B13" s="325"/>
      <c r="C13" s="325"/>
      <c r="D13" s="326"/>
    </row>
    <row r="14" spans="1:7" x14ac:dyDescent="0.3">
      <c r="A14" s="75" t="s">
        <v>148</v>
      </c>
      <c r="B14" s="76" t="s">
        <v>149</v>
      </c>
      <c r="C14" s="91"/>
      <c r="D14" s="189"/>
    </row>
    <row r="15" spans="1:7" x14ac:dyDescent="0.3">
      <c r="A15" s="79" t="s">
        <v>150</v>
      </c>
      <c r="B15" s="80" t="s">
        <v>151</v>
      </c>
      <c r="C15" s="92"/>
      <c r="D15" s="93" t="s">
        <v>152</v>
      </c>
    </row>
    <row r="16" spans="1:7" x14ac:dyDescent="0.3">
      <c r="A16" s="79" t="s">
        <v>153</v>
      </c>
      <c r="B16" s="80" t="s">
        <v>154</v>
      </c>
      <c r="C16" s="92"/>
      <c r="D16" s="93" t="s">
        <v>155</v>
      </c>
    </row>
    <row r="17" spans="1:5" x14ac:dyDescent="0.3">
      <c r="A17" s="79" t="s">
        <v>156</v>
      </c>
      <c r="B17" s="80" t="s">
        <v>157</v>
      </c>
      <c r="C17" s="327" t="s">
        <v>158</v>
      </c>
      <c r="D17" s="328"/>
    </row>
    <row r="18" spans="1:5" x14ac:dyDescent="0.3">
      <c r="A18" s="79" t="s">
        <v>159</v>
      </c>
      <c r="B18" s="80" t="s">
        <v>160</v>
      </c>
      <c r="C18" s="94"/>
      <c r="D18" s="95" t="s">
        <v>161</v>
      </c>
    </row>
    <row r="19" spans="1:5" ht="13.8" thickBot="1" x14ac:dyDescent="0.35">
      <c r="A19" s="83" t="s">
        <v>162</v>
      </c>
      <c r="B19" s="96" t="s">
        <v>163</v>
      </c>
      <c r="C19" s="97"/>
      <c r="D19" s="98">
        <v>1045</v>
      </c>
    </row>
    <row r="20" spans="1:5" ht="13.8" thickBot="1" x14ac:dyDescent="0.35">
      <c r="D20" s="90"/>
    </row>
    <row r="21" spans="1:5" ht="13.8" thickBot="1" x14ac:dyDescent="0.35">
      <c r="A21" s="329" t="s">
        <v>164</v>
      </c>
      <c r="B21" s="330"/>
      <c r="C21" s="330"/>
      <c r="D21" s="331"/>
      <c r="E21" s="99"/>
    </row>
    <row r="22" spans="1:5" ht="26.4" customHeight="1" x14ac:dyDescent="0.3">
      <c r="A22" s="79" t="s">
        <v>165</v>
      </c>
      <c r="B22" s="308" t="s">
        <v>166</v>
      </c>
      <c r="C22" s="308"/>
      <c r="D22" s="73" t="s">
        <v>167</v>
      </c>
    </row>
    <row r="23" spans="1:5" ht="13.8" x14ac:dyDescent="0.3">
      <c r="A23" s="79" t="s">
        <v>168</v>
      </c>
      <c r="B23" s="308" t="s">
        <v>169</v>
      </c>
      <c r="C23" s="308"/>
      <c r="D23" s="186" t="s">
        <v>132</v>
      </c>
      <c r="E23" s="100"/>
    </row>
    <row r="24" spans="1:5" x14ac:dyDescent="0.25">
      <c r="A24" s="79" t="s">
        <v>170</v>
      </c>
      <c r="B24" s="308" t="s">
        <v>171</v>
      </c>
      <c r="C24" s="308"/>
      <c r="D24" s="180"/>
      <c r="E24" s="101"/>
    </row>
    <row r="25" spans="1:5" x14ac:dyDescent="0.3">
      <c r="A25" s="79" t="s">
        <v>172</v>
      </c>
      <c r="B25" s="308" t="s">
        <v>173</v>
      </c>
      <c r="C25" s="308"/>
      <c r="D25" s="186"/>
    </row>
    <row r="26" spans="1:5" x14ac:dyDescent="0.3">
      <c r="A26" s="79" t="s">
        <v>174</v>
      </c>
      <c r="B26" s="308" t="s">
        <v>175</v>
      </c>
      <c r="C26" s="308"/>
      <c r="D26" s="187"/>
    </row>
    <row r="27" spans="1:5" x14ac:dyDescent="0.3">
      <c r="A27" s="79" t="s">
        <v>176</v>
      </c>
      <c r="B27" s="308" t="s">
        <v>177</v>
      </c>
      <c r="C27" s="308"/>
      <c r="D27" s="188"/>
    </row>
    <row r="28" spans="1:5" x14ac:dyDescent="0.3">
      <c r="A28" s="79" t="s">
        <v>178</v>
      </c>
      <c r="B28" s="308" t="s">
        <v>179</v>
      </c>
      <c r="C28" s="309"/>
      <c r="D28" s="102" t="s">
        <v>180</v>
      </c>
    </row>
    <row r="29" spans="1:5" x14ac:dyDescent="0.3">
      <c r="A29" s="79" t="s">
        <v>181</v>
      </c>
      <c r="B29" s="308" t="s">
        <v>182</v>
      </c>
      <c r="C29" s="309"/>
      <c r="D29" s="103">
        <v>1</v>
      </c>
    </row>
    <row r="30" spans="1:5" x14ac:dyDescent="0.3">
      <c r="A30" s="79" t="s">
        <v>183</v>
      </c>
      <c r="B30" s="308" t="s">
        <v>184</v>
      </c>
      <c r="C30" s="308"/>
      <c r="D30" s="103">
        <v>1</v>
      </c>
    </row>
    <row r="31" spans="1:5" ht="13.8" thickBot="1" x14ac:dyDescent="0.35">
      <c r="A31" s="83" t="s">
        <v>185</v>
      </c>
      <c r="B31" s="310" t="s">
        <v>186</v>
      </c>
      <c r="C31" s="310"/>
      <c r="D31" s="104">
        <f>D29*D30</f>
        <v>1</v>
      </c>
    </row>
    <row r="32" spans="1:5" ht="13.8" thickBot="1" x14ac:dyDescent="0.35">
      <c r="A32" s="105"/>
      <c r="B32" s="106"/>
      <c r="C32" s="106"/>
      <c r="D32" s="107"/>
    </row>
    <row r="33" spans="1:5" x14ac:dyDescent="0.3">
      <c r="A33" s="273" t="s">
        <v>9</v>
      </c>
      <c r="B33" s="274"/>
      <c r="C33" s="274"/>
      <c r="D33" s="275"/>
    </row>
    <row r="34" spans="1:5" x14ac:dyDescent="0.3">
      <c r="A34" s="288" t="s">
        <v>187</v>
      </c>
      <c r="B34" s="289"/>
      <c r="C34" s="302"/>
      <c r="D34" s="108" t="s">
        <v>188</v>
      </c>
    </row>
    <row r="35" spans="1:5" x14ac:dyDescent="0.3">
      <c r="A35" s="109" t="s">
        <v>189</v>
      </c>
      <c r="B35" s="311" t="s">
        <v>190</v>
      </c>
      <c r="C35" s="311"/>
      <c r="D35" s="185"/>
      <c r="E35" s="110"/>
    </row>
    <row r="36" spans="1:5" x14ac:dyDescent="0.3">
      <c r="A36" s="109" t="s">
        <v>191</v>
      </c>
      <c r="B36" s="111" t="s">
        <v>192</v>
      </c>
      <c r="C36" s="112" t="str">
        <f>IF(D35="","",((D19)*(40%)))</f>
        <v/>
      </c>
      <c r="D36" s="113" t="str">
        <f>IF(D35=0,"",IF(C36&gt;C37,C36,0))</f>
        <v/>
      </c>
      <c r="E36" s="110"/>
    </row>
    <row r="37" spans="1:5" x14ac:dyDescent="0.3">
      <c r="A37" s="109" t="s">
        <v>193</v>
      </c>
      <c r="B37" s="114" t="s">
        <v>413</v>
      </c>
      <c r="C37" s="112">
        <f>D35*0.3</f>
        <v>0</v>
      </c>
      <c r="D37" s="113">
        <f>IF(C37&gt;C36,C37,0)</f>
        <v>0</v>
      </c>
      <c r="E37" s="110"/>
    </row>
    <row r="38" spans="1:5" ht="13.8" thickBot="1" x14ac:dyDescent="0.35">
      <c r="A38" s="312" t="s">
        <v>10</v>
      </c>
      <c r="B38" s="313"/>
      <c r="C38" s="313"/>
      <c r="D38" s="115">
        <f>SUM(D35:D37)</f>
        <v>0</v>
      </c>
      <c r="E38" s="116"/>
    </row>
    <row r="39" spans="1:5" ht="13.8" thickBot="1" x14ac:dyDescent="0.35">
      <c r="A39" s="117"/>
      <c r="B39" s="117"/>
      <c r="C39" s="117"/>
      <c r="D39" s="117"/>
    </row>
    <row r="40" spans="1:5" x14ac:dyDescent="0.3">
      <c r="A40" s="273" t="s">
        <v>194</v>
      </c>
      <c r="B40" s="274"/>
      <c r="C40" s="274"/>
      <c r="D40" s="275"/>
    </row>
    <row r="41" spans="1:5" x14ac:dyDescent="0.3">
      <c r="A41" s="276" t="s">
        <v>195</v>
      </c>
      <c r="B41" s="277"/>
      <c r="C41" s="118" t="s">
        <v>196</v>
      </c>
      <c r="D41" s="119" t="s">
        <v>8</v>
      </c>
    </row>
    <row r="42" spans="1:5" x14ac:dyDescent="0.3">
      <c r="A42" s="79" t="s">
        <v>189</v>
      </c>
      <c r="B42" s="120" t="s">
        <v>260</v>
      </c>
      <c r="C42" s="121">
        <v>8.3299999999999999E-2</v>
      </c>
      <c r="D42" s="122">
        <f>(D38)*($C$42)</f>
        <v>0</v>
      </c>
    </row>
    <row r="43" spans="1:5" x14ac:dyDescent="0.3">
      <c r="A43" s="79" t="s">
        <v>191</v>
      </c>
      <c r="B43" s="120" t="s">
        <v>197</v>
      </c>
      <c r="C43" s="121">
        <v>2.7799999999999998E-2</v>
      </c>
      <c r="D43" s="122">
        <f>(D38)*($C$43)</f>
        <v>0</v>
      </c>
      <c r="E43" s="116"/>
    </row>
    <row r="44" spans="1:5" x14ac:dyDescent="0.3">
      <c r="A44" s="301" t="s">
        <v>198</v>
      </c>
      <c r="B44" s="307"/>
      <c r="C44" s="123">
        <f>SUM(C42:C43)</f>
        <v>0.1111</v>
      </c>
      <c r="D44" s="124">
        <f>SUM(D42:D43)</f>
        <v>0</v>
      </c>
    </row>
    <row r="45" spans="1:5" x14ac:dyDescent="0.3">
      <c r="A45" s="228"/>
      <c r="B45" s="229" t="s">
        <v>414</v>
      </c>
      <c r="C45" s="123">
        <f>C44*C56</f>
        <v>4.4217800000000008E-2</v>
      </c>
      <c r="D45" s="124">
        <f>D44*C45</f>
        <v>0</v>
      </c>
    </row>
    <row r="46" spans="1:5" x14ac:dyDescent="0.3">
      <c r="A46" s="301" t="s">
        <v>417</v>
      </c>
      <c r="B46" s="302"/>
      <c r="C46" s="123">
        <f>SUM(C44:C45)</f>
        <v>0.15531780000000001</v>
      </c>
      <c r="D46" s="124">
        <f>SUM(D44:D45)</f>
        <v>0</v>
      </c>
    </row>
    <row r="47" spans="1:5" x14ac:dyDescent="0.3">
      <c r="A47" s="276" t="s">
        <v>199</v>
      </c>
      <c r="B47" s="277"/>
      <c r="C47" s="118" t="s">
        <v>196</v>
      </c>
      <c r="D47" s="238" t="s">
        <v>8</v>
      </c>
    </row>
    <row r="48" spans="1:5" x14ac:dyDescent="0.3">
      <c r="A48" s="79" t="s">
        <v>189</v>
      </c>
      <c r="B48" s="125" t="s">
        <v>261</v>
      </c>
      <c r="C48" s="230">
        <v>0.2</v>
      </c>
      <c r="D48" s="122">
        <f t="shared" ref="D48:D55" si="0">($D$38+$D$44)*(C48)</f>
        <v>0</v>
      </c>
    </row>
    <row r="49" spans="1:5" x14ac:dyDescent="0.3">
      <c r="A49" s="79" t="s">
        <v>191</v>
      </c>
      <c r="B49" s="125" t="s">
        <v>262</v>
      </c>
      <c r="C49" s="176">
        <v>2.5000000000000001E-2</v>
      </c>
      <c r="D49" s="122">
        <f t="shared" si="0"/>
        <v>0</v>
      </c>
    </row>
    <row r="50" spans="1:5" x14ac:dyDescent="0.3">
      <c r="A50" s="79" t="s">
        <v>200</v>
      </c>
      <c r="B50" s="125" t="s">
        <v>263</v>
      </c>
      <c r="C50" s="237">
        <v>0.06</v>
      </c>
      <c r="D50" s="122">
        <f t="shared" si="0"/>
        <v>0</v>
      </c>
      <c r="E50" s="126"/>
    </row>
    <row r="51" spans="1:5" x14ac:dyDescent="0.3">
      <c r="A51" s="79" t="s">
        <v>201</v>
      </c>
      <c r="B51" s="125" t="s">
        <v>264</v>
      </c>
      <c r="C51" s="176">
        <v>1.4999999999999999E-2</v>
      </c>
      <c r="D51" s="122">
        <f t="shared" si="0"/>
        <v>0</v>
      </c>
    </row>
    <row r="52" spans="1:5" x14ac:dyDescent="0.3">
      <c r="A52" s="79" t="s">
        <v>202</v>
      </c>
      <c r="B52" s="125" t="s">
        <v>265</v>
      </c>
      <c r="C52" s="176">
        <v>0.01</v>
      </c>
      <c r="D52" s="122">
        <f t="shared" si="0"/>
        <v>0</v>
      </c>
    </row>
    <row r="53" spans="1:5" x14ac:dyDescent="0.3">
      <c r="A53" s="79" t="s">
        <v>203</v>
      </c>
      <c r="B53" s="127" t="s">
        <v>266</v>
      </c>
      <c r="C53" s="176">
        <v>6.0000000000000001E-3</v>
      </c>
      <c r="D53" s="122">
        <f t="shared" si="0"/>
        <v>0</v>
      </c>
    </row>
    <row r="54" spans="1:5" x14ac:dyDescent="0.3">
      <c r="A54" s="79" t="s">
        <v>204</v>
      </c>
      <c r="B54" s="125" t="s">
        <v>267</v>
      </c>
      <c r="C54" s="176">
        <v>2E-3</v>
      </c>
      <c r="D54" s="122">
        <f t="shared" si="0"/>
        <v>0</v>
      </c>
    </row>
    <row r="55" spans="1:5" x14ac:dyDescent="0.3">
      <c r="A55" s="79" t="s">
        <v>205</v>
      </c>
      <c r="B55" s="125" t="s">
        <v>268</v>
      </c>
      <c r="C55" s="176">
        <v>0.08</v>
      </c>
      <c r="D55" s="122">
        <f t="shared" si="0"/>
        <v>0</v>
      </c>
      <c r="E55" s="116"/>
    </row>
    <row r="56" spans="1:5" x14ac:dyDescent="0.3">
      <c r="A56" s="301" t="s">
        <v>206</v>
      </c>
      <c r="B56" s="307"/>
      <c r="C56" s="128">
        <f>SUM(C48:C55)</f>
        <v>0.39800000000000008</v>
      </c>
      <c r="D56" s="129">
        <f>SUM(D48:D55)</f>
        <v>0</v>
      </c>
    </row>
    <row r="57" spans="1:5" x14ac:dyDescent="0.3">
      <c r="A57" s="276" t="s">
        <v>12</v>
      </c>
      <c r="B57" s="277"/>
      <c r="C57" s="130" t="s">
        <v>207</v>
      </c>
      <c r="D57" s="108" t="s">
        <v>8</v>
      </c>
    </row>
    <row r="58" spans="1:5" x14ac:dyDescent="0.25">
      <c r="A58" s="79" t="s">
        <v>189</v>
      </c>
      <c r="B58" s="131" t="s">
        <v>208</v>
      </c>
      <c r="C58" s="182"/>
      <c r="D58" s="132">
        <f>IF((C58*22)-(D35*6%)&lt;0,0,(C58*22)-(D35*6%))</f>
        <v>0</v>
      </c>
      <c r="E58" s="133"/>
    </row>
    <row r="59" spans="1:5" x14ac:dyDescent="0.25">
      <c r="A59" s="79" t="s">
        <v>191</v>
      </c>
      <c r="B59" s="131" t="s">
        <v>209</v>
      </c>
      <c r="C59" s="183"/>
      <c r="D59" s="134">
        <f>(C59)*22</f>
        <v>0</v>
      </c>
      <c r="E59" s="133"/>
    </row>
    <row r="60" spans="1:5" x14ac:dyDescent="0.3">
      <c r="A60" s="79" t="s">
        <v>200</v>
      </c>
      <c r="B60" s="131" t="s">
        <v>210</v>
      </c>
      <c r="C60" s="184">
        <v>0</v>
      </c>
      <c r="D60" s="134">
        <f>($C$60)</f>
        <v>0</v>
      </c>
      <c r="E60" s="110"/>
    </row>
    <row r="61" spans="1:5" x14ac:dyDescent="0.3">
      <c r="A61" s="79" t="s">
        <v>201</v>
      </c>
      <c r="B61" s="131" t="s">
        <v>211</v>
      </c>
      <c r="C61" s="184">
        <v>0</v>
      </c>
      <c r="D61" s="134">
        <f>($C$61)</f>
        <v>0</v>
      </c>
      <c r="E61" s="135"/>
    </row>
    <row r="62" spans="1:5" x14ac:dyDescent="0.3">
      <c r="A62" s="79" t="s">
        <v>202</v>
      </c>
      <c r="B62" s="131" t="s">
        <v>212</v>
      </c>
      <c r="C62" s="184">
        <v>0</v>
      </c>
      <c r="D62" s="134">
        <f>$C$62</f>
        <v>0</v>
      </c>
      <c r="E62" s="136"/>
    </row>
    <row r="63" spans="1:5" x14ac:dyDescent="0.3">
      <c r="A63" s="79" t="s">
        <v>213</v>
      </c>
      <c r="B63" s="131" t="s">
        <v>214</v>
      </c>
      <c r="C63" s="184">
        <v>0</v>
      </c>
      <c r="D63" s="134">
        <f>$C$63</f>
        <v>0</v>
      </c>
      <c r="E63" s="135"/>
    </row>
    <row r="64" spans="1:5" x14ac:dyDescent="0.3">
      <c r="A64" s="286" t="s">
        <v>215</v>
      </c>
      <c r="B64" s="287"/>
      <c r="C64" s="137"/>
      <c r="D64" s="138">
        <f>SUM(D58:D63)</f>
        <v>0</v>
      </c>
    </row>
    <row r="65" spans="1:4" hidden="1" x14ac:dyDescent="0.3">
      <c r="A65" s="288" t="s">
        <v>216</v>
      </c>
      <c r="B65" s="302"/>
      <c r="C65" s="118" t="s">
        <v>217</v>
      </c>
      <c r="D65" s="108" t="s">
        <v>8</v>
      </c>
    </row>
    <row r="66" spans="1:4" hidden="1" x14ac:dyDescent="0.3">
      <c r="A66" s="79" t="s">
        <v>189</v>
      </c>
      <c r="B66" s="120" t="s">
        <v>218</v>
      </c>
      <c r="C66" s="139">
        <v>0</v>
      </c>
      <c r="D66" s="140">
        <f>(D38/220)*150%*0.5*C66</f>
        <v>0</v>
      </c>
    </row>
    <row r="67" spans="1:4" ht="13.8" hidden="1" thickBot="1" x14ac:dyDescent="0.35">
      <c r="A67" s="271" t="s">
        <v>219</v>
      </c>
      <c r="B67" s="297"/>
      <c r="C67" s="141"/>
      <c r="D67" s="142">
        <f>D66</f>
        <v>0</v>
      </c>
    </row>
    <row r="68" spans="1:4" x14ac:dyDescent="0.3">
      <c r="A68" s="303" t="s">
        <v>220</v>
      </c>
      <c r="B68" s="304"/>
      <c r="C68" s="277"/>
      <c r="D68" s="305"/>
    </row>
    <row r="69" spans="1:4" ht="39.6" x14ac:dyDescent="0.3">
      <c r="A69" s="143" t="s">
        <v>221</v>
      </c>
      <c r="B69" s="306" t="s">
        <v>222</v>
      </c>
      <c r="C69" s="306"/>
      <c r="D69" s="144">
        <f>(D46)</f>
        <v>0</v>
      </c>
    </row>
    <row r="70" spans="1:4" ht="39.6" x14ac:dyDescent="0.3">
      <c r="A70" s="143" t="s">
        <v>223</v>
      </c>
      <c r="B70" s="306" t="s">
        <v>224</v>
      </c>
      <c r="C70" s="306"/>
      <c r="D70" s="144">
        <f>(D56)</f>
        <v>0</v>
      </c>
    </row>
    <row r="71" spans="1:4" ht="39.6" x14ac:dyDescent="0.3">
      <c r="A71" s="143" t="s">
        <v>225</v>
      </c>
      <c r="B71" s="306" t="s">
        <v>15</v>
      </c>
      <c r="C71" s="306"/>
      <c r="D71" s="144">
        <f>(D64)</f>
        <v>0</v>
      </c>
    </row>
    <row r="72" spans="1:4" ht="26.4" x14ac:dyDescent="0.3">
      <c r="A72" s="143" t="s">
        <v>55</v>
      </c>
      <c r="B72" s="306" t="s">
        <v>226</v>
      </c>
      <c r="C72" s="278"/>
      <c r="D72" s="144">
        <f>D67</f>
        <v>0</v>
      </c>
    </row>
    <row r="73" spans="1:4" ht="13.8" thickBot="1" x14ac:dyDescent="0.35">
      <c r="A73" s="271" t="s">
        <v>16</v>
      </c>
      <c r="B73" s="272"/>
      <c r="C73" s="272"/>
      <c r="D73" s="145">
        <f>SUM(D69:D72)</f>
        <v>0</v>
      </c>
    </row>
    <row r="74" spans="1:4" ht="13.8" thickBot="1" x14ac:dyDescent="0.35">
      <c r="A74" s="146"/>
      <c r="B74" s="146"/>
      <c r="C74" s="146"/>
      <c r="D74" s="146"/>
    </row>
    <row r="75" spans="1:4" x14ac:dyDescent="0.3">
      <c r="A75" s="273" t="s">
        <v>227</v>
      </c>
      <c r="B75" s="274"/>
      <c r="C75" s="274"/>
      <c r="D75" s="275"/>
    </row>
    <row r="76" spans="1:4" x14ac:dyDescent="0.3">
      <c r="A76" s="276" t="s">
        <v>228</v>
      </c>
      <c r="B76" s="277"/>
      <c r="C76" s="118" t="s">
        <v>196</v>
      </c>
      <c r="D76" s="108" t="s">
        <v>8</v>
      </c>
    </row>
    <row r="77" spans="1:4" x14ac:dyDescent="0.3">
      <c r="A77" s="79" t="s">
        <v>189</v>
      </c>
      <c r="B77" s="120" t="s">
        <v>229</v>
      </c>
      <c r="C77" s="147">
        <v>4.1999999999999997E-3</v>
      </c>
      <c r="D77" s="148">
        <f t="shared" ref="D77:D82" si="1">($D$38)*(C77)</f>
        <v>0</v>
      </c>
    </row>
    <row r="78" spans="1:4" x14ac:dyDescent="0.3">
      <c r="A78" s="79" t="s">
        <v>191</v>
      </c>
      <c r="B78" s="120" t="s">
        <v>17</v>
      </c>
      <c r="C78" s="147">
        <f>($C$55)*(C77)</f>
        <v>3.3599999999999998E-4</v>
      </c>
      <c r="D78" s="148">
        <f t="shared" si="1"/>
        <v>0</v>
      </c>
    </row>
    <row r="79" spans="1:4" x14ac:dyDescent="0.3">
      <c r="A79" s="79" t="s">
        <v>200</v>
      </c>
      <c r="B79" s="120" t="s">
        <v>230</v>
      </c>
      <c r="C79" s="147">
        <v>3.2000000000000001E-2</v>
      </c>
      <c r="D79" s="148">
        <f t="shared" si="1"/>
        <v>0</v>
      </c>
    </row>
    <row r="80" spans="1:4" x14ac:dyDescent="0.3">
      <c r="A80" s="79" t="s">
        <v>201</v>
      </c>
      <c r="B80" s="120" t="s">
        <v>269</v>
      </c>
      <c r="C80" s="147">
        <v>1.9400000000000001E-2</v>
      </c>
      <c r="D80" s="148">
        <f t="shared" si="1"/>
        <v>0</v>
      </c>
    </row>
    <row r="81" spans="1:5" x14ac:dyDescent="0.3">
      <c r="A81" s="79" t="s">
        <v>202</v>
      </c>
      <c r="B81" s="120" t="s">
        <v>231</v>
      </c>
      <c r="C81" s="147">
        <f>($C$56)*(C80)</f>
        <v>7.7212000000000018E-3</v>
      </c>
      <c r="D81" s="148">
        <f t="shared" si="1"/>
        <v>0</v>
      </c>
    </row>
    <row r="82" spans="1:5" x14ac:dyDescent="0.3">
      <c r="A82" s="79" t="s">
        <v>203</v>
      </c>
      <c r="B82" s="120" t="s">
        <v>232</v>
      </c>
      <c r="C82" s="147">
        <v>8.0000000000000002E-3</v>
      </c>
      <c r="D82" s="148">
        <f t="shared" si="1"/>
        <v>0</v>
      </c>
    </row>
    <row r="83" spans="1:5" ht="13.8" thickBot="1" x14ac:dyDescent="0.35">
      <c r="A83" s="271" t="s">
        <v>18</v>
      </c>
      <c r="B83" s="272"/>
      <c r="C83" s="149">
        <f>SUM(C77:C82)</f>
        <v>7.1657200000000004E-2</v>
      </c>
      <c r="D83" s="145">
        <f>SUM(D77:D82)</f>
        <v>0</v>
      </c>
    </row>
    <row r="84" spans="1:5" ht="13.8" thickBot="1" x14ac:dyDescent="0.35">
      <c r="A84" s="146"/>
      <c r="B84" s="126"/>
      <c r="C84" s="126"/>
      <c r="D84" s="126"/>
    </row>
    <row r="85" spans="1:5" x14ac:dyDescent="0.3">
      <c r="A85" s="273" t="s">
        <v>233</v>
      </c>
      <c r="B85" s="274"/>
      <c r="C85" s="274"/>
      <c r="D85" s="275"/>
    </row>
    <row r="86" spans="1:5" x14ac:dyDescent="0.3">
      <c r="A86" s="288" t="s">
        <v>19</v>
      </c>
      <c r="B86" s="289"/>
      <c r="C86" s="118" t="s">
        <v>196</v>
      </c>
      <c r="D86" s="108" t="s">
        <v>8</v>
      </c>
    </row>
    <row r="87" spans="1:5" x14ac:dyDescent="0.3">
      <c r="A87" s="79" t="s">
        <v>189</v>
      </c>
      <c r="B87" s="120" t="s">
        <v>234</v>
      </c>
      <c r="C87" s="181">
        <v>8.3299999999999999E-2</v>
      </c>
      <c r="D87" s="148">
        <f t="shared" ref="D87:D92" si="2">($D$38+$D$44+$D$56+$D$64+$D$83)*(C87)</f>
        <v>0</v>
      </c>
      <c r="E87" s="150"/>
    </row>
    <row r="88" spans="1:5" x14ac:dyDescent="0.3">
      <c r="A88" s="79" t="s">
        <v>191</v>
      </c>
      <c r="B88" s="120" t="s">
        <v>235</v>
      </c>
      <c r="C88" s="181">
        <v>2.8E-3</v>
      </c>
      <c r="D88" s="148">
        <f t="shared" si="2"/>
        <v>0</v>
      </c>
    </row>
    <row r="89" spans="1:5" x14ac:dyDescent="0.3">
      <c r="A89" s="79" t="s">
        <v>200</v>
      </c>
      <c r="B89" s="120" t="s">
        <v>236</v>
      </c>
      <c r="C89" s="181">
        <v>8.0000000000000004E-4</v>
      </c>
      <c r="D89" s="148">
        <f t="shared" si="2"/>
        <v>0</v>
      </c>
    </row>
    <row r="90" spans="1:5" x14ac:dyDescent="0.3">
      <c r="A90" s="79" t="s">
        <v>201</v>
      </c>
      <c r="B90" s="120" t="s">
        <v>237</v>
      </c>
      <c r="C90" s="181">
        <v>2.9999999999999997E-4</v>
      </c>
      <c r="D90" s="148">
        <f t="shared" si="2"/>
        <v>0</v>
      </c>
    </row>
    <row r="91" spans="1:5" x14ac:dyDescent="0.3">
      <c r="A91" s="79" t="s">
        <v>202</v>
      </c>
      <c r="B91" s="151" t="s">
        <v>238</v>
      </c>
      <c r="C91" s="181">
        <v>5.9999999999999995E-4</v>
      </c>
      <c r="D91" s="148">
        <f t="shared" si="2"/>
        <v>0</v>
      </c>
    </row>
    <row r="92" spans="1:5" x14ac:dyDescent="0.3">
      <c r="A92" s="79" t="s">
        <v>415</v>
      </c>
      <c r="B92" s="224" t="s">
        <v>416</v>
      </c>
      <c r="C92" s="181">
        <v>0</v>
      </c>
      <c r="D92" s="148">
        <f t="shared" si="2"/>
        <v>0</v>
      </c>
    </row>
    <row r="93" spans="1:5" x14ac:dyDescent="0.3">
      <c r="A93" s="286" t="s">
        <v>239</v>
      </c>
      <c r="B93" s="287"/>
      <c r="C93" s="152">
        <f>SUM(C87:C92)</f>
        <v>8.7799999999999989E-2</v>
      </c>
      <c r="D93" s="153">
        <f>SUM(D87:D92)</f>
        <v>0</v>
      </c>
    </row>
    <row r="94" spans="1:5" x14ac:dyDescent="0.3">
      <c r="A94" s="228"/>
      <c r="B94" s="229" t="s">
        <v>414</v>
      </c>
      <c r="C94" s="152">
        <f>C93*C56</f>
        <v>3.49444E-2</v>
      </c>
      <c r="D94" s="153">
        <f>D93*C94</f>
        <v>0</v>
      </c>
    </row>
    <row r="95" spans="1:5" x14ac:dyDescent="0.3">
      <c r="A95" s="301" t="s">
        <v>418</v>
      </c>
      <c r="B95" s="302"/>
      <c r="C95" s="152">
        <f>SUM(C93:C94)</f>
        <v>0.12274439999999999</v>
      </c>
      <c r="D95" s="153">
        <f>SUM(D93:D94)</f>
        <v>0</v>
      </c>
    </row>
    <row r="96" spans="1:5" x14ac:dyDescent="0.3">
      <c r="A96" s="288" t="s">
        <v>21</v>
      </c>
      <c r="B96" s="289"/>
      <c r="C96" s="118"/>
      <c r="D96" s="108" t="s">
        <v>8</v>
      </c>
    </row>
    <row r="97" spans="1:4" x14ac:dyDescent="0.3">
      <c r="A97" s="79" t="s">
        <v>189</v>
      </c>
      <c r="B97" s="120" t="s">
        <v>22</v>
      </c>
      <c r="C97" s="154"/>
      <c r="D97" s="155"/>
    </row>
    <row r="98" spans="1:4" ht="13.8" thickBot="1" x14ac:dyDescent="0.35">
      <c r="A98" s="271" t="s">
        <v>240</v>
      </c>
      <c r="B98" s="272"/>
      <c r="C98" s="141"/>
      <c r="D98" s="142">
        <f>D97</f>
        <v>0</v>
      </c>
    </row>
    <row r="99" spans="1:4" x14ac:dyDescent="0.3">
      <c r="A99" s="290" t="s">
        <v>241</v>
      </c>
      <c r="B99" s="291"/>
      <c r="C99" s="291"/>
      <c r="D99" s="292"/>
    </row>
    <row r="100" spans="1:4" ht="39.6" x14ac:dyDescent="0.3">
      <c r="A100" s="143" t="s">
        <v>242</v>
      </c>
      <c r="B100" s="293" t="s">
        <v>20</v>
      </c>
      <c r="C100" s="294"/>
      <c r="D100" s="144">
        <f>(D95)</f>
        <v>0</v>
      </c>
    </row>
    <row r="101" spans="1:4" x14ac:dyDescent="0.3">
      <c r="A101" s="79" t="s">
        <v>243</v>
      </c>
      <c r="B101" s="295" t="s">
        <v>22</v>
      </c>
      <c r="C101" s="296"/>
      <c r="D101" s="148">
        <f>D98</f>
        <v>0</v>
      </c>
    </row>
    <row r="102" spans="1:4" ht="13.8" thickBot="1" x14ac:dyDescent="0.35">
      <c r="A102" s="271" t="s">
        <v>26</v>
      </c>
      <c r="B102" s="272"/>
      <c r="C102" s="297"/>
      <c r="D102" s="145">
        <f>SUM(D100:D101)</f>
        <v>0</v>
      </c>
    </row>
    <row r="103" spans="1:4" ht="13.8" thickBot="1" x14ac:dyDescent="0.35">
      <c r="A103" s="146"/>
      <c r="B103" s="146"/>
      <c r="C103" s="146"/>
      <c r="D103" s="146"/>
    </row>
    <row r="104" spans="1:4" x14ac:dyDescent="0.3">
      <c r="A104" s="273" t="s">
        <v>244</v>
      </c>
      <c r="B104" s="274"/>
      <c r="C104" s="274"/>
      <c r="D104" s="275"/>
    </row>
    <row r="105" spans="1:4" x14ac:dyDescent="0.3">
      <c r="A105" s="276" t="s">
        <v>245</v>
      </c>
      <c r="B105" s="277"/>
      <c r="C105" s="277"/>
      <c r="D105" s="108" t="s">
        <v>8</v>
      </c>
    </row>
    <row r="106" spans="1:4" x14ac:dyDescent="0.3">
      <c r="A106" s="79" t="s">
        <v>189</v>
      </c>
      <c r="B106" s="156" t="s">
        <v>28</v>
      </c>
      <c r="C106" s="157"/>
      <c r="D106" s="179"/>
    </row>
    <row r="107" spans="1:4" x14ac:dyDescent="0.3">
      <c r="A107" s="79" t="s">
        <v>246</v>
      </c>
      <c r="B107" s="156" t="s">
        <v>27</v>
      </c>
      <c r="C107" s="157"/>
      <c r="D107" s="180"/>
    </row>
    <row r="108" spans="1:4" x14ac:dyDescent="0.3">
      <c r="A108" s="79" t="s">
        <v>200</v>
      </c>
      <c r="B108" s="156" t="s">
        <v>28</v>
      </c>
      <c r="C108" s="157"/>
      <c r="D108" s="180"/>
    </row>
    <row r="109" spans="1:4" x14ac:dyDescent="0.3">
      <c r="A109" s="79" t="s">
        <v>201</v>
      </c>
      <c r="B109" s="156" t="s">
        <v>29</v>
      </c>
      <c r="C109" s="157"/>
      <c r="D109" s="180"/>
    </row>
    <row r="110" spans="1:4" x14ac:dyDescent="0.3">
      <c r="A110" s="79" t="s">
        <v>200</v>
      </c>
      <c r="B110" s="156" t="s">
        <v>30</v>
      </c>
      <c r="C110" s="157"/>
      <c r="D110" s="180"/>
    </row>
    <row r="111" spans="1:4" ht="13.8" thickBot="1" x14ac:dyDescent="0.35">
      <c r="A111" s="271" t="s">
        <v>31</v>
      </c>
      <c r="B111" s="297"/>
      <c r="C111" s="158">
        <f>C106</f>
        <v>0</v>
      </c>
      <c r="D111" s="159">
        <f>SUM(D106:D110)</f>
        <v>0</v>
      </c>
    </row>
    <row r="112" spans="1:4" ht="13.8" thickBot="1" x14ac:dyDescent="0.35">
      <c r="A112" s="160"/>
      <c r="B112" s="161"/>
      <c r="C112" s="161"/>
      <c r="D112" s="162"/>
    </row>
    <row r="113" spans="1:6" x14ac:dyDescent="0.3">
      <c r="A113" s="298" t="s">
        <v>247</v>
      </c>
      <c r="B113" s="299"/>
      <c r="C113" s="299"/>
      <c r="D113" s="300"/>
    </row>
    <row r="114" spans="1:6" x14ac:dyDescent="0.3">
      <c r="A114" s="284" t="s">
        <v>248</v>
      </c>
      <c r="B114" s="285"/>
      <c r="C114" s="118" t="s">
        <v>196</v>
      </c>
      <c r="D114" s="163" t="s">
        <v>8</v>
      </c>
    </row>
    <row r="115" spans="1:6" x14ac:dyDescent="0.3">
      <c r="A115" s="79" t="s">
        <v>189</v>
      </c>
      <c r="B115" s="164" t="s">
        <v>32</v>
      </c>
      <c r="C115" s="121"/>
      <c r="D115" s="148"/>
      <c r="E115" s="165"/>
    </row>
    <row r="116" spans="1:6" x14ac:dyDescent="0.3">
      <c r="A116" s="79"/>
      <c r="B116" s="164" t="s">
        <v>259</v>
      </c>
      <c r="C116" s="176"/>
      <c r="D116" s="148">
        <f>(D38+D73+D83+D102+D111)*C116</f>
        <v>0</v>
      </c>
      <c r="E116" s="165"/>
    </row>
    <row r="117" spans="1:6" ht="26.4" x14ac:dyDescent="0.3">
      <c r="A117" s="79"/>
      <c r="B117" s="164" t="s">
        <v>276</v>
      </c>
      <c r="C117" s="121"/>
      <c r="D117" s="178"/>
      <c r="E117" s="165"/>
    </row>
    <row r="118" spans="1:6" x14ac:dyDescent="0.3">
      <c r="A118" s="79" t="s">
        <v>191</v>
      </c>
      <c r="B118" s="164" t="s">
        <v>33</v>
      </c>
      <c r="C118" s="176"/>
      <c r="D118" s="148">
        <f>(D38+D73+D83+D102+D111+D115)*C118</f>
        <v>0</v>
      </c>
      <c r="E118" s="165"/>
    </row>
    <row r="119" spans="1:6" x14ac:dyDescent="0.3">
      <c r="A119" s="79" t="s">
        <v>419</v>
      </c>
      <c r="B119" s="233" t="s">
        <v>420</v>
      </c>
      <c r="C119" s="176"/>
      <c r="D119" s="148">
        <f>C119*F121</f>
        <v>0</v>
      </c>
      <c r="E119" s="235" t="s">
        <v>426</v>
      </c>
      <c r="F119" s="234">
        <f>C119+C121+C122+C125</f>
        <v>0</v>
      </c>
    </row>
    <row r="120" spans="1:6" x14ac:dyDescent="0.3">
      <c r="A120" s="270" t="s">
        <v>201</v>
      </c>
      <c r="B120" s="127" t="s">
        <v>423</v>
      </c>
      <c r="C120" s="231"/>
      <c r="D120" s="166"/>
      <c r="E120" s="236" t="s">
        <v>427</v>
      </c>
      <c r="F120" s="116">
        <f>+D116+D117+D118+D135</f>
        <v>0</v>
      </c>
    </row>
    <row r="121" spans="1:6" x14ac:dyDescent="0.3">
      <c r="A121" s="270"/>
      <c r="B121" s="232" t="s">
        <v>422</v>
      </c>
      <c r="C121" s="176"/>
      <c r="D121" s="148">
        <f>((D38+D73+D83+D102+D111+D115+D118)/(1-C120))*C121</f>
        <v>0</v>
      </c>
      <c r="E121" s="236" t="s">
        <v>428</v>
      </c>
      <c r="F121" s="116">
        <f>(F120/(1-F119))</f>
        <v>0</v>
      </c>
    </row>
    <row r="122" spans="1:6" x14ac:dyDescent="0.3">
      <c r="A122" s="270"/>
      <c r="B122" s="232" t="s">
        <v>421</v>
      </c>
      <c r="C122" s="176"/>
      <c r="D122" s="148">
        <f>((D38+D73+D83+D102+D111+D115+D118)/(1-C120))*C122</f>
        <v>0</v>
      </c>
      <c r="E122" s="236" t="s">
        <v>429</v>
      </c>
      <c r="F122" s="116">
        <f>F121-F120</f>
        <v>0</v>
      </c>
    </row>
    <row r="123" spans="1:6" x14ac:dyDescent="0.3">
      <c r="A123" s="270"/>
      <c r="B123" s="127" t="s">
        <v>424</v>
      </c>
      <c r="C123" s="177"/>
      <c r="D123" s="178"/>
    </row>
    <row r="124" spans="1:6" x14ac:dyDescent="0.3">
      <c r="A124" s="270"/>
      <c r="B124" s="127" t="s">
        <v>425</v>
      </c>
      <c r="C124" s="177"/>
      <c r="D124" s="178"/>
    </row>
    <row r="125" spans="1:6" x14ac:dyDescent="0.3">
      <c r="A125" s="270"/>
      <c r="B125" s="232" t="s">
        <v>249</v>
      </c>
      <c r="C125" s="176"/>
      <c r="D125" s="148">
        <f>((D38+D73+D83+D102+D111+D115+D118)/(1-C120))*C125</f>
        <v>0</v>
      </c>
    </row>
    <row r="126" spans="1:6" ht="13.8" thickBot="1" x14ac:dyDescent="0.35">
      <c r="A126" s="271" t="s">
        <v>38</v>
      </c>
      <c r="B126" s="272"/>
      <c r="C126" s="167">
        <f>SUM(C116:C125)</f>
        <v>0</v>
      </c>
      <c r="D126" s="142">
        <f>SUM(D115:D125)</f>
        <v>0</v>
      </c>
    </row>
    <row r="127" spans="1:6" ht="13.8" thickBot="1" x14ac:dyDescent="0.35">
      <c r="A127" s="146"/>
      <c r="B127" s="146"/>
      <c r="C127" s="146"/>
      <c r="D127" s="146"/>
    </row>
    <row r="128" spans="1:6" x14ac:dyDescent="0.3">
      <c r="A128" s="273" t="s">
        <v>250</v>
      </c>
      <c r="B128" s="274"/>
      <c r="C128" s="274"/>
      <c r="D128" s="275"/>
    </row>
    <row r="129" spans="1:5" x14ac:dyDescent="0.3">
      <c r="A129" s="276" t="s">
        <v>251</v>
      </c>
      <c r="B129" s="277"/>
      <c r="C129" s="277"/>
      <c r="D129" s="168" t="s">
        <v>8</v>
      </c>
    </row>
    <row r="130" spans="1:5" x14ac:dyDescent="0.3">
      <c r="A130" s="79" t="s">
        <v>189</v>
      </c>
      <c r="B130" s="278" t="s">
        <v>252</v>
      </c>
      <c r="C130" s="279"/>
      <c r="D130" s="169">
        <f>(D38)</f>
        <v>0</v>
      </c>
    </row>
    <row r="131" spans="1:5" x14ac:dyDescent="0.3">
      <c r="A131" s="79" t="s">
        <v>191</v>
      </c>
      <c r="B131" s="278" t="s">
        <v>13</v>
      </c>
      <c r="C131" s="279"/>
      <c r="D131" s="155">
        <f>(D73)</f>
        <v>0</v>
      </c>
    </row>
    <row r="132" spans="1:5" x14ac:dyDescent="0.3">
      <c r="A132" s="79" t="s">
        <v>200</v>
      </c>
      <c r="B132" s="278" t="s">
        <v>253</v>
      </c>
      <c r="C132" s="279"/>
      <c r="D132" s="155">
        <f>(D83)</f>
        <v>0</v>
      </c>
    </row>
    <row r="133" spans="1:5" x14ac:dyDescent="0.3">
      <c r="A133" s="79" t="s">
        <v>201</v>
      </c>
      <c r="B133" s="278" t="s">
        <v>23</v>
      </c>
      <c r="C133" s="279"/>
      <c r="D133" s="155">
        <f>(D102)</f>
        <v>0</v>
      </c>
    </row>
    <row r="134" spans="1:5" x14ac:dyDescent="0.3">
      <c r="A134" s="79" t="s">
        <v>202</v>
      </c>
      <c r="B134" s="278" t="s">
        <v>254</v>
      </c>
      <c r="C134" s="279"/>
      <c r="D134" s="155">
        <f>D106</f>
        <v>0</v>
      </c>
    </row>
    <row r="135" spans="1:5" x14ac:dyDescent="0.3">
      <c r="A135" s="280" t="s">
        <v>255</v>
      </c>
      <c r="B135" s="281"/>
      <c r="C135" s="282"/>
      <c r="D135" s="170">
        <f>SUM(D130:D134)</f>
        <v>0</v>
      </c>
      <c r="E135" s="116"/>
    </row>
    <row r="136" spans="1:5" ht="13.8" thickBot="1" x14ac:dyDescent="0.35">
      <c r="A136" s="171" t="s">
        <v>203</v>
      </c>
      <c r="B136" s="283" t="s">
        <v>256</v>
      </c>
      <c r="C136" s="283"/>
      <c r="D136" s="172">
        <f>(D126)</f>
        <v>0</v>
      </c>
    </row>
    <row r="137" spans="1:5" ht="13.8" thickBot="1" x14ac:dyDescent="0.35">
      <c r="A137" s="268" t="s">
        <v>257</v>
      </c>
      <c r="B137" s="269"/>
      <c r="C137" s="269"/>
      <c r="D137" s="173">
        <f>SUM(D135:D136)</f>
        <v>0</v>
      </c>
    </row>
    <row r="138" spans="1:5" x14ac:dyDescent="0.3">
      <c r="A138" s="74"/>
      <c r="D138" s="90"/>
    </row>
    <row r="139" spans="1:5" x14ac:dyDescent="0.3">
      <c r="D139" s="90"/>
    </row>
    <row r="140" spans="1:5" x14ac:dyDescent="0.3">
      <c r="D140" s="90"/>
    </row>
    <row r="141" spans="1:5" x14ac:dyDescent="0.3">
      <c r="D141" s="90"/>
    </row>
    <row r="142" spans="1:5" x14ac:dyDescent="0.3">
      <c r="C142" s="174"/>
    </row>
  </sheetData>
  <sheetProtection algorithmName="SHA-512" hashValue="8youycSCzbFuaGLIHYC0f5rlKtVQO9O3hfICdceAOM6dasGjVvPKEv9Vik1JS4Oy4PdB6Lisy3jy91pEX1gyHQ==" saltValue="hR3jRIHn+wbCjUAL8yWVdA==" spinCount="100000" sheet="1" objects="1" scenarios="1"/>
  <mergeCells count="69">
    <mergeCell ref="B25:C25"/>
    <mergeCell ref="A1:D1"/>
    <mergeCell ref="A2:D2"/>
    <mergeCell ref="A3:D3"/>
    <mergeCell ref="A6:D6"/>
    <mergeCell ref="A7:D7"/>
    <mergeCell ref="A13:D13"/>
    <mergeCell ref="C17:D17"/>
    <mergeCell ref="A21:D21"/>
    <mergeCell ref="B22:C22"/>
    <mergeCell ref="B23:C23"/>
    <mergeCell ref="B24:C24"/>
    <mergeCell ref="A5:D5"/>
    <mergeCell ref="A41:B41"/>
    <mergeCell ref="B26:C26"/>
    <mergeCell ref="B27:C27"/>
    <mergeCell ref="B28:C28"/>
    <mergeCell ref="B29:C29"/>
    <mergeCell ref="B30:C30"/>
    <mergeCell ref="B31:C31"/>
    <mergeCell ref="A33:D33"/>
    <mergeCell ref="A34:C34"/>
    <mergeCell ref="B35:C35"/>
    <mergeCell ref="A38:C38"/>
    <mergeCell ref="A40:D40"/>
    <mergeCell ref="A65:B65"/>
    <mergeCell ref="A44:B44"/>
    <mergeCell ref="A47:B47"/>
    <mergeCell ref="A56:B56"/>
    <mergeCell ref="A57:B57"/>
    <mergeCell ref="A64:B64"/>
    <mergeCell ref="A46:B46"/>
    <mergeCell ref="A86:B86"/>
    <mergeCell ref="A67:B67"/>
    <mergeCell ref="A68:D68"/>
    <mergeCell ref="B69:C69"/>
    <mergeCell ref="B70:C70"/>
    <mergeCell ref="B71:C71"/>
    <mergeCell ref="B72:C72"/>
    <mergeCell ref="A73:C73"/>
    <mergeCell ref="A75:D75"/>
    <mergeCell ref="A76:B76"/>
    <mergeCell ref="A83:B83"/>
    <mergeCell ref="A85:D85"/>
    <mergeCell ref="A114:B114"/>
    <mergeCell ref="A93:B93"/>
    <mergeCell ref="A96:B96"/>
    <mergeCell ref="A98:B98"/>
    <mergeCell ref="A99:D99"/>
    <mergeCell ref="B100:C100"/>
    <mergeCell ref="B101:C101"/>
    <mergeCell ref="A102:C102"/>
    <mergeCell ref="A104:D104"/>
    <mergeCell ref="A105:C105"/>
    <mergeCell ref="A111:B111"/>
    <mergeCell ref="A113:D113"/>
    <mergeCell ref="A95:B95"/>
    <mergeCell ref="A137:C137"/>
    <mergeCell ref="A120:A125"/>
    <mergeCell ref="A126:B126"/>
    <mergeCell ref="A128:D128"/>
    <mergeCell ref="A129:C129"/>
    <mergeCell ref="B130:C130"/>
    <mergeCell ref="B131:C131"/>
    <mergeCell ref="B132:C132"/>
    <mergeCell ref="B133:C133"/>
    <mergeCell ref="B134:C134"/>
    <mergeCell ref="A135:C135"/>
    <mergeCell ref="B136:C136"/>
  </mergeCells>
  <pageMargins left="0.511811024" right="0.511811024" top="0.78740157499999996" bottom="0.78740157499999996" header="0.31496062000000002" footer="0.31496062000000002"/>
  <pageSetup paperSize="9" orientation="portrait" verticalDpi="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5C4198-2645-4299-AC4F-C2267F100E65}">
  <dimension ref="A1:G142"/>
  <sheetViews>
    <sheetView showGridLines="0" topLeftCell="A25" workbookViewId="0">
      <selection activeCell="D35" sqref="D35"/>
    </sheetView>
  </sheetViews>
  <sheetFormatPr defaultRowHeight="13.2" x14ac:dyDescent="0.3"/>
  <cols>
    <col min="1" max="1" width="3.88671875" style="89" customWidth="1"/>
    <col min="2" max="2" width="70.6640625" style="74" customWidth="1"/>
    <col min="3" max="3" width="14.6640625" style="89" customWidth="1"/>
    <col min="4" max="4" width="17.77734375" style="175" customWidth="1"/>
    <col min="5" max="5" width="55.77734375" style="74" customWidth="1"/>
    <col min="6" max="6" width="17.5546875" style="74" bestFit="1" customWidth="1"/>
    <col min="7" max="7" width="8.44140625" style="74" bestFit="1" customWidth="1"/>
    <col min="8" max="222" width="9.109375" style="74" bestFit="1" customWidth="1"/>
    <col min="223" max="223" width="1.88671875" style="74" customWidth="1"/>
    <col min="224" max="224" width="7.33203125" style="74" customWidth="1"/>
    <col min="225" max="225" width="9.88671875" style="74" customWidth="1"/>
    <col min="226" max="226" width="12.6640625" style="74" customWidth="1"/>
    <col min="227" max="227" width="11.109375" style="74" customWidth="1"/>
    <col min="228" max="228" width="10.88671875" style="74" customWidth="1"/>
    <col min="229" max="229" width="11.5546875" style="74" customWidth="1"/>
    <col min="230" max="230" width="13.44140625" style="74" customWidth="1"/>
    <col min="231" max="231" width="11.109375" style="74" customWidth="1"/>
    <col min="232" max="232" width="11.33203125" style="74" bestFit="1" customWidth="1"/>
    <col min="233" max="233" width="11.5546875" style="74" customWidth="1"/>
    <col min="234" max="234" width="8.88671875" style="74"/>
    <col min="235" max="235" width="9.88671875" style="74" bestFit="1" customWidth="1"/>
    <col min="236" max="236" width="9.109375" style="74" bestFit="1" customWidth="1"/>
    <col min="237" max="237" width="9.5546875" style="74" bestFit="1" customWidth="1"/>
    <col min="238" max="478" width="9.109375" style="74" bestFit="1" customWidth="1"/>
    <col min="479" max="479" width="1.88671875" style="74" customWidth="1"/>
    <col min="480" max="480" width="7.33203125" style="74" customWidth="1"/>
    <col min="481" max="481" width="9.88671875" style="74" customWidth="1"/>
    <col min="482" max="482" width="12.6640625" style="74" customWidth="1"/>
    <col min="483" max="483" width="11.109375" style="74" customWidth="1"/>
    <col min="484" max="484" width="10.88671875" style="74" customWidth="1"/>
    <col min="485" max="485" width="11.5546875" style="74" customWidth="1"/>
    <col min="486" max="486" width="13.44140625" style="74" customWidth="1"/>
    <col min="487" max="487" width="11.109375" style="74" customWidth="1"/>
    <col min="488" max="488" width="11.33203125" style="74" bestFit="1" customWidth="1"/>
    <col min="489" max="489" width="11.5546875" style="74" customWidth="1"/>
    <col min="490" max="490" width="8.88671875" style="74"/>
    <col min="491" max="491" width="9.88671875" style="74" bestFit="1" customWidth="1"/>
    <col min="492" max="492" width="9.109375" style="74" bestFit="1" customWidth="1"/>
    <col min="493" max="493" width="9.5546875" style="74" bestFit="1" customWidth="1"/>
    <col min="494" max="734" width="9.109375" style="74" bestFit="1" customWidth="1"/>
    <col min="735" max="735" width="1.88671875" style="74" customWidth="1"/>
    <col min="736" max="736" width="7.33203125" style="74" customWidth="1"/>
    <col min="737" max="737" width="9.88671875" style="74" customWidth="1"/>
    <col min="738" max="738" width="12.6640625" style="74" customWidth="1"/>
    <col min="739" max="739" width="11.109375" style="74" customWidth="1"/>
    <col min="740" max="740" width="10.88671875" style="74" customWidth="1"/>
    <col min="741" max="741" width="11.5546875" style="74" customWidth="1"/>
    <col min="742" max="742" width="13.44140625" style="74" customWidth="1"/>
    <col min="743" max="743" width="11.109375" style="74" customWidth="1"/>
    <col min="744" max="744" width="11.33203125" style="74" bestFit="1" customWidth="1"/>
    <col min="745" max="745" width="11.5546875" style="74" customWidth="1"/>
    <col min="746" max="746" width="8.88671875" style="74"/>
    <col min="747" max="747" width="9.88671875" style="74" bestFit="1" customWidth="1"/>
    <col min="748" max="748" width="9.109375" style="74" bestFit="1" customWidth="1"/>
    <col min="749" max="749" width="9.5546875" style="74" bestFit="1" customWidth="1"/>
    <col min="750" max="990" width="9.109375" style="74" bestFit="1" customWidth="1"/>
    <col min="991" max="991" width="1.88671875" style="74" customWidth="1"/>
    <col min="992" max="992" width="7.33203125" style="74" customWidth="1"/>
    <col min="993" max="993" width="9.88671875" style="74" customWidth="1"/>
    <col min="994" max="994" width="12.6640625" style="74" customWidth="1"/>
    <col min="995" max="995" width="11.109375" style="74" customWidth="1"/>
    <col min="996" max="996" width="10.88671875" style="74" customWidth="1"/>
    <col min="997" max="997" width="11.5546875" style="74" customWidth="1"/>
    <col min="998" max="998" width="13.44140625" style="74" customWidth="1"/>
    <col min="999" max="999" width="11.109375" style="74" customWidth="1"/>
    <col min="1000" max="1000" width="11.33203125" style="74" bestFit="1" customWidth="1"/>
    <col min="1001" max="1001" width="11.5546875" style="74" customWidth="1"/>
    <col min="1002" max="1002" width="8.88671875" style="74"/>
    <col min="1003" max="1003" width="9.88671875" style="74" bestFit="1" customWidth="1"/>
    <col min="1004" max="1004" width="9.109375" style="74" bestFit="1" customWidth="1"/>
    <col min="1005" max="1005" width="9.5546875" style="74" bestFit="1" customWidth="1"/>
    <col min="1006" max="1246" width="9.109375" style="74" bestFit="1" customWidth="1"/>
    <col min="1247" max="1247" width="1.88671875" style="74" customWidth="1"/>
    <col min="1248" max="1248" width="7.33203125" style="74" customWidth="1"/>
    <col min="1249" max="1249" width="9.88671875" style="74" customWidth="1"/>
    <col min="1250" max="1250" width="12.6640625" style="74" customWidth="1"/>
    <col min="1251" max="1251" width="11.109375" style="74" customWidth="1"/>
    <col min="1252" max="1252" width="10.88671875" style="74" customWidth="1"/>
    <col min="1253" max="1253" width="11.5546875" style="74" customWidth="1"/>
    <col min="1254" max="1254" width="13.44140625" style="74" customWidth="1"/>
    <col min="1255" max="1255" width="11.109375" style="74" customWidth="1"/>
    <col min="1256" max="1256" width="11.33203125" style="74" bestFit="1" customWidth="1"/>
    <col min="1257" max="1257" width="11.5546875" style="74" customWidth="1"/>
    <col min="1258" max="1258" width="8.88671875" style="74"/>
    <col min="1259" max="1259" width="9.88671875" style="74" bestFit="1" customWidth="1"/>
    <col min="1260" max="1260" width="9.109375" style="74" bestFit="1" customWidth="1"/>
    <col min="1261" max="1261" width="9.5546875" style="74" bestFit="1" customWidth="1"/>
    <col min="1262" max="1502" width="9.109375" style="74" bestFit="1" customWidth="1"/>
    <col min="1503" max="1503" width="1.88671875" style="74" customWidth="1"/>
    <col min="1504" max="1504" width="7.33203125" style="74" customWidth="1"/>
    <col min="1505" max="1505" width="9.88671875" style="74" customWidth="1"/>
    <col min="1506" max="1506" width="12.6640625" style="74" customWidth="1"/>
    <col min="1507" max="1507" width="11.109375" style="74" customWidth="1"/>
    <col min="1508" max="1508" width="10.88671875" style="74" customWidth="1"/>
    <col min="1509" max="1509" width="11.5546875" style="74" customWidth="1"/>
    <col min="1510" max="1510" width="13.44140625" style="74" customWidth="1"/>
    <col min="1511" max="1511" width="11.109375" style="74" customWidth="1"/>
    <col min="1512" max="1512" width="11.33203125" style="74" bestFit="1" customWidth="1"/>
    <col min="1513" max="1513" width="11.5546875" style="74" customWidth="1"/>
    <col min="1514" max="1514" width="8.88671875" style="74"/>
    <col min="1515" max="1515" width="9.88671875" style="74" bestFit="1" customWidth="1"/>
    <col min="1516" max="1516" width="9.109375" style="74" bestFit="1" customWidth="1"/>
    <col min="1517" max="1517" width="9.5546875" style="74" bestFit="1" customWidth="1"/>
    <col min="1518" max="1758" width="9.109375" style="74" bestFit="1" customWidth="1"/>
    <col min="1759" max="1759" width="1.88671875" style="74" customWidth="1"/>
    <col min="1760" max="1760" width="7.33203125" style="74" customWidth="1"/>
    <col min="1761" max="1761" width="9.88671875" style="74" customWidth="1"/>
    <col min="1762" max="1762" width="12.6640625" style="74" customWidth="1"/>
    <col min="1763" max="1763" width="11.109375" style="74" customWidth="1"/>
    <col min="1764" max="1764" width="10.88671875" style="74" customWidth="1"/>
    <col min="1765" max="1765" width="11.5546875" style="74" customWidth="1"/>
    <col min="1766" max="1766" width="13.44140625" style="74" customWidth="1"/>
    <col min="1767" max="1767" width="11.109375" style="74" customWidth="1"/>
    <col min="1768" max="1768" width="11.33203125" style="74" bestFit="1" customWidth="1"/>
    <col min="1769" max="1769" width="11.5546875" style="74" customWidth="1"/>
    <col min="1770" max="1770" width="8.88671875" style="74"/>
    <col min="1771" max="1771" width="9.88671875" style="74" bestFit="1" customWidth="1"/>
    <col min="1772" max="1772" width="9.109375" style="74" bestFit="1" customWidth="1"/>
    <col min="1773" max="1773" width="9.5546875" style="74" bestFit="1" customWidth="1"/>
    <col min="1774" max="2014" width="9.109375" style="74" bestFit="1" customWidth="1"/>
    <col min="2015" max="2015" width="1.88671875" style="74" customWidth="1"/>
    <col min="2016" max="2016" width="7.33203125" style="74" customWidth="1"/>
    <col min="2017" max="2017" width="9.88671875" style="74" customWidth="1"/>
    <col min="2018" max="2018" width="12.6640625" style="74" customWidth="1"/>
    <col min="2019" max="2019" width="11.109375" style="74" customWidth="1"/>
    <col min="2020" max="2020" width="10.88671875" style="74" customWidth="1"/>
    <col min="2021" max="2021" width="11.5546875" style="74" customWidth="1"/>
    <col min="2022" max="2022" width="13.44140625" style="74" customWidth="1"/>
    <col min="2023" max="2023" width="11.109375" style="74" customWidth="1"/>
    <col min="2024" max="2024" width="11.33203125" style="74" bestFit="1" customWidth="1"/>
    <col min="2025" max="2025" width="11.5546875" style="74" customWidth="1"/>
    <col min="2026" max="2026" width="8.88671875" style="74"/>
    <col min="2027" max="2027" width="9.88671875" style="74" bestFit="1" customWidth="1"/>
    <col min="2028" max="2028" width="9.109375" style="74" bestFit="1" customWidth="1"/>
    <col min="2029" max="2029" width="9.5546875" style="74" bestFit="1" customWidth="1"/>
    <col min="2030" max="2270" width="9.109375" style="74" bestFit="1" customWidth="1"/>
    <col min="2271" max="2271" width="1.88671875" style="74" customWidth="1"/>
    <col min="2272" max="2272" width="7.33203125" style="74" customWidth="1"/>
    <col min="2273" max="2273" width="9.88671875" style="74" customWidth="1"/>
    <col min="2274" max="2274" width="12.6640625" style="74" customWidth="1"/>
    <col min="2275" max="2275" width="11.109375" style="74" customWidth="1"/>
    <col min="2276" max="2276" width="10.88671875" style="74" customWidth="1"/>
    <col min="2277" max="2277" width="11.5546875" style="74" customWidth="1"/>
    <col min="2278" max="2278" width="13.44140625" style="74" customWidth="1"/>
    <col min="2279" max="2279" width="11.109375" style="74" customWidth="1"/>
    <col min="2280" max="2280" width="11.33203125" style="74" bestFit="1" customWidth="1"/>
    <col min="2281" max="2281" width="11.5546875" style="74" customWidth="1"/>
    <col min="2282" max="2282" width="8.88671875" style="74"/>
    <col min="2283" max="2283" width="9.88671875" style="74" bestFit="1" customWidth="1"/>
    <col min="2284" max="2284" width="9.109375" style="74" bestFit="1" customWidth="1"/>
    <col min="2285" max="2285" width="9.5546875" style="74" bestFit="1" customWidth="1"/>
    <col min="2286" max="2526" width="9.109375" style="74" bestFit="1" customWidth="1"/>
    <col min="2527" max="2527" width="1.88671875" style="74" customWidth="1"/>
    <col min="2528" max="2528" width="7.33203125" style="74" customWidth="1"/>
    <col min="2529" max="2529" width="9.88671875" style="74" customWidth="1"/>
    <col min="2530" max="2530" width="12.6640625" style="74" customWidth="1"/>
    <col min="2531" max="2531" width="11.109375" style="74" customWidth="1"/>
    <col min="2532" max="2532" width="10.88671875" style="74" customWidth="1"/>
    <col min="2533" max="2533" width="11.5546875" style="74" customWidth="1"/>
    <col min="2534" max="2534" width="13.44140625" style="74" customWidth="1"/>
    <col min="2535" max="2535" width="11.109375" style="74" customWidth="1"/>
    <col min="2536" max="2536" width="11.33203125" style="74" bestFit="1" customWidth="1"/>
    <col min="2537" max="2537" width="11.5546875" style="74" customWidth="1"/>
    <col min="2538" max="2538" width="8.88671875" style="74"/>
    <col min="2539" max="2539" width="9.88671875" style="74" bestFit="1" customWidth="1"/>
    <col min="2540" max="2540" width="9.109375" style="74" bestFit="1" customWidth="1"/>
    <col min="2541" max="2541" width="9.5546875" style="74" bestFit="1" customWidth="1"/>
    <col min="2542" max="2782" width="9.109375" style="74" bestFit="1" customWidth="1"/>
    <col min="2783" max="2783" width="1.88671875" style="74" customWidth="1"/>
    <col min="2784" max="2784" width="7.33203125" style="74" customWidth="1"/>
    <col min="2785" max="2785" width="9.88671875" style="74" customWidth="1"/>
    <col min="2786" max="2786" width="12.6640625" style="74" customWidth="1"/>
    <col min="2787" max="2787" width="11.109375" style="74" customWidth="1"/>
    <col min="2788" max="2788" width="10.88671875" style="74" customWidth="1"/>
    <col min="2789" max="2789" width="11.5546875" style="74" customWidth="1"/>
    <col min="2790" max="2790" width="13.44140625" style="74" customWidth="1"/>
    <col min="2791" max="2791" width="11.109375" style="74" customWidth="1"/>
    <col min="2792" max="2792" width="11.33203125" style="74" bestFit="1" customWidth="1"/>
    <col min="2793" max="2793" width="11.5546875" style="74" customWidth="1"/>
    <col min="2794" max="2794" width="8.88671875" style="74"/>
    <col min="2795" max="2795" width="9.88671875" style="74" bestFit="1" customWidth="1"/>
    <col min="2796" max="2796" width="9.109375" style="74" bestFit="1" customWidth="1"/>
    <col min="2797" max="2797" width="9.5546875" style="74" bestFit="1" customWidth="1"/>
    <col min="2798" max="3038" width="9.109375" style="74" bestFit="1" customWidth="1"/>
    <col min="3039" max="3039" width="1.88671875" style="74" customWidth="1"/>
    <col min="3040" max="3040" width="7.33203125" style="74" customWidth="1"/>
    <col min="3041" max="3041" width="9.88671875" style="74" customWidth="1"/>
    <col min="3042" max="3042" width="12.6640625" style="74" customWidth="1"/>
    <col min="3043" max="3043" width="11.109375" style="74" customWidth="1"/>
    <col min="3044" max="3044" width="10.88671875" style="74" customWidth="1"/>
    <col min="3045" max="3045" width="11.5546875" style="74" customWidth="1"/>
    <col min="3046" max="3046" width="13.44140625" style="74" customWidth="1"/>
    <col min="3047" max="3047" width="11.109375" style="74" customWidth="1"/>
    <col min="3048" max="3048" width="11.33203125" style="74" bestFit="1" customWidth="1"/>
    <col min="3049" max="3049" width="11.5546875" style="74" customWidth="1"/>
    <col min="3050" max="3050" width="8.88671875" style="74"/>
    <col min="3051" max="3051" width="9.88671875" style="74" bestFit="1" customWidth="1"/>
    <col min="3052" max="3052" width="9.109375" style="74" bestFit="1" customWidth="1"/>
    <col min="3053" max="3053" width="9.5546875" style="74" bestFit="1" customWidth="1"/>
    <col min="3054" max="3294" width="9.109375" style="74" bestFit="1" customWidth="1"/>
    <col min="3295" max="3295" width="1.88671875" style="74" customWidth="1"/>
    <col min="3296" max="3296" width="7.33203125" style="74" customWidth="1"/>
    <col min="3297" max="3297" width="9.88671875" style="74" customWidth="1"/>
    <col min="3298" max="3298" width="12.6640625" style="74" customWidth="1"/>
    <col min="3299" max="3299" width="11.109375" style="74" customWidth="1"/>
    <col min="3300" max="3300" width="10.88671875" style="74" customWidth="1"/>
    <col min="3301" max="3301" width="11.5546875" style="74" customWidth="1"/>
    <col min="3302" max="3302" width="13.44140625" style="74" customWidth="1"/>
    <col min="3303" max="3303" width="11.109375" style="74" customWidth="1"/>
    <col min="3304" max="3304" width="11.33203125" style="74" bestFit="1" customWidth="1"/>
    <col min="3305" max="3305" width="11.5546875" style="74" customWidth="1"/>
    <col min="3306" max="3306" width="8.88671875" style="74"/>
    <col min="3307" max="3307" width="9.88671875" style="74" bestFit="1" customWidth="1"/>
    <col min="3308" max="3308" width="9.109375" style="74" bestFit="1" customWidth="1"/>
    <col min="3309" max="3309" width="9.5546875" style="74" bestFit="1" customWidth="1"/>
    <col min="3310" max="3550" width="9.109375" style="74" bestFit="1" customWidth="1"/>
    <col min="3551" max="3551" width="1.88671875" style="74" customWidth="1"/>
    <col min="3552" max="3552" width="7.33203125" style="74" customWidth="1"/>
    <col min="3553" max="3553" width="9.88671875" style="74" customWidth="1"/>
    <col min="3554" max="3554" width="12.6640625" style="74" customWidth="1"/>
    <col min="3555" max="3555" width="11.109375" style="74" customWidth="1"/>
    <col min="3556" max="3556" width="10.88671875" style="74" customWidth="1"/>
    <col min="3557" max="3557" width="11.5546875" style="74" customWidth="1"/>
    <col min="3558" max="3558" width="13.44140625" style="74" customWidth="1"/>
    <col min="3559" max="3559" width="11.109375" style="74" customWidth="1"/>
    <col min="3560" max="3560" width="11.33203125" style="74" bestFit="1" customWidth="1"/>
    <col min="3561" max="3561" width="11.5546875" style="74" customWidth="1"/>
    <col min="3562" max="3562" width="8.88671875" style="74"/>
    <col min="3563" max="3563" width="9.88671875" style="74" bestFit="1" customWidth="1"/>
    <col min="3564" max="3564" width="9.109375" style="74" bestFit="1" customWidth="1"/>
    <col min="3565" max="3565" width="9.5546875" style="74" bestFit="1" customWidth="1"/>
    <col min="3566" max="3806" width="9.109375" style="74" bestFit="1" customWidth="1"/>
    <col min="3807" max="3807" width="1.88671875" style="74" customWidth="1"/>
    <col min="3808" max="3808" width="7.33203125" style="74" customWidth="1"/>
    <col min="3809" max="3809" width="9.88671875" style="74" customWidth="1"/>
    <col min="3810" max="3810" width="12.6640625" style="74" customWidth="1"/>
    <col min="3811" max="3811" width="11.109375" style="74" customWidth="1"/>
    <col min="3812" max="3812" width="10.88671875" style="74" customWidth="1"/>
    <col min="3813" max="3813" width="11.5546875" style="74" customWidth="1"/>
    <col min="3814" max="3814" width="13.44140625" style="74" customWidth="1"/>
    <col min="3815" max="3815" width="11.109375" style="74" customWidth="1"/>
    <col min="3816" max="3816" width="11.33203125" style="74" bestFit="1" customWidth="1"/>
    <col min="3817" max="3817" width="11.5546875" style="74" customWidth="1"/>
    <col min="3818" max="3818" width="8.88671875" style="74"/>
    <col min="3819" max="3819" width="9.88671875" style="74" bestFit="1" customWidth="1"/>
    <col min="3820" max="3820" width="9.109375" style="74" bestFit="1" customWidth="1"/>
    <col min="3821" max="3821" width="9.5546875" style="74" bestFit="1" customWidth="1"/>
    <col min="3822" max="4062" width="9.109375" style="74" bestFit="1" customWidth="1"/>
    <col min="4063" max="4063" width="1.88671875" style="74" customWidth="1"/>
    <col min="4064" max="4064" width="7.33203125" style="74" customWidth="1"/>
    <col min="4065" max="4065" width="9.88671875" style="74" customWidth="1"/>
    <col min="4066" max="4066" width="12.6640625" style="74" customWidth="1"/>
    <col min="4067" max="4067" width="11.109375" style="74" customWidth="1"/>
    <col min="4068" max="4068" width="10.88671875" style="74" customWidth="1"/>
    <col min="4069" max="4069" width="11.5546875" style="74" customWidth="1"/>
    <col min="4070" max="4070" width="13.44140625" style="74" customWidth="1"/>
    <col min="4071" max="4071" width="11.109375" style="74" customWidth="1"/>
    <col min="4072" max="4072" width="11.33203125" style="74" bestFit="1" customWidth="1"/>
    <col min="4073" max="4073" width="11.5546875" style="74" customWidth="1"/>
    <col min="4074" max="4074" width="8.88671875" style="74"/>
    <col min="4075" max="4075" width="9.88671875" style="74" bestFit="1" customWidth="1"/>
    <col min="4076" max="4076" width="9.109375" style="74" bestFit="1" customWidth="1"/>
    <col min="4077" max="4077" width="9.5546875" style="74" bestFit="1" customWidth="1"/>
    <col min="4078" max="4318" width="9.109375" style="74" bestFit="1" customWidth="1"/>
    <col min="4319" max="4319" width="1.88671875" style="74" customWidth="1"/>
    <col min="4320" max="4320" width="7.33203125" style="74" customWidth="1"/>
    <col min="4321" max="4321" width="9.88671875" style="74" customWidth="1"/>
    <col min="4322" max="4322" width="12.6640625" style="74" customWidth="1"/>
    <col min="4323" max="4323" width="11.109375" style="74" customWidth="1"/>
    <col min="4324" max="4324" width="10.88671875" style="74" customWidth="1"/>
    <col min="4325" max="4325" width="11.5546875" style="74" customWidth="1"/>
    <col min="4326" max="4326" width="13.44140625" style="74" customWidth="1"/>
    <col min="4327" max="4327" width="11.109375" style="74" customWidth="1"/>
    <col min="4328" max="4328" width="11.33203125" style="74" bestFit="1" customWidth="1"/>
    <col min="4329" max="4329" width="11.5546875" style="74" customWidth="1"/>
    <col min="4330" max="4330" width="8.88671875" style="74"/>
    <col min="4331" max="4331" width="9.88671875" style="74" bestFit="1" customWidth="1"/>
    <col min="4332" max="4332" width="9.109375" style="74" bestFit="1" customWidth="1"/>
    <col min="4333" max="4333" width="9.5546875" style="74" bestFit="1" customWidth="1"/>
    <col min="4334" max="4574" width="9.109375" style="74" bestFit="1" customWidth="1"/>
    <col min="4575" max="4575" width="1.88671875" style="74" customWidth="1"/>
    <col min="4576" max="4576" width="7.33203125" style="74" customWidth="1"/>
    <col min="4577" max="4577" width="9.88671875" style="74" customWidth="1"/>
    <col min="4578" max="4578" width="12.6640625" style="74" customWidth="1"/>
    <col min="4579" max="4579" width="11.109375" style="74" customWidth="1"/>
    <col min="4580" max="4580" width="10.88671875" style="74" customWidth="1"/>
    <col min="4581" max="4581" width="11.5546875" style="74" customWidth="1"/>
    <col min="4582" max="4582" width="13.44140625" style="74" customWidth="1"/>
    <col min="4583" max="4583" width="11.109375" style="74" customWidth="1"/>
    <col min="4584" max="4584" width="11.33203125" style="74" bestFit="1" customWidth="1"/>
    <col min="4585" max="4585" width="11.5546875" style="74" customWidth="1"/>
    <col min="4586" max="4586" width="8.88671875" style="74"/>
    <col min="4587" max="4587" width="9.88671875" style="74" bestFit="1" customWidth="1"/>
    <col min="4588" max="4588" width="9.109375" style="74" bestFit="1" customWidth="1"/>
    <col min="4589" max="4589" width="9.5546875" style="74" bestFit="1" customWidth="1"/>
    <col min="4590" max="4830" width="9.109375" style="74" bestFit="1" customWidth="1"/>
    <col min="4831" max="4831" width="1.88671875" style="74" customWidth="1"/>
    <col min="4832" max="4832" width="7.33203125" style="74" customWidth="1"/>
    <col min="4833" max="4833" width="9.88671875" style="74" customWidth="1"/>
    <col min="4834" max="4834" width="12.6640625" style="74" customWidth="1"/>
    <col min="4835" max="4835" width="11.109375" style="74" customWidth="1"/>
    <col min="4836" max="4836" width="10.88671875" style="74" customWidth="1"/>
    <col min="4837" max="4837" width="11.5546875" style="74" customWidth="1"/>
    <col min="4838" max="4838" width="13.44140625" style="74" customWidth="1"/>
    <col min="4839" max="4839" width="11.109375" style="74" customWidth="1"/>
    <col min="4840" max="4840" width="11.33203125" style="74" bestFit="1" customWidth="1"/>
    <col min="4841" max="4841" width="11.5546875" style="74" customWidth="1"/>
    <col min="4842" max="4842" width="8.88671875" style="74"/>
    <col min="4843" max="4843" width="9.88671875" style="74" bestFit="1" customWidth="1"/>
    <col min="4844" max="4844" width="9.109375" style="74" bestFit="1" customWidth="1"/>
    <col min="4845" max="4845" width="9.5546875" style="74" bestFit="1" customWidth="1"/>
    <col min="4846" max="5086" width="9.109375" style="74" bestFit="1" customWidth="1"/>
    <col min="5087" max="5087" width="1.88671875" style="74" customWidth="1"/>
    <col min="5088" max="5088" width="7.33203125" style="74" customWidth="1"/>
    <col min="5089" max="5089" width="9.88671875" style="74" customWidth="1"/>
    <col min="5090" max="5090" width="12.6640625" style="74" customWidth="1"/>
    <col min="5091" max="5091" width="11.109375" style="74" customWidth="1"/>
    <col min="5092" max="5092" width="10.88671875" style="74" customWidth="1"/>
    <col min="5093" max="5093" width="11.5546875" style="74" customWidth="1"/>
    <col min="5094" max="5094" width="13.44140625" style="74" customWidth="1"/>
    <col min="5095" max="5095" width="11.109375" style="74" customWidth="1"/>
    <col min="5096" max="5096" width="11.33203125" style="74" bestFit="1" customWidth="1"/>
    <col min="5097" max="5097" width="11.5546875" style="74" customWidth="1"/>
    <col min="5098" max="5098" width="8.88671875" style="74"/>
    <col min="5099" max="5099" width="9.88671875" style="74" bestFit="1" customWidth="1"/>
    <col min="5100" max="5100" width="9.109375" style="74" bestFit="1" customWidth="1"/>
    <col min="5101" max="5101" width="9.5546875" style="74" bestFit="1" customWidth="1"/>
    <col min="5102" max="5342" width="9.109375" style="74" bestFit="1" customWidth="1"/>
    <col min="5343" max="5343" width="1.88671875" style="74" customWidth="1"/>
    <col min="5344" max="5344" width="7.33203125" style="74" customWidth="1"/>
    <col min="5345" max="5345" width="9.88671875" style="74" customWidth="1"/>
    <col min="5346" max="5346" width="12.6640625" style="74" customWidth="1"/>
    <col min="5347" max="5347" width="11.109375" style="74" customWidth="1"/>
    <col min="5348" max="5348" width="10.88671875" style="74" customWidth="1"/>
    <col min="5349" max="5349" width="11.5546875" style="74" customWidth="1"/>
    <col min="5350" max="5350" width="13.44140625" style="74" customWidth="1"/>
    <col min="5351" max="5351" width="11.109375" style="74" customWidth="1"/>
    <col min="5352" max="5352" width="11.33203125" style="74" bestFit="1" customWidth="1"/>
    <col min="5353" max="5353" width="11.5546875" style="74" customWidth="1"/>
    <col min="5354" max="5354" width="8.88671875" style="74"/>
    <col min="5355" max="5355" width="9.88671875" style="74" bestFit="1" customWidth="1"/>
    <col min="5356" max="5356" width="9.109375" style="74" bestFit="1" customWidth="1"/>
    <col min="5357" max="5357" width="9.5546875" style="74" bestFit="1" customWidth="1"/>
    <col min="5358" max="5598" width="9.109375" style="74" bestFit="1" customWidth="1"/>
    <col min="5599" max="5599" width="1.88671875" style="74" customWidth="1"/>
    <col min="5600" max="5600" width="7.33203125" style="74" customWidth="1"/>
    <col min="5601" max="5601" width="9.88671875" style="74" customWidth="1"/>
    <col min="5602" max="5602" width="12.6640625" style="74" customWidth="1"/>
    <col min="5603" max="5603" width="11.109375" style="74" customWidth="1"/>
    <col min="5604" max="5604" width="10.88671875" style="74" customWidth="1"/>
    <col min="5605" max="5605" width="11.5546875" style="74" customWidth="1"/>
    <col min="5606" max="5606" width="13.44140625" style="74" customWidth="1"/>
    <col min="5607" max="5607" width="11.109375" style="74" customWidth="1"/>
    <col min="5608" max="5608" width="11.33203125" style="74" bestFit="1" customWidth="1"/>
    <col min="5609" max="5609" width="11.5546875" style="74" customWidth="1"/>
    <col min="5610" max="5610" width="8.88671875" style="74"/>
    <col min="5611" max="5611" width="9.88671875" style="74" bestFit="1" customWidth="1"/>
    <col min="5612" max="5612" width="9.109375" style="74" bestFit="1" customWidth="1"/>
    <col min="5613" max="5613" width="9.5546875" style="74" bestFit="1" customWidth="1"/>
    <col min="5614" max="5854" width="9.109375" style="74" bestFit="1" customWidth="1"/>
    <col min="5855" max="5855" width="1.88671875" style="74" customWidth="1"/>
    <col min="5856" max="5856" width="7.33203125" style="74" customWidth="1"/>
    <col min="5857" max="5857" width="9.88671875" style="74" customWidth="1"/>
    <col min="5858" max="5858" width="12.6640625" style="74" customWidth="1"/>
    <col min="5859" max="5859" width="11.109375" style="74" customWidth="1"/>
    <col min="5860" max="5860" width="10.88671875" style="74" customWidth="1"/>
    <col min="5861" max="5861" width="11.5546875" style="74" customWidth="1"/>
    <col min="5862" max="5862" width="13.44140625" style="74" customWidth="1"/>
    <col min="5863" max="5863" width="11.109375" style="74" customWidth="1"/>
    <col min="5864" max="5864" width="11.33203125" style="74" bestFit="1" customWidth="1"/>
    <col min="5865" max="5865" width="11.5546875" style="74" customWidth="1"/>
    <col min="5866" max="5866" width="8.88671875" style="74"/>
    <col min="5867" max="5867" width="9.88671875" style="74" bestFit="1" customWidth="1"/>
    <col min="5868" max="5868" width="9.109375" style="74" bestFit="1" customWidth="1"/>
    <col min="5869" max="5869" width="9.5546875" style="74" bestFit="1" customWidth="1"/>
    <col min="5870" max="6110" width="9.109375" style="74" bestFit="1" customWidth="1"/>
    <col min="6111" max="6111" width="1.88671875" style="74" customWidth="1"/>
    <col min="6112" max="6112" width="7.33203125" style="74" customWidth="1"/>
    <col min="6113" max="6113" width="9.88671875" style="74" customWidth="1"/>
    <col min="6114" max="6114" width="12.6640625" style="74" customWidth="1"/>
    <col min="6115" max="6115" width="11.109375" style="74" customWidth="1"/>
    <col min="6116" max="6116" width="10.88671875" style="74" customWidth="1"/>
    <col min="6117" max="6117" width="11.5546875" style="74" customWidth="1"/>
    <col min="6118" max="6118" width="13.44140625" style="74" customWidth="1"/>
    <col min="6119" max="6119" width="11.109375" style="74" customWidth="1"/>
    <col min="6120" max="6120" width="11.33203125" style="74" bestFit="1" customWidth="1"/>
    <col min="6121" max="6121" width="11.5546875" style="74" customWidth="1"/>
    <col min="6122" max="6122" width="8.88671875" style="74"/>
    <col min="6123" max="6123" width="9.88671875" style="74" bestFit="1" customWidth="1"/>
    <col min="6124" max="6124" width="9.109375" style="74" bestFit="1" customWidth="1"/>
    <col min="6125" max="6125" width="9.5546875" style="74" bestFit="1" customWidth="1"/>
    <col min="6126" max="6366" width="9.109375" style="74" bestFit="1" customWidth="1"/>
    <col min="6367" max="6367" width="1.88671875" style="74" customWidth="1"/>
    <col min="6368" max="6368" width="7.33203125" style="74" customWidth="1"/>
    <col min="6369" max="6369" width="9.88671875" style="74" customWidth="1"/>
    <col min="6370" max="6370" width="12.6640625" style="74" customWidth="1"/>
    <col min="6371" max="6371" width="11.109375" style="74" customWidth="1"/>
    <col min="6372" max="6372" width="10.88671875" style="74" customWidth="1"/>
    <col min="6373" max="6373" width="11.5546875" style="74" customWidth="1"/>
    <col min="6374" max="6374" width="13.44140625" style="74" customWidth="1"/>
    <col min="6375" max="6375" width="11.109375" style="74" customWidth="1"/>
    <col min="6376" max="6376" width="11.33203125" style="74" bestFit="1" customWidth="1"/>
    <col min="6377" max="6377" width="11.5546875" style="74" customWidth="1"/>
    <col min="6378" max="6378" width="8.88671875" style="74"/>
    <col min="6379" max="6379" width="9.88671875" style="74" bestFit="1" customWidth="1"/>
    <col min="6380" max="6380" width="9.109375" style="74" bestFit="1" customWidth="1"/>
    <col min="6381" max="6381" width="9.5546875" style="74" bestFit="1" customWidth="1"/>
    <col min="6382" max="6622" width="9.109375" style="74" bestFit="1" customWidth="1"/>
    <col min="6623" max="6623" width="1.88671875" style="74" customWidth="1"/>
    <col min="6624" max="6624" width="7.33203125" style="74" customWidth="1"/>
    <col min="6625" max="6625" width="9.88671875" style="74" customWidth="1"/>
    <col min="6626" max="6626" width="12.6640625" style="74" customWidth="1"/>
    <col min="6627" max="6627" width="11.109375" style="74" customWidth="1"/>
    <col min="6628" max="6628" width="10.88671875" style="74" customWidth="1"/>
    <col min="6629" max="6629" width="11.5546875" style="74" customWidth="1"/>
    <col min="6630" max="6630" width="13.44140625" style="74" customWidth="1"/>
    <col min="6631" max="6631" width="11.109375" style="74" customWidth="1"/>
    <col min="6632" max="6632" width="11.33203125" style="74" bestFit="1" customWidth="1"/>
    <col min="6633" max="6633" width="11.5546875" style="74" customWidth="1"/>
    <col min="6634" max="6634" width="8.88671875" style="74"/>
    <col min="6635" max="6635" width="9.88671875" style="74" bestFit="1" customWidth="1"/>
    <col min="6636" max="6636" width="9.109375" style="74" bestFit="1" customWidth="1"/>
    <col min="6637" max="6637" width="9.5546875" style="74" bestFit="1" customWidth="1"/>
    <col min="6638" max="6878" width="9.109375" style="74" bestFit="1" customWidth="1"/>
    <col min="6879" max="6879" width="1.88671875" style="74" customWidth="1"/>
    <col min="6880" max="6880" width="7.33203125" style="74" customWidth="1"/>
    <col min="6881" max="6881" width="9.88671875" style="74" customWidth="1"/>
    <col min="6882" max="6882" width="12.6640625" style="74" customWidth="1"/>
    <col min="6883" max="6883" width="11.109375" style="74" customWidth="1"/>
    <col min="6884" max="6884" width="10.88671875" style="74" customWidth="1"/>
    <col min="6885" max="6885" width="11.5546875" style="74" customWidth="1"/>
    <col min="6886" max="6886" width="13.44140625" style="74" customWidth="1"/>
    <col min="6887" max="6887" width="11.109375" style="74" customWidth="1"/>
    <col min="6888" max="6888" width="11.33203125" style="74" bestFit="1" customWidth="1"/>
    <col min="6889" max="6889" width="11.5546875" style="74" customWidth="1"/>
    <col min="6890" max="6890" width="8.88671875" style="74"/>
    <col min="6891" max="6891" width="9.88671875" style="74" bestFit="1" customWidth="1"/>
    <col min="6892" max="6892" width="9.109375" style="74" bestFit="1" customWidth="1"/>
    <col min="6893" max="6893" width="9.5546875" style="74" bestFit="1" customWidth="1"/>
    <col min="6894" max="7134" width="9.109375" style="74" bestFit="1" customWidth="1"/>
    <col min="7135" max="7135" width="1.88671875" style="74" customWidth="1"/>
    <col min="7136" max="7136" width="7.33203125" style="74" customWidth="1"/>
    <col min="7137" max="7137" width="9.88671875" style="74" customWidth="1"/>
    <col min="7138" max="7138" width="12.6640625" style="74" customWidth="1"/>
    <col min="7139" max="7139" width="11.109375" style="74" customWidth="1"/>
    <col min="7140" max="7140" width="10.88671875" style="74" customWidth="1"/>
    <col min="7141" max="7141" width="11.5546875" style="74" customWidth="1"/>
    <col min="7142" max="7142" width="13.44140625" style="74" customWidth="1"/>
    <col min="7143" max="7143" width="11.109375" style="74" customWidth="1"/>
    <col min="7144" max="7144" width="11.33203125" style="74" bestFit="1" customWidth="1"/>
    <col min="7145" max="7145" width="11.5546875" style="74" customWidth="1"/>
    <col min="7146" max="7146" width="8.88671875" style="74"/>
    <col min="7147" max="7147" width="9.88671875" style="74" bestFit="1" customWidth="1"/>
    <col min="7148" max="7148" width="9.109375" style="74" bestFit="1" customWidth="1"/>
    <col min="7149" max="7149" width="9.5546875" style="74" bestFit="1" customWidth="1"/>
    <col min="7150" max="7390" width="9.109375" style="74" bestFit="1" customWidth="1"/>
    <col min="7391" max="7391" width="1.88671875" style="74" customWidth="1"/>
    <col min="7392" max="7392" width="7.33203125" style="74" customWidth="1"/>
    <col min="7393" max="7393" width="9.88671875" style="74" customWidth="1"/>
    <col min="7394" max="7394" width="12.6640625" style="74" customWidth="1"/>
    <col min="7395" max="7395" width="11.109375" style="74" customWidth="1"/>
    <col min="7396" max="7396" width="10.88671875" style="74" customWidth="1"/>
    <col min="7397" max="7397" width="11.5546875" style="74" customWidth="1"/>
    <col min="7398" max="7398" width="13.44140625" style="74" customWidth="1"/>
    <col min="7399" max="7399" width="11.109375" style="74" customWidth="1"/>
    <col min="7400" max="7400" width="11.33203125" style="74" bestFit="1" customWidth="1"/>
    <col min="7401" max="7401" width="11.5546875" style="74" customWidth="1"/>
    <col min="7402" max="7402" width="8.88671875" style="74"/>
    <col min="7403" max="7403" width="9.88671875" style="74" bestFit="1" customWidth="1"/>
    <col min="7404" max="7404" width="9.109375" style="74" bestFit="1" customWidth="1"/>
    <col min="7405" max="7405" width="9.5546875" style="74" bestFit="1" customWidth="1"/>
    <col min="7406" max="7646" width="9.109375" style="74" bestFit="1" customWidth="1"/>
    <col min="7647" max="7647" width="1.88671875" style="74" customWidth="1"/>
    <col min="7648" max="7648" width="7.33203125" style="74" customWidth="1"/>
    <col min="7649" max="7649" width="9.88671875" style="74" customWidth="1"/>
    <col min="7650" max="7650" width="12.6640625" style="74" customWidth="1"/>
    <col min="7651" max="7651" width="11.109375" style="74" customWidth="1"/>
    <col min="7652" max="7652" width="10.88671875" style="74" customWidth="1"/>
    <col min="7653" max="7653" width="11.5546875" style="74" customWidth="1"/>
    <col min="7654" max="7654" width="13.44140625" style="74" customWidth="1"/>
    <col min="7655" max="7655" width="11.109375" style="74" customWidth="1"/>
    <col min="7656" max="7656" width="11.33203125" style="74" bestFit="1" customWidth="1"/>
    <col min="7657" max="7657" width="11.5546875" style="74" customWidth="1"/>
    <col min="7658" max="7658" width="8.88671875" style="74"/>
    <col min="7659" max="7659" width="9.88671875" style="74" bestFit="1" customWidth="1"/>
    <col min="7660" max="7660" width="9.109375" style="74" bestFit="1" customWidth="1"/>
    <col min="7661" max="7661" width="9.5546875" style="74" bestFit="1" customWidth="1"/>
    <col min="7662" max="7902" width="9.109375" style="74" bestFit="1" customWidth="1"/>
    <col min="7903" max="7903" width="1.88671875" style="74" customWidth="1"/>
    <col min="7904" max="7904" width="7.33203125" style="74" customWidth="1"/>
    <col min="7905" max="7905" width="9.88671875" style="74" customWidth="1"/>
    <col min="7906" max="7906" width="12.6640625" style="74" customWidth="1"/>
    <col min="7907" max="7907" width="11.109375" style="74" customWidth="1"/>
    <col min="7908" max="7908" width="10.88671875" style="74" customWidth="1"/>
    <col min="7909" max="7909" width="11.5546875" style="74" customWidth="1"/>
    <col min="7910" max="7910" width="13.44140625" style="74" customWidth="1"/>
    <col min="7911" max="7911" width="11.109375" style="74" customWidth="1"/>
    <col min="7912" max="7912" width="11.33203125" style="74" bestFit="1" customWidth="1"/>
    <col min="7913" max="7913" width="11.5546875" style="74" customWidth="1"/>
    <col min="7914" max="7914" width="8.88671875" style="74"/>
    <col min="7915" max="7915" width="9.88671875" style="74" bestFit="1" customWidth="1"/>
    <col min="7916" max="7916" width="9.109375" style="74" bestFit="1" customWidth="1"/>
    <col min="7917" max="7917" width="9.5546875" style="74" bestFit="1" customWidth="1"/>
    <col min="7918" max="8158" width="9.109375" style="74" bestFit="1" customWidth="1"/>
    <col min="8159" max="8159" width="1.88671875" style="74" customWidth="1"/>
    <col min="8160" max="8160" width="7.33203125" style="74" customWidth="1"/>
    <col min="8161" max="8161" width="9.88671875" style="74" customWidth="1"/>
    <col min="8162" max="8162" width="12.6640625" style="74" customWidth="1"/>
    <col min="8163" max="8163" width="11.109375" style="74" customWidth="1"/>
    <col min="8164" max="8164" width="10.88671875" style="74" customWidth="1"/>
    <col min="8165" max="8165" width="11.5546875" style="74" customWidth="1"/>
    <col min="8166" max="8166" width="13.44140625" style="74" customWidth="1"/>
    <col min="8167" max="8167" width="11.109375" style="74" customWidth="1"/>
    <col min="8168" max="8168" width="11.33203125" style="74" bestFit="1" customWidth="1"/>
    <col min="8169" max="8169" width="11.5546875" style="74" customWidth="1"/>
    <col min="8170" max="8170" width="8.88671875" style="74"/>
    <col min="8171" max="8171" width="9.88671875" style="74" bestFit="1" customWidth="1"/>
    <col min="8172" max="8172" width="9.109375" style="74" bestFit="1" customWidth="1"/>
    <col min="8173" max="8173" width="9.5546875" style="74" bestFit="1" customWidth="1"/>
    <col min="8174" max="8414" width="9.109375" style="74" bestFit="1" customWidth="1"/>
    <col min="8415" max="8415" width="1.88671875" style="74" customWidth="1"/>
    <col min="8416" max="8416" width="7.33203125" style="74" customWidth="1"/>
    <col min="8417" max="8417" width="9.88671875" style="74" customWidth="1"/>
    <col min="8418" max="8418" width="12.6640625" style="74" customWidth="1"/>
    <col min="8419" max="8419" width="11.109375" style="74" customWidth="1"/>
    <col min="8420" max="8420" width="10.88671875" style="74" customWidth="1"/>
    <col min="8421" max="8421" width="11.5546875" style="74" customWidth="1"/>
    <col min="8422" max="8422" width="13.44140625" style="74" customWidth="1"/>
    <col min="8423" max="8423" width="11.109375" style="74" customWidth="1"/>
    <col min="8424" max="8424" width="11.33203125" style="74" bestFit="1" customWidth="1"/>
    <col min="8425" max="8425" width="11.5546875" style="74" customWidth="1"/>
    <col min="8426" max="8426" width="8.88671875" style="74"/>
    <col min="8427" max="8427" width="9.88671875" style="74" bestFit="1" customWidth="1"/>
    <col min="8428" max="8428" width="9.109375" style="74" bestFit="1" customWidth="1"/>
    <col min="8429" max="8429" width="9.5546875" style="74" bestFit="1" customWidth="1"/>
    <col min="8430" max="8670" width="9.109375" style="74" bestFit="1" customWidth="1"/>
    <col min="8671" max="8671" width="1.88671875" style="74" customWidth="1"/>
    <col min="8672" max="8672" width="7.33203125" style="74" customWidth="1"/>
    <col min="8673" max="8673" width="9.88671875" style="74" customWidth="1"/>
    <col min="8674" max="8674" width="12.6640625" style="74" customWidth="1"/>
    <col min="8675" max="8675" width="11.109375" style="74" customWidth="1"/>
    <col min="8676" max="8676" width="10.88671875" style="74" customWidth="1"/>
    <col min="8677" max="8677" width="11.5546875" style="74" customWidth="1"/>
    <col min="8678" max="8678" width="13.44140625" style="74" customWidth="1"/>
    <col min="8679" max="8679" width="11.109375" style="74" customWidth="1"/>
    <col min="8680" max="8680" width="11.33203125" style="74" bestFit="1" customWidth="1"/>
    <col min="8681" max="8681" width="11.5546875" style="74" customWidth="1"/>
    <col min="8682" max="8682" width="8.88671875" style="74"/>
    <col min="8683" max="8683" width="9.88671875" style="74" bestFit="1" customWidth="1"/>
    <col min="8684" max="8684" width="9.109375" style="74" bestFit="1" customWidth="1"/>
    <col min="8685" max="8685" width="9.5546875" style="74" bestFit="1" customWidth="1"/>
    <col min="8686" max="8926" width="9.109375" style="74" bestFit="1" customWidth="1"/>
    <col min="8927" max="8927" width="1.88671875" style="74" customWidth="1"/>
    <col min="8928" max="8928" width="7.33203125" style="74" customWidth="1"/>
    <col min="8929" max="8929" width="9.88671875" style="74" customWidth="1"/>
    <col min="8930" max="8930" width="12.6640625" style="74" customWidth="1"/>
    <col min="8931" max="8931" width="11.109375" style="74" customWidth="1"/>
    <col min="8932" max="8932" width="10.88671875" style="74" customWidth="1"/>
    <col min="8933" max="8933" width="11.5546875" style="74" customWidth="1"/>
    <col min="8934" max="8934" width="13.44140625" style="74" customWidth="1"/>
    <col min="8935" max="8935" width="11.109375" style="74" customWidth="1"/>
    <col min="8936" max="8936" width="11.33203125" style="74" bestFit="1" customWidth="1"/>
    <col min="8937" max="8937" width="11.5546875" style="74" customWidth="1"/>
    <col min="8938" max="8938" width="8.88671875" style="74"/>
    <col min="8939" max="8939" width="9.88671875" style="74" bestFit="1" customWidth="1"/>
    <col min="8940" max="8940" width="9.109375" style="74" bestFit="1" customWidth="1"/>
    <col min="8941" max="8941" width="9.5546875" style="74" bestFit="1" customWidth="1"/>
    <col min="8942" max="9182" width="9.109375" style="74" bestFit="1" customWidth="1"/>
    <col min="9183" max="9183" width="1.88671875" style="74" customWidth="1"/>
    <col min="9184" max="9184" width="7.33203125" style="74" customWidth="1"/>
    <col min="9185" max="9185" width="9.88671875" style="74" customWidth="1"/>
    <col min="9186" max="9186" width="12.6640625" style="74" customWidth="1"/>
    <col min="9187" max="9187" width="11.109375" style="74" customWidth="1"/>
    <col min="9188" max="9188" width="10.88671875" style="74" customWidth="1"/>
    <col min="9189" max="9189" width="11.5546875" style="74" customWidth="1"/>
    <col min="9190" max="9190" width="13.44140625" style="74" customWidth="1"/>
    <col min="9191" max="9191" width="11.109375" style="74" customWidth="1"/>
    <col min="9192" max="9192" width="11.33203125" style="74" bestFit="1" customWidth="1"/>
    <col min="9193" max="9193" width="11.5546875" style="74" customWidth="1"/>
    <col min="9194" max="9194" width="8.88671875" style="74"/>
    <col min="9195" max="9195" width="9.88671875" style="74" bestFit="1" customWidth="1"/>
    <col min="9196" max="9196" width="9.109375" style="74" bestFit="1" customWidth="1"/>
    <col min="9197" max="9197" width="9.5546875" style="74" bestFit="1" customWidth="1"/>
    <col min="9198" max="9438" width="9.109375" style="74" bestFit="1" customWidth="1"/>
    <col min="9439" max="9439" width="1.88671875" style="74" customWidth="1"/>
    <col min="9440" max="9440" width="7.33203125" style="74" customWidth="1"/>
    <col min="9441" max="9441" width="9.88671875" style="74" customWidth="1"/>
    <col min="9442" max="9442" width="12.6640625" style="74" customWidth="1"/>
    <col min="9443" max="9443" width="11.109375" style="74" customWidth="1"/>
    <col min="9444" max="9444" width="10.88671875" style="74" customWidth="1"/>
    <col min="9445" max="9445" width="11.5546875" style="74" customWidth="1"/>
    <col min="9446" max="9446" width="13.44140625" style="74" customWidth="1"/>
    <col min="9447" max="9447" width="11.109375" style="74" customWidth="1"/>
    <col min="9448" max="9448" width="11.33203125" style="74" bestFit="1" customWidth="1"/>
    <col min="9449" max="9449" width="11.5546875" style="74" customWidth="1"/>
    <col min="9450" max="9450" width="8.88671875" style="74"/>
    <col min="9451" max="9451" width="9.88671875" style="74" bestFit="1" customWidth="1"/>
    <col min="9452" max="9452" width="9.109375" style="74" bestFit="1" customWidth="1"/>
    <col min="9453" max="9453" width="9.5546875" style="74" bestFit="1" customWidth="1"/>
    <col min="9454" max="9694" width="9.109375" style="74" bestFit="1" customWidth="1"/>
    <col min="9695" max="9695" width="1.88671875" style="74" customWidth="1"/>
    <col min="9696" max="9696" width="7.33203125" style="74" customWidth="1"/>
    <col min="9697" max="9697" width="9.88671875" style="74" customWidth="1"/>
    <col min="9698" max="9698" width="12.6640625" style="74" customWidth="1"/>
    <col min="9699" max="9699" width="11.109375" style="74" customWidth="1"/>
    <col min="9700" max="9700" width="10.88671875" style="74" customWidth="1"/>
    <col min="9701" max="9701" width="11.5546875" style="74" customWidth="1"/>
    <col min="9702" max="9702" width="13.44140625" style="74" customWidth="1"/>
    <col min="9703" max="9703" width="11.109375" style="74" customWidth="1"/>
    <col min="9704" max="9704" width="11.33203125" style="74" bestFit="1" customWidth="1"/>
    <col min="9705" max="9705" width="11.5546875" style="74" customWidth="1"/>
    <col min="9706" max="9706" width="8.88671875" style="74"/>
    <col min="9707" max="9707" width="9.88671875" style="74" bestFit="1" customWidth="1"/>
    <col min="9708" max="9708" width="9.109375" style="74" bestFit="1" customWidth="1"/>
    <col min="9709" max="9709" width="9.5546875" style="74" bestFit="1" customWidth="1"/>
    <col min="9710" max="9950" width="9.109375" style="74" bestFit="1" customWidth="1"/>
    <col min="9951" max="9951" width="1.88671875" style="74" customWidth="1"/>
    <col min="9952" max="9952" width="7.33203125" style="74" customWidth="1"/>
    <col min="9953" max="9953" width="9.88671875" style="74" customWidth="1"/>
    <col min="9954" max="9954" width="12.6640625" style="74" customWidth="1"/>
    <col min="9955" max="9955" width="11.109375" style="74" customWidth="1"/>
    <col min="9956" max="9956" width="10.88671875" style="74" customWidth="1"/>
    <col min="9957" max="9957" width="11.5546875" style="74" customWidth="1"/>
    <col min="9958" max="9958" width="13.44140625" style="74" customWidth="1"/>
    <col min="9959" max="9959" width="11.109375" style="74" customWidth="1"/>
    <col min="9960" max="9960" width="11.33203125" style="74" bestFit="1" customWidth="1"/>
    <col min="9961" max="9961" width="11.5546875" style="74" customWidth="1"/>
    <col min="9962" max="9962" width="8.88671875" style="74"/>
    <col min="9963" max="9963" width="9.88671875" style="74" bestFit="1" customWidth="1"/>
    <col min="9964" max="9964" width="9.109375" style="74" bestFit="1" customWidth="1"/>
    <col min="9965" max="9965" width="9.5546875" style="74" bestFit="1" customWidth="1"/>
    <col min="9966" max="10206" width="9.109375" style="74" bestFit="1" customWidth="1"/>
    <col min="10207" max="10207" width="1.88671875" style="74" customWidth="1"/>
    <col min="10208" max="10208" width="7.33203125" style="74" customWidth="1"/>
    <col min="10209" max="10209" width="9.88671875" style="74" customWidth="1"/>
    <col min="10210" max="10210" width="12.6640625" style="74" customWidth="1"/>
    <col min="10211" max="10211" width="11.109375" style="74" customWidth="1"/>
    <col min="10212" max="10212" width="10.88671875" style="74" customWidth="1"/>
    <col min="10213" max="10213" width="11.5546875" style="74" customWidth="1"/>
    <col min="10214" max="10214" width="13.44140625" style="74" customWidth="1"/>
    <col min="10215" max="10215" width="11.109375" style="74" customWidth="1"/>
    <col min="10216" max="10216" width="11.33203125" style="74" bestFit="1" customWidth="1"/>
    <col min="10217" max="10217" width="11.5546875" style="74" customWidth="1"/>
    <col min="10218" max="10218" width="8.88671875" style="74"/>
    <col min="10219" max="10219" width="9.88671875" style="74" bestFit="1" customWidth="1"/>
    <col min="10220" max="10220" width="9.109375" style="74" bestFit="1" customWidth="1"/>
    <col min="10221" max="10221" width="9.5546875" style="74" bestFit="1" customWidth="1"/>
    <col min="10222" max="10462" width="9.109375" style="74" bestFit="1" customWidth="1"/>
    <col min="10463" max="10463" width="1.88671875" style="74" customWidth="1"/>
    <col min="10464" max="10464" width="7.33203125" style="74" customWidth="1"/>
    <col min="10465" max="10465" width="9.88671875" style="74" customWidth="1"/>
    <col min="10466" max="10466" width="12.6640625" style="74" customWidth="1"/>
    <col min="10467" max="10467" width="11.109375" style="74" customWidth="1"/>
    <col min="10468" max="10468" width="10.88671875" style="74" customWidth="1"/>
    <col min="10469" max="10469" width="11.5546875" style="74" customWidth="1"/>
    <col min="10470" max="10470" width="13.44140625" style="74" customWidth="1"/>
    <col min="10471" max="10471" width="11.109375" style="74" customWidth="1"/>
    <col min="10472" max="10472" width="11.33203125" style="74" bestFit="1" customWidth="1"/>
    <col min="10473" max="10473" width="11.5546875" style="74" customWidth="1"/>
    <col min="10474" max="10474" width="8.88671875" style="74"/>
    <col min="10475" max="10475" width="9.88671875" style="74" bestFit="1" customWidth="1"/>
    <col min="10476" max="10476" width="9.109375" style="74" bestFit="1" customWidth="1"/>
    <col min="10477" max="10477" width="9.5546875" style="74" bestFit="1" customWidth="1"/>
    <col min="10478" max="10718" width="9.109375" style="74" bestFit="1" customWidth="1"/>
    <col min="10719" max="10719" width="1.88671875" style="74" customWidth="1"/>
    <col min="10720" max="10720" width="7.33203125" style="74" customWidth="1"/>
    <col min="10721" max="10721" width="9.88671875" style="74" customWidth="1"/>
    <col min="10722" max="10722" width="12.6640625" style="74" customWidth="1"/>
    <col min="10723" max="10723" width="11.109375" style="74" customWidth="1"/>
    <col min="10724" max="10724" width="10.88671875" style="74" customWidth="1"/>
    <col min="10725" max="10725" width="11.5546875" style="74" customWidth="1"/>
    <col min="10726" max="10726" width="13.44140625" style="74" customWidth="1"/>
    <col min="10727" max="10727" width="11.109375" style="74" customWidth="1"/>
    <col min="10728" max="10728" width="11.33203125" style="74" bestFit="1" customWidth="1"/>
    <col min="10729" max="10729" width="11.5546875" style="74" customWidth="1"/>
    <col min="10730" max="10730" width="8.88671875" style="74"/>
    <col min="10731" max="10731" width="9.88671875" style="74" bestFit="1" customWidth="1"/>
    <col min="10732" max="10732" width="9.109375" style="74" bestFit="1" customWidth="1"/>
    <col min="10733" max="10733" width="9.5546875" style="74" bestFit="1" customWidth="1"/>
    <col min="10734" max="10974" width="9.109375" style="74" bestFit="1" customWidth="1"/>
    <col min="10975" max="10975" width="1.88671875" style="74" customWidth="1"/>
    <col min="10976" max="10976" width="7.33203125" style="74" customWidth="1"/>
    <col min="10977" max="10977" width="9.88671875" style="74" customWidth="1"/>
    <col min="10978" max="10978" width="12.6640625" style="74" customWidth="1"/>
    <col min="10979" max="10979" width="11.109375" style="74" customWidth="1"/>
    <col min="10980" max="10980" width="10.88671875" style="74" customWidth="1"/>
    <col min="10981" max="10981" width="11.5546875" style="74" customWidth="1"/>
    <col min="10982" max="10982" width="13.44140625" style="74" customWidth="1"/>
    <col min="10983" max="10983" width="11.109375" style="74" customWidth="1"/>
    <col min="10984" max="10984" width="11.33203125" style="74" bestFit="1" customWidth="1"/>
    <col min="10985" max="10985" width="11.5546875" style="74" customWidth="1"/>
    <col min="10986" max="10986" width="8.88671875" style="74"/>
    <col min="10987" max="10987" width="9.88671875" style="74" bestFit="1" customWidth="1"/>
    <col min="10988" max="10988" width="9.109375" style="74" bestFit="1" customWidth="1"/>
    <col min="10989" max="10989" width="9.5546875" style="74" bestFit="1" customWidth="1"/>
    <col min="10990" max="11230" width="9.109375" style="74" bestFit="1" customWidth="1"/>
    <col min="11231" max="11231" width="1.88671875" style="74" customWidth="1"/>
    <col min="11232" max="11232" width="7.33203125" style="74" customWidth="1"/>
    <col min="11233" max="11233" width="9.88671875" style="74" customWidth="1"/>
    <col min="11234" max="11234" width="12.6640625" style="74" customWidth="1"/>
    <col min="11235" max="11235" width="11.109375" style="74" customWidth="1"/>
    <col min="11236" max="11236" width="10.88671875" style="74" customWidth="1"/>
    <col min="11237" max="11237" width="11.5546875" style="74" customWidth="1"/>
    <col min="11238" max="11238" width="13.44140625" style="74" customWidth="1"/>
    <col min="11239" max="11239" width="11.109375" style="74" customWidth="1"/>
    <col min="11240" max="11240" width="11.33203125" style="74" bestFit="1" customWidth="1"/>
    <col min="11241" max="11241" width="11.5546875" style="74" customWidth="1"/>
    <col min="11242" max="11242" width="8.88671875" style="74"/>
    <col min="11243" max="11243" width="9.88671875" style="74" bestFit="1" customWidth="1"/>
    <col min="11244" max="11244" width="9.109375" style="74" bestFit="1" customWidth="1"/>
    <col min="11245" max="11245" width="9.5546875" style="74" bestFit="1" customWidth="1"/>
    <col min="11246" max="11486" width="9.109375" style="74" bestFit="1" customWidth="1"/>
    <col min="11487" max="11487" width="1.88671875" style="74" customWidth="1"/>
    <col min="11488" max="11488" width="7.33203125" style="74" customWidth="1"/>
    <col min="11489" max="11489" width="9.88671875" style="74" customWidth="1"/>
    <col min="11490" max="11490" width="12.6640625" style="74" customWidth="1"/>
    <col min="11491" max="11491" width="11.109375" style="74" customWidth="1"/>
    <col min="11492" max="11492" width="10.88671875" style="74" customWidth="1"/>
    <col min="11493" max="11493" width="11.5546875" style="74" customWidth="1"/>
    <col min="11494" max="11494" width="13.44140625" style="74" customWidth="1"/>
    <col min="11495" max="11495" width="11.109375" style="74" customWidth="1"/>
    <col min="11496" max="11496" width="11.33203125" style="74" bestFit="1" customWidth="1"/>
    <col min="11497" max="11497" width="11.5546875" style="74" customWidth="1"/>
    <col min="11498" max="11498" width="8.88671875" style="74"/>
    <col min="11499" max="11499" width="9.88671875" style="74" bestFit="1" customWidth="1"/>
    <col min="11500" max="11500" width="9.109375" style="74" bestFit="1" customWidth="1"/>
    <col min="11501" max="11501" width="9.5546875" style="74" bestFit="1" customWidth="1"/>
    <col min="11502" max="11742" width="9.109375" style="74" bestFit="1" customWidth="1"/>
    <col min="11743" max="11743" width="1.88671875" style="74" customWidth="1"/>
    <col min="11744" max="11744" width="7.33203125" style="74" customWidth="1"/>
    <col min="11745" max="11745" width="9.88671875" style="74" customWidth="1"/>
    <col min="11746" max="11746" width="12.6640625" style="74" customWidth="1"/>
    <col min="11747" max="11747" width="11.109375" style="74" customWidth="1"/>
    <col min="11748" max="11748" width="10.88671875" style="74" customWidth="1"/>
    <col min="11749" max="11749" width="11.5546875" style="74" customWidth="1"/>
    <col min="11750" max="11750" width="13.44140625" style="74" customWidth="1"/>
    <col min="11751" max="11751" width="11.109375" style="74" customWidth="1"/>
    <col min="11752" max="11752" width="11.33203125" style="74" bestFit="1" customWidth="1"/>
    <col min="11753" max="11753" width="11.5546875" style="74" customWidth="1"/>
    <col min="11754" max="11754" width="8.88671875" style="74"/>
    <col min="11755" max="11755" width="9.88671875" style="74" bestFit="1" customWidth="1"/>
    <col min="11756" max="11756" width="9.109375" style="74" bestFit="1" customWidth="1"/>
    <col min="11757" max="11757" width="9.5546875" style="74" bestFit="1" customWidth="1"/>
    <col min="11758" max="11998" width="9.109375" style="74" bestFit="1" customWidth="1"/>
    <col min="11999" max="11999" width="1.88671875" style="74" customWidth="1"/>
    <col min="12000" max="12000" width="7.33203125" style="74" customWidth="1"/>
    <col min="12001" max="12001" width="9.88671875" style="74" customWidth="1"/>
    <col min="12002" max="12002" width="12.6640625" style="74" customWidth="1"/>
    <col min="12003" max="12003" width="11.109375" style="74" customWidth="1"/>
    <col min="12004" max="12004" width="10.88671875" style="74" customWidth="1"/>
    <col min="12005" max="12005" width="11.5546875" style="74" customWidth="1"/>
    <col min="12006" max="12006" width="13.44140625" style="74" customWidth="1"/>
    <col min="12007" max="12007" width="11.109375" style="74" customWidth="1"/>
    <col min="12008" max="12008" width="11.33203125" style="74" bestFit="1" customWidth="1"/>
    <col min="12009" max="12009" width="11.5546875" style="74" customWidth="1"/>
    <col min="12010" max="12010" width="8.88671875" style="74"/>
    <col min="12011" max="12011" width="9.88671875" style="74" bestFit="1" customWidth="1"/>
    <col min="12012" max="12012" width="9.109375" style="74" bestFit="1" customWidth="1"/>
    <col min="12013" max="12013" width="9.5546875" style="74" bestFit="1" customWidth="1"/>
    <col min="12014" max="12254" width="9.109375" style="74" bestFit="1" customWidth="1"/>
    <col min="12255" max="12255" width="1.88671875" style="74" customWidth="1"/>
    <col min="12256" max="12256" width="7.33203125" style="74" customWidth="1"/>
    <col min="12257" max="12257" width="9.88671875" style="74" customWidth="1"/>
    <col min="12258" max="12258" width="12.6640625" style="74" customWidth="1"/>
    <col min="12259" max="12259" width="11.109375" style="74" customWidth="1"/>
    <col min="12260" max="12260" width="10.88671875" style="74" customWidth="1"/>
    <col min="12261" max="12261" width="11.5546875" style="74" customWidth="1"/>
    <col min="12262" max="12262" width="13.44140625" style="74" customWidth="1"/>
    <col min="12263" max="12263" width="11.109375" style="74" customWidth="1"/>
    <col min="12264" max="12264" width="11.33203125" style="74" bestFit="1" customWidth="1"/>
    <col min="12265" max="12265" width="11.5546875" style="74" customWidth="1"/>
    <col min="12266" max="12266" width="8.88671875" style="74"/>
    <col min="12267" max="12267" width="9.88671875" style="74" bestFit="1" customWidth="1"/>
    <col min="12268" max="12268" width="9.109375" style="74" bestFit="1" customWidth="1"/>
    <col min="12269" max="12269" width="9.5546875" style="74" bestFit="1" customWidth="1"/>
    <col min="12270" max="12510" width="9.109375" style="74" bestFit="1" customWidth="1"/>
    <col min="12511" max="12511" width="1.88671875" style="74" customWidth="1"/>
    <col min="12512" max="12512" width="7.33203125" style="74" customWidth="1"/>
    <col min="12513" max="12513" width="9.88671875" style="74" customWidth="1"/>
    <col min="12514" max="12514" width="12.6640625" style="74" customWidth="1"/>
    <col min="12515" max="12515" width="11.109375" style="74" customWidth="1"/>
    <col min="12516" max="12516" width="10.88671875" style="74" customWidth="1"/>
    <col min="12517" max="12517" width="11.5546875" style="74" customWidth="1"/>
    <col min="12518" max="12518" width="13.44140625" style="74" customWidth="1"/>
    <col min="12519" max="12519" width="11.109375" style="74" customWidth="1"/>
    <col min="12520" max="12520" width="11.33203125" style="74" bestFit="1" customWidth="1"/>
    <col min="12521" max="12521" width="11.5546875" style="74" customWidth="1"/>
    <col min="12522" max="12522" width="8.88671875" style="74"/>
    <col min="12523" max="12523" width="9.88671875" style="74" bestFit="1" customWidth="1"/>
    <col min="12524" max="12524" width="9.109375" style="74" bestFit="1" customWidth="1"/>
    <col min="12525" max="12525" width="9.5546875" style="74" bestFit="1" customWidth="1"/>
    <col min="12526" max="12766" width="9.109375" style="74" bestFit="1" customWidth="1"/>
    <col min="12767" max="12767" width="1.88671875" style="74" customWidth="1"/>
    <col min="12768" max="12768" width="7.33203125" style="74" customWidth="1"/>
    <col min="12769" max="12769" width="9.88671875" style="74" customWidth="1"/>
    <col min="12770" max="12770" width="12.6640625" style="74" customWidth="1"/>
    <col min="12771" max="12771" width="11.109375" style="74" customWidth="1"/>
    <col min="12772" max="12772" width="10.88671875" style="74" customWidth="1"/>
    <col min="12773" max="12773" width="11.5546875" style="74" customWidth="1"/>
    <col min="12774" max="12774" width="13.44140625" style="74" customWidth="1"/>
    <col min="12775" max="12775" width="11.109375" style="74" customWidth="1"/>
    <col min="12776" max="12776" width="11.33203125" style="74" bestFit="1" customWidth="1"/>
    <col min="12777" max="12777" width="11.5546875" style="74" customWidth="1"/>
    <col min="12778" max="12778" width="8.88671875" style="74"/>
    <col min="12779" max="12779" width="9.88671875" style="74" bestFit="1" customWidth="1"/>
    <col min="12780" max="12780" width="9.109375" style="74" bestFit="1" customWidth="1"/>
    <col min="12781" max="12781" width="9.5546875" style="74" bestFit="1" customWidth="1"/>
    <col min="12782" max="13022" width="9.109375" style="74" bestFit="1" customWidth="1"/>
    <col min="13023" max="13023" width="1.88671875" style="74" customWidth="1"/>
    <col min="13024" max="13024" width="7.33203125" style="74" customWidth="1"/>
    <col min="13025" max="13025" width="9.88671875" style="74" customWidth="1"/>
    <col min="13026" max="13026" width="12.6640625" style="74" customWidth="1"/>
    <col min="13027" max="13027" width="11.109375" style="74" customWidth="1"/>
    <col min="13028" max="13028" width="10.88671875" style="74" customWidth="1"/>
    <col min="13029" max="13029" width="11.5546875" style="74" customWidth="1"/>
    <col min="13030" max="13030" width="13.44140625" style="74" customWidth="1"/>
    <col min="13031" max="13031" width="11.109375" style="74" customWidth="1"/>
    <col min="13032" max="13032" width="11.33203125" style="74" bestFit="1" customWidth="1"/>
    <col min="13033" max="13033" width="11.5546875" style="74" customWidth="1"/>
    <col min="13034" max="13034" width="8.88671875" style="74"/>
    <col min="13035" max="13035" width="9.88671875" style="74" bestFit="1" customWidth="1"/>
    <col min="13036" max="13036" width="9.109375" style="74" bestFit="1" customWidth="1"/>
    <col min="13037" max="13037" width="9.5546875" style="74" bestFit="1" customWidth="1"/>
    <col min="13038" max="13278" width="9.109375" style="74" bestFit="1" customWidth="1"/>
    <col min="13279" max="13279" width="1.88671875" style="74" customWidth="1"/>
    <col min="13280" max="13280" width="7.33203125" style="74" customWidth="1"/>
    <col min="13281" max="13281" width="9.88671875" style="74" customWidth="1"/>
    <col min="13282" max="13282" width="12.6640625" style="74" customWidth="1"/>
    <col min="13283" max="13283" width="11.109375" style="74" customWidth="1"/>
    <col min="13284" max="13284" width="10.88671875" style="74" customWidth="1"/>
    <col min="13285" max="13285" width="11.5546875" style="74" customWidth="1"/>
    <col min="13286" max="13286" width="13.44140625" style="74" customWidth="1"/>
    <col min="13287" max="13287" width="11.109375" style="74" customWidth="1"/>
    <col min="13288" max="13288" width="11.33203125" style="74" bestFit="1" customWidth="1"/>
    <col min="13289" max="13289" width="11.5546875" style="74" customWidth="1"/>
    <col min="13290" max="13290" width="8.88671875" style="74"/>
    <col min="13291" max="13291" width="9.88671875" style="74" bestFit="1" customWidth="1"/>
    <col min="13292" max="13292" width="9.109375" style="74" bestFit="1" customWidth="1"/>
    <col min="13293" max="13293" width="9.5546875" style="74" bestFit="1" customWidth="1"/>
    <col min="13294" max="13534" width="9.109375" style="74" bestFit="1" customWidth="1"/>
    <col min="13535" max="13535" width="1.88671875" style="74" customWidth="1"/>
    <col min="13536" max="13536" width="7.33203125" style="74" customWidth="1"/>
    <col min="13537" max="13537" width="9.88671875" style="74" customWidth="1"/>
    <col min="13538" max="13538" width="12.6640625" style="74" customWidth="1"/>
    <col min="13539" max="13539" width="11.109375" style="74" customWidth="1"/>
    <col min="13540" max="13540" width="10.88671875" style="74" customWidth="1"/>
    <col min="13541" max="13541" width="11.5546875" style="74" customWidth="1"/>
    <col min="13542" max="13542" width="13.44140625" style="74" customWidth="1"/>
    <col min="13543" max="13543" width="11.109375" style="74" customWidth="1"/>
    <col min="13544" max="13544" width="11.33203125" style="74" bestFit="1" customWidth="1"/>
    <col min="13545" max="13545" width="11.5546875" style="74" customWidth="1"/>
    <col min="13546" max="13546" width="8.88671875" style="74"/>
    <col min="13547" max="13547" width="9.88671875" style="74" bestFit="1" customWidth="1"/>
    <col min="13548" max="13548" width="9.109375" style="74" bestFit="1" customWidth="1"/>
    <col min="13549" max="13549" width="9.5546875" style="74" bestFit="1" customWidth="1"/>
    <col min="13550" max="13790" width="9.109375" style="74" bestFit="1" customWidth="1"/>
    <col min="13791" max="13791" width="1.88671875" style="74" customWidth="1"/>
    <col min="13792" max="13792" width="7.33203125" style="74" customWidth="1"/>
    <col min="13793" max="13793" width="9.88671875" style="74" customWidth="1"/>
    <col min="13794" max="13794" width="12.6640625" style="74" customWidth="1"/>
    <col min="13795" max="13795" width="11.109375" style="74" customWidth="1"/>
    <col min="13796" max="13796" width="10.88671875" style="74" customWidth="1"/>
    <col min="13797" max="13797" width="11.5546875" style="74" customWidth="1"/>
    <col min="13798" max="13798" width="13.44140625" style="74" customWidth="1"/>
    <col min="13799" max="13799" width="11.109375" style="74" customWidth="1"/>
    <col min="13800" max="13800" width="11.33203125" style="74" bestFit="1" customWidth="1"/>
    <col min="13801" max="13801" width="11.5546875" style="74" customWidth="1"/>
    <col min="13802" max="13802" width="8.88671875" style="74"/>
    <col min="13803" max="13803" width="9.88671875" style="74" bestFit="1" customWidth="1"/>
    <col min="13804" max="13804" width="9.109375" style="74" bestFit="1" customWidth="1"/>
    <col min="13805" max="13805" width="9.5546875" style="74" bestFit="1" customWidth="1"/>
    <col min="13806" max="14046" width="9.109375" style="74" bestFit="1" customWidth="1"/>
    <col min="14047" max="14047" width="1.88671875" style="74" customWidth="1"/>
    <col min="14048" max="14048" width="7.33203125" style="74" customWidth="1"/>
    <col min="14049" max="14049" width="9.88671875" style="74" customWidth="1"/>
    <col min="14050" max="14050" width="12.6640625" style="74" customWidth="1"/>
    <col min="14051" max="14051" width="11.109375" style="74" customWidth="1"/>
    <col min="14052" max="14052" width="10.88671875" style="74" customWidth="1"/>
    <col min="14053" max="14053" width="11.5546875" style="74" customWidth="1"/>
    <col min="14054" max="14054" width="13.44140625" style="74" customWidth="1"/>
    <col min="14055" max="14055" width="11.109375" style="74" customWidth="1"/>
    <col min="14056" max="14056" width="11.33203125" style="74" bestFit="1" customWidth="1"/>
    <col min="14057" max="14057" width="11.5546875" style="74" customWidth="1"/>
    <col min="14058" max="14058" width="8.88671875" style="74"/>
    <col min="14059" max="14059" width="9.88671875" style="74" bestFit="1" customWidth="1"/>
    <col min="14060" max="14060" width="9.109375" style="74" bestFit="1" customWidth="1"/>
    <col min="14061" max="14061" width="9.5546875" style="74" bestFit="1" customWidth="1"/>
    <col min="14062" max="14302" width="9.109375" style="74" bestFit="1" customWidth="1"/>
    <col min="14303" max="14303" width="1.88671875" style="74" customWidth="1"/>
    <col min="14304" max="14304" width="7.33203125" style="74" customWidth="1"/>
    <col min="14305" max="14305" width="9.88671875" style="74" customWidth="1"/>
    <col min="14306" max="14306" width="12.6640625" style="74" customWidth="1"/>
    <col min="14307" max="14307" width="11.109375" style="74" customWidth="1"/>
    <col min="14308" max="14308" width="10.88671875" style="74" customWidth="1"/>
    <col min="14309" max="14309" width="11.5546875" style="74" customWidth="1"/>
    <col min="14310" max="14310" width="13.44140625" style="74" customWidth="1"/>
    <col min="14311" max="14311" width="11.109375" style="74" customWidth="1"/>
    <col min="14312" max="14312" width="11.33203125" style="74" bestFit="1" customWidth="1"/>
    <col min="14313" max="14313" width="11.5546875" style="74" customWidth="1"/>
    <col min="14314" max="14314" width="8.88671875" style="74"/>
    <col min="14315" max="14315" width="9.88671875" style="74" bestFit="1" customWidth="1"/>
    <col min="14316" max="14316" width="9.109375" style="74" bestFit="1" customWidth="1"/>
    <col min="14317" max="14317" width="9.5546875" style="74" bestFit="1" customWidth="1"/>
    <col min="14318" max="14558" width="9.109375" style="74" bestFit="1" customWidth="1"/>
    <col min="14559" max="14559" width="1.88671875" style="74" customWidth="1"/>
    <col min="14560" max="14560" width="7.33203125" style="74" customWidth="1"/>
    <col min="14561" max="14561" width="9.88671875" style="74" customWidth="1"/>
    <col min="14562" max="14562" width="12.6640625" style="74" customWidth="1"/>
    <col min="14563" max="14563" width="11.109375" style="74" customWidth="1"/>
    <col min="14564" max="14564" width="10.88671875" style="74" customWidth="1"/>
    <col min="14565" max="14565" width="11.5546875" style="74" customWidth="1"/>
    <col min="14566" max="14566" width="13.44140625" style="74" customWidth="1"/>
    <col min="14567" max="14567" width="11.109375" style="74" customWidth="1"/>
    <col min="14568" max="14568" width="11.33203125" style="74" bestFit="1" customWidth="1"/>
    <col min="14569" max="14569" width="11.5546875" style="74" customWidth="1"/>
    <col min="14570" max="14570" width="8.88671875" style="74"/>
    <col min="14571" max="14571" width="9.88671875" style="74" bestFit="1" customWidth="1"/>
    <col min="14572" max="14572" width="9.109375" style="74" bestFit="1" customWidth="1"/>
    <col min="14573" max="14573" width="9.5546875" style="74" bestFit="1" customWidth="1"/>
    <col min="14574" max="14814" width="9.109375" style="74" bestFit="1" customWidth="1"/>
    <col min="14815" max="14815" width="1.88671875" style="74" customWidth="1"/>
    <col min="14816" max="14816" width="7.33203125" style="74" customWidth="1"/>
    <col min="14817" max="14817" width="9.88671875" style="74" customWidth="1"/>
    <col min="14818" max="14818" width="12.6640625" style="74" customWidth="1"/>
    <col min="14819" max="14819" width="11.109375" style="74" customWidth="1"/>
    <col min="14820" max="14820" width="10.88671875" style="74" customWidth="1"/>
    <col min="14821" max="14821" width="11.5546875" style="74" customWidth="1"/>
    <col min="14822" max="14822" width="13.44140625" style="74" customWidth="1"/>
    <col min="14823" max="14823" width="11.109375" style="74" customWidth="1"/>
    <col min="14824" max="14824" width="11.33203125" style="74" bestFit="1" customWidth="1"/>
    <col min="14825" max="14825" width="11.5546875" style="74" customWidth="1"/>
    <col min="14826" max="14826" width="8.88671875" style="74"/>
    <col min="14827" max="14827" width="9.88671875" style="74" bestFit="1" customWidth="1"/>
    <col min="14828" max="14828" width="9.109375" style="74" bestFit="1" customWidth="1"/>
    <col min="14829" max="14829" width="9.5546875" style="74" bestFit="1" customWidth="1"/>
    <col min="14830" max="15070" width="9.109375" style="74" bestFit="1" customWidth="1"/>
    <col min="15071" max="15071" width="1.88671875" style="74" customWidth="1"/>
    <col min="15072" max="15072" width="7.33203125" style="74" customWidth="1"/>
    <col min="15073" max="15073" width="9.88671875" style="74" customWidth="1"/>
    <col min="15074" max="15074" width="12.6640625" style="74" customWidth="1"/>
    <col min="15075" max="15075" width="11.109375" style="74" customWidth="1"/>
    <col min="15076" max="15076" width="10.88671875" style="74" customWidth="1"/>
    <col min="15077" max="15077" width="11.5546875" style="74" customWidth="1"/>
    <col min="15078" max="15078" width="13.44140625" style="74" customWidth="1"/>
    <col min="15079" max="15079" width="11.109375" style="74" customWidth="1"/>
    <col min="15080" max="15080" width="11.33203125" style="74" bestFit="1" customWidth="1"/>
    <col min="15081" max="15081" width="11.5546875" style="74" customWidth="1"/>
    <col min="15082" max="15082" width="8.88671875" style="74"/>
    <col min="15083" max="15083" width="9.88671875" style="74" bestFit="1" customWidth="1"/>
    <col min="15084" max="15084" width="9.109375" style="74" bestFit="1" customWidth="1"/>
    <col min="15085" max="15085" width="9.5546875" style="74" bestFit="1" customWidth="1"/>
    <col min="15086" max="15326" width="9.109375" style="74" bestFit="1" customWidth="1"/>
    <col min="15327" max="15327" width="1.88671875" style="74" customWidth="1"/>
    <col min="15328" max="15328" width="7.33203125" style="74" customWidth="1"/>
    <col min="15329" max="15329" width="9.88671875" style="74" customWidth="1"/>
    <col min="15330" max="15330" width="12.6640625" style="74" customWidth="1"/>
    <col min="15331" max="15331" width="11.109375" style="74" customWidth="1"/>
    <col min="15332" max="15332" width="10.88671875" style="74" customWidth="1"/>
    <col min="15333" max="15333" width="11.5546875" style="74" customWidth="1"/>
    <col min="15334" max="15334" width="13.44140625" style="74" customWidth="1"/>
    <col min="15335" max="15335" width="11.109375" style="74" customWidth="1"/>
    <col min="15336" max="15336" width="11.33203125" style="74" bestFit="1" customWidth="1"/>
    <col min="15337" max="15337" width="11.5546875" style="74" customWidth="1"/>
    <col min="15338" max="15338" width="8.88671875" style="74"/>
    <col min="15339" max="15339" width="9.88671875" style="74" bestFit="1" customWidth="1"/>
    <col min="15340" max="15340" width="9.109375" style="74" bestFit="1" customWidth="1"/>
    <col min="15341" max="15341" width="9.5546875" style="74" bestFit="1" customWidth="1"/>
    <col min="15342" max="15582" width="9.109375" style="74" bestFit="1" customWidth="1"/>
    <col min="15583" max="15583" width="1.88671875" style="74" customWidth="1"/>
    <col min="15584" max="15584" width="7.33203125" style="74" customWidth="1"/>
    <col min="15585" max="15585" width="9.88671875" style="74" customWidth="1"/>
    <col min="15586" max="15586" width="12.6640625" style="74" customWidth="1"/>
    <col min="15587" max="15587" width="11.109375" style="74" customWidth="1"/>
    <col min="15588" max="15588" width="10.88671875" style="74" customWidth="1"/>
    <col min="15589" max="15589" width="11.5546875" style="74" customWidth="1"/>
    <col min="15590" max="15590" width="13.44140625" style="74" customWidth="1"/>
    <col min="15591" max="15591" width="11.109375" style="74" customWidth="1"/>
    <col min="15592" max="15592" width="11.33203125" style="74" bestFit="1" customWidth="1"/>
    <col min="15593" max="15593" width="11.5546875" style="74" customWidth="1"/>
    <col min="15594" max="15594" width="8.88671875" style="74"/>
    <col min="15595" max="15595" width="9.88671875" style="74" bestFit="1" customWidth="1"/>
    <col min="15596" max="15596" width="9.109375" style="74" bestFit="1" customWidth="1"/>
    <col min="15597" max="15597" width="9.5546875" style="74" bestFit="1" customWidth="1"/>
    <col min="15598" max="15838" width="9.109375" style="74" bestFit="1" customWidth="1"/>
    <col min="15839" max="15839" width="1.88671875" style="74" customWidth="1"/>
    <col min="15840" max="15840" width="7.33203125" style="74" customWidth="1"/>
    <col min="15841" max="15841" width="9.88671875" style="74" customWidth="1"/>
    <col min="15842" max="15842" width="12.6640625" style="74" customWidth="1"/>
    <col min="15843" max="15843" width="11.109375" style="74" customWidth="1"/>
    <col min="15844" max="15844" width="10.88671875" style="74" customWidth="1"/>
    <col min="15845" max="15845" width="11.5546875" style="74" customWidth="1"/>
    <col min="15846" max="15846" width="13.44140625" style="74" customWidth="1"/>
    <col min="15847" max="15847" width="11.109375" style="74" customWidth="1"/>
    <col min="15848" max="15848" width="11.33203125" style="74" bestFit="1" customWidth="1"/>
    <col min="15849" max="15849" width="11.5546875" style="74" customWidth="1"/>
    <col min="15850" max="15850" width="8.88671875" style="74"/>
    <col min="15851" max="15851" width="9.88671875" style="74" bestFit="1" customWidth="1"/>
    <col min="15852" max="15852" width="9.109375" style="74" bestFit="1" customWidth="1"/>
    <col min="15853" max="15853" width="9.5546875" style="74" bestFit="1" customWidth="1"/>
    <col min="15854" max="16094" width="9.109375" style="74" bestFit="1" customWidth="1"/>
    <col min="16095" max="16095" width="1.88671875" style="74" customWidth="1"/>
    <col min="16096" max="16096" width="7.33203125" style="74" customWidth="1"/>
    <col min="16097" max="16097" width="9.88671875" style="74" customWidth="1"/>
    <col min="16098" max="16098" width="12.6640625" style="74" customWidth="1"/>
    <col min="16099" max="16099" width="11.109375" style="74" customWidth="1"/>
    <col min="16100" max="16100" width="10.88671875" style="74" customWidth="1"/>
    <col min="16101" max="16101" width="11.5546875" style="74" customWidth="1"/>
    <col min="16102" max="16102" width="13.44140625" style="74" customWidth="1"/>
    <col min="16103" max="16103" width="11.109375" style="74" customWidth="1"/>
    <col min="16104" max="16104" width="11.33203125" style="74" bestFit="1" customWidth="1"/>
    <col min="16105" max="16105" width="11.5546875" style="74" customWidth="1"/>
    <col min="16106" max="16106" width="8.88671875" style="74"/>
    <col min="16107" max="16107" width="9.88671875" style="74" bestFit="1" customWidth="1"/>
    <col min="16108" max="16108" width="9.109375" style="74" bestFit="1" customWidth="1"/>
    <col min="16109" max="16109" width="9.5546875" style="74" bestFit="1" customWidth="1"/>
    <col min="16110" max="16384" width="8.88671875" style="74"/>
  </cols>
  <sheetData>
    <row r="1" spans="1:7" ht="17.399999999999999" customHeight="1" x14ac:dyDescent="0.3">
      <c r="A1" s="314" t="s">
        <v>122</v>
      </c>
      <c r="B1" s="315"/>
      <c r="C1" s="315"/>
      <c r="D1" s="316"/>
    </row>
    <row r="2" spans="1:7" ht="13.8" customHeight="1" x14ac:dyDescent="0.3">
      <c r="A2" s="317" t="s">
        <v>258</v>
      </c>
      <c r="B2" s="318"/>
      <c r="C2" s="318"/>
      <c r="D2" s="319"/>
    </row>
    <row r="3" spans="1:7" ht="13.8" customHeight="1" thickBot="1" x14ac:dyDescent="0.35">
      <c r="A3" s="320" t="s">
        <v>42</v>
      </c>
      <c r="B3" s="321"/>
      <c r="C3" s="321"/>
      <c r="D3" s="322"/>
    </row>
    <row r="5" spans="1:7" x14ac:dyDescent="0.3">
      <c r="A5" s="332" t="s">
        <v>411</v>
      </c>
      <c r="B5" s="332"/>
      <c r="C5" s="332"/>
      <c r="D5" s="332"/>
      <c r="G5" s="89"/>
    </row>
    <row r="6" spans="1:7" ht="13.8" thickBot="1" x14ac:dyDescent="0.35">
      <c r="A6" s="323"/>
      <c r="B6" s="323"/>
      <c r="C6" s="323"/>
      <c r="D6" s="323"/>
    </row>
    <row r="7" spans="1:7" ht="13.8" thickBot="1" x14ac:dyDescent="0.35">
      <c r="A7" s="324" t="s">
        <v>138</v>
      </c>
      <c r="B7" s="325"/>
      <c r="C7" s="325"/>
      <c r="D7" s="326"/>
    </row>
    <row r="8" spans="1:7" x14ac:dyDescent="0.3">
      <c r="A8" s="75" t="s">
        <v>139</v>
      </c>
      <c r="B8" s="76" t="s">
        <v>140</v>
      </c>
      <c r="C8" s="77"/>
      <c r="D8" s="78"/>
    </row>
    <row r="9" spans="1:7" x14ac:dyDescent="0.3">
      <c r="A9" s="79" t="s">
        <v>141</v>
      </c>
      <c r="B9" s="80" t="s">
        <v>142</v>
      </c>
      <c r="C9" s="81"/>
      <c r="D9" s="82"/>
    </row>
    <row r="10" spans="1:7" x14ac:dyDescent="0.3">
      <c r="A10" s="79" t="s">
        <v>143</v>
      </c>
      <c r="B10" s="80" t="s">
        <v>144</v>
      </c>
      <c r="C10" s="81"/>
      <c r="D10" s="82"/>
    </row>
    <row r="11" spans="1:7" ht="13.8" thickBot="1" x14ac:dyDescent="0.35">
      <c r="A11" s="83" t="s">
        <v>145</v>
      </c>
      <c r="B11" s="84" t="s">
        <v>146</v>
      </c>
      <c r="C11" s="85"/>
      <c r="D11" s="86"/>
    </row>
    <row r="12" spans="1:7" ht="13.8" thickBot="1" x14ac:dyDescent="0.35">
      <c r="A12" s="87"/>
      <c r="B12" s="88"/>
      <c r="D12" s="90"/>
    </row>
    <row r="13" spans="1:7" ht="13.8" thickBot="1" x14ac:dyDescent="0.35">
      <c r="A13" s="324" t="s">
        <v>147</v>
      </c>
      <c r="B13" s="325"/>
      <c r="C13" s="325"/>
      <c r="D13" s="326"/>
    </row>
    <row r="14" spans="1:7" x14ac:dyDescent="0.3">
      <c r="A14" s="75" t="s">
        <v>148</v>
      </c>
      <c r="B14" s="76" t="s">
        <v>149</v>
      </c>
      <c r="C14" s="91"/>
      <c r="D14" s="189"/>
    </row>
    <row r="15" spans="1:7" x14ac:dyDescent="0.3">
      <c r="A15" s="79" t="s">
        <v>150</v>
      </c>
      <c r="B15" s="80" t="s">
        <v>151</v>
      </c>
      <c r="C15" s="92"/>
      <c r="D15" s="93" t="s">
        <v>152</v>
      </c>
    </row>
    <row r="16" spans="1:7" x14ac:dyDescent="0.3">
      <c r="A16" s="79" t="s">
        <v>153</v>
      </c>
      <c r="B16" s="80" t="s">
        <v>154</v>
      </c>
      <c r="C16" s="92"/>
      <c r="D16" s="93" t="s">
        <v>155</v>
      </c>
    </row>
    <row r="17" spans="1:5" x14ac:dyDescent="0.3">
      <c r="A17" s="79" t="s">
        <v>156</v>
      </c>
      <c r="B17" s="80" t="s">
        <v>157</v>
      </c>
      <c r="C17" s="327" t="s">
        <v>158</v>
      </c>
      <c r="D17" s="328"/>
    </row>
    <row r="18" spans="1:5" x14ac:dyDescent="0.3">
      <c r="A18" s="79" t="s">
        <v>159</v>
      </c>
      <c r="B18" s="80" t="s">
        <v>160</v>
      </c>
      <c r="C18" s="94"/>
      <c r="D18" s="95" t="s">
        <v>161</v>
      </c>
    </row>
    <row r="19" spans="1:5" ht="13.8" thickBot="1" x14ac:dyDescent="0.35">
      <c r="A19" s="83" t="s">
        <v>162</v>
      </c>
      <c r="B19" s="96" t="s">
        <v>163</v>
      </c>
      <c r="C19" s="97"/>
      <c r="D19" s="98">
        <v>1045</v>
      </c>
    </row>
    <row r="20" spans="1:5" ht="13.8" thickBot="1" x14ac:dyDescent="0.35">
      <c r="D20" s="90"/>
    </row>
    <row r="21" spans="1:5" ht="13.8" thickBot="1" x14ac:dyDescent="0.35">
      <c r="A21" s="329" t="s">
        <v>164</v>
      </c>
      <c r="B21" s="330"/>
      <c r="C21" s="330"/>
      <c r="D21" s="331"/>
      <c r="E21" s="99"/>
    </row>
    <row r="22" spans="1:5" ht="26.4" customHeight="1" x14ac:dyDescent="0.3">
      <c r="A22" s="79" t="s">
        <v>165</v>
      </c>
      <c r="B22" s="308" t="s">
        <v>166</v>
      </c>
      <c r="C22" s="308"/>
      <c r="D22" s="73" t="s">
        <v>271</v>
      </c>
    </row>
    <row r="23" spans="1:5" ht="13.8" x14ac:dyDescent="0.3">
      <c r="A23" s="79" t="s">
        <v>168</v>
      </c>
      <c r="B23" s="308" t="s">
        <v>169</v>
      </c>
      <c r="C23" s="308"/>
      <c r="D23" s="186" t="s">
        <v>133</v>
      </c>
      <c r="E23" s="100"/>
    </row>
    <row r="24" spans="1:5" x14ac:dyDescent="0.25">
      <c r="A24" s="79" t="s">
        <v>170</v>
      </c>
      <c r="B24" s="308" t="s">
        <v>171</v>
      </c>
      <c r="C24" s="308"/>
      <c r="D24" s="180"/>
      <c r="E24" s="101"/>
    </row>
    <row r="25" spans="1:5" x14ac:dyDescent="0.3">
      <c r="A25" s="79" t="s">
        <v>172</v>
      </c>
      <c r="B25" s="308" t="s">
        <v>173</v>
      </c>
      <c r="C25" s="308"/>
      <c r="D25" s="186"/>
    </row>
    <row r="26" spans="1:5" x14ac:dyDescent="0.3">
      <c r="A26" s="79" t="s">
        <v>174</v>
      </c>
      <c r="B26" s="308" t="s">
        <v>175</v>
      </c>
      <c r="C26" s="308"/>
      <c r="D26" s="187"/>
    </row>
    <row r="27" spans="1:5" x14ac:dyDescent="0.3">
      <c r="A27" s="79" t="s">
        <v>176</v>
      </c>
      <c r="B27" s="308" t="s">
        <v>177</v>
      </c>
      <c r="C27" s="308"/>
      <c r="D27" s="188"/>
    </row>
    <row r="28" spans="1:5" x14ac:dyDescent="0.3">
      <c r="A28" s="79" t="s">
        <v>178</v>
      </c>
      <c r="B28" s="308" t="s">
        <v>179</v>
      </c>
      <c r="C28" s="309"/>
      <c r="D28" s="102" t="s">
        <v>180</v>
      </c>
    </row>
    <row r="29" spans="1:5" x14ac:dyDescent="0.3">
      <c r="A29" s="79" t="s">
        <v>181</v>
      </c>
      <c r="B29" s="308" t="s">
        <v>182</v>
      </c>
      <c r="C29" s="309"/>
      <c r="D29" s="103">
        <v>1</v>
      </c>
    </row>
    <row r="30" spans="1:5" x14ac:dyDescent="0.3">
      <c r="A30" s="79" t="s">
        <v>183</v>
      </c>
      <c r="B30" s="308" t="s">
        <v>184</v>
      </c>
      <c r="C30" s="308"/>
      <c r="D30" s="103">
        <v>1</v>
      </c>
    </row>
    <row r="31" spans="1:5" ht="13.8" thickBot="1" x14ac:dyDescent="0.35">
      <c r="A31" s="83" t="s">
        <v>185</v>
      </c>
      <c r="B31" s="310" t="s">
        <v>186</v>
      </c>
      <c r="C31" s="310"/>
      <c r="D31" s="104">
        <f>D29*D30</f>
        <v>1</v>
      </c>
    </row>
    <row r="32" spans="1:5" ht="13.8" thickBot="1" x14ac:dyDescent="0.35">
      <c r="A32" s="105"/>
      <c r="B32" s="106"/>
      <c r="C32" s="106"/>
      <c r="D32" s="107"/>
    </row>
    <row r="33" spans="1:5" x14ac:dyDescent="0.3">
      <c r="A33" s="273" t="s">
        <v>9</v>
      </c>
      <c r="B33" s="274"/>
      <c r="C33" s="274"/>
      <c r="D33" s="275"/>
    </row>
    <row r="34" spans="1:5" x14ac:dyDescent="0.3">
      <c r="A34" s="288" t="s">
        <v>187</v>
      </c>
      <c r="B34" s="289"/>
      <c r="C34" s="302"/>
      <c r="D34" s="108" t="s">
        <v>188</v>
      </c>
    </row>
    <row r="35" spans="1:5" x14ac:dyDescent="0.3">
      <c r="A35" s="109" t="s">
        <v>189</v>
      </c>
      <c r="B35" s="311" t="s">
        <v>190</v>
      </c>
      <c r="C35" s="311"/>
      <c r="D35" s="185"/>
      <c r="E35" s="110"/>
    </row>
    <row r="36" spans="1:5" x14ac:dyDescent="0.3">
      <c r="A36" s="109" t="s">
        <v>191</v>
      </c>
      <c r="B36" s="111" t="s">
        <v>192</v>
      </c>
      <c r="C36" s="112" t="str">
        <f>IF(D35="","",((D19)*(40%)))</f>
        <v/>
      </c>
      <c r="D36" s="113" t="str">
        <f>IF(D35=0,"",IF(C36&gt;C37,C36,0))</f>
        <v/>
      </c>
      <c r="E36" s="110"/>
    </row>
    <row r="37" spans="1:5" x14ac:dyDescent="0.3">
      <c r="A37" s="109" t="s">
        <v>193</v>
      </c>
      <c r="B37" s="227" t="s">
        <v>413</v>
      </c>
      <c r="C37" s="112">
        <f>D35*0.3</f>
        <v>0</v>
      </c>
      <c r="D37" s="113">
        <f>IF(C37&gt;C36,C37,0)</f>
        <v>0</v>
      </c>
      <c r="E37" s="110"/>
    </row>
    <row r="38" spans="1:5" ht="13.8" thickBot="1" x14ac:dyDescent="0.35">
      <c r="A38" s="312" t="s">
        <v>10</v>
      </c>
      <c r="B38" s="313"/>
      <c r="C38" s="313"/>
      <c r="D38" s="115">
        <f>SUM(D35:D37)</f>
        <v>0</v>
      </c>
      <c r="E38" s="116"/>
    </row>
    <row r="39" spans="1:5" ht="13.8" thickBot="1" x14ac:dyDescent="0.35">
      <c r="A39" s="117"/>
      <c r="B39" s="117"/>
      <c r="C39" s="117"/>
      <c r="D39" s="117"/>
    </row>
    <row r="40" spans="1:5" x14ac:dyDescent="0.3">
      <c r="A40" s="273" t="s">
        <v>194</v>
      </c>
      <c r="B40" s="274"/>
      <c r="C40" s="274"/>
      <c r="D40" s="275"/>
    </row>
    <row r="41" spans="1:5" x14ac:dyDescent="0.3">
      <c r="A41" s="276" t="s">
        <v>195</v>
      </c>
      <c r="B41" s="277"/>
      <c r="C41" s="118" t="s">
        <v>196</v>
      </c>
      <c r="D41" s="119" t="s">
        <v>8</v>
      </c>
    </row>
    <row r="42" spans="1:5" x14ac:dyDescent="0.3">
      <c r="A42" s="79" t="s">
        <v>189</v>
      </c>
      <c r="B42" s="120" t="s">
        <v>260</v>
      </c>
      <c r="C42" s="121">
        <v>8.3299999999999999E-2</v>
      </c>
      <c r="D42" s="122">
        <f>(D38)*($C$42)</f>
        <v>0</v>
      </c>
    </row>
    <row r="43" spans="1:5" x14ac:dyDescent="0.3">
      <c r="A43" s="79" t="s">
        <v>191</v>
      </c>
      <c r="B43" s="120" t="s">
        <v>197</v>
      </c>
      <c r="C43" s="121">
        <v>2.7799999999999998E-2</v>
      </c>
      <c r="D43" s="122">
        <f>(D38)*($C$43)</f>
        <v>0</v>
      </c>
      <c r="E43" s="116"/>
    </row>
    <row r="44" spans="1:5" x14ac:dyDescent="0.3">
      <c r="A44" s="301" t="s">
        <v>198</v>
      </c>
      <c r="B44" s="307"/>
      <c r="C44" s="123">
        <f>SUM(C42:C43)</f>
        <v>0.1111</v>
      </c>
      <c r="D44" s="124">
        <f>SUM(D42:D43)</f>
        <v>0</v>
      </c>
    </row>
    <row r="45" spans="1:5" x14ac:dyDescent="0.3">
      <c r="A45" s="228"/>
      <c r="B45" s="229" t="s">
        <v>414</v>
      </c>
      <c r="C45" s="123">
        <f>C44*C56</f>
        <v>4.4217800000000008E-2</v>
      </c>
      <c r="D45" s="124">
        <f>D44*C45</f>
        <v>0</v>
      </c>
    </row>
    <row r="46" spans="1:5" x14ac:dyDescent="0.3">
      <c r="A46" s="301" t="s">
        <v>417</v>
      </c>
      <c r="B46" s="302"/>
      <c r="C46" s="123">
        <f>SUM(C44:C45)</f>
        <v>0.15531780000000001</v>
      </c>
      <c r="D46" s="124">
        <f>SUM(D44:D45)</f>
        <v>0</v>
      </c>
    </row>
    <row r="47" spans="1:5" x14ac:dyDescent="0.3">
      <c r="A47" s="276" t="s">
        <v>199</v>
      </c>
      <c r="B47" s="277"/>
      <c r="C47" s="118" t="s">
        <v>196</v>
      </c>
      <c r="D47" s="238" t="s">
        <v>8</v>
      </c>
    </row>
    <row r="48" spans="1:5" x14ac:dyDescent="0.3">
      <c r="A48" s="79" t="s">
        <v>189</v>
      </c>
      <c r="B48" s="125" t="s">
        <v>261</v>
      </c>
      <c r="C48" s="230">
        <v>0.2</v>
      </c>
      <c r="D48" s="122">
        <f t="shared" ref="D48:D55" si="0">($D$38+$D$44)*(C48)</f>
        <v>0</v>
      </c>
    </row>
    <row r="49" spans="1:5" x14ac:dyDescent="0.3">
      <c r="A49" s="79" t="s">
        <v>191</v>
      </c>
      <c r="B49" s="125" t="s">
        <v>262</v>
      </c>
      <c r="C49" s="176">
        <v>2.5000000000000001E-2</v>
      </c>
      <c r="D49" s="122">
        <f t="shared" si="0"/>
        <v>0</v>
      </c>
    </row>
    <row r="50" spans="1:5" x14ac:dyDescent="0.3">
      <c r="A50" s="79" t="s">
        <v>200</v>
      </c>
      <c r="B50" s="125" t="s">
        <v>263</v>
      </c>
      <c r="C50" s="237">
        <v>0.06</v>
      </c>
      <c r="D50" s="122">
        <f t="shared" si="0"/>
        <v>0</v>
      </c>
      <c r="E50" s="126"/>
    </row>
    <row r="51" spans="1:5" x14ac:dyDescent="0.3">
      <c r="A51" s="79" t="s">
        <v>201</v>
      </c>
      <c r="B51" s="125" t="s">
        <v>264</v>
      </c>
      <c r="C51" s="176">
        <v>1.4999999999999999E-2</v>
      </c>
      <c r="D51" s="122">
        <f t="shared" si="0"/>
        <v>0</v>
      </c>
    </row>
    <row r="52" spans="1:5" x14ac:dyDescent="0.3">
      <c r="A52" s="79" t="s">
        <v>202</v>
      </c>
      <c r="B52" s="125" t="s">
        <v>265</v>
      </c>
      <c r="C52" s="176">
        <v>0.01</v>
      </c>
      <c r="D52" s="122">
        <f t="shared" si="0"/>
        <v>0</v>
      </c>
    </row>
    <row r="53" spans="1:5" x14ac:dyDescent="0.3">
      <c r="A53" s="79" t="s">
        <v>203</v>
      </c>
      <c r="B53" s="127" t="s">
        <v>266</v>
      </c>
      <c r="C53" s="176">
        <v>6.0000000000000001E-3</v>
      </c>
      <c r="D53" s="122">
        <f t="shared" si="0"/>
        <v>0</v>
      </c>
    </row>
    <row r="54" spans="1:5" x14ac:dyDescent="0.3">
      <c r="A54" s="79" t="s">
        <v>204</v>
      </c>
      <c r="B54" s="125" t="s">
        <v>267</v>
      </c>
      <c r="C54" s="176">
        <v>2E-3</v>
      </c>
      <c r="D54" s="122">
        <f t="shared" si="0"/>
        <v>0</v>
      </c>
    </row>
    <row r="55" spans="1:5" x14ac:dyDescent="0.3">
      <c r="A55" s="79" t="s">
        <v>205</v>
      </c>
      <c r="B55" s="125" t="s">
        <v>268</v>
      </c>
      <c r="C55" s="176">
        <v>0.08</v>
      </c>
      <c r="D55" s="122">
        <f t="shared" si="0"/>
        <v>0</v>
      </c>
      <c r="E55" s="116"/>
    </row>
    <row r="56" spans="1:5" x14ac:dyDescent="0.3">
      <c r="A56" s="301" t="s">
        <v>206</v>
      </c>
      <c r="B56" s="307"/>
      <c r="C56" s="128">
        <f>SUM(C48:C55)</f>
        <v>0.39800000000000008</v>
      </c>
      <c r="D56" s="129">
        <f>SUM(D48:D55)</f>
        <v>0</v>
      </c>
    </row>
    <row r="57" spans="1:5" x14ac:dyDescent="0.3">
      <c r="A57" s="276" t="s">
        <v>12</v>
      </c>
      <c r="B57" s="277"/>
      <c r="C57" s="130" t="s">
        <v>207</v>
      </c>
      <c r="D57" s="108" t="s">
        <v>8</v>
      </c>
    </row>
    <row r="58" spans="1:5" x14ac:dyDescent="0.25">
      <c r="A58" s="79" t="s">
        <v>189</v>
      </c>
      <c r="B58" s="131" t="s">
        <v>208</v>
      </c>
      <c r="C58" s="182"/>
      <c r="D58" s="132">
        <f>IF((C58*22)-(D35*6%)&lt;0,0,(C58*22)-(D35*6%))</f>
        <v>0</v>
      </c>
      <c r="E58" s="133"/>
    </row>
    <row r="59" spans="1:5" x14ac:dyDescent="0.25">
      <c r="A59" s="79" t="s">
        <v>191</v>
      </c>
      <c r="B59" s="131" t="s">
        <v>209</v>
      </c>
      <c r="C59" s="183"/>
      <c r="D59" s="134">
        <f>(C59)*22</f>
        <v>0</v>
      </c>
      <c r="E59" s="133"/>
    </row>
    <row r="60" spans="1:5" x14ac:dyDescent="0.3">
      <c r="A60" s="79" t="s">
        <v>200</v>
      </c>
      <c r="B60" s="131" t="s">
        <v>210</v>
      </c>
      <c r="C60" s="184">
        <v>0</v>
      </c>
      <c r="D60" s="134">
        <f>($C$60)</f>
        <v>0</v>
      </c>
      <c r="E60" s="110"/>
    </row>
    <row r="61" spans="1:5" x14ac:dyDescent="0.3">
      <c r="A61" s="79" t="s">
        <v>201</v>
      </c>
      <c r="B61" s="131" t="s">
        <v>211</v>
      </c>
      <c r="C61" s="184">
        <v>0</v>
      </c>
      <c r="D61" s="134">
        <f>($C$61)</f>
        <v>0</v>
      </c>
      <c r="E61" s="135"/>
    </row>
    <row r="62" spans="1:5" x14ac:dyDescent="0.3">
      <c r="A62" s="79" t="s">
        <v>202</v>
      </c>
      <c r="B62" s="131" t="s">
        <v>212</v>
      </c>
      <c r="C62" s="184">
        <v>0</v>
      </c>
      <c r="D62" s="134">
        <f>$C$62</f>
        <v>0</v>
      </c>
      <c r="E62" s="136"/>
    </row>
    <row r="63" spans="1:5" x14ac:dyDescent="0.3">
      <c r="A63" s="79" t="s">
        <v>213</v>
      </c>
      <c r="B63" s="131" t="s">
        <v>214</v>
      </c>
      <c r="C63" s="184">
        <v>0</v>
      </c>
      <c r="D63" s="134">
        <f>$C$63</f>
        <v>0</v>
      </c>
      <c r="E63" s="135"/>
    </row>
    <row r="64" spans="1:5" x14ac:dyDescent="0.3">
      <c r="A64" s="286" t="s">
        <v>215</v>
      </c>
      <c r="B64" s="287"/>
      <c r="C64" s="137"/>
      <c r="D64" s="138">
        <f>SUM(D58:D63)</f>
        <v>0</v>
      </c>
    </row>
    <row r="65" spans="1:4" hidden="1" x14ac:dyDescent="0.3">
      <c r="A65" s="288" t="s">
        <v>216</v>
      </c>
      <c r="B65" s="302"/>
      <c r="C65" s="118" t="s">
        <v>217</v>
      </c>
      <c r="D65" s="108" t="s">
        <v>8</v>
      </c>
    </row>
    <row r="66" spans="1:4" hidden="1" x14ac:dyDescent="0.3">
      <c r="A66" s="79" t="s">
        <v>189</v>
      </c>
      <c r="B66" s="120" t="s">
        <v>218</v>
      </c>
      <c r="C66" s="139">
        <v>0</v>
      </c>
      <c r="D66" s="140">
        <f>(D38/220)*150%*0.5*C66</f>
        <v>0</v>
      </c>
    </row>
    <row r="67" spans="1:4" ht="13.8" hidden="1" thickBot="1" x14ac:dyDescent="0.35">
      <c r="A67" s="271" t="s">
        <v>219</v>
      </c>
      <c r="B67" s="297"/>
      <c r="C67" s="141"/>
      <c r="D67" s="142">
        <f>D66</f>
        <v>0</v>
      </c>
    </row>
    <row r="68" spans="1:4" x14ac:dyDescent="0.3">
      <c r="A68" s="303" t="s">
        <v>220</v>
      </c>
      <c r="B68" s="304"/>
      <c r="C68" s="277"/>
      <c r="D68" s="305"/>
    </row>
    <row r="69" spans="1:4" ht="39.6" x14ac:dyDescent="0.3">
      <c r="A69" s="143" t="s">
        <v>221</v>
      </c>
      <c r="B69" s="306" t="s">
        <v>222</v>
      </c>
      <c r="C69" s="306"/>
      <c r="D69" s="144">
        <f>(D46)</f>
        <v>0</v>
      </c>
    </row>
    <row r="70" spans="1:4" ht="39.6" x14ac:dyDescent="0.3">
      <c r="A70" s="143" t="s">
        <v>223</v>
      </c>
      <c r="B70" s="306" t="s">
        <v>224</v>
      </c>
      <c r="C70" s="306"/>
      <c r="D70" s="144">
        <f>(D56)</f>
        <v>0</v>
      </c>
    </row>
    <row r="71" spans="1:4" ht="39.6" x14ac:dyDescent="0.3">
      <c r="A71" s="143" t="s">
        <v>225</v>
      </c>
      <c r="B71" s="306" t="s">
        <v>15</v>
      </c>
      <c r="C71" s="306"/>
      <c r="D71" s="144">
        <f>(D64)</f>
        <v>0</v>
      </c>
    </row>
    <row r="72" spans="1:4" ht="26.4" x14ac:dyDescent="0.3">
      <c r="A72" s="143" t="s">
        <v>55</v>
      </c>
      <c r="B72" s="306" t="s">
        <v>226</v>
      </c>
      <c r="C72" s="278"/>
      <c r="D72" s="144">
        <f>D67</f>
        <v>0</v>
      </c>
    </row>
    <row r="73" spans="1:4" ht="13.8" thickBot="1" x14ac:dyDescent="0.35">
      <c r="A73" s="271" t="s">
        <v>16</v>
      </c>
      <c r="B73" s="272"/>
      <c r="C73" s="272"/>
      <c r="D73" s="145">
        <f>SUM(D69:D72)</f>
        <v>0</v>
      </c>
    </row>
    <row r="74" spans="1:4" ht="13.8" thickBot="1" x14ac:dyDescent="0.35">
      <c r="A74" s="146"/>
      <c r="B74" s="146"/>
      <c r="C74" s="146"/>
      <c r="D74" s="146"/>
    </row>
    <row r="75" spans="1:4" x14ac:dyDescent="0.3">
      <c r="A75" s="273" t="s">
        <v>227</v>
      </c>
      <c r="B75" s="274"/>
      <c r="C75" s="274"/>
      <c r="D75" s="275"/>
    </row>
    <row r="76" spans="1:4" x14ac:dyDescent="0.3">
      <c r="A76" s="276" t="s">
        <v>228</v>
      </c>
      <c r="B76" s="277"/>
      <c r="C76" s="118" t="s">
        <v>196</v>
      </c>
      <c r="D76" s="108" t="s">
        <v>8</v>
      </c>
    </row>
    <row r="77" spans="1:4" x14ac:dyDescent="0.3">
      <c r="A77" s="79" t="s">
        <v>189</v>
      </c>
      <c r="B77" s="120" t="s">
        <v>229</v>
      </c>
      <c r="C77" s="147">
        <v>4.1999999999999997E-3</v>
      </c>
      <c r="D77" s="148">
        <f t="shared" ref="D77:D82" si="1">($D$38)*(C77)</f>
        <v>0</v>
      </c>
    </row>
    <row r="78" spans="1:4" x14ac:dyDescent="0.3">
      <c r="A78" s="79" t="s">
        <v>191</v>
      </c>
      <c r="B78" s="120" t="s">
        <v>17</v>
      </c>
      <c r="C78" s="147">
        <f>($C$55)*(C77)</f>
        <v>3.3599999999999998E-4</v>
      </c>
      <c r="D78" s="148">
        <f t="shared" si="1"/>
        <v>0</v>
      </c>
    </row>
    <row r="79" spans="1:4" x14ac:dyDescent="0.3">
      <c r="A79" s="79" t="s">
        <v>200</v>
      </c>
      <c r="B79" s="120" t="s">
        <v>230</v>
      </c>
      <c r="C79" s="147">
        <v>3.2000000000000001E-2</v>
      </c>
      <c r="D79" s="148">
        <f t="shared" si="1"/>
        <v>0</v>
      </c>
    </row>
    <row r="80" spans="1:4" x14ac:dyDescent="0.3">
      <c r="A80" s="79" t="s">
        <v>201</v>
      </c>
      <c r="B80" s="120" t="s">
        <v>269</v>
      </c>
      <c r="C80" s="147">
        <v>1.9400000000000001E-2</v>
      </c>
      <c r="D80" s="148">
        <f t="shared" si="1"/>
        <v>0</v>
      </c>
    </row>
    <row r="81" spans="1:5" x14ac:dyDescent="0.3">
      <c r="A81" s="79" t="s">
        <v>202</v>
      </c>
      <c r="B81" s="120" t="s">
        <v>231</v>
      </c>
      <c r="C81" s="147">
        <f>($C$56)*(C80)</f>
        <v>7.7212000000000018E-3</v>
      </c>
      <c r="D81" s="148">
        <f t="shared" si="1"/>
        <v>0</v>
      </c>
    </row>
    <row r="82" spans="1:5" x14ac:dyDescent="0.3">
      <c r="A82" s="79" t="s">
        <v>203</v>
      </c>
      <c r="B82" s="120" t="s">
        <v>232</v>
      </c>
      <c r="C82" s="147">
        <v>8.0000000000000002E-3</v>
      </c>
      <c r="D82" s="148">
        <f t="shared" si="1"/>
        <v>0</v>
      </c>
    </row>
    <row r="83" spans="1:5" ht="13.8" thickBot="1" x14ac:dyDescent="0.35">
      <c r="A83" s="271" t="s">
        <v>18</v>
      </c>
      <c r="B83" s="272"/>
      <c r="C83" s="149">
        <f>SUM(C77:C82)</f>
        <v>7.1657200000000004E-2</v>
      </c>
      <c r="D83" s="145">
        <f>SUM(D77:D82)</f>
        <v>0</v>
      </c>
    </row>
    <row r="84" spans="1:5" ht="13.8" thickBot="1" x14ac:dyDescent="0.35">
      <c r="A84" s="146"/>
      <c r="B84" s="126"/>
      <c r="C84" s="126"/>
      <c r="D84" s="126"/>
    </row>
    <row r="85" spans="1:5" x14ac:dyDescent="0.3">
      <c r="A85" s="273" t="s">
        <v>233</v>
      </c>
      <c r="B85" s="274"/>
      <c r="C85" s="274"/>
      <c r="D85" s="275"/>
    </row>
    <row r="86" spans="1:5" x14ac:dyDescent="0.3">
      <c r="A86" s="288" t="s">
        <v>19</v>
      </c>
      <c r="B86" s="289"/>
      <c r="C86" s="118" t="s">
        <v>196</v>
      </c>
      <c r="D86" s="108" t="s">
        <v>8</v>
      </c>
    </row>
    <row r="87" spans="1:5" x14ac:dyDescent="0.3">
      <c r="A87" s="79" t="s">
        <v>189</v>
      </c>
      <c r="B87" s="120" t="s">
        <v>234</v>
      </c>
      <c r="C87" s="181">
        <v>8.3299999999999999E-2</v>
      </c>
      <c r="D87" s="148">
        <f t="shared" ref="D87:D92" si="2">($D$38+$D$44+$D$56+$D$64+$D$83)*(C87)</f>
        <v>0</v>
      </c>
      <c r="E87" s="150"/>
    </row>
    <row r="88" spans="1:5" x14ac:dyDescent="0.3">
      <c r="A88" s="79" t="s">
        <v>191</v>
      </c>
      <c r="B88" s="120" t="s">
        <v>235</v>
      </c>
      <c r="C88" s="181">
        <v>2.8E-3</v>
      </c>
      <c r="D88" s="148">
        <f t="shared" si="2"/>
        <v>0</v>
      </c>
    </row>
    <row r="89" spans="1:5" x14ac:dyDescent="0.3">
      <c r="A89" s="79" t="s">
        <v>200</v>
      </c>
      <c r="B89" s="120" t="s">
        <v>236</v>
      </c>
      <c r="C89" s="181">
        <v>8.0000000000000004E-4</v>
      </c>
      <c r="D89" s="148">
        <f t="shared" si="2"/>
        <v>0</v>
      </c>
    </row>
    <row r="90" spans="1:5" x14ac:dyDescent="0.3">
      <c r="A90" s="79" t="s">
        <v>201</v>
      </c>
      <c r="B90" s="120" t="s">
        <v>237</v>
      </c>
      <c r="C90" s="181">
        <v>2.9999999999999997E-4</v>
      </c>
      <c r="D90" s="148">
        <f t="shared" si="2"/>
        <v>0</v>
      </c>
    </row>
    <row r="91" spans="1:5" x14ac:dyDescent="0.3">
      <c r="A91" s="79" t="s">
        <v>202</v>
      </c>
      <c r="B91" s="225" t="s">
        <v>238</v>
      </c>
      <c r="C91" s="181">
        <v>5.9999999999999995E-4</v>
      </c>
      <c r="D91" s="148">
        <f t="shared" si="2"/>
        <v>0</v>
      </c>
    </row>
    <row r="92" spans="1:5" x14ac:dyDescent="0.3">
      <c r="A92" s="79" t="s">
        <v>415</v>
      </c>
      <c r="B92" s="225" t="s">
        <v>416</v>
      </c>
      <c r="C92" s="181">
        <v>0</v>
      </c>
      <c r="D92" s="148">
        <f t="shared" si="2"/>
        <v>0</v>
      </c>
    </row>
    <row r="93" spans="1:5" x14ac:dyDescent="0.3">
      <c r="A93" s="286" t="s">
        <v>239</v>
      </c>
      <c r="B93" s="287"/>
      <c r="C93" s="152">
        <f>SUM(C87:C92)</f>
        <v>8.7799999999999989E-2</v>
      </c>
      <c r="D93" s="153">
        <f>SUM(D87:D92)</f>
        <v>0</v>
      </c>
    </row>
    <row r="94" spans="1:5" x14ac:dyDescent="0.3">
      <c r="A94" s="228"/>
      <c r="B94" s="229" t="s">
        <v>414</v>
      </c>
      <c r="C94" s="152">
        <f>C93*C56</f>
        <v>3.49444E-2</v>
      </c>
      <c r="D94" s="153">
        <f>D93*C94</f>
        <v>0</v>
      </c>
    </row>
    <row r="95" spans="1:5" x14ac:dyDescent="0.3">
      <c r="A95" s="301" t="s">
        <v>418</v>
      </c>
      <c r="B95" s="302"/>
      <c r="C95" s="152">
        <f>SUM(C93:C94)</f>
        <v>0.12274439999999999</v>
      </c>
      <c r="D95" s="153">
        <f>SUM(D93:D94)</f>
        <v>0</v>
      </c>
    </row>
    <row r="96" spans="1:5" x14ac:dyDescent="0.3">
      <c r="A96" s="288" t="s">
        <v>21</v>
      </c>
      <c r="B96" s="289"/>
      <c r="C96" s="118"/>
      <c r="D96" s="108" t="s">
        <v>8</v>
      </c>
    </row>
    <row r="97" spans="1:4" x14ac:dyDescent="0.3">
      <c r="A97" s="79" t="s">
        <v>189</v>
      </c>
      <c r="B97" s="120" t="s">
        <v>22</v>
      </c>
      <c r="C97" s="154"/>
      <c r="D97" s="155"/>
    </row>
    <row r="98" spans="1:4" ht="13.8" thickBot="1" x14ac:dyDescent="0.35">
      <c r="A98" s="271" t="s">
        <v>240</v>
      </c>
      <c r="B98" s="272"/>
      <c r="C98" s="141"/>
      <c r="D98" s="142">
        <f>D97</f>
        <v>0</v>
      </c>
    </row>
    <row r="99" spans="1:4" x14ac:dyDescent="0.3">
      <c r="A99" s="290" t="s">
        <v>241</v>
      </c>
      <c r="B99" s="291"/>
      <c r="C99" s="291"/>
      <c r="D99" s="292"/>
    </row>
    <row r="100" spans="1:4" ht="39.6" x14ac:dyDescent="0.3">
      <c r="A100" s="143" t="s">
        <v>242</v>
      </c>
      <c r="B100" s="293" t="s">
        <v>20</v>
      </c>
      <c r="C100" s="294"/>
      <c r="D100" s="144">
        <f>(D95)</f>
        <v>0</v>
      </c>
    </row>
    <row r="101" spans="1:4" x14ac:dyDescent="0.3">
      <c r="A101" s="79" t="s">
        <v>243</v>
      </c>
      <c r="B101" s="295" t="s">
        <v>22</v>
      </c>
      <c r="C101" s="296"/>
      <c r="D101" s="148">
        <f>D98</f>
        <v>0</v>
      </c>
    </row>
    <row r="102" spans="1:4" ht="13.8" thickBot="1" x14ac:dyDescent="0.35">
      <c r="A102" s="271" t="s">
        <v>26</v>
      </c>
      <c r="B102" s="272"/>
      <c r="C102" s="297"/>
      <c r="D102" s="145">
        <f>SUM(D100:D101)</f>
        <v>0</v>
      </c>
    </row>
    <row r="103" spans="1:4" ht="13.8" thickBot="1" x14ac:dyDescent="0.35">
      <c r="A103" s="146"/>
      <c r="B103" s="146"/>
      <c r="C103" s="146"/>
      <c r="D103" s="146"/>
    </row>
    <row r="104" spans="1:4" x14ac:dyDescent="0.3">
      <c r="A104" s="273" t="s">
        <v>244</v>
      </c>
      <c r="B104" s="274"/>
      <c r="C104" s="274"/>
      <c r="D104" s="275"/>
    </row>
    <row r="105" spans="1:4" x14ac:dyDescent="0.3">
      <c r="A105" s="276" t="s">
        <v>245</v>
      </c>
      <c r="B105" s="277"/>
      <c r="C105" s="277"/>
      <c r="D105" s="108" t="s">
        <v>8</v>
      </c>
    </row>
    <row r="106" spans="1:4" x14ac:dyDescent="0.3">
      <c r="A106" s="79" t="s">
        <v>189</v>
      </c>
      <c r="B106" s="156" t="s">
        <v>28</v>
      </c>
      <c r="C106" s="157"/>
      <c r="D106" s="179"/>
    </row>
    <row r="107" spans="1:4" x14ac:dyDescent="0.3">
      <c r="A107" s="79" t="s">
        <v>246</v>
      </c>
      <c r="B107" s="156" t="s">
        <v>27</v>
      </c>
      <c r="C107" s="157"/>
      <c r="D107" s="180"/>
    </row>
    <row r="108" spans="1:4" x14ac:dyDescent="0.3">
      <c r="A108" s="79" t="s">
        <v>200</v>
      </c>
      <c r="B108" s="156" t="s">
        <v>28</v>
      </c>
      <c r="C108" s="157"/>
      <c r="D108" s="180"/>
    </row>
    <row r="109" spans="1:4" x14ac:dyDescent="0.3">
      <c r="A109" s="79" t="s">
        <v>201</v>
      </c>
      <c r="B109" s="156" t="s">
        <v>29</v>
      </c>
      <c r="C109" s="157"/>
      <c r="D109" s="180"/>
    </row>
    <row r="110" spans="1:4" x14ac:dyDescent="0.3">
      <c r="A110" s="79" t="s">
        <v>200</v>
      </c>
      <c r="B110" s="156" t="s">
        <v>30</v>
      </c>
      <c r="C110" s="157"/>
      <c r="D110" s="180"/>
    </row>
    <row r="111" spans="1:4" ht="13.8" thickBot="1" x14ac:dyDescent="0.35">
      <c r="A111" s="271" t="s">
        <v>31</v>
      </c>
      <c r="B111" s="297"/>
      <c r="C111" s="158">
        <f>C106</f>
        <v>0</v>
      </c>
      <c r="D111" s="159">
        <f>SUM(D106:D110)</f>
        <v>0</v>
      </c>
    </row>
    <row r="112" spans="1:4" ht="13.8" thickBot="1" x14ac:dyDescent="0.35">
      <c r="A112" s="160"/>
      <c r="B112" s="161"/>
      <c r="C112" s="161"/>
      <c r="D112" s="162"/>
    </row>
    <row r="113" spans="1:6" x14ac:dyDescent="0.3">
      <c r="A113" s="298" t="s">
        <v>247</v>
      </c>
      <c r="B113" s="299"/>
      <c r="C113" s="299"/>
      <c r="D113" s="300"/>
    </row>
    <row r="114" spans="1:6" x14ac:dyDescent="0.3">
      <c r="A114" s="284" t="s">
        <v>248</v>
      </c>
      <c r="B114" s="285"/>
      <c r="C114" s="118" t="s">
        <v>196</v>
      </c>
      <c r="D114" s="163" t="s">
        <v>8</v>
      </c>
    </row>
    <row r="115" spans="1:6" x14ac:dyDescent="0.3">
      <c r="A115" s="79" t="s">
        <v>189</v>
      </c>
      <c r="B115" s="226" t="s">
        <v>32</v>
      </c>
      <c r="C115" s="121"/>
      <c r="D115" s="148"/>
      <c r="E115" s="165"/>
    </row>
    <row r="116" spans="1:6" x14ac:dyDescent="0.3">
      <c r="A116" s="79"/>
      <c r="B116" s="226" t="s">
        <v>259</v>
      </c>
      <c r="C116" s="176"/>
      <c r="D116" s="148">
        <f>(D38+D73+D83+D102+D111)*C116</f>
        <v>0</v>
      </c>
      <c r="E116" s="165"/>
    </row>
    <row r="117" spans="1:6" ht="26.4" x14ac:dyDescent="0.3">
      <c r="A117" s="79"/>
      <c r="B117" s="226" t="s">
        <v>276</v>
      </c>
      <c r="C117" s="121"/>
      <c r="D117" s="178"/>
      <c r="E117" s="165"/>
    </row>
    <row r="118" spans="1:6" x14ac:dyDescent="0.3">
      <c r="A118" s="79" t="s">
        <v>191</v>
      </c>
      <c r="B118" s="226" t="s">
        <v>33</v>
      </c>
      <c r="C118" s="176"/>
      <c r="D118" s="148">
        <f>(D38+D73+D83+D102+D111+D115)*C118</f>
        <v>0</v>
      </c>
      <c r="E118" s="165"/>
    </row>
    <row r="119" spans="1:6" x14ac:dyDescent="0.3">
      <c r="A119" s="79" t="s">
        <v>419</v>
      </c>
      <c r="B119" s="233" t="s">
        <v>420</v>
      </c>
      <c r="C119" s="176"/>
      <c r="D119" s="148">
        <f>C119*F121</f>
        <v>0</v>
      </c>
      <c r="E119" s="235" t="s">
        <v>426</v>
      </c>
      <c r="F119" s="234">
        <f>C119+C121+C122+C125</f>
        <v>0</v>
      </c>
    </row>
    <row r="120" spans="1:6" x14ac:dyDescent="0.3">
      <c r="A120" s="270" t="s">
        <v>201</v>
      </c>
      <c r="B120" s="127" t="s">
        <v>423</v>
      </c>
      <c r="C120" s="231"/>
      <c r="D120" s="166"/>
      <c r="E120" s="236" t="s">
        <v>427</v>
      </c>
      <c r="F120" s="116">
        <f>+D116+D117+D118+D135</f>
        <v>0</v>
      </c>
    </row>
    <row r="121" spans="1:6" x14ac:dyDescent="0.3">
      <c r="A121" s="270"/>
      <c r="B121" s="232" t="s">
        <v>422</v>
      </c>
      <c r="C121" s="176"/>
      <c r="D121" s="148">
        <f>((D38+D73+D83+D102+D111+D115+D118)/(1-C120))*C121</f>
        <v>0</v>
      </c>
      <c r="E121" s="236" t="s">
        <v>428</v>
      </c>
      <c r="F121" s="116">
        <f>(F120/(1-F119))</f>
        <v>0</v>
      </c>
    </row>
    <row r="122" spans="1:6" x14ac:dyDescent="0.3">
      <c r="A122" s="270"/>
      <c r="B122" s="232" t="s">
        <v>421</v>
      </c>
      <c r="C122" s="176"/>
      <c r="D122" s="148">
        <f>((D38+D73+D83+D102+D111+D115+D118)/(1-C120))*C122</f>
        <v>0</v>
      </c>
      <c r="E122" s="236" t="s">
        <v>429</v>
      </c>
      <c r="F122" s="116">
        <f>F121-F120</f>
        <v>0</v>
      </c>
    </row>
    <row r="123" spans="1:6" x14ac:dyDescent="0.3">
      <c r="A123" s="270"/>
      <c r="B123" s="127" t="s">
        <v>424</v>
      </c>
      <c r="C123" s="177"/>
      <c r="D123" s="178"/>
    </row>
    <row r="124" spans="1:6" x14ac:dyDescent="0.3">
      <c r="A124" s="270"/>
      <c r="B124" s="127" t="s">
        <v>425</v>
      </c>
      <c r="C124" s="177"/>
      <c r="D124" s="178"/>
    </row>
    <row r="125" spans="1:6" x14ac:dyDescent="0.3">
      <c r="A125" s="270"/>
      <c r="B125" s="232" t="s">
        <v>249</v>
      </c>
      <c r="C125" s="176"/>
      <c r="D125" s="148">
        <f>((D38+D73+D83+D102+D111+D115+D118)/(1-C120))*C125</f>
        <v>0</v>
      </c>
    </row>
    <row r="126" spans="1:6" ht="13.8" thickBot="1" x14ac:dyDescent="0.35">
      <c r="A126" s="271" t="s">
        <v>38</v>
      </c>
      <c r="B126" s="272"/>
      <c r="C126" s="167">
        <f>SUM(C116:C125)</f>
        <v>0</v>
      </c>
      <c r="D126" s="142">
        <f>SUM(D115:D125)</f>
        <v>0</v>
      </c>
    </row>
    <row r="127" spans="1:6" ht="13.8" thickBot="1" x14ac:dyDescent="0.35">
      <c r="A127" s="146"/>
      <c r="B127" s="146"/>
      <c r="C127" s="146"/>
      <c r="D127" s="146"/>
    </row>
    <row r="128" spans="1:6" x14ac:dyDescent="0.3">
      <c r="A128" s="273" t="s">
        <v>250</v>
      </c>
      <c r="B128" s="274"/>
      <c r="C128" s="274"/>
      <c r="D128" s="275"/>
    </row>
    <row r="129" spans="1:5" x14ac:dyDescent="0.3">
      <c r="A129" s="276" t="s">
        <v>251</v>
      </c>
      <c r="B129" s="277"/>
      <c r="C129" s="277"/>
      <c r="D129" s="168" t="s">
        <v>8</v>
      </c>
    </row>
    <row r="130" spans="1:5" x14ac:dyDescent="0.3">
      <c r="A130" s="79" t="s">
        <v>189</v>
      </c>
      <c r="B130" s="278" t="s">
        <v>252</v>
      </c>
      <c r="C130" s="279"/>
      <c r="D130" s="169">
        <f>(D38)</f>
        <v>0</v>
      </c>
    </row>
    <row r="131" spans="1:5" x14ac:dyDescent="0.3">
      <c r="A131" s="79" t="s">
        <v>191</v>
      </c>
      <c r="B131" s="278" t="s">
        <v>13</v>
      </c>
      <c r="C131" s="279"/>
      <c r="D131" s="155">
        <f>(D73)</f>
        <v>0</v>
      </c>
    </row>
    <row r="132" spans="1:5" x14ac:dyDescent="0.3">
      <c r="A132" s="79" t="s">
        <v>200</v>
      </c>
      <c r="B132" s="278" t="s">
        <v>253</v>
      </c>
      <c r="C132" s="279"/>
      <c r="D132" s="155">
        <f>(D83)</f>
        <v>0</v>
      </c>
    </row>
    <row r="133" spans="1:5" x14ac:dyDescent="0.3">
      <c r="A133" s="79" t="s">
        <v>201</v>
      </c>
      <c r="B133" s="278" t="s">
        <v>23</v>
      </c>
      <c r="C133" s="279"/>
      <c r="D133" s="155">
        <f>(D102)</f>
        <v>0</v>
      </c>
    </row>
    <row r="134" spans="1:5" x14ac:dyDescent="0.3">
      <c r="A134" s="79" t="s">
        <v>202</v>
      </c>
      <c r="B134" s="278" t="s">
        <v>254</v>
      </c>
      <c r="C134" s="279"/>
      <c r="D134" s="155">
        <f>D106</f>
        <v>0</v>
      </c>
    </row>
    <row r="135" spans="1:5" x14ac:dyDescent="0.3">
      <c r="A135" s="280" t="s">
        <v>255</v>
      </c>
      <c r="B135" s="281"/>
      <c r="C135" s="282"/>
      <c r="D135" s="170">
        <f>SUM(D130:D134)</f>
        <v>0</v>
      </c>
      <c r="E135" s="116"/>
    </row>
    <row r="136" spans="1:5" ht="13.8" thickBot="1" x14ac:dyDescent="0.35">
      <c r="A136" s="171" t="s">
        <v>203</v>
      </c>
      <c r="B136" s="283" t="s">
        <v>256</v>
      </c>
      <c r="C136" s="283"/>
      <c r="D136" s="172">
        <f>(D126)</f>
        <v>0</v>
      </c>
    </row>
    <row r="137" spans="1:5" ht="13.8" thickBot="1" x14ac:dyDescent="0.35">
      <c r="A137" s="268" t="s">
        <v>257</v>
      </c>
      <c r="B137" s="269"/>
      <c r="C137" s="269"/>
      <c r="D137" s="173">
        <f>SUM(D135:D136)</f>
        <v>0</v>
      </c>
    </row>
    <row r="138" spans="1:5" x14ac:dyDescent="0.3">
      <c r="A138" s="74"/>
      <c r="D138" s="90"/>
    </row>
    <row r="139" spans="1:5" x14ac:dyDescent="0.3">
      <c r="D139" s="90"/>
    </row>
    <row r="140" spans="1:5" x14ac:dyDescent="0.3">
      <c r="D140" s="90"/>
    </row>
    <row r="141" spans="1:5" x14ac:dyDescent="0.3">
      <c r="D141" s="90"/>
    </row>
    <row r="142" spans="1:5" x14ac:dyDescent="0.3">
      <c r="C142" s="174"/>
    </row>
  </sheetData>
  <sheetProtection algorithmName="SHA-512" hashValue="c79CyUvpe+5F47d/t2tNkr/J7Ok/yvsBU5sy1Apx2HqVBZVk7d0Z4huOH3OJ3RLuXNt86YhOQaV9o2BP+MLMpA==" saltValue="qBuiF4tlZXceOJaeWOelGw==" spinCount="100000" sheet="1" objects="1" scenarios="1"/>
  <mergeCells count="69">
    <mergeCell ref="B24:C24"/>
    <mergeCell ref="A1:D1"/>
    <mergeCell ref="A2:D2"/>
    <mergeCell ref="A3:D3"/>
    <mergeCell ref="A5:D5"/>
    <mergeCell ref="A6:D6"/>
    <mergeCell ref="A7:D7"/>
    <mergeCell ref="A13:D13"/>
    <mergeCell ref="C17:D17"/>
    <mergeCell ref="A21:D21"/>
    <mergeCell ref="B22:C22"/>
    <mergeCell ref="B23:C23"/>
    <mergeCell ref="A40:D40"/>
    <mergeCell ref="B25:C25"/>
    <mergeCell ref="B26:C26"/>
    <mergeCell ref="B27:C27"/>
    <mergeCell ref="B28:C28"/>
    <mergeCell ref="B29:C29"/>
    <mergeCell ref="B30:C30"/>
    <mergeCell ref="B31:C31"/>
    <mergeCell ref="A33:D33"/>
    <mergeCell ref="A34:C34"/>
    <mergeCell ref="B35:C35"/>
    <mergeCell ref="A38:C38"/>
    <mergeCell ref="B70:C70"/>
    <mergeCell ref="A41:B41"/>
    <mergeCell ref="A44:B44"/>
    <mergeCell ref="A46:B46"/>
    <mergeCell ref="A47:B47"/>
    <mergeCell ref="A56:B56"/>
    <mergeCell ref="A57:B57"/>
    <mergeCell ref="A64:B64"/>
    <mergeCell ref="A65:B65"/>
    <mergeCell ref="A67:B67"/>
    <mergeCell ref="A68:D68"/>
    <mergeCell ref="B69:C69"/>
    <mergeCell ref="A98:B98"/>
    <mergeCell ref="B71:C71"/>
    <mergeCell ref="B72:C72"/>
    <mergeCell ref="A73:C73"/>
    <mergeCell ref="A75:D75"/>
    <mergeCell ref="A76:B76"/>
    <mergeCell ref="A83:B83"/>
    <mergeCell ref="A85:D85"/>
    <mergeCell ref="A86:B86"/>
    <mergeCell ref="A93:B93"/>
    <mergeCell ref="A95:B95"/>
    <mergeCell ref="A96:B96"/>
    <mergeCell ref="A128:D128"/>
    <mergeCell ref="A99:D99"/>
    <mergeCell ref="B100:C100"/>
    <mergeCell ref="B101:C101"/>
    <mergeCell ref="A102:C102"/>
    <mergeCell ref="A104:D104"/>
    <mergeCell ref="A105:C105"/>
    <mergeCell ref="A111:B111"/>
    <mergeCell ref="A113:D113"/>
    <mergeCell ref="A114:B114"/>
    <mergeCell ref="A120:A125"/>
    <mergeCell ref="A126:B126"/>
    <mergeCell ref="A135:C135"/>
    <mergeCell ref="B136:C136"/>
    <mergeCell ref="A137:C137"/>
    <mergeCell ref="A129:C129"/>
    <mergeCell ref="B130:C130"/>
    <mergeCell ref="B131:C131"/>
    <mergeCell ref="B132:C132"/>
    <mergeCell ref="B133:C133"/>
    <mergeCell ref="B134:C134"/>
  </mergeCells>
  <pageMargins left="0.511811024" right="0.511811024" top="0.78740157499999996" bottom="0.78740157499999996" header="0.31496062000000002" footer="0.31496062000000002"/>
  <pageSetup paperSize="9" orientation="portrait" verticalDpi="0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F892BF-1E98-4D8F-83AA-DBC303A47DD5}">
  <dimension ref="A1:G142"/>
  <sheetViews>
    <sheetView showGridLines="0" topLeftCell="A16" workbookViewId="0">
      <selection activeCell="D35" sqref="D35"/>
    </sheetView>
  </sheetViews>
  <sheetFormatPr defaultRowHeight="13.2" x14ac:dyDescent="0.3"/>
  <cols>
    <col min="1" max="1" width="3.88671875" style="89" customWidth="1"/>
    <col min="2" max="2" width="70.6640625" style="74" customWidth="1"/>
    <col min="3" max="3" width="14.6640625" style="89" customWidth="1"/>
    <col min="4" max="4" width="17.77734375" style="175" customWidth="1"/>
    <col min="5" max="5" width="55.77734375" style="74" customWidth="1"/>
    <col min="6" max="6" width="17.5546875" style="74" bestFit="1" customWidth="1"/>
    <col min="7" max="7" width="8.44140625" style="74" bestFit="1" customWidth="1"/>
    <col min="8" max="222" width="9.109375" style="74" bestFit="1" customWidth="1"/>
    <col min="223" max="223" width="1.88671875" style="74" customWidth="1"/>
    <col min="224" max="224" width="7.33203125" style="74" customWidth="1"/>
    <col min="225" max="225" width="9.88671875" style="74" customWidth="1"/>
    <col min="226" max="226" width="12.6640625" style="74" customWidth="1"/>
    <col min="227" max="227" width="11.109375" style="74" customWidth="1"/>
    <col min="228" max="228" width="10.88671875" style="74" customWidth="1"/>
    <col min="229" max="229" width="11.5546875" style="74" customWidth="1"/>
    <col min="230" max="230" width="13.44140625" style="74" customWidth="1"/>
    <col min="231" max="231" width="11.109375" style="74" customWidth="1"/>
    <col min="232" max="232" width="11.33203125" style="74" bestFit="1" customWidth="1"/>
    <col min="233" max="233" width="11.5546875" style="74" customWidth="1"/>
    <col min="234" max="234" width="8.88671875" style="74"/>
    <col min="235" max="235" width="9.88671875" style="74" bestFit="1" customWidth="1"/>
    <col min="236" max="236" width="9.109375" style="74" bestFit="1" customWidth="1"/>
    <col min="237" max="237" width="9.5546875" style="74" bestFit="1" customWidth="1"/>
    <col min="238" max="478" width="9.109375" style="74" bestFit="1" customWidth="1"/>
    <col min="479" max="479" width="1.88671875" style="74" customWidth="1"/>
    <col min="480" max="480" width="7.33203125" style="74" customWidth="1"/>
    <col min="481" max="481" width="9.88671875" style="74" customWidth="1"/>
    <col min="482" max="482" width="12.6640625" style="74" customWidth="1"/>
    <col min="483" max="483" width="11.109375" style="74" customWidth="1"/>
    <col min="484" max="484" width="10.88671875" style="74" customWidth="1"/>
    <col min="485" max="485" width="11.5546875" style="74" customWidth="1"/>
    <col min="486" max="486" width="13.44140625" style="74" customWidth="1"/>
    <col min="487" max="487" width="11.109375" style="74" customWidth="1"/>
    <col min="488" max="488" width="11.33203125" style="74" bestFit="1" customWidth="1"/>
    <col min="489" max="489" width="11.5546875" style="74" customWidth="1"/>
    <col min="490" max="490" width="8.88671875" style="74"/>
    <col min="491" max="491" width="9.88671875" style="74" bestFit="1" customWidth="1"/>
    <col min="492" max="492" width="9.109375" style="74" bestFit="1" customWidth="1"/>
    <col min="493" max="493" width="9.5546875" style="74" bestFit="1" customWidth="1"/>
    <col min="494" max="734" width="9.109375" style="74" bestFit="1" customWidth="1"/>
    <col min="735" max="735" width="1.88671875" style="74" customWidth="1"/>
    <col min="736" max="736" width="7.33203125" style="74" customWidth="1"/>
    <col min="737" max="737" width="9.88671875" style="74" customWidth="1"/>
    <col min="738" max="738" width="12.6640625" style="74" customWidth="1"/>
    <col min="739" max="739" width="11.109375" style="74" customWidth="1"/>
    <col min="740" max="740" width="10.88671875" style="74" customWidth="1"/>
    <col min="741" max="741" width="11.5546875" style="74" customWidth="1"/>
    <col min="742" max="742" width="13.44140625" style="74" customWidth="1"/>
    <col min="743" max="743" width="11.109375" style="74" customWidth="1"/>
    <col min="744" max="744" width="11.33203125" style="74" bestFit="1" customWidth="1"/>
    <col min="745" max="745" width="11.5546875" style="74" customWidth="1"/>
    <col min="746" max="746" width="8.88671875" style="74"/>
    <col min="747" max="747" width="9.88671875" style="74" bestFit="1" customWidth="1"/>
    <col min="748" max="748" width="9.109375" style="74" bestFit="1" customWidth="1"/>
    <col min="749" max="749" width="9.5546875" style="74" bestFit="1" customWidth="1"/>
    <col min="750" max="990" width="9.109375" style="74" bestFit="1" customWidth="1"/>
    <col min="991" max="991" width="1.88671875" style="74" customWidth="1"/>
    <col min="992" max="992" width="7.33203125" style="74" customWidth="1"/>
    <col min="993" max="993" width="9.88671875" style="74" customWidth="1"/>
    <col min="994" max="994" width="12.6640625" style="74" customWidth="1"/>
    <col min="995" max="995" width="11.109375" style="74" customWidth="1"/>
    <col min="996" max="996" width="10.88671875" style="74" customWidth="1"/>
    <col min="997" max="997" width="11.5546875" style="74" customWidth="1"/>
    <col min="998" max="998" width="13.44140625" style="74" customWidth="1"/>
    <col min="999" max="999" width="11.109375" style="74" customWidth="1"/>
    <col min="1000" max="1000" width="11.33203125" style="74" bestFit="1" customWidth="1"/>
    <col min="1001" max="1001" width="11.5546875" style="74" customWidth="1"/>
    <col min="1002" max="1002" width="8.88671875" style="74"/>
    <col min="1003" max="1003" width="9.88671875" style="74" bestFit="1" customWidth="1"/>
    <col min="1004" max="1004" width="9.109375" style="74" bestFit="1" customWidth="1"/>
    <col min="1005" max="1005" width="9.5546875" style="74" bestFit="1" customWidth="1"/>
    <col min="1006" max="1246" width="9.109375" style="74" bestFit="1" customWidth="1"/>
    <col min="1247" max="1247" width="1.88671875" style="74" customWidth="1"/>
    <col min="1248" max="1248" width="7.33203125" style="74" customWidth="1"/>
    <col min="1249" max="1249" width="9.88671875" style="74" customWidth="1"/>
    <col min="1250" max="1250" width="12.6640625" style="74" customWidth="1"/>
    <col min="1251" max="1251" width="11.109375" style="74" customWidth="1"/>
    <col min="1252" max="1252" width="10.88671875" style="74" customWidth="1"/>
    <col min="1253" max="1253" width="11.5546875" style="74" customWidth="1"/>
    <col min="1254" max="1254" width="13.44140625" style="74" customWidth="1"/>
    <col min="1255" max="1255" width="11.109375" style="74" customWidth="1"/>
    <col min="1256" max="1256" width="11.33203125" style="74" bestFit="1" customWidth="1"/>
    <col min="1257" max="1257" width="11.5546875" style="74" customWidth="1"/>
    <col min="1258" max="1258" width="8.88671875" style="74"/>
    <col min="1259" max="1259" width="9.88671875" style="74" bestFit="1" customWidth="1"/>
    <col min="1260" max="1260" width="9.109375" style="74" bestFit="1" customWidth="1"/>
    <col min="1261" max="1261" width="9.5546875" style="74" bestFit="1" customWidth="1"/>
    <col min="1262" max="1502" width="9.109375" style="74" bestFit="1" customWidth="1"/>
    <col min="1503" max="1503" width="1.88671875" style="74" customWidth="1"/>
    <col min="1504" max="1504" width="7.33203125" style="74" customWidth="1"/>
    <col min="1505" max="1505" width="9.88671875" style="74" customWidth="1"/>
    <col min="1506" max="1506" width="12.6640625" style="74" customWidth="1"/>
    <col min="1507" max="1507" width="11.109375" style="74" customWidth="1"/>
    <col min="1508" max="1508" width="10.88671875" style="74" customWidth="1"/>
    <col min="1509" max="1509" width="11.5546875" style="74" customWidth="1"/>
    <col min="1510" max="1510" width="13.44140625" style="74" customWidth="1"/>
    <col min="1511" max="1511" width="11.109375" style="74" customWidth="1"/>
    <col min="1512" max="1512" width="11.33203125" style="74" bestFit="1" customWidth="1"/>
    <col min="1513" max="1513" width="11.5546875" style="74" customWidth="1"/>
    <col min="1514" max="1514" width="8.88671875" style="74"/>
    <col min="1515" max="1515" width="9.88671875" style="74" bestFit="1" customWidth="1"/>
    <col min="1516" max="1516" width="9.109375" style="74" bestFit="1" customWidth="1"/>
    <col min="1517" max="1517" width="9.5546875" style="74" bestFit="1" customWidth="1"/>
    <col min="1518" max="1758" width="9.109375" style="74" bestFit="1" customWidth="1"/>
    <col min="1759" max="1759" width="1.88671875" style="74" customWidth="1"/>
    <col min="1760" max="1760" width="7.33203125" style="74" customWidth="1"/>
    <col min="1761" max="1761" width="9.88671875" style="74" customWidth="1"/>
    <col min="1762" max="1762" width="12.6640625" style="74" customWidth="1"/>
    <col min="1763" max="1763" width="11.109375" style="74" customWidth="1"/>
    <col min="1764" max="1764" width="10.88671875" style="74" customWidth="1"/>
    <col min="1765" max="1765" width="11.5546875" style="74" customWidth="1"/>
    <col min="1766" max="1766" width="13.44140625" style="74" customWidth="1"/>
    <col min="1767" max="1767" width="11.109375" style="74" customWidth="1"/>
    <col min="1768" max="1768" width="11.33203125" style="74" bestFit="1" customWidth="1"/>
    <col min="1769" max="1769" width="11.5546875" style="74" customWidth="1"/>
    <col min="1770" max="1770" width="8.88671875" style="74"/>
    <col min="1771" max="1771" width="9.88671875" style="74" bestFit="1" customWidth="1"/>
    <col min="1772" max="1772" width="9.109375" style="74" bestFit="1" customWidth="1"/>
    <col min="1773" max="1773" width="9.5546875" style="74" bestFit="1" customWidth="1"/>
    <col min="1774" max="2014" width="9.109375" style="74" bestFit="1" customWidth="1"/>
    <col min="2015" max="2015" width="1.88671875" style="74" customWidth="1"/>
    <col min="2016" max="2016" width="7.33203125" style="74" customWidth="1"/>
    <col min="2017" max="2017" width="9.88671875" style="74" customWidth="1"/>
    <col min="2018" max="2018" width="12.6640625" style="74" customWidth="1"/>
    <col min="2019" max="2019" width="11.109375" style="74" customWidth="1"/>
    <col min="2020" max="2020" width="10.88671875" style="74" customWidth="1"/>
    <col min="2021" max="2021" width="11.5546875" style="74" customWidth="1"/>
    <col min="2022" max="2022" width="13.44140625" style="74" customWidth="1"/>
    <col min="2023" max="2023" width="11.109375" style="74" customWidth="1"/>
    <col min="2024" max="2024" width="11.33203125" style="74" bestFit="1" customWidth="1"/>
    <col min="2025" max="2025" width="11.5546875" style="74" customWidth="1"/>
    <col min="2026" max="2026" width="8.88671875" style="74"/>
    <col min="2027" max="2027" width="9.88671875" style="74" bestFit="1" customWidth="1"/>
    <col min="2028" max="2028" width="9.109375" style="74" bestFit="1" customWidth="1"/>
    <col min="2029" max="2029" width="9.5546875" style="74" bestFit="1" customWidth="1"/>
    <col min="2030" max="2270" width="9.109375" style="74" bestFit="1" customWidth="1"/>
    <col min="2271" max="2271" width="1.88671875" style="74" customWidth="1"/>
    <col min="2272" max="2272" width="7.33203125" style="74" customWidth="1"/>
    <col min="2273" max="2273" width="9.88671875" style="74" customWidth="1"/>
    <col min="2274" max="2274" width="12.6640625" style="74" customWidth="1"/>
    <col min="2275" max="2275" width="11.109375" style="74" customWidth="1"/>
    <col min="2276" max="2276" width="10.88671875" style="74" customWidth="1"/>
    <col min="2277" max="2277" width="11.5546875" style="74" customWidth="1"/>
    <col min="2278" max="2278" width="13.44140625" style="74" customWidth="1"/>
    <col min="2279" max="2279" width="11.109375" style="74" customWidth="1"/>
    <col min="2280" max="2280" width="11.33203125" style="74" bestFit="1" customWidth="1"/>
    <col min="2281" max="2281" width="11.5546875" style="74" customWidth="1"/>
    <col min="2282" max="2282" width="8.88671875" style="74"/>
    <col min="2283" max="2283" width="9.88671875" style="74" bestFit="1" customWidth="1"/>
    <col min="2284" max="2284" width="9.109375" style="74" bestFit="1" customWidth="1"/>
    <col min="2285" max="2285" width="9.5546875" style="74" bestFit="1" customWidth="1"/>
    <col min="2286" max="2526" width="9.109375" style="74" bestFit="1" customWidth="1"/>
    <col min="2527" max="2527" width="1.88671875" style="74" customWidth="1"/>
    <col min="2528" max="2528" width="7.33203125" style="74" customWidth="1"/>
    <col min="2529" max="2529" width="9.88671875" style="74" customWidth="1"/>
    <col min="2530" max="2530" width="12.6640625" style="74" customWidth="1"/>
    <col min="2531" max="2531" width="11.109375" style="74" customWidth="1"/>
    <col min="2532" max="2532" width="10.88671875" style="74" customWidth="1"/>
    <col min="2533" max="2533" width="11.5546875" style="74" customWidth="1"/>
    <col min="2534" max="2534" width="13.44140625" style="74" customWidth="1"/>
    <col min="2535" max="2535" width="11.109375" style="74" customWidth="1"/>
    <col min="2536" max="2536" width="11.33203125" style="74" bestFit="1" customWidth="1"/>
    <col min="2537" max="2537" width="11.5546875" style="74" customWidth="1"/>
    <col min="2538" max="2538" width="8.88671875" style="74"/>
    <col min="2539" max="2539" width="9.88671875" style="74" bestFit="1" customWidth="1"/>
    <col min="2540" max="2540" width="9.109375" style="74" bestFit="1" customWidth="1"/>
    <col min="2541" max="2541" width="9.5546875" style="74" bestFit="1" customWidth="1"/>
    <col min="2542" max="2782" width="9.109375" style="74" bestFit="1" customWidth="1"/>
    <col min="2783" max="2783" width="1.88671875" style="74" customWidth="1"/>
    <col min="2784" max="2784" width="7.33203125" style="74" customWidth="1"/>
    <col min="2785" max="2785" width="9.88671875" style="74" customWidth="1"/>
    <col min="2786" max="2786" width="12.6640625" style="74" customWidth="1"/>
    <col min="2787" max="2787" width="11.109375" style="74" customWidth="1"/>
    <col min="2788" max="2788" width="10.88671875" style="74" customWidth="1"/>
    <col min="2789" max="2789" width="11.5546875" style="74" customWidth="1"/>
    <col min="2790" max="2790" width="13.44140625" style="74" customWidth="1"/>
    <col min="2791" max="2791" width="11.109375" style="74" customWidth="1"/>
    <col min="2792" max="2792" width="11.33203125" style="74" bestFit="1" customWidth="1"/>
    <col min="2793" max="2793" width="11.5546875" style="74" customWidth="1"/>
    <col min="2794" max="2794" width="8.88671875" style="74"/>
    <col min="2795" max="2795" width="9.88671875" style="74" bestFit="1" customWidth="1"/>
    <col min="2796" max="2796" width="9.109375" style="74" bestFit="1" customWidth="1"/>
    <col min="2797" max="2797" width="9.5546875" style="74" bestFit="1" customWidth="1"/>
    <col min="2798" max="3038" width="9.109375" style="74" bestFit="1" customWidth="1"/>
    <col min="3039" max="3039" width="1.88671875" style="74" customWidth="1"/>
    <col min="3040" max="3040" width="7.33203125" style="74" customWidth="1"/>
    <col min="3041" max="3041" width="9.88671875" style="74" customWidth="1"/>
    <col min="3042" max="3042" width="12.6640625" style="74" customWidth="1"/>
    <col min="3043" max="3043" width="11.109375" style="74" customWidth="1"/>
    <col min="3044" max="3044" width="10.88671875" style="74" customWidth="1"/>
    <col min="3045" max="3045" width="11.5546875" style="74" customWidth="1"/>
    <col min="3046" max="3046" width="13.44140625" style="74" customWidth="1"/>
    <col min="3047" max="3047" width="11.109375" style="74" customWidth="1"/>
    <col min="3048" max="3048" width="11.33203125" style="74" bestFit="1" customWidth="1"/>
    <col min="3049" max="3049" width="11.5546875" style="74" customWidth="1"/>
    <col min="3050" max="3050" width="8.88671875" style="74"/>
    <col min="3051" max="3051" width="9.88671875" style="74" bestFit="1" customWidth="1"/>
    <col min="3052" max="3052" width="9.109375" style="74" bestFit="1" customWidth="1"/>
    <col min="3053" max="3053" width="9.5546875" style="74" bestFit="1" customWidth="1"/>
    <col min="3054" max="3294" width="9.109375" style="74" bestFit="1" customWidth="1"/>
    <col min="3295" max="3295" width="1.88671875" style="74" customWidth="1"/>
    <col min="3296" max="3296" width="7.33203125" style="74" customWidth="1"/>
    <col min="3297" max="3297" width="9.88671875" style="74" customWidth="1"/>
    <col min="3298" max="3298" width="12.6640625" style="74" customWidth="1"/>
    <col min="3299" max="3299" width="11.109375" style="74" customWidth="1"/>
    <col min="3300" max="3300" width="10.88671875" style="74" customWidth="1"/>
    <col min="3301" max="3301" width="11.5546875" style="74" customWidth="1"/>
    <col min="3302" max="3302" width="13.44140625" style="74" customWidth="1"/>
    <col min="3303" max="3303" width="11.109375" style="74" customWidth="1"/>
    <col min="3304" max="3304" width="11.33203125" style="74" bestFit="1" customWidth="1"/>
    <col min="3305" max="3305" width="11.5546875" style="74" customWidth="1"/>
    <col min="3306" max="3306" width="8.88671875" style="74"/>
    <col min="3307" max="3307" width="9.88671875" style="74" bestFit="1" customWidth="1"/>
    <col min="3308" max="3308" width="9.109375" style="74" bestFit="1" customWidth="1"/>
    <col min="3309" max="3309" width="9.5546875" style="74" bestFit="1" customWidth="1"/>
    <col min="3310" max="3550" width="9.109375" style="74" bestFit="1" customWidth="1"/>
    <col min="3551" max="3551" width="1.88671875" style="74" customWidth="1"/>
    <col min="3552" max="3552" width="7.33203125" style="74" customWidth="1"/>
    <col min="3553" max="3553" width="9.88671875" style="74" customWidth="1"/>
    <col min="3554" max="3554" width="12.6640625" style="74" customWidth="1"/>
    <col min="3555" max="3555" width="11.109375" style="74" customWidth="1"/>
    <col min="3556" max="3556" width="10.88671875" style="74" customWidth="1"/>
    <col min="3557" max="3557" width="11.5546875" style="74" customWidth="1"/>
    <col min="3558" max="3558" width="13.44140625" style="74" customWidth="1"/>
    <col min="3559" max="3559" width="11.109375" style="74" customWidth="1"/>
    <col min="3560" max="3560" width="11.33203125" style="74" bestFit="1" customWidth="1"/>
    <col min="3561" max="3561" width="11.5546875" style="74" customWidth="1"/>
    <col min="3562" max="3562" width="8.88671875" style="74"/>
    <col min="3563" max="3563" width="9.88671875" style="74" bestFit="1" customWidth="1"/>
    <col min="3564" max="3564" width="9.109375" style="74" bestFit="1" customWidth="1"/>
    <col min="3565" max="3565" width="9.5546875" style="74" bestFit="1" customWidth="1"/>
    <col min="3566" max="3806" width="9.109375" style="74" bestFit="1" customWidth="1"/>
    <col min="3807" max="3807" width="1.88671875" style="74" customWidth="1"/>
    <col min="3808" max="3808" width="7.33203125" style="74" customWidth="1"/>
    <col min="3809" max="3809" width="9.88671875" style="74" customWidth="1"/>
    <col min="3810" max="3810" width="12.6640625" style="74" customWidth="1"/>
    <col min="3811" max="3811" width="11.109375" style="74" customWidth="1"/>
    <col min="3812" max="3812" width="10.88671875" style="74" customWidth="1"/>
    <col min="3813" max="3813" width="11.5546875" style="74" customWidth="1"/>
    <col min="3814" max="3814" width="13.44140625" style="74" customWidth="1"/>
    <col min="3815" max="3815" width="11.109375" style="74" customWidth="1"/>
    <col min="3816" max="3816" width="11.33203125" style="74" bestFit="1" customWidth="1"/>
    <col min="3817" max="3817" width="11.5546875" style="74" customWidth="1"/>
    <col min="3818" max="3818" width="8.88671875" style="74"/>
    <col min="3819" max="3819" width="9.88671875" style="74" bestFit="1" customWidth="1"/>
    <col min="3820" max="3820" width="9.109375" style="74" bestFit="1" customWidth="1"/>
    <col min="3821" max="3821" width="9.5546875" style="74" bestFit="1" customWidth="1"/>
    <col min="3822" max="4062" width="9.109375" style="74" bestFit="1" customWidth="1"/>
    <col min="4063" max="4063" width="1.88671875" style="74" customWidth="1"/>
    <col min="4064" max="4064" width="7.33203125" style="74" customWidth="1"/>
    <col min="4065" max="4065" width="9.88671875" style="74" customWidth="1"/>
    <col min="4066" max="4066" width="12.6640625" style="74" customWidth="1"/>
    <col min="4067" max="4067" width="11.109375" style="74" customWidth="1"/>
    <col min="4068" max="4068" width="10.88671875" style="74" customWidth="1"/>
    <col min="4069" max="4069" width="11.5546875" style="74" customWidth="1"/>
    <col min="4070" max="4070" width="13.44140625" style="74" customWidth="1"/>
    <col min="4071" max="4071" width="11.109375" style="74" customWidth="1"/>
    <col min="4072" max="4072" width="11.33203125" style="74" bestFit="1" customWidth="1"/>
    <col min="4073" max="4073" width="11.5546875" style="74" customWidth="1"/>
    <col min="4074" max="4074" width="8.88671875" style="74"/>
    <col min="4075" max="4075" width="9.88671875" style="74" bestFit="1" customWidth="1"/>
    <col min="4076" max="4076" width="9.109375" style="74" bestFit="1" customWidth="1"/>
    <col min="4077" max="4077" width="9.5546875" style="74" bestFit="1" customWidth="1"/>
    <col min="4078" max="4318" width="9.109375" style="74" bestFit="1" customWidth="1"/>
    <col min="4319" max="4319" width="1.88671875" style="74" customWidth="1"/>
    <col min="4320" max="4320" width="7.33203125" style="74" customWidth="1"/>
    <col min="4321" max="4321" width="9.88671875" style="74" customWidth="1"/>
    <col min="4322" max="4322" width="12.6640625" style="74" customWidth="1"/>
    <col min="4323" max="4323" width="11.109375" style="74" customWidth="1"/>
    <col min="4324" max="4324" width="10.88671875" style="74" customWidth="1"/>
    <col min="4325" max="4325" width="11.5546875" style="74" customWidth="1"/>
    <col min="4326" max="4326" width="13.44140625" style="74" customWidth="1"/>
    <col min="4327" max="4327" width="11.109375" style="74" customWidth="1"/>
    <col min="4328" max="4328" width="11.33203125" style="74" bestFit="1" customWidth="1"/>
    <col min="4329" max="4329" width="11.5546875" style="74" customWidth="1"/>
    <col min="4330" max="4330" width="8.88671875" style="74"/>
    <col min="4331" max="4331" width="9.88671875" style="74" bestFit="1" customWidth="1"/>
    <col min="4332" max="4332" width="9.109375" style="74" bestFit="1" customWidth="1"/>
    <col min="4333" max="4333" width="9.5546875" style="74" bestFit="1" customWidth="1"/>
    <col min="4334" max="4574" width="9.109375" style="74" bestFit="1" customWidth="1"/>
    <col min="4575" max="4575" width="1.88671875" style="74" customWidth="1"/>
    <col min="4576" max="4576" width="7.33203125" style="74" customWidth="1"/>
    <col min="4577" max="4577" width="9.88671875" style="74" customWidth="1"/>
    <col min="4578" max="4578" width="12.6640625" style="74" customWidth="1"/>
    <col min="4579" max="4579" width="11.109375" style="74" customWidth="1"/>
    <col min="4580" max="4580" width="10.88671875" style="74" customWidth="1"/>
    <col min="4581" max="4581" width="11.5546875" style="74" customWidth="1"/>
    <col min="4582" max="4582" width="13.44140625" style="74" customWidth="1"/>
    <col min="4583" max="4583" width="11.109375" style="74" customWidth="1"/>
    <col min="4584" max="4584" width="11.33203125" style="74" bestFit="1" customWidth="1"/>
    <col min="4585" max="4585" width="11.5546875" style="74" customWidth="1"/>
    <col min="4586" max="4586" width="8.88671875" style="74"/>
    <col min="4587" max="4587" width="9.88671875" style="74" bestFit="1" customWidth="1"/>
    <col min="4588" max="4588" width="9.109375" style="74" bestFit="1" customWidth="1"/>
    <col min="4589" max="4589" width="9.5546875" style="74" bestFit="1" customWidth="1"/>
    <col min="4590" max="4830" width="9.109375" style="74" bestFit="1" customWidth="1"/>
    <col min="4831" max="4831" width="1.88671875" style="74" customWidth="1"/>
    <col min="4832" max="4832" width="7.33203125" style="74" customWidth="1"/>
    <col min="4833" max="4833" width="9.88671875" style="74" customWidth="1"/>
    <col min="4834" max="4834" width="12.6640625" style="74" customWidth="1"/>
    <col min="4835" max="4835" width="11.109375" style="74" customWidth="1"/>
    <col min="4836" max="4836" width="10.88671875" style="74" customWidth="1"/>
    <col min="4837" max="4837" width="11.5546875" style="74" customWidth="1"/>
    <col min="4838" max="4838" width="13.44140625" style="74" customWidth="1"/>
    <col min="4839" max="4839" width="11.109375" style="74" customWidth="1"/>
    <col min="4840" max="4840" width="11.33203125" style="74" bestFit="1" customWidth="1"/>
    <col min="4841" max="4841" width="11.5546875" style="74" customWidth="1"/>
    <col min="4842" max="4842" width="8.88671875" style="74"/>
    <col min="4843" max="4843" width="9.88671875" style="74" bestFit="1" customWidth="1"/>
    <col min="4844" max="4844" width="9.109375" style="74" bestFit="1" customWidth="1"/>
    <col min="4845" max="4845" width="9.5546875" style="74" bestFit="1" customWidth="1"/>
    <col min="4846" max="5086" width="9.109375" style="74" bestFit="1" customWidth="1"/>
    <col min="5087" max="5087" width="1.88671875" style="74" customWidth="1"/>
    <col min="5088" max="5088" width="7.33203125" style="74" customWidth="1"/>
    <col min="5089" max="5089" width="9.88671875" style="74" customWidth="1"/>
    <col min="5090" max="5090" width="12.6640625" style="74" customWidth="1"/>
    <col min="5091" max="5091" width="11.109375" style="74" customWidth="1"/>
    <col min="5092" max="5092" width="10.88671875" style="74" customWidth="1"/>
    <col min="5093" max="5093" width="11.5546875" style="74" customWidth="1"/>
    <col min="5094" max="5094" width="13.44140625" style="74" customWidth="1"/>
    <col min="5095" max="5095" width="11.109375" style="74" customWidth="1"/>
    <col min="5096" max="5096" width="11.33203125" style="74" bestFit="1" customWidth="1"/>
    <col min="5097" max="5097" width="11.5546875" style="74" customWidth="1"/>
    <col min="5098" max="5098" width="8.88671875" style="74"/>
    <col min="5099" max="5099" width="9.88671875" style="74" bestFit="1" customWidth="1"/>
    <col min="5100" max="5100" width="9.109375" style="74" bestFit="1" customWidth="1"/>
    <col min="5101" max="5101" width="9.5546875" style="74" bestFit="1" customWidth="1"/>
    <col min="5102" max="5342" width="9.109375" style="74" bestFit="1" customWidth="1"/>
    <col min="5343" max="5343" width="1.88671875" style="74" customWidth="1"/>
    <col min="5344" max="5344" width="7.33203125" style="74" customWidth="1"/>
    <col min="5345" max="5345" width="9.88671875" style="74" customWidth="1"/>
    <col min="5346" max="5346" width="12.6640625" style="74" customWidth="1"/>
    <col min="5347" max="5347" width="11.109375" style="74" customWidth="1"/>
    <col min="5348" max="5348" width="10.88671875" style="74" customWidth="1"/>
    <col min="5349" max="5349" width="11.5546875" style="74" customWidth="1"/>
    <col min="5350" max="5350" width="13.44140625" style="74" customWidth="1"/>
    <col min="5351" max="5351" width="11.109375" style="74" customWidth="1"/>
    <col min="5352" max="5352" width="11.33203125" style="74" bestFit="1" customWidth="1"/>
    <col min="5353" max="5353" width="11.5546875" style="74" customWidth="1"/>
    <col min="5354" max="5354" width="8.88671875" style="74"/>
    <col min="5355" max="5355" width="9.88671875" style="74" bestFit="1" customWidth="1"/>
    <col min="5356" max="5356" width="9.109375" style="74" bestFit="1" customWidth="1"/>
    <col min="5357" max="5357" width="9.5546875" style="74" bestFit="1" customWidth="1"/>
    <col min="5358" max="5598" width="9.109375" style="74" bestFit="1" customWidth="1"/>
    <col min="5599" max="5599" width="1.88671875" style="74" customWidth="1"/>
    <col min="5600" max="5600" width="7.33203125" style="74" customWidth="1"/>
    <col min="5601" max="5601" width="9.88671875" style="74" customWidth="1"/>
    <col min="5602" max="5602" width="12.6640625" style="74" customWidth="1"/>
    <col min="5603" max="5603" width="11.109375" style="74" customWidth="1"/>
    <col min="5604" max="5604" width="10.88671875" style="74" customWidth="1"/>
    <col min="5605" max="5605" width="11.5546875" style="74" customWidth="1"/>
    <col min="5606" max="5606" width="13.44140625" style="74" customWidth="1"/>
    <col min="5607" max="5607" width="11.109375" style="74" customWidth="1"/>
    <col min="5608" max="5608" width="11.33203125" style="74" bestFit="1" customWidth="1"/>
    <col min="5609" max="5609" width="11.5546875" style="74" customWidth="1"/>
    <col min="5610" max="5610" width="8.88671875" style="74"/>
    <col min="5611" max="5611" width="9.88671875" style="74" bestFit="1" customWidth="1"/>
    <col min="5612" max="5612" width="9.109375" style="74" bestFit="1" customWidth="1"/>
    <col min="5613" max="5613" width="9.5546875" style="74" bestFit="1" customWidth="1"/>
    <col min="5614" max="5854" width="9.109375" style="74" bestFit="1" customWidth="1"/>
    <col min="5855" max="5855" width="1.88671875" style="74" customWidth="1"/>
    <col min="5856" max="5856" width="7.33203125" style="74" customWidth="1"/>
    <col min="5857" max="5857" width="9.88671875" style="74" customWidth="1"/>
    <col min="5858" max="5858" width="12.6640625" style="74" customWidth="1"/>
    <col min="5859" max="5859" width="11.109375" style="74" customWidth="1"/>
    <col min="5860" max="5860" width="10.88671875" style="74" customWidth="1"/>
    <col min="5861" max="5861" width="11.5546875" style="74" customWidth="1"/>
    <col min="5862" max="5862" width="13.44140625" style="74" customWidth="1"/>
    <col min="5863" max="5863" width="11.109375" style="74" customWidth="1"/>
    <col min="5864" max="5864" width="11.33203125" style="74" bestFit="1" customWidth="1"/>
    <col min="5865" max="5865" width="11.5546875" style="74" customWidth="1"/>
    <col min="5866" max="5866" width="8.88671875" style="74"/>
    <col min="5867" max="5867" width="9.88671875" style="74" bestFit="1" customWidth="1"/>
    <col min="5868" max="5868" width="9.109375" style="74" bestFit="1" customWidth="1"/>
    <col min="5869" max="5869" width="9.5546875" style="74" bestFit="1" customWidth="1"/>
    <col min="5870" max="6110" width="9.109375" style="74" bestFit="1" customWidth="1"/>
    <col min="6111" max="6111" width="1.88671875" style="74" customWidth="1"/>
    <col min="6112" max="6112" width="7.33203125" style="74" customWidth="1"/>
    <col min="6113" max="6113" width="9.88671875" style="74" customWidth="1"/>
    <col min="6114" max="6114" width="12.6640625" style="74" customWidth="1"/>
    <col min="6115" max="6115" width="11.109375" style="74" customWidth="1"/>
    <col min="6116" max="6116" width="10.88671875" style="74" customWidth="1"/>
    <col min="6117" max="6117" width="11.5546875" style="74" customWidth="1"/>
    <col min="6118" max="6118" width="13.44140625" style="74" customWidth="1"/>
    <col min="6119" max="6119" width="11.109375" style="74" customWidth="1"/>
    <col min="6120" max="6120" width="11.33203125" style="74" bestFit="1" customWidth="1"/>
    <col min="6121" max="6121" width="11.5546875" style="74" customWidth="1"/>
    <col min="6122" max="6122" width="8.88671875" style="74"/>
    <col min="6123" max="6123" width="9.88671875" style="74" bestFit="1" customWidth="1"/>
    <col min="6124" max="6124" width="9.109375" style="74" bestFit="1" customWidth="1"/>
    <col min="6125" max="6125" width="9.5546875" style="74" bestFit="1" customWidth="1"/>
    <col min="6126" max="6366" width="9.109375" style="74" bestFit="1" customWidth="1"/>
    <col min="6367" max="6367" width="1.88671875" style="74" customWidth="1"/>
    <col min="6368" max="6368" width="7.33203125" style="74" customWidth="1"/>
    <col min="6369" max="6369" width="9.88671875" style="74" customWidth="1"/>
    <col min="6370" max="6370" width="12.6640625" style="74" customWidth="1"/>
    <col min="6371" max="6371" width="11.109375" style="74" customWidth="1"/>
    <col min="6372" max="6372" width="10.88671875" style="74" customWidth="1"/>
    <col min="6373" max="6373" width="11.5546875" style="74" customWidth="1"/>
    <col min="6374" max="6374" width="13.44140625" style="74" customWidth="1"/>
    <col min="6375" max="6375" width="11.109375" style="74" customWidth="1"/>
    <col min="6376" max="6376" width="11.33203125" style="74" bestFit="1" customWidth="1"/>
    <col min="6377" max="6377" width="11.5546875" style="74" customWidth="1"/>
    <col min="6378" max="6378" width="8.88671875" style="74"/>
    <col min="6379" max="6379" width="9.88671875" style="74" bestFit="1" customWidth="1"/>
    <col min="6380" max="6380" width="9.109375" style="74" bestFit="1" customWidth="1"/>
    <col min="6381" max="6381" width="9.5546875" style="74" bestFit="1" customWidth="1"/>
    <col min="6382" max="6622" width="9.109375" style="74" bestFit="1" customWidth="1"/>
    <col min="6623" max="6623" width="1.88671875" style="74" customWidth="1"/>
    <col min="6624" max="6624" width="7.33203125" style="74" customWidth="1"/>
    <col min="6625" max="6625" width="9.88671875" style="74" customWidth="1"/>
    <col min="6626" max="6626" width="12.6640625" style="74" customWidth="1"/>
    <col min="6627" max="6627" width="11.109375" style="74" customWidth="1"/>
    <col min="6628" max="6628" width="10.88671875" style="74" customWidth="1"/>
    <col min="6629" max="6629" width="11.5546875" style="74" customWidth="1"/>
    <col min="6630" max="6630" width="13.44140625" style="74" customWidth="1"/>
    <col min="6631" max="6631" width="11.109375" style="74" customWidth="1"/>
    <col min="6632" max="6632" width="11.33203125" style="74" bestFit="1" customWidth="1"/>
    <col min="6633" max="6633" width="11.5546875" style="74" customWidth="1"/>
    <col min="6634" max="6634" width="8.88671875" style="74"/>
    <col min="6635" max="6635" width="9.88671875" style="74" bestFit="1" customWidth="1"/>
    <col min="6636" max="6636" width="9.109375" style="74" bestFit="1" customWidth="1"/>
    <col min="6637" max="6637" width="9.5546875" style="74" bestFit="1" customWidth="1"/>
    <col min="6638" max="6878" width="9.109375" style="74" bestFit="1" customWidth="1"/>
    <col min="6879" max="6879" width="1.88671875" style="74" customWidth="1"/>
    <col min="6880" max="6880" width="7.33203125" style="74" customWidth="1"/>
    <col min="6881" max="6881" width="9.88671875" style="74" customWidth="1"/>
    <col min="6882" max="6882" width="12.6640625" style="74" customWidth="1"/>
    <col min="6883" max="6883" width="11.109375" style="74" customWidth="1"/>
    <col min="6884" max="6884" width="10.88671875" style="74" customWidth="1"/>
    <col min="6885" max="6885" width="11.5546875" style="74" customWidth="1"/>
    <col min="6886" max="6886" width="13.44140625" style="74" customWidth="1"/>
    <col min="6887" max="6887" width="11.109375" style="74" customWidth="1"/>
    <col min="6888" max="6888" width="11.33203125" style="74" bestFit="1" customWidth="1"/>
    <col min="6889" max="6889" width="11.5546875" style="74" customWidth="1"/>
    <col min="6890" max="6890" width="8.88671875" style="74"/>
    <col min="6891" max="6891" width="9.88671875" style="74" bestFit="1" customWidth="1"/>
    <col min="6892" max="6892" width="9.109375" style="74" bestFit="1" customWidth="1"/>
    <col min="6893" max="6893" width="9.5546875" style="74" bestFit="1" customWidth="1"/>
    <col min="6894" max="7134" width="9.109375" style="74" bestFit="1" customWidth="1"/>
    <col min="7135" max="7135" width="1.88671875" style="74" customWidth="1"/>
    <col min="7136" max="7136" width="7.33203125" style="74" customWidth="1"/>
    <col min="7137" max="7137" width="9.88671875" style="74" customWidth="1"/>
    <col min="7138" max="7138" width="12.6640625" style="74" customWidth="1"/>
    <col min="7139" max="7139" width="11.109375" style="74" customWidth="1"/>
    <col min="7140" max="7140" width="10.88671875" style="74" customWidth="1"/>
    <col min="7141" max="7141" width="11.5546875" style="74" customWidth="1"/>
    <col min="7142" max="7142" width="13.44140625" style="74" customWidth="1"/>
    <col min="7143" max="7143" width="11.109375" style="74" customWidth="1"/>
    <col min="7144" max="7144" width="11.33203125" style="74" bestFit="1" customWidth="1"/>
    <col min="7145" max="7145" width="11.5546875" style="74" customWidth="1"/>
    <col min="7146" max="7146" width="8.88671875" style="74"/>
    <col min="7147" max="7147" width="9.88671875" style="74" bestFit="1" customWidth="1"/>
    <col min="7148" max="7148" width="9.109375" style="74" bestFit="1" customWidth="1"/>
    <col min="7149" max="7149" width="9.5546875" style="74" bestFit="1" customWidth="1"/>
    <col min="7150" max="7390" width="9.109375" style="74" bestFit="1" customWidth="1"/>
    <col min="7391" max="7391" width="1.88671875" style="74" customWidth="1"/>
    <col min="7392" max="7392" width="7.33203125" style="74" customWidth="1"/>
    <col min="7393" max="7393" width="9.88671875" style="74" customWidth="1"/>
    <col min="7394" max="7394" width="12.6640625" style="74" customWidth="1"/>
    <col min="7395" max="7395" width="11.109375" style="74" customWidth="1"/>
    <col min="7396" max="7396" width="10.88671875" style="74" customWidth="1"/>
    <col min="7397" max="7397" width="11.5546875" style="74" customWidth="1"/>
    <col min="7398" max="7398" width="13.44140625" style="74" customWidth="1"/>
    <col min="7399" max="7399" width="11.109375" style="74" customWidth="1"/>
    <col min="7400" max="7400" width="11.33203125" style="74" bestFit="1" customWidth="1"/>
    <col min="7401" max="7401" width="11.5546875" style="74" customWidth="1"/>
    <col min="7402" max="7402" width="8.88671875" style="74"/>
    <col min="7403" max="7403" width="9.88671875" style="74" bestFit="1" customWidth="1"/>
    <col min="7404" max="7404" width="9.109375" style="74" bestFit="1" customWidth="1"/>
    <col min="7405" max="7405" width="9.5546875" style="74" bestFit="1" customWidth="1"/>
    <col min="7406" max="7646" width="9.109375" style="74" bestFit="1" customWidth="1"/>
    <col min="7647" max="7647" width="1.88671875" style="74" customWidth="1"/>
    <col min="7648" max="7648" width="7.33203125" style="74" customWidth="1"/>
    <col min="7649" max="7649" width="9.88671875" style="74" customWidth="1"/>
    <col min="7650" max="7650" width="12.6640625" style="74" customWidth="1"/>
    <col min="7651" max="7651" width="11.109375" style="74" customWidth="1"/>
    <col min="7652" max="7652" width="10.88671875" style="74" customWidth="1"/>
    <col min="7653" max="7653" width="11.5546875" style="74" customWidth="1"/>
    <col min="7654" max="7654" width="13.44140625" style="74" customWidth="1"/>
    <col min="7655" max="7655" width="11.109375" style="74" customWidth="1"/>
    <col min="7656" max="7656" width="11.33203125" style="74" bestFit="1" customWidth="1"/>
    <col min="7657" max="7657" width="11.5546875" style="74" customWidth="1"/>
    <col min="7658" max="7658" width="8.88671875" style="74"/>
    <col min="7659" max="7659" width="9.88671875" style="74" bestFit="1" customWidth="1"/>
    <col min="7660" max="7660" width="9.109375" style="74" bestFit="1" customWidth="1"/>
    <col min="7661" max="7661" width="9.5546875" style="74" bestFit="1" customWidth="1"/>
    <col min="7662" max="7902" width="9.109375" style="74" bestFit="1" customWidth="1"/>
    <col min="7903" max="7903" width="1.88671875" style="74" customWidth="1"/>
    <col min="7904" max="7904" width="7.33203125" style="74" customWidth="1"/>
    <col min="7905" max="7905" width="9.88671875" style="74" customWidth="1"/>
    <col min="7906" max="7906" width="12.6640625" style="74" customWidth="1"/>
    <col min="7907" max="7907" width="11.109375" style="74" customWidth="1"/>
    <col min="7908" max="7908" width="10.88671875" style="74" customWidth="1"/>
    <col min="7909" max="7909" width="11.5546875" style="74" customWidth="1"/>
    <col min="7910" max="7910" width="13.44140625" style="74" customWidth="1"/>
    <col min="7911" max="7911" width="11.109375" style="74" customWidth="1"/>
    <col min="7912" max="7912" width="11.33203125" style="74" bestFit="1" customWidth="1"/>
    <col min="7913" max="7913" width="11.5546875" style="74" customWidth="1"/>
    <col min="7914" max="7914" width="8.88671875" style="74"/>
    <col min="7915" max="7915" width="9.88671875" style="74" bestFit="1" customWidth="1"/>
    <col min="7916" max="7916" width="9.109375" style="74" bestFit="1" customWidth="1"/>
    <col min="7917" max="7917" width="9.5546875" style="74" bestFit="1" customWidth="1"/>
    <col min="7918" max="8158" width="9.109375" style="74" bestFit="1" customWidth="1"/>
    <col min="8159" max="8159" width="1.88671875" style="74" customWidth="1"/>
    <col min="8160" max="8160" width="7.33203125" style="74" customWidth="1"/>
    <col min="8161" max="8161" width="9.88671875" style="74" customWidth="1"/>
    <col min="8162" max="8162" width="12.6640625" style="74" customWidth="1"/>
    <col min="8163" max="8163" width="11.109375" style="74" customWidth="1"/>
    <col min="8164" max="8164" width="10.88671875" style="74" customWidth="1"/>
    <col min="8165" max="8165" width="11.5546875" style="74" customWidth="1"/>
    <col min="8166" max="8166" width="13.44140625" style="74" customWidth="1"/>
    <col min="8167" max="8167" width="11.109375" style="74" customWidth="1"/>
    <col min="8168" max="8168" width="11.33203125" style="74" bestFit="1" customWidth="1"/>
    <col min="8169" max="8169" width="11.5546875" style="74" customWidth="1"/>
    <col min="8170" max="8170" width="8.88671875" style="74"/>
    <col min="8171" max="8171" width="9.88671875" style="74" bestFit="1" customWidth="1"/>
    <col min="8172" max="8172" width="9.109375" style="74" bestFit="1" customWidth="1"/>
    <col min="8173" max="8173" width="9.5546875" style="74" bestFit="1" customWidth="1"/>
    <col min="8174" max="8414" width="9.109375" style="74" bestFit="1" customWidth="1"/>
    <col min="8415" max="8415" width="1.88671875" style="74" customWidth="1"/>
    <col min="8416" max="8416" width="7.33203125" style="74" customWidth="1"/>
    <col min="8417" max="8417" width="9.88671875" style="74" customWidth="1"/>
    <col min="8418" max="8418" width="12.6640625" style="74" customWidth="1"/>
    <col min="8419" max="8419" width="11.109375" style="74" customWidth="1"/>
    <col min="8420" max="8420" width="10.88671875" style="74" customWidth="1"/>
    <col min="8421" max="8421" width="11.5546875" style="74" customWidth="1"/>
    <col min="8422" max="8422" width="13.44140625" style="74" customWidth="1"/>
    <col min="8423" max="8423" width="11.109375" style="74" customWidth="1"/>
    <col min="8424" max="8424" width="11.33203125" style="74" bestFit="1" customWidth="1"/>
    <col min="8425" max="8425" width="11.5546875" style="74" customWidth="1"/>
    <col min="8426" max="8426" width="8.88671875" style="74"/>
    <col min="8427" max="8427" width="9.88671875" style="74" bestFit="1" customWidth="1"/>
    <col min="8428" max="8428" width="9.109375" style="74" bestFit="1" customWidth="1"/>
    <col min="8429" max="8429" width="9.5546875" style="74" bestFit="1" customWidth="1"/>
    <col min="8430" max="8670" width="9.109375" style="74" bestFit="1" customWidth="1"/>
    <col min="8671" max="8671" width="1.88671875" style="74" customWidth="1"/>
    <col min="8672" max="8672" width="7.33203125" style="74" customWidth="1"/>
    <col min="8673" max="8673" width="9.88671875" style="74" customWidth="1"/>
    <col min="8674" max="8674" width="12.6640625" style="74" customWidth="1"/>
    <col min="8675" max="8675" width="11.109375" style="74" customWidth="1"/>
    <col min="8676" max="8676" width="10.88671875" style="74" customWidth="1"/>
    <col min="8677" max="8677" width="11.5546875" style="74" customWidth="1"/>
    <col min="8678" max="8678" width="13.44140625" style="74" customWidth="1"/>
    <col min="8679" max="8679" width="11.109375" style="74" customWidth="1"/>
    <col min="8680" max="8680" width="11.33203125" style="74" bestFit="1" customWidth="1"/>
    <col min="8681" max="8681" width="11.5546875" style="74" customWidth="1"/>
    <col min="8682" max="8682" width="8.88671875" style="74"/>
    <col min="8683" max="8683" width="9.88671875" style="74" bestFit="1" customWidth="1"/>
    <col min="8684" max="8684" width="9.109375" style="74" bestFit="1" customWidth="1"/>
    <col min="8685" max="8685" width="9.5546875" style="74" bestFit="1" customWidth="1"/>
    <col min="8686" max="8926" width="9.109375" style="74" bestFit="1" customWidth="1"/>
    <col min="8927" max="8927" width="1.88671875" style="74" customWidth="1"/>
    <col min="8928" max="8928" width="7.33203125" style="74" customWidth="1"/>
    <col min="8929" max="8929" width="9.88671875" style="74" customWidth="1"/>
    <col min="8930" max="8930" width="12.6640625" style="74" customWidth="1"/>
    <col min="8931" max="8931" width="11.109375" style="74" customWidth="1"/>
    <col min="8932" max="8932" width="10.88671875" style="74" customWidth="1"/>
    <col min="8933" max="8933" width="11.5546875" style="74" customWidth="1"/>
    <col min="8934" max="8934" width="13.44140625" style="74" customWidth="1"/>
    <col min="8935" max="8935" width="11.109375" style="74" customWidth="1"/>
    <col min="8936" max="8936" width="11.33203125" style="74" bestFit="1" customWidth="1"/>
    <col min="8937" max="8937" width="11.5546875" style="74" customWidth="1"/>
    <col min="8938" max="8938" width="8.88671875" style="74"/>
    <col min="8939" max="8939" width="9.88671875" style="74" bestFit="1" customWidth="1"/>
    <col min="8940" max="8940" width="9.109375" style="74" bestFit="1" customWidth="1"/>
    <col min="8941" max="8941" width="9.5546875" style="74" bestFit="1" customWidth="1"/>
    <col min="8942" max="9182" width="9.109375" style="74" bestFit="1" customWidth="1"/>
    <col min="9183" max="9183" width="1.88671875" style="74" customWidth="1"/>
    <col min="9184" max="9184" width="7.33203125" style="74" customWidth="1"/>
    <col min="9185" max="9185" width="9.88671875" style="74" customWidth="1"/>
    <col min="9186" max="9186" width="12.6640625" style="74" customWidth="1"/>
    <col min="9187" max="9187" width="11.109375" style="74" customWidth="1"/>
    <col min="9188" max="9188" width="10.88671875" style="74" customWidth="1"/>
    <col min="9189" max="9189" width="11.5546875" style="74" customWidth="1"/>
    <col min="9190" max="9190" width="13.44140625" style="74" customWidth="1"/>
    <col min="9191" max="9191" width="11.109375" style="74" customWidth="1"/>
    <col min="9192" max="9192" width="11.33203125" style="74" bestFit="1" customWidth="1"/>
    <col min="9193" max="9193" width="11.5546875" style="74" customWidth="1"/>
    <col min="9194" max="9194" width="8.88671875" style="74"/>
    <col min="9195" max="9195" width="9.88671875" style="74" bestFit="1" customWidth="1"/>
    <col min="9196" max="9196" width="9.109375" style="74" bestFit="1" customWidth="1"/>
    <col min="9197" max="9197" width="9.5546875" style="74" bestFit="1" customWidth="1"/>
    <col min="9198" max="9438" width="9.109375" style="74" bestFit="1" customWidth="1"/>
    <col min="9439" max="9439" width="1.88671875" style="74" customWidth="1"/>
    <col min="9440" max="9440" width="7.33203125" style="74" customWidth="1"/>
    <col min="9441" max="9441" width="9.88671875" style="74" customWidth="1"/>
    <col min="9442" max="9442" width="12.6640625" style="74" customWidth="1"/>
    <col min="9443" max="9443" width="11.109375" style="74" customWidth="1"/>
    <col min="9444" max="9444" width="10.88671875" style="74" customWidth="1"/>
    <col min="9445" max="9445" width="11.5546875" style="74" customWidth="1"/>
    <col min="9446" max="9446" width="13.44140625" style="74" customWidth="1"/>
    <col min="9447" max="9447" width="11.109375" style="74" customWidth="1"/>
    <col min="9448" max="9448" width="11.33203125" style="74" bestFit="1" customWidth="1"/>
    <col min="9449" max="9449" width="11.5546875" style="74" customWidth="1"/>
    <col min="9450" max="9450" width="8.88671875" style="74"/>
    <col min="9451" max="9451" width="9.88671875" style="74" bestFit="1" customWidth="1"/>
    <col min="9452" max="9452" width="9.109375" style="74" bestFit="1" customWidth="1"/>
    <col min="9453" max="9453" width="9.5546875" style="74" bestFit="1" customWidth="1"/>
    <col min="9454" max="9694" width="9.109375" style="74" bestFit="1" customWidth="1"/>
    <col min="9695" max="9695" width="1.88671875" style="74" customWidth="1"/>
    <col min="9696" max="9696" width="7.33203125" style="74" customWidth="1"/>
    <col min="9697" max="9697" width="9.88671875" style="74" customWidth="1"/>
    <col min="9698" max="9698" width="12.6640625" style="74" customWidth="1"/>
    <col min="9699" max="9699" width="11.109375" style="74" customWidth="1"/>
    <col min="9700" max="9700" width="10.88671875" style="74" customWidth="1"/>
    <col min="9701" max="9701" width="11.5546875" style="74" customWidth="1"/>
    <col min="9702" max="9702" width="13.44140625" style="74" customWidth="1"/>
    <col min="9703" max="9703" width="11.109375" style="74" customWidth="1"/>
    <col min="9704" max="9704" width="11.33203125" style="74" bestFit="1" customWidth="1"/>
    <col min="9705" max="9705" width="11.5546875" style="74" customWidth="1"/>
    <col min="9706" max="9706" width="8.88671875" style="74"/>
    <col min="9707" max="9707" width="9.88671875" style="74" bestFit="1" customWidth="1"/>
    <col min="9708" max="9708" width="9.109375" style="74" bestFit="1" customWidth="1"/>
    <col min="9709" max="9709" width="9.5546875" style="74" bestFit="1" customWidth="1"/>
    <col min="9710" max="9950" width="9.109375" style="74" bestFit="1" customWidth="1"/>
    <col min="9951" max="9951" width="1.88671875" style="74" customWidth="1"/>
    <col min="9952" max="9952" width="7.33203125" style="74" customWidth="1"/>
    <col min="9953" max="9953" width="9.88671875" style="74" customWidth="1"/>
    <col min="9954" max="9954" width="12.6640625" style="74" customWidth="1"/>
    <col min="9955" max="9955" width="11.109375" style="74" customWidth="1"/>
    <col min="9956" max="9956" width="10.88671875" style="74" customWidth="1"/>
    <col min="9957" max="9957" width="11.5546875" style="74" customWidth="1"/>
    <col min="9958" max="9958" width="13.44140625" style="74" customWidth="1"/>
    <col min="9959" max="9959" width="11.109375" style="74" customWidth="1"/>
    <col min="9960" max="9960" width="11.33203125" style="74" bestFit="1" customWidth="1"/>
    <col min="9961" max="9961" width="11.5546875" style="74" customWidth="1"/>
    <col min="9962" max="9962" width="8.88671875" style="74"/>
    <col min="9963" max="9963" width="9.88671875" style="74" bestFit="1" customWidth="1"/>
    <col min="9964" max="9964" width="9.109375" style="74" bestFit="1" customWidth="1"/>
    <col min="9965" max="9965" width="9.5546875" style="74" bestFit="1" customWidth="1"/>
    <col min="9966" max="10206" width="9.109375" style="74" bestFit="1" customWidth="1"/>
    <col min="10207" max="10207" width="1.88671875" style="74" customWidth="1"/>
    <col min="10208" max="10208" width="7.33203125" style="74" customWidth="1"/>
    <col min="10209" max="10209" width="9.88671875" style="74" customWidth="1"/>
    <col min="10210" max="10210" width="12.6640625" style="74" customWidth="1"/>
    <col min="10211" max="10211" width="11.109375" style="74" customWidth="1"/>
    <col min="10212" max="10212" width="10.88671875" style="74" customWidth="1"/>
    <col min="10213" max="10213" width="11.5546875" style="74" customWidth="1"/>
    <col min="10214" max="10214" width="13.44140625" style="74" customWidth="1"/>
    <col min="10215" max="10215" width="11.109375" style="74" customWidth="1"/>
    <col min="10216" max="10216" width="11.33203125" style="74" bestFit="1" customWidth="1"/>
    <col min="10217" max="10217" width="11.5546875" style="74" customWidth="1"/>
    <col min="10218" max="10218" width="8.88671875" style="74"/>
    <col min="10219" max="10219" width="9.88671875" style="74" bestFit="1" customWidth="1"/>
    <col min="10220" max="10220" width="9.109375" style="74" bestFit="1" customWidth="1"/>
    <col min="10221" max="10221" width="9.5546875" style="74" bestFit="1" customWidth="1"/>
    <col min="10222" max="10462" width="9.109375" style="74" bestFit="1" customWidth="1"/>
    <col min="10463" max="10463" width="1.88671875" style="74" customWidth="1"/>
    <col min="10464" max="10464" width="7.33203125" style="74" customWidth="1"/>
    <col min="10465" max="10465" width="9.88671875" style="74" customWidth="1"/>
    <col min="10466" max="10466" width="12.6640625" style="74" customWidth="1"/>
    <col min="10467" max="10467" width="11.109375" style="74" customWidth="1"/>
    <col min="10468" max="10468" width="10.88671875" style="74" customWidth="1"/>
    <col min="10469" max="10469" width="11.5546875" style="74" customWidth="1"/>
    <col min="10470" max="10470" width="13.44140625" style="74" customWidth="1"/>
    <col min="10471" max="10471" width="11.109375" style="74" customWidth="1"/>
    <col min="10472" max="10472" width="11.33203125" style="74" bestFit="1" customWidth="1"/>
    <col min="10473" max="10473" width="11.5546875" style="74" customWidth="1"/>
    <col min="10474" max="10474" width="8.88671875" style="74"/>
    <col min="10475" max="10475" width="9.88671875" style="74" bestFit="1" customWidth="1"/>
    <col min="10476" max="10476" width="9.109375" style="74" bestFit="1" customWidth="1"/>
    <col min="10477" max="10477" width="9.5546875" style="74" bestFit="1" customWidth="1"/>
    <col min="10478" max="10718" width="9.109375" style="74" bestFit="1" customWidth="1"/>
    <col min="10719" max="10719" width="1.88671875" style="74" customWidth="1"/>
    <col min="10720" max="10720" width="7.33203125" style="74" customWidth="1"/>
    <col min="10721" max="10721" width="9.88671875" style="74" customWidth="1"/>
    <col min="10722" max="10722" width="12.6640625" style="74" customWidth="1"/>
    <col min="10723" max="10723" width="11.109375" style="74" customWidth="1"/>
    <col min="10724" max="10724" width="10.88671875" style="74" customWidth="1"/>
    <col min="10725" max="10725" width="11.5546875" style="74" customWidth="1"/>
    <col min="10726" max="10726" width="13.44140625" style="74" customWidth="1"/>
    <col min="10727" max="10727" width="11.109375" style="74" customWidth="1"/>
    <col min="10728" max="10728" width="11.33203125" style="74" bestFit="1" customWidth="1"/>
    <col min="10729" max="10729" width="11.5546875" style="74" customWidth="1"/>
    <col min="10730" max="10730" width="8.88671875" style="74"/>
    <col min="10731" max="10731" width="9.88671875" style="74" bestFit="1" customWidth="1"/>
    <col min="10732" max="10732" width="9.109375" style="74" bestFit="1" customWidth="1"/>
    <col min="10733" max="10733" width="9.5546875" style="74" bestFit="1" customWidth="1"/>
    <col min="10734" max="10974" width="9.109375" style="74" bestFit="1" customWidth="1"/>
    <col min="10975" max="10975" width="1.88671875" style="74" customWidth="1"/>
    <col min="10976" max="10976" width="7.33203125" style="74" customWidth="1"/>
    <col min="10977" max="10977" width="9.88671875" style="74" customWidth="1"/>
    <col min="10978" max="10978" width="12.6640625" style="74" customWidth="1"/>
    <col min="10979" max="10979" width="11.109375" style="74" customWidth="1"/>
    <col min="10980" max="10980" width="10.88671875" style="74" customWidth="1"/>
    <col min="10981" max="10981" width="11.5546875" style="74" customWidth="1"/>
    <col min="10982" max="10982" width="13.44140625" style="74" customWidth="1"/>
    <col min="10983" max="10983" width="11.109375" style="74" customWidth="1"/>
    <col min="10984" max="10984" width="11.33203125" style="74" bestFit="1" customWidth="1"/>
    <col min="10985" max="10985" width="11.5546875" style="74" customWidth="1"/>
    <col min="10986" max="10986" width="8.88671875" style="74"/>
    <col min="10987" max="10987" width="9.88671875" style="74" bestFit="1" customWidth="1"/>
    <col min="10988" max="10988" width="9.109375" style="74" bestFit="1" customWidth="1"/>
    <col min="10989" max="10989" width="9.5546875" style="74" bestFit="1" customWidth="1"/>
    <col min="10990" max="11230" width="9.109375" style="74" bestFit="1" customWidth="1"/>
    <col min="11231" max="11231" width="1.88671875" style="74" customWidth="1"/>
    <col min="11232" max="11232" width="7.33203125" style="74" customWidth="1"/>
    <col min="11233" max="11233" width="9.88671875" style="74" customWidth="1"/>
    <col min="11234" max="11234" width="12.6640625" style="74" customWidth="1"/>
    <col min="11235" max="11235" width="11.109375" style="74" customWidth="1"/>
    <col min="11236" max="11236" width="10.88671875" style="74" customWidth="1"/>
    <col min="11237" max="11237" width="11.5546875" style="74" customWidth="1"/>
    <col min="11238" max="11238" width="13.44140625" style="74" customWidth="1"/>
    <col min="11239" max="11239" width="11.109375" style="74" customWidth="1"/>
    <col min="11240" max="11240" width="11.33203125" style="74" bestFit="1" customWidth="1"/>
    <col min="11241" max="11241" width="11.5546875" style="74" customWidth="1"/>
    <col min="11242" max="11242" width="8.88671875" style="74"/>
    <col min="11243" max="11243" width="9.88671875" style="74" bestFit="1" customWidth="1"/>
    <col min="11244" max="11244" width="9.109375" style="74" bestFit="1" customWidth="1"/>
    <col min="11245" max="11245" width="9.5546875" style="74" bestFit="1" customWidth="1"/>
    <col min="11246" max="11486" width="9.109375" style="74" bestFit="1" customWidth="1"/>
    <col min="11487" max="11487" width="1.88671875" style="74" customWidth="1"/>
    <col min="11488" max="11488" width="7.33203125" style="74" customWidth="1"/>
    <col min="11489" max="11489" width="9.88671875" style="74" customWidth="1"/>
    <col min="11490" max="11490" width="12.6640625" style="74" customWidth="1"/>
    <col min="11491" max="11491" width="11.109375" style="74" customWidth="1"/>
    <col min="11492" max="11492" width="10.88671875" style="74" customWidth="1"/>
    <col min="11493" max="11493" width="11.5546875" style="74" customWidth="1"/>
    <col min="11494" max="11494" width="13.44140625" style="74" customWidth="1"/>
    <col min="11495" max="11495" width="11.109375" style="74" customWidth="1"/>
    <col min="11496" max="11496" width="11.33203125" style="74" bestFit="1" customWidth="1"/>
    <col min="11497" max="11497" width="11.5546875" style="74" customWidth="1"/>
    <col min="11498" max="11498" width="8.88671875" style="74"/>
    <col min="11499" max="11499" width="9.88671875" style="74" bestFit="1" customWidth="1"/>
    <col min="11500" max="11500" width="9.109375" style="74" bestFit="1" customWidth="1"/>
    <col min="11501" max="11501" width="9.5546875" style="74" bestFit="1" customWidth="1"/>
    <col min="11502" max="11742" width="9.109375" style="74" bestFit="1" customWidth="1"/>
    <col min="11743" max="11743" width="1.88671875" style="74" customWidth="1"/>
    <col min="11744" max="11744" width="7.33203125" style="74" customWidth="1"/>
    <col min="11745" max="11745" width="9.88671875" style="74" customWidth="1"/>
    <col min="11746" max="11746" width="12.6640625" style="74" customWidth="1"/>
    <col min="11747" max="11747" width="11.109375" style="74" customWidth="1"/>
    <col min="11748" max="11748" width="10.88671875" style="74" customWidth="1"/>
    <col min="11749" max="11749" width="11.5546875" style="74" customWidth="1"/>
    <col min="11750" max="11750" width="13.44140625" style="74" customWidth="1"/>
    <col min="11751" max="11751" width="11.109375" style="74" customWidth="1"/>
    <col min="11752" max="11752" width="11.33203125" style="74" bestFit="1" customWidth="1"/>
    <col min="11753" max="11753" width="11.5546875" style="74" customWidth="1"/>
    <col min="11754" max="11754" width="8.88671875" style="74"/>
    <col min="11755" max="11755" width="9.88671875" style="74" bestFit="1" customWidth="1"/>
    <col min="11756" max="11756" width="9.109375" style="74" bestFit="1" customWidth="1"/>
    <col min="11757" max="11757" width="9.5546875" style="74" bestFit="1" customWidth="1"/>
    <col min="11758" max="11998" width="9.109375" style="74" bestFit="1" customWidth="1"/>
    <col min="11999" max="11999" width="1.88671875" style="74" customWidth="1"/>
    <col min="12000" max="12000" width="7.33203125" style="74" customWidth="1"/>
    <col min="12001" max="12001" width="9.88671875" style="74" customWidth="1"/>
    <col min="12002" max="12002" width="12.6640625" style="74" customWidth="1"/>
    <col min="12003" max="12003" width="11.109375" style="74" customWidth="1"/>
    <col min="12004" max="12004" width="10.88671875" style="74" customWidth="1"/>
    <col min="12005" max="12005" width="11.5546875" style="74" customWidth="1"/>
    <col min="12006" max="12006" width="13.44140625" style="74" customWidth="1"/>
    <col min="12007" max="12007" width="11.109375" style="74" customWidth="1"/>
    <col min="12008" max="12008" width="11.33203125" style="74" bestFit="1" customWidth="1"/>
    <col min="12009" max="12009" width="11.5546875" style="74" customWidth="1"/>
    <col min="12010" max="12010" width="8.88671875" style="74"/>
    <col min="12011" max="12011" width="9.88671875" style="74" bestFit="1" customWidth="1"/>
    <col min="12012" max="12012" width="9.109375" style="74" bestFit="1" customWidth="1"/>
    <col min="12013" max="12013" width="9.5546875" style="74" bestFit="1" customWidth="1"/>
    <col min="12014" max="12254" width="9.109375" style="74" bestFit="1" customWidth="1"/>
    <col min="12255" max="12255" width="1.88671875" style="74" customWidth="1"/>
    <col min="12256" max="12256" width="7.33203125" style="74" customWidth="1"/>
    <col min="12257" max="12257" width="9.88671875" style="74" customWidth="1"/>
    <col min="12258" max="12258" width="12.6640625" style="74" customWidth="1"/>
    <col min="12259" max="12259" width="11.109375" style="74" customWidth="1"/>
    <col min="12260" max="12260" width="10.88671875" style="74" customWidth="1"/>
    <col min="12261" max="12261" width="11.5546875" style="74" customWidth="1"/>
    <col min="12262" max="12262" width="13.44140625" style="74" customWidth="1"/>
    <col min="12263" max="12263" width="11.109375" style="74" customWidth="1"/>
    <col min="12264" max="12264" width="11.33203125" style="74" bestFit="1" customWidth="1"/>
    <col min="12265" max="12265" width="11.5546875" style="74" customWidth="1"/>
    <col min="12266" max="12266" width="8.88671875" style="74"/>
    <col min="12267" max="12267" width="9.88671875" style="74" bestFit="1" customWidth="1"/>
    <col min="12268" max="12268" width="9.109375" style="74" bestFit="1" customWidth="1"/>
    <col min="12269" max="12269" width="9.5546875" style="74" bestFit="1" customWidth="1"/>
    <col min="12270" max="12510" width="9.109375" style="74" bestFit="1" customWidth="1"/>
    <col min="12511" max="12511" width="1.88671875" style="74" customWidth="1"/>
    <col min="12512" max="12512" width="7.33203125" style="74" customWidth="1"/>
    <col min="12513" max="12513" width="9.88671875" style="74" customWidth="1"/>
    <col min="12514" max="12514" width="12.6640625" style="74" customWidth="1"/>
    <col min="12515" max="12515" width="11.109375" style="74" customWidth="1"/>
    <col min="12516" max="12516" width="10.88671875" style="74" customWidth="1"/>
    <col min="12517" max="12517" width="11.5546875" style="74" customWidth="1"/>
    <col min="12518" max="12518" width="13.44140625" style="74" customWidth="1"/>
    <col min="12519" max="12519" width="11.109375" style="74" customWidth="1"/>
    <col min="12520" max="12520" width="11.33203125" style="74" bestFit="1" customWidth="1"/>
    <col min="12521" max="12521" width="11.5546875" style="74" customWidth="1"/>
    <col min="12522" max="12522" width="8.88671875" style="74"/>
    <col min="12523" max="12523" width="9.88671875" style="74" bestFit="1" customWidth="1"/>
    <col min="12524" max="12524" width="9.109375" style="74" bestFit="1" customWidth="1"/>
    <col min="12525" max="12525" width="9.5546875" style="74" bestFit="1" customWidth="1"/>
    <col min="12526" max="12766" width="9.109375" style="74" bestFit="1" customWidth="1"/>
    <col min="12767" max="12767" width="1.88671875" style="74" customWidth="1"/>
    <col min="12768" max="12768" width="7.33203125" style="74" customWidth="1"/>
    <col min="12769" max="12769" width="9.88671875" style="74" customWidth="1"/>
    <col min="12770" max="12770" width="12.6640625" style="74" customWidth="1"/>
    <col min="12771" max="12771" width="11.109375" style="74" customWidth="1"/>
    <col min="12772" max="12772" width="10.88671875" style="74" customWidth="1"/>
    <col min="12773" max="12773" width="11.5546875" style="74" customWidth="1"/>
    <col min="12774" max="12774" width="13.44140625" style="74" customWidth="1"/>
    <col min="12775" max="12775" width="11.109375" style="74" customWidth="1"/>
    <col min="12776" max="12776" width="11.33203125" style="74" bestFit="1" customWidth="1"/>
    <col min="12777" max="12777" width="11.5546875" style="74" customWidth="1"/>
    <col min="12778" max="12778" width="8.88671875" style="74"/>
    <col min="12779" max="12779" width="9.88671875" style="74" bestFit="1" customWidth="1"/>
    <col min="12780" max="12780" width="9.109375" style="74" bestFit="1" customWidth="1"/>
    <col min="12781" max="12781" width="9.5546875" style="74" bestFit="1" customWidth="1"/>
    <col min="12782" max="13022" width="9.109375" style="74" bestFit="1" customWidth="1"/>
    <col min="13023" max="13023" width="1.88671875" style="74" customWidth="1"/>
    <col min="13024" max="13024" width="7.33203125" style="74" customWidth="1"/>
    <col min="13025" max="13025" width="9.88671875" style="74" customWidth="1"/>
    <col min="13026" max="13026" width="12.6640625" style="74" customWidth="1"/>
    <col min="13027" max="13027" width="11.109375" style="74" customWidth="1"/>
    <col min="13028" max="13028" width="10.88671875" style="74" customWidth="1"/>
    <col min="13029" max="13029" width="11.5546875" style="74" customWidth="1"/>
    <col min="13030" max="13030" width="13.44140625" style="74" customWidth="1"/>
    <col min="13031" max="13031" width="11.109375" style="74" customWidth="1"/>
    <col min="13032" max="13032" width="11.33203125" style="74" bestFit="1" customWidth="1"/>
    <col min="13033" max="13033" width="11.5546875" style="74" customWidth="1"/>
    <col min="13034" max="13034" width="8.88671875" style="74"/>
    <col min="13035" max="13035" width="9.88671875" style="74" bestFit="1" customWidth="1"/>
    <col min="13036" max="13036" width="9.109375" style="74" bestFit="1" customWidth="1"/>
    <col min="13037" max="13037" width="9.5546875" style="74" bestFit="1" customWidth="1"/>
    <col min="13038" max="13278" width="9.109375" style="74" bestFit="1" customWidth="1"/>
    <col min="13279" max="13279" width="1.88671875" style="74" customWidth="1"/>
    <col min="13280" max="13280" width="7.33203125" style="74" customWidth="1"/>
    <col min="13281" max="13281" width="9.88671875" style="74" customWidth="1"/>
    <col min="13282" max="13282" width="12.6640625" style="74" customWidth="1"/>
    <col min="13283" max="13283" width="11.109375" style="74" customWidth="1"/>
    <col min="13284" max="13284" width="10.88671875" style="74" customWidth="1"/>
    <col min="13285" max="13285" width="11.5546875" style="74" customWidth="1"/>
    <col min="13286" max="13286" width="13.44140625" style="74" customWidth="1"/>
    <col min="13287" max="13287" width="11.109375" style="74" customWidth="1"/>
    <col min="13288" max="13288" width="11.33203125" style="74" bestFit="1" customWidth="1"/>
    <col min="13289" max="13289" width="11.5546875" style="74" customWidth="1"/>
    <col min="13290" max="13290" width="8.88671875" style="74"/>
    <col min="13291" max="13291" width="9.88671875" style="74" bestFit="1" customWidth="1"/>
    <col min="13292" max="13292" width="9.109375" style="74" bestFit="1" customWidth="1"/>
    <col min="13293" max="13293" width="9.5546875" style="74" bestFit="1" customWidth="1"/>
    <col min="13294" max="13534" width="9.109375" style="74" bestFit="1" customWidth="1"/>
    <col min="13535" max="13535" width="1.88671875" style="74" customWidth="1"/>
    <col min="13536" max="13536" width="7.33203125" style="74" customWidth="1"/>
    <col min="13537" max="13537" width="9.88671875" style="74" customWidth="1"/>
    <col min="13538" max="13538" width="12.6640625" style="74" customWidth="1"/>
    <col min="13539" max="13539" width="11.109375" style="74" customWidth="1"/>
    <col min="13540" max="13540" width="10.88671875" style="74" customWidth="1"/>
    <col min="13541" max="13541" width="11.5546875" style="74" customWidth="1"/>
    <col min="13542" max="13542" width="13.44140625" style="74" customWidth="1"/>
    <col min="13543" max="13543" width="11.109375" style="74" customWidth="1"/>
    <col min="13544" max="13544" width="11.33203125" style="74" bestFit="1" customWidth="1"/>
    <col min="13545" max="13545" width="11.5546875" style="74" customWidth="1"/>
    <col min="13546" max="13546" width="8.88671875" style="74"/>
    <col min="13547" max="13547" width="9.88671875" style="74" bestFit="1" customWidth="1"/>
    <col min="13548" max="13548" width="9.109375" style="74" bestFit="1" customWidth="1"/>
    <col min="13549" max="13549" width="9.5546875" style="74" bestFit="1" customWidth="1"/>
    <col min="13550" max="13790" width="9.109375" style="74" bestFit="1" customWidth="1"/>
    <col min="13791" max="13791" width="1.88671875" style="74" customWidth="1"/>
    <col min="13792" max="13792" width="7.33203125" style="74" customWidth="1"/>
    <col min="13793" max="13793" width="9.88671875" style="74" customWidth="1"/>
    <col min="13794" max="13794" width="12.6640625" style="74" customWidth="1"/>
    <col min="13795" max="13795" width="11.109375" style="74" customWidth="1"/>
    <col min="13796" max="13796" width="10.88671875" style="74" customWidth="1"/>
    <col min="13797" max="13797" width="11.5546875" style="74" customWidth="1"/>
    <col min="13798" max="13798" width="13.44140625" style="74" customWidth="1"/>
    <col min="13799" max="13799" width="11.109375" style="74" customWidth="1"/>
    <col min="13800" max="13800" width="11.33203125" style="74" bestFit="1" customWidth="1"/>
    <col min="13801" max="13801" width="11.5546875" style="74" customWidth="1"/>
    <col min="13802" max="13802" width="8.88671875" style="74"/>
    <col min="13803" max="13803" width="9.88671875" style="74" bestFit="1" customWidth="1"/>
    <col min="13804" max="13804" width="9.109375" style="74" bestFit="1" customWidth="1"/>
    <col min="13805" max="13805" width="9.5546875" style="74" bestFit="1" customWidth="1"/>
    <col min="13806" max="14046" width="9.109375" style="74" bestFit="1" customWidth="1"/>
    <col min="14047" max="14047" width="1.88671875" style="74" customWidth="1"/>
    <col min="14048" max="14048" width="7.33203125" style="74" customWidth="1"/>
    <col min="14049" max="14049" width="9.88671875" style="74" customWidth="1"/>
    <col min="14050" max="14050" width="12.6640625" style="74" customWidth="1"/>
    <col min="14051" max="14051" width="11.109375" style="74" customWidth="1"/>
    <col min="14052" max="14052" width="10.88671875" style="74" customWidth="1"/>
    <col min="14053" max="14053" width="11.5546875" style="74" customWidth="1"/>
    <col min="14054" max="14054" width="13.44140625" style="74" customWidth="1"/>
    <col min="14055" max="14055" width="11.109375" style="74" customWidth="1"/>
    <col min="14056" max="14056" width="11.33203125" style="74" bestFit="1" customWidth="1"/>
    <col min="14057" max="14057" width="11.5546875" style="74" customWidth="1"/>
    <col min="14058" max="14058" width="8.88671875" style="74"/>
    <col min="14059" max="14059" width="9.88671875" style="74" bestFit="1" customWidth="1"/>
    <col min="14060" max="14060" width="9.109375" style="74" bestFit="1" customWidth="1"/>
    <col min="14061" max="14061" width="9.5546875" style="74" bestFit="1" customWidth="1"/>
    <col min="14062" max="14302" width="9.109375" style="74" bestFit="1" customWidth="1"/>
    <col min="14303" max="14303" width="1.88671875" style="74" customWidth="1"/>
    <col min="14304" max="14304" width="7.33203125" style="74" customWidth="1"/>
    <col min="14305" max="14305" width="9.88671875" style="74" customWidth="1"/>
    <col min="14306" max="14306" width="12.6640625" style="74" customWidth="1"/>
    <col min="14307" max="14307" width="11.109375" style="74" customWidth="1"/>
    <col min="14308" max="14308" width="10.88671875" style="74" customWidth="1"/>
    <col min="14309" max="14309" width="11.5546875" style="74" customWidth="1"/>
    <col min="14310" max="14310" width="13.44140625" style="74" customWidth="1"/>
    <col min="14311" max="14311" width="11.109375" style="74" customWidth="1"/>
    <col min="14312" max="14312" width="11.33203125" style="74" bestFit="1" customWidth="1"/>
    <col min="14313" max="14313" width="11.5546875" style="74" customWidth="1"/>
    <col min="14314" max="14314" width="8.88671875" style="74"/>
    <col min="14315" max="14315" width="9.88671875" style="74" bestFit="1" customWidth="1"/>
    <col min="14316" max="14316" width="9.109375" style="74" bestFit="1" customWidth="1"/>
    <col min="14317" max="14317" width="9.5546875" style="74" bestFit="1" customWidth="1"/>
    <col min="14318" max="14558" width="9.109375" style="74" bestFit="1" customWidth="1"/>
    <col min="14559" max="14559" width="1.88671875" style="74" customWidth="1"/>
    <col min="14560" max="14560" width="7.33203125" style="74" customWidth="1"/>
    <col min="14561" max="14561" width="9.88671875" style="74" customWidth="1"/>
    <col min="14562" max="14562" width="12.6640625" style="74" customWidth="1"/>
    <col min="14563" max="14563" width="11.109375" style="74" customWidth="1"/>
    <col min="14564" max="14564" width="10.88671875" style="74" customWidth="1"/>
    <col min="14565" max="14565" width="11.5546875" style="74" customWidth="1"/>
    <col min="14566" max="14566" width="13.44140625" style="74" customWidth="1"/>
    <col min="14567" max="14567" width="11.109375" style="74" customWidth="1"/>
    <col min="14568" max="14568" width="11.33203125" style="74" bestFit="1" customWidth="1"/>
    <col min="14569" max="14569" width="11.5546875" style="74" customWidth="1"/>
    <col min="14570" max="14570" width="8.88671875" style="74"/>
    <col min="14571" max="14571" width="9.88671875" style="74" bestFit="1" customWidth="1"/>
    <col min="14572" max="14572" width="9.109375" style="74" bestFit="1" customWidth="1"/>
    <col min="14573" max="14573" width="9.5546875" style="74" bestFit="1" customWidth="1"/>
    <col min="14574" max="14814" width="9.109375" style="74" bestFit="1" customWidth="1"/>
    <col min="14815" max="14815" width="1.88671875" style="74" customWidth="1"/>
    <col min="14816" max="14816" width="7.33203125" style="74" customWidth="1"/>
    <col min="14817" max="14817" width="9.88671875" style="74" customWidth="1"/>
    <col min="14818" max="14818" width="12.6640625" style="74" customWidth="1"/>
    <col min="14819" max="14819" width="11.109375" style="74" customWidth="1"/>
    <col min="14820" max="14820" width="10.88671875" style="74" customWidth="1"/>
    <col min="14821" max="14821" width="11.5546875" style="74" customWidth="1"/>
    <col min="14822" max="14822" width="13.44140625" style="74" customWidth="1"/>
    <col min="14823" max="14823" width="11.109375" style="74" customWidth="1"/>
    <col min="14824" max="14824" width="11.33203125" style="74" bestFit="1" customWidth="1"/>
    <col min="14825" max="14825" width="11.5546875" style="74" customWidth="1"/>
    <col min="14826" max="14826" width="8.88671875" style="74"/>
    <col min="14827" max="14827" width="9.88671875" style="74" bestFit="1" customWidth="1"/>
    <col min="14828" max="14828" width="9.109375" style="74" bestFit="1" customWidth="1"/>
    <col min="14829" max="14829" width="9.5546875" style="74" bestFit="1" customWidth="1"/>
    <col min="14830" max="15070" width="9.109375" style="74" bestFit="1" customWidth="1"/>
    <col min="15071" max="15071" width="1.88671875" style="74" customWidth="1"/>
    <col min="15072" max="15072" width="7.33203125" style="74" customWidth="1"/>
    <col min="15073" max="15073" width="9.88671875" style="74" customWidth="1"/>
    <col min="15074" max="15074" width="12.6640625" style="74" customWidth="1"/>
    <col min="15075" max="15075" width="11.109375" style="74" customWidth="1"/>
    <col min="15076" max="15076" width="10.88671875" style="74" customWidth="1"/>
    <col min="15077" max="15077" width="11.5546875" style="74" customWidth="1"/>
    <col min="15078" max="15078" width="13.44140625" style="74" customWidth="1"/>
    <col min="15079" max="15079" width="11.109375" style="74" customWidth="1"/>
    <col min="15080" max="15080" width="11.33203125" style="74" bestFit="1" customWidth="1"/>
    <col min="15081" max="15081" width="11.5546875" style="74" customWidth="1"/>
    <col min="15082" max="15082" width="8.88671875" style="74"/>
    <col min="15083" max="15083" width="9.88671875" style="74" bestFit="1" customWidth="1"/>
    <col min="15084" max="15084" width="9.109375" style="74" bestFit="1" customWidth="1"/>
    <col min="15085" max="15085" width="9.5546875" style="74" bestFit="1" customWidth="1"/>
    <col min="15086" max="15326" width="9.109375" style="74" bestFit="1" customWidth="1"/>
    <col min="15327" max="15327" width="1.88671875" style="74" customWidth="1"/>
    <col min="15328" max="15328" width="7.33203125" style="74" customWidth="1"/>
    <col min="15329" max="15329" width="9.88671875" style="74" customWidth="1"/>
    <col min="15330" max="15330" width="12.6640625" style="74" customWidth="1"/>
    <col min="15331" max="15331" width="11.109375" style="74" customWidth="1"/>
    <col min="15332" max="15332" width="10.88671875" style="74" customWidth="1"/>
    <col min="15333" max="15333" width="11.5546875" style="74" customWidth="1"/>
    <col min="15334" max="15334" width="13.44140625" style="74" customWidth="1"/>
    <col min="15335" max="15335" width="11.109375" style="74" customWidth="1"/>
    <col min="15336" max="15336" width="11.33203125" style="74" bestFit="1" customWidth="1"/>
    <col min="15337" max="15337" width="11.5546875" style="74" customWidth="1"/>
    <col min="15338" max="15338" width="8.88671875" style="74"/>
    <col min="15339" max="15339" width="9.88671875" style="74" bestFit="1" customWidth="1"/>
    <col min="15340" max="15340" width="9.109375" style="74" bestFit="1" customWidth="1"/>
    <col min="15341" max="15341" width="9.5546875" style="74" bestFit="1" customWidth="1"/>
    <col min="15342" max="15582" width="9.109375" style="74" bestFit="1" customWidth="1"/>
    <col min="15583" max="15583" width="1.88671875" style="74" customWidth="1"/>
    <col min="15584" max="15584" width="7.33203125" style="74" customWidth="1"/>
    <col min="15585" max="15585" width="9.88671875" style="74" customWidth="1"/>
    <col min="15586" max="15586" width="12.6640625" style="74" customWidth="1"/>
    <col min="15587" max="15587" width="11.109375" style="74" customWidth="1"/>
    <col min="15588" max="15588" width="10.88671875" style="74" customWidth="1"/>
    <col min="15589" max="15589" width="11.5546875" style="74" customWidth="1"/>
    <col min="15590" max="15590" width="13.44140625" style="74" customWidth="1"/>
    <col min="15591" max="15591" width="11.109375" style="74" customWidth="1"/>
    <col min="15592" max="15592" width="11.33203125" style="74" bestFit="1" customWidth="1"/>
    <col min="15593" max="15593" width="11.5546875" style="74" customWidth="1"/>
    <col min="15594" max="15594" width="8.88671875" style="74"/>
    <col min="15595" max="15595" width="9.88671875" style="74" bestFit="1" customWidth="1"/>
    <col min="15596" max="15596" width="9.109375" style="74" bestFit="1" customWidth="1"/>
    <col min="15597" max="15597" width="9.5546875" style="74" bestFit="1" customWidth="1"/>
    <col min="15598" max="15838" width="9.109375" style="74" bestFit="1" customWidth="1"/>
    <col min="15839" max="15839" width="1.88671875" style="74" customWidth="1"/>
    <col min="15840" max="15840" width="7.33203125" style="74" customWidth="1"/>
    <col min="15841" max="15841" width="9.88671875" style="74" customWidth="1"/>
    <col min="15842" max="15842" width="12.6640625" style="74" customWidth="1"/>
    <col min="15843" max="15843" width="11.109375" style="74" customWidth="1"/>
    <col min="15844" max="15844" width="10.88671875" style="74" customWidth="1"/>
    <col min="15845" max="15845" width="11.5546875" style="74" customWidth="1"/>
    <col min="15846" max="15846" width="13.44140625" style="74" customWidth="1"/>
    <col min="15847" max="15847" width="11.109375" style="74" customWidth="1"/>
    <col min="15848" max="15848" width="11.33203125" style="74" bestFit="1" customWidth="1"/>
    <col min="15849" max="15849" width="11.5546875" style="74" customWidth="1"/>
    <col min="15850" max="15850" width="8.88671875" style="74"/>
    <col min="15851" max="15851" width="9.88671875" style="74" bestFit="1" customWidth="1"/>
    <col min="15852" max="15852" width="9.109375" style="74" bestFit="1" customWidth="1"/>
    <col min="15853" max="15853" width="9.5546875" style="74" bestFit="1" customWidth="1"/>
    <col min="15854" max="16094" width="9.109375" style="74" bestFit="1" customWidth="1"/>
    <col min="16095" max="16095" width="1.88671875" style="74" customWidth="1"/>
    <col min="16096" max="16096" width="7.33203125" style="74" customWidth="1"/>
    <col min="16097" max="16097" width="9.88671875" style="74" customWidth="1"/>
    <col min="16098" max="16098" width="12.6640625" style="74" customWidth="1"/>
    <col min="16099" max="16099" width="11.109375" style="74" customWidth="1"/>
    <col min="16100" max="16100" width="10.88671875" style="74" customWidth="1"/>
    <col min="16101" max="16101" width="11.5546875" style="74" customWidth="1"/>
    <col min="16102" max="16102" width="13.44140625" style="74" customWidth="1"/>
    <col min="16103" max="16103" width="11.109375" style="74" customWidth="1"/>
    <col min="16104" max="16104" width="11.33203125" style="74" bestFit="1" customWidth="1"/>
    <col min="16105" max="16105" width="11.5546875" style="74" customWidth="1"/>
    <col min="16106" max="16106" width="8.88671875" style="74"/>
    <col min="16107" max="16107" width="9.88671875" style="74" bestFit="1" customWidth="1"/>
    <col min="16108" max="16108" width="9.109375" style="74" bestFit="1" customWidth="1"/>
    <col min="16109" max="16109" width="9.5546875" style="74" bestFit="1" customWidth="1"/>
    <col min="16110" max="16384" width="8.88671875" style="74"/>
  </cols>
  <sheetData>
    <row r="1" spans="1:7" ht="17.399999999999999" customHeight="1" x14ac:dyDescent="0.3">
      <c r="A1" s="314" t="s">
        <v>122</v>
      </c>
      <c r="B1" s="315"/>
      <c r="C1" s="315"/>
      <c r="D1" s="316"/>
    </row>
    <row r="2" spans="1:7" ht="13.8" customHeight="1" x14ac:dyDescent="0.3">
      <c r="A2" s="317" t="s">
        <v>258</v>
      </c>
      <c r="B2" s="318"/>
      <c r="C2" s="318"/>
      <c r="D2" s="319"/>
    </row>
    <row r="3" spans="1:7" ht="13.8" customHeight="1" thickBot="1" x14ac:dyDescent="0.35">
      <c r="A3" s="320" t="s">
        <v>42</v>
      </c>
      <c r="B3" s="321"/>
      <c r="C3" s="321"/>
      <c r="D3" s="322"/>
    </row>
    <row r="5" spans="1:7" x14ac:dyDescent="0.3">
      <c r="A5" s="332" t="s">
        <v>411</v>
      </c>
      <c r="B5" s="332"/>
      <c r="C5" s="332"/>
      <c r="D5" s="332"/>
      <c r="G5" s="89"/>
    </row>
    <row r="6" spans="1:7" ht="13.8" thickBot="1" x14ac:dyDescent="0.35">
      <c r="A6" s="323"/>
      <c r="B6" s="323"/>
      <c r="C6" s="323"/>
      <c r="D6" s="323"/>
    </row>
    <row r="7" spans="1:7" ht="13.8" thickBot="1" x14ac:dyDescent="0.35">
      <c r="A7" s="324" t="s">
        <v>138</v>
      </c>
      <c r="B7" s="325"/>
      <c r="C7" s="325"/>
      <c r="D7" s="326"/>
    </row>
    <row r="8" spans="1:7" x14ac:dyDescent="0.3">
      <c r="A8" s="75" t="s">
        <v>139</v>
      </c>
      <c r="B8" s="76" t="s">
        <v>140</v>
      </c>
      <c r="C8" s="77"/>
      <c r="D8" s="78"/>
    </row>
    <row r="9" spans="1:7" x14ac:dyDescent="0.3">
      <c r="A9" s="79" t="s">
        <v>141</v>
      </c>
      <c r="B9" s="80" t="s">
        <v>142</v>
      </c>
      <c r="C9" s="81"/>
      <c r="D9" s="82"/>
    </row>
    <row r="10" spans="1:7" x14ac:dyDescent="0.3">
      <c r="A10" s="79" t="s">
        <v>143</v>
      </c>
      <c r="B10" s="80" t="s">
        <v>144</v>
      </c>
      <c r="C10" s="81"/>
      <c r="D10" s="82"/>
    </row>
    <row r="11" spans="1:7" ht="13.8" thickBot="1" x14ac:dyDescent="0.35">
      <c r="A11" s="83" t="s">
        <v>145</v>
      </c>
      <c r="B11" s="84" t="s">
        <v>146</v>
      </c>
      <c r="C11" s="85"/>
      <c r="D11" s="86"/>
    </row>
    <row r="12" spans="1:7" ht="13.8" thickBot="1" x14ac:dyDescent="0.35">
      <c r="A12" s="87"/>
      <c r="B12" s="88"/>
      <c r="D12" s="90"/>
    </row>
    <row r="13" spans="1:7" ht="13.8" thickBot="1" x14ac:dyDescent="0.35">
      <c r="A13" s="324" t="s">
        <v>147</v>
      </c>
      <c r="B13" s="325"/>
      <c r="C13" s="325"/>
      <c r="D13" s="326"/>
    </row>
    <row r="14" spans="1:7" x14ac:dyDescent="0.3">
      <c r="A14" s="75" t="s">
        <v>148</v>
      </c>
      <c r="B14" s="76" t="s">
        <v>149</v>
      </c>
      <c r="C14" s="91"/>
      <c r="D14" s="189"/>
    </row>
    <row r="15" spans="1:7" x14ac:dyDescent="0.3">
      <c r="A15" s="79" t="s">
        <v>150</v>
      </c>
      <c r="B15" s="80" t="s">
        <v>151</v>
      </c>
      <c r="C15" s="92"/>
      <c r="D15" s="93" t="s">
        <v>152</v>
      </c>
    </row>
    <row r="16" spans="1:7" x14ac:dyDescent="0.3">
      <c r="A16" s="79" t="s">
        <v>153</v>
      </c>
      <c r="B16" s="80" t="s">
        <v>154</v>
      </c>
      <c r="C16" s="92"/>
      <c r="D16" s="93" t="s">
        <v>155</v>
      </c>
    </row>
    <row r="17" spans="1:5" x14ac:dyDescent="0.3">
      <c r="A17" s="79" t="s">
        <v>156</v>
      </c>
      <c r="B17" s="80" t="s">
        <v>157</v>
      </c>
      <c r="C17" s="327" t="s">
        <v>158</v>
      </c>
      <c r="D17" s="328"/>
    </row>
    <row r="18" spans="1:5" x14ac:dyDescent="0.3">
      <c r="A18" s="79" t="s">
        <v>159</v>
      </c>
      <c r="B18" s="80" t="s">
        <v>160</v>
      </c>
      <c r="C18" s="94"/>
      <c r="D18" s="95" t="s">
        <v>161</v>
      </c>
    </row>
    <row r="19" spans="1:5" ht="13.8" thickBot="1" x14ac:dyDescent="0.35">
      <c r="A19" s="83" t="s">
        <v>162</v>
      </c>
      <c r="B19" s="96" t="s">
        <v>163</v>
      </c>
      <c r="C19" s="97"/>
      <c r="D19" s="98">
        <v>1045</v>
      </c>
    </row>
    <row r="20" spans="1:5" ht="13.8" thickBot="1" x14ac:dyDescent="0.35">
      <c r="D20" s="90"/>
    </row>
    <row r="21" spans="1:5" ht="13.8" thickBot="1" x14ac:dyDescent="0.35">
      <c r="A21" s="329" t="s">
        <v>164</v>
      </c>
      <c r="B21" s="330"/>
      <c r="C21" s="330"/>
      <c r="D21" s="331"/>
      <c r="E21" s="99"/>
    </row>
    <row r="22" spans="1:5" ht="26.4" customHeight="1" x14ac:dyDescent="0.3">
      <c r="A22" s="79" t="s">
        <v>165</v>
      </c>
      <c r="B22" s="308" t="s">
        <v>166</v>
      </c>
      <c r="C22" s="308"/>
      <c r="D22" s="73" t="s">
        <v>272</v>
      </c>
    </row>
    <row r="23" spans="1:5" ht="13.8" x14ac:dyDescent="0.3">
      <c r="A23" s="79" t="s">
        <v>168</v>
      </c>
      <c r="B23" s="308" t="s">
        <v>169</v>
      </c>
      <c r="C23" s="308"/>
      <c r="D23" s="186" t="s">
        <v>134</v>
      </c>
      <c r="E23" s="100"/>
    </row>
    <row r="24" spans="1:5" x14ac:dyDescent="0.25">
      <c r="A24" s="79" t="s">
        <v>170</v>
      </c>
      <c r="B24" s="308" t="s">
        <v>171</v>
      </c>
      <c r="C24" s="308"/>
      <c r="D24" s="180"/>
      <c r="E24" s="101"/>
    </row>
    <row r="25" spans="1:5" x14ac:dyDescent="0.3">
      <c r="A25" s="79" t="s">
        <v>172</v>
      </c>
      <c r="B25" s="308" t="s">
        <v>173</v>
      </c>
      <c r="C25" s="308"/>
      <c r="D25" s="186"/>
    </row>
    <row r="26" spans="1:5" x14ac:dyDescent="0.3">
      <c r="A26" s="79" t="s">
        <v>174</v>
      </c>
      <c r="B26" s="308" t="s">
        <v>175</v>
      </c>
      <c r="C26" s="308"/>
      <c r="D26" s="187"/>
    </row>
    <row r="27" spans="1:5" x14ac:dyDescent="0.3">
      <c r="A27" s="79" t="s">
        <v>176</v>
      </c>
      <c r="B27" s="308" t="s">
        <v>177</v>
      </c>
      <c r="C27" s="308"/>
      <c r="D27" s="188"/>
    </row>
    <row r="28" spans="1:5" x14ac:dyDescent="0.3">
      <c r="A28" s="79" t="s">
        <v>178</v>
      </c>
      <c r="B28" s="308" t="s">
        <v>179</v>
      </c>
      <c r="C28" s="309"/>
      <c r="D28" s="102" t="s">
        <v>180</v>
      </c>
    </row>
    <row r="29" spans="1:5" x14ac:dyDescent="0.3">
      <c r="A29" s="79" t="s">
        <v>181</v>
      </c>
      <c r="B29" s="308" t="s">
        <v>182</v>
      </c>
      <c r="C29" s="309"/>
      <c r="D29" s="103">
        <v>1</v>
      </c>
    </row>
    <row r="30" spans="1:5" x14ac:dyDescent="0.3">
      <c r="A30" s="79" t="s">
        <v>183</v>
      </c>
      <c r="B30" s="308" t="s">
        <v>184</v>
      </c>
      <c r="C30" s="308"/>
      <c r="D30" s="103">
        <v>1</v>
      </c>
    </row>
    <row r="31" spans="1:5" ht="13.8" thickBot="1" x14ac:dyDescent="0.35">
      <c r="A31" s="83" t="s">
        <v>185</v>
      </c>
      <c r="B31" s="310" t="s">
        <v>186</v>
      </c>
      <c r="C31" s="310"/>
      <c r="D31" s="104">
        <f>D29*D30</f>
        <v>1</v>
      </c>
    </row>
    <row r="32" spans="1:5" ht="13.8" thickBot="1" x14ac:dyDescent="0.35">
      <c r="A32" s="105"/>
      <c r="B32" s="106"/>
      <c r="C32" s="106"/>
      <c r="D32" s="107"/>
    </row>
    <row r="33" spans="1:5" x14ac:dyDescent="0.3">
      <c r="A33" s="273" t="s">
        <v>9</v>
      </c>
      <c r="B33" s="274"/>
      <c r="C33" s="274"/>
      <c r="D33" s="275"/>
    </row>
    <row r="34" spans="1:5" x14ac:dyDescent="0.3">
      <c r="A34" s="288" t="s">
        <v>187</v>
      </c>
      <c r="B34" s="289"/>
      <c r="C34" s="302"/>
      <c r="D34" s="108" t="s">
        <v>188</v>
      </c>
    </row>
    <row r="35" spans="1:5" x14ac:dyDescent="0.3">
      <c r="A35" s="109" t="s">
        <v>189</v>
      </c>
      <c r="B35" s="311" t="s">
        <v>190</v>
      </c>
      <c r="C35" s="311"/>
      <c r="D35" s="185"/>
      <c r="E35" s="110"/>
    </row>
    <row r="36" spans="1:5" x14ac:dyDescent="0.3">
      <c r="A36" s="109" t="s">
        <v>191</v>
      </c>
      <c r="B36" s="111" t="s">
        <v>192</v>
      </c>
      <c r="C36" s="112" t="str">
        <f>IF(D35="","",((D19)*(40%)))</f>
        <v/>
      </c>
      <c r="D36" s="113" t="str">
        <f>IF(D35=0,"",IF(C36&gt;C37,C36,0))</f>
        <v/>
      </c>
      <c r="E36" s="110"/>
    </row>
    <row r="37" spans="1:5" x14ac:dyDescent="0.3">
      <c r="A37" s="109" t="s">
        <v>193</v>
      </c>
      <c r="B37" s="227" t="s">
        <v>413</v>
      </c>
      <c r="C37" s="112">
        <f>D35*0.3</f>
        <v>0</v>
      </c>
      <c r="D37" s="113">
        <f>IF(C37&gt;C36,C37,0)</f>
        <v>0</v>
      </c>
      <c r="E37" s="110"/>
    </row>
    <row r="38" spans="1:5" ht="13.8" thickBot="1" x14ac:dyDescent="0.35">
      <c r="A38" s="312" t="s">
        <v>10</v>
      </c>
      <c r="B38" s="313"/>
      <c r="C38" s="313"/>
      <c r="D38" s="115">
        <f>SUM(D35:D37)</f>
        <v>0</v>
      </c>
      <c r="E38" s="116"/>
    </row>
    <row r="39" spans="1:5" ht="13.8" thickBot="1" x14ac:dyDescent="0.35">
      <c r="A39" s="117"/>
      <c r="B39" s="117"/>
      <c r="C39" s="117"/>
      <c r="D39" s="117"/>
    </row>
    <row r="40" spans="1:5" x14ac:dyDescent="0.3">
      <c r="A40" s="273" t="s">
        <v>194</v>
      </c>
      <c r="B40" s="274"/>
      <c r="C40" s="274"/>
      <c r="D40" s="275"/>
    </row>
    <row r="41" spans="1:5" x14ac:dyDescent="0.3">
      <c r="A41" s="276" t="s">
        <v>195</v>
      </c>
      <c r="B41" s="277"/>
      <c r="C41" s="118" t="s">
        <v>196</v>
      </c>
      <c r="D41" s="119" t="s">
        <v>8</v>
      </c>
    </row>
    <row r="42" spans="1:5" x14ac:dyDescent="0.3">
      <c r="A42" s="79" t="s">
        <v>189</v>
      </c>
      <c r="B42" s="120" t="s">
        <v>260</v>
      </c>
      <c r="C42" s="121">
        <v>8.3299999999999999E-2</v>
      </c>
      <c r="D42" s="122">
        <f>(D38)*($C$42)</f>
        <v>0</v>
      </c>
    </row>
    <row r="43" spans="1:5" x14ac:dyDescent="0.3">
      <c r="A43" s="79" t="s">
        <v>191</v>
      </c>
      <c r="B43" s="120" t="s">
        <v>197</v>
      </c>
      <c r="C43" s="121">
        <v>2.7799999999999998E-2</v>
      </c>
      <c r="D43" s="122">
        <f>(D38)*($C$43)</f>
        <v>0</v>
      </c>
      <c r="E43" s="116"/>
    </row>
    <row r="44" spans="1:5" x14ac:dyDescent="0.3">
      <c r="A44" s="301" t="s">
        <v>198</v>
      </c>
      <c r="B44" s="307"/>
      <c r="C44" s="123">
        <f>SUM(C42:C43)</f>
        <v>0.1111</v>
      </c>
      <c r="D44" s="124">
        <f>SUM(D42:D43)</f>
        <v>0</v>
      </c>
    </row>
    <row r="45" spans="1:5" x14ac:dyDescent="0.3">
      <c r="A45" s="228"/>
      <c r="B45" s="229" t="s">
        <v>414</v>
      </c>
      <c r="C45" s="123">
        <f>C44*C56</f>
        <v>4.4217800000000008E-2</v>
      </c>
      <c r="D45" s="124">
        <f>D44*C45</f>
        <v>0</v>
      </c>
    </row>
    <row r="46" spans="1:5" x14ac:dyDescent="0.3">
      <c r="A46" s="301" t="s">
        <v>417</v>
      </c>
      <c r="B46" s="302"/>
      <c r="C46" s="123">
        <f>SUM(C44:C45)</f>
        <v>0.15531780000000001</v>
      </c>
      <c r="D46" s="124">
        <f>SUM(D44:D45)</f>
        <v>0</v>
      </c>
    </row>
    <row r="47" spans="1:5" x14ac:dyDescent="0.3">
      <c r="A47" s="276" t="s">
        <v>199</v>
      </c>
      <c r="B47" s="277"/>
      <c r="C47" s="118" t="s">
        <v>196</v>
      </c>
      <c r="D47" s="238" t="s">
        <v>8</v>
      </c>
    </row>
    <row r="48" spans="1:5" x14ac:dyDescent="0.3">
      <c r="A48" s="79" t="s">
        <v>189</v>
      </c>
      <c r="B48" s="125" t="s">
        <v>261</v>
      </c>
      <c r="C48" s="230">
        <v>0.2</v>
      </c>
      <c r="D48" s="122">
        <f t="shared" ref="D48:D55" si="0">($D$38+$D$44)*(C48)</f>
        <v>0</v>
      </c>
    </row>
    <row r="49" spans="1:5" x14ac:dyDescent="0.3">
      <c r="A49" s="79" t="s">
        <v>191</v>
      </c>
      <c r="B49" s="125" t="s">
        <v>262</v>
      </c>
      <c r="C49" s="176">
        <v>2.5000000000000001E-2</v>
      </c>
      <c r="D49" s="122">
        <f t="shared" si="0"/>
        <v>0</v>
      </c>
    </row>
    <row r="50" spans="1:5" x14ac:dyDescent="0.3">
      <c r="A50" s="79" t="s">
        <v>200</v>
      </c>
      <c r="B50" s="125" t="s">
        <v>263</v>
      </c>
      <c r="C50" s="237">
        <v>0.06</v>
      </c>
      <c r="D50" s="122">
        <f t="shared" si="0"/>
        <v>0</v>
      </c>
      <c r="E50" s="126"/>
    </row>
    <row r="51" spans="1:5" x14ac:dyDescent="0.3">
      <c r="A51" s="79" t="s">
        <v>201</v>
      </c>
      <c r="B51" s="125" t="s">
        <v>264</v>
      </c>
      <c r="C51" s="176">
        <v>1.4999999999999999E-2</v>
      </c>
      <c r="D51" s="122">
        <f t="shared" si="0"/>
        <v>0</v>
      </c>
    </row>
    <row r="52" spans="1:5" x14ac:dyDescent="0.3">
      <c r="A52" s="79" t="s">
        <v>202</v>
      </c>
      <c r="B52" s="125" t="s">
        <v>265</v>
      </c>
      <c r="C52" s="176">
        <v>0.01</v>
      </c>
      <c r="D52" s="122">
        <f t="shared" si="0"/>
        <v>0</v>
      </c>
    </row>
    <row r="53" spans="1:5" x14ac:dyDescent="0.3">
      <c r="A53" s="79" t="s">
        <v>203</v>
      </c>
      <c r="B53" s="127" t="s">
        <v>266</v>
      </c>
      <c r="C53" s="176">
        <v>6.0000000000000001E-3</v>
      </c>
      <c r="D53" s="122">
        <f t="shared" si="0"/>
        <v>0</v>
      </c>
    </row>
    <row r="54" spans="1:5" x14ac:dyDescent="0.3">
      <c r="A54" s="79" t="s">
        <v>204</v>
      </c>
      <c r="B54" s="125" t="s">
        <v>267</v>
      </c>
      <c r="C54" s="176">
        <v>2E-3</v>
      </c>
      <c r="D54" s="122">
        <f t="shared" si="0"/>
        <v>0</v>
      </c>
    </row>
    <row r="55" spans="1:5" x14ac:dyDescent="0.3">
      <c r="A55" s="79" t="s">
        <v>205</v>
      </c>
      <c r="B55" s="125" t="s">
        <v>268</v>
      </c>
      <c r="C55" s="176">
        <v>0.08</v>
      </c>
      <c r="D55" s="122">
        <f t="shared" si="0"/>
        <v>0</v>
      </c>
      <c r="E55" s="116"/>
    </row>
    <row r="56" spans="1:5" x14ac:dyDescent="0.3">
      <c r="A56" s="301" t="s">
        <v>206</v>
      </c>
      <c r="B56" s="307"/>
      <c r="C56" s="128">
        <f>SUM(C48:C55)</f>
        <v>0.39800000000000008</v>
      </c>
      <c r="D56" s="129">
        <f>SUM(D48:D55)</f>
        <v>0</v>
      </c>
    </row>
    <row r="57" spans="1:5" x14ac:dyDescent="0.3">
      <c r="A57" s="276" t="s">
        <v>12</v>
      </c>
      <c r="B57" s="277"/>
      <c r="C57" s="130" t="s">
        <v>207</v>
      </c>
      <c r="D57" s="108" t="s">
        <v>8</v>
      </c>
    </row>
    <row r="58" spans="1:5" x14ac:dyDescent="0.25">
      <c r="A58" s="79" t="s">
        <v>189</v>
      </c>
      <c r="B58" s="131" t="s">
        <v>208</v>
      </c>
      <c r="C58" s="182"/>
      <c r="D58" s="132">
        <f>IF((C58*22)-(D35*6%)&lt;0,0,(C58*22)-(D35*6%))</f>
        <v>0</v>
      </c>
      <c r="E58" s="133"/>
    </row>
    <row r="59" spans="1:5" x14ac:dyDescent="0.25">
      <c r="A59" s="79" t="s">
        <v>191</v>
      </c>
      <c r="B59" s="131" t="s">
        <v>209</v>
      </c>
      <c r="C59" s="183"/>
      <c r="D59" s="134">
        <f>(C59)*22</f>
        <v>0</v>
      </c>
      <c r="E59" s="133"/>
    </row>
    <row r="60" spans="1:5" x14ac:dyDescent="0.3">
      <c r="A60" s="79" t="s">
        <v>200</v>
      </c>
      <c r="B60" s="131" t="s">
        <v>210</v>
      </c>
      <c r="C60" s="184">
        <v>0</v>
      </c>
      <c r="D60" s="134">
        <f>($C$60)</f>
        <v>0</v>
      </c>
      <c r="E60" s="110"/>
    </row>
    <row r="61" spans="1:5" x14ac:dyDescent="0.3">
      <c r="A61" s="79" t="s">
        <v>201</v>
      </c>
      <c r="B61" s="131" t="s">
        <v>211</v>
      </c>
      <c r="C61" s="184">
        <v>0</v>
      </c>
      <c r="D61" s="134">
        <f>($C$61)</f>
        <v>0</v>
      </c>
      <c r="E61" s="135"/>
    </row>
    <row r="62" spans="1:5" x14ac:dyDescent="0.3">
      <c r="A62" s="79" t="s">
        <v>202</v>
      </c>
      <c r="B62" s="131" t="s">
        <v>212</v>
      </c>
      <c r="C62" s="184">
        <v>0</v>
      </c>
      <c r="D62" s="134">
        <f>$C$62</f>
        <v>0</v>
      </c>
      <c r="E62" s="136"/>
    </row>
    <row r="63" spans="1:5" x14ac:dyDescent="0.3">
      <c r="A63" s="79" t="s">
        <v>213</v>
      </c>
      <c r="B63" s="131" t="s">
        <v>214</v>
      </c>
      <c r="C63" s="184">
        <v>0</v>
      </c>
      <c r="D63" s="134">
        <f>$C$63</f>
        <v>0</v>
      </c>
      <c r="E63" s="135"/>
    </row>
    <row r="64" spans="1:5" x14ac:dyDescent="0.3">
      <c r="A64" s="286" t="s">
        <v>215</v>
      </c>
      <c r="B64" s="287"/>
      <c r="C64" s="137"/>
      <c r="D64" s="138">
        <f>SUM(D58:D63)</f>
        <v>0</v>
      </c>
    </row>
    <row r="65" spans="1:4" hidden="1" x14ac:dyDescent="0.3">
      <c r="A65" s="288" t="s">
        <v>216</v>
      </c>
      <c r="B65" s="302"/>
      <c r="C65" s="118" t="s">
        <v>217</v>
      </c>
      <c r="D65" s="108" t="s">
        <v>8</v>
      </c>
    </row>
    <row r="66" spans="1:4" hidden="1" x14ac:dyDescent="0.3">
      <c r="A66" s="79" t="s">
        <v>189</v>
      </c>
      <c r="B66" s="120" t="s">
        <v>218</v>
      </c>
      <c r="C66" s="139">
        <v>0</v>
      </c>
      <c r="D66" s="140">
        <f>(D38/220)*150%*0.5*C66</f>
        <v>0</v>
      </c>
    </row>
    <row r="67" spans="1:4" ht="13.8" hidden="1" thickBot="1" x14ac:dyDescent="0.35">
      <c r="A67" s="271" t="s">
        <v>219</v>
      </c>
      <c r="B67" s="297"/>
      <c r="C67" s="141"/>
      <c r="D67" s="142">
        <f>D66</f>
        <v>0</v>
      </c>
    </row>
    <row r="68" spans="1:4" x14ac:dyDescent="0.3">
      <c r="A68" s="303" t="s">
        <v>220</v>
      </c>
      <c r="B68" s="304"/>
      <c r="C68" s="277"/>
      <c r="D68" s="305"/>
    </row>
    <row r="69" spans="1:4" ht="39.6" x14ac:dyDescent="0.3">
      <c r="A69" s="143" t="s">
        <v>221</v>
      </c>
      <c r="B69" s="306" t="s">
        <v>222</v>
      </c>
      <c r="C69" s="306"/>
      <c r="D69" s="144">
        <f>(D46)</f>
        <v>0</v>
      </c>
    </row>
    <row r="70" spans="1:4" ht="39.6" x14ac:dyDescent="0.3">
      <c r="A70" s="143" t="s">
        <v>223</v>
      </c>
      <c r="B70" s="306" t="s">
        <v>224</v>
      </c>
      <c r="C70" s="306"/>
      <c r="D70" s="144">
        <f>(D56)</f>
        <v>0</v>
      </c>
    </row>
    <row r="71" spans="1:4" ht="39.6" x14ac:dyDescent="0.3">
      <c r="A71" s="143" t="s">
        <v>225</v>
      </c>
      <c r="B71" s="306" t="s">
        <v>15</v>
      </c>
      <c r="C71" s="306"/>
      <c r="D71" s="144">
        <f>(D64)</f>
        <v>0</v>
      </c>
    </row>
    <row r="72" spans="1:4" ht="26.4" x14ac:dyDescent="0.3">
      <c r="A72" s="143" t="s">
        <v>55</v>
      </c>
      <c r="B72" s="306" t="s">
        <v>226</v>
      </c>
      <c r="C72" s="278"/>
      <c r="D72" s="144">
        <f>D67</f>
        <v>0</v>
      </c>
    </row>
    <row r="73" spans="1:4" ht="13.8" thickBot="1" x14ac:dyDescent="0.35">
      <c r="A73" s="271" t="s">
        <v>16</v>
      </c>
      <c r="B73" s="272"/>
      <c r="C73" s="272"/>
      <c r="D73" s="145">
        <f>SUM(D69:D72)</f>
        <v>0</v>
      </c>
    </row>
    <row r="74" spans="1:4" ht="13.8" thickBot="1" x14ac:dyDescent="0.35">
      <c r="A74" s="146"/>
      <c r="B74" s="146"/>
      <c r="C74" s="146"/>
      <c r="D74" s="146"/>
    </row>
    <row r="75" spans="1:4" x14ac:dyDescent="0.3">
      <c r="A75" s="273" t="s">
        <v>227</v>
      </c>
      <c r="B75" s="274"/>
      <c r="C75" s="274"/>
      <c r="D75" s="275"/>
    </row>
    <row r="76" spans="1:4" x14ac:dyDescent="0.3">
      <c r="A76" s="276" t="s">
        <v>228</v>
      </c>
      <c r="B76" s="277"/>
      <c r="C76" s="118" t="s">
        <v>196</v>
      </c>
      <c r="D76" s="108" t="s">
        <v>8</v>
      </c>
    </row>
    <row r="77" spans="1:4" x14ac:dyDescent="0.3">
      <c r="A77" s="79" t="s">
        <v>189</v>
      </c>
      <c r="B77" s="120" t="s">
        <v>229</v>
      </c>
      <c r="C77" s="147">
        <v>4.1999999999999997E-3</v>
      </c>
      <c r="D77" s="148">
        <f t="shared" ref="D77:D82" si="1">($D$38)*(C77)</f>
        <v>0</v>
      </c>
    </row>
    <row r="78" spans="1:4" x14ac:dyDescent="0.3">
      <c r="A78" s="79" t="s">
        <v>191</v>
      </c>
      <c r="B78" s="120" t="s">
        <v>17</v>
      </c>
      <c r="C78" s="147">
        <f>($C$55)*(C77)</f>
        <v>3.3599999999999998E-4</v>
      </c>
      <c r="D78" s="148">
        <f t="shared" si="1"/>
        <v>0</v>
      </c>
    </row>
    <row r="79" spans="1:4" x14ac:dyDescent="0.3">
      <c r="A79" s="79" t="s">
        <v>200</v>
      </c>
      <c r="B79" s="120" t="s">
        <v>230</v>
      </c>
      <c r="C79" s="147">
        <v>3.2000000000000001E-2</v>
      </c>
      <c r="D79" s="148">
        <f t="shared" si="1"/>
        <v>0</v>
      </c>
    </row>
    <row r="80" spans="1:4" x14ac:dyDescent="0.3">
      <c r="A80" s="79" t="s">
        <v>201</v>
      </c>
      <c r="B80" s="120" t="s">
        <v>269</v>
      </c>
      <c r="C80" s="147">
        <v>1.9400000000000001E-2</v>
      </c>
      <c r="D80" s="148">
        <f t="shared" si="1"/>
        <v>0</v>
      </c>
    </row>
    <row r="81" spans="1:5" x14ac:dyDescent="0.3">
      <c r="A81" s="79" t="s">
        <v>202</v>
      </c>
      <c r="B81" s="120" t="s">
        <v>231</v>
      </c>
      <c r="C81" s="147">
        <f>($C$56)*(C80)</f>
        <v>7.7212000000000018E-3</v>
      </c>
      <c r="D81" s="148">
        <f t="shared" si="1"/>
        <v>0</v>
      </c>
    </row>
    <row r="82" spans="1:5" x14ac:dyDescent="0.3">
      <c r="A82" s="79" t="s">
        <v>203</v>
      </c>
      <c r="B82" s="120" t="s">
        <v>232</v>
      </c>
      <c r="C82" s="147">
        <v>8.0000000000000002E-3</v>
      </c>
      <c r="D82" s="148">
        <f t="shared" si="1"/>
        <v>0</v>
      </c>
    </row>
    <row r="83" spans="1:5" ht="13.8" thickBot="1" x14ac:dyDescent="0.35">
      <c r="A83" s="271" t="s">
        <v>18</v>
      </c>
      <c r="B83" s="272"/>
      <c r="C83" s="149">
        <f>SUM(C77:C82)</f>
        <v>7.1657200000000004E-2</v>
      </c>
      <c r="D83" s="145">
        <f>SUM(D77:D82)</f>
        <v>0</v>
      </c>
    </row>
    <row r="84" spans="1:5" ht="13.8" thickBot="1" x14ac:dyDescent="0.35">
      <c r="A84" s="146"/>
      <c r="B84" s="126"/>
      <c r="C84" s="126"/>
      <c r="D84" s="126"/>
    </row>
    <row r="85" spans="1:5" x14ac:dyDescent="0.3">
      <c r="A85" s="273" t="s">
        <v>233</v>
      </c>
      <c r="B85" s="274"/>
      <c r="C85" s="274"/>
      <c r="D85" s="275"/>
    </row>
    <row r="86" spans="1:5" x14ac:dyDescent="0.3">
      <c r="A86" s="288" t="s">
        <v>19</v>
      </c>
      <c r="B86" s="289"/>
      <c r="C86" s="118" t="s">
        <v>196</v>
      </c>
      <c r="D86" s="108" t="s">
        <v>8</v>
      </c>
    </row>
    <row r="87" spans="1:5" x14ac:dyDescent="0.3">
      <c r="A87" s="79" t="s">
        <v>189</v>
      </c>
      <c r="B87" s="120" t="s">
        <v>234</v>
      </c>
      <c r="C87" s="181">
        <v>8.3299999999999999E-2</v>
      </c>
      <c r="D87" s="148">
        <f t="shared" ref="D87:D92" si="2">($D$38+$D$44+$D$56+$D$64+$D$83)*(C87)</f>
        <v>0</v>
      </c>
      <c r="E87" s="150"/>
    </row>
    <row r="88" spans="1:5" x14ac:dyDescent="0.3">
      <c r="A88" s="79" t="s">
        <v>191</v>
      </c>
      <c r="B88" s="120" t="s">
        <v>235</v>
      </c>
      <c r="C88" s="181">
        <v>2.8E-3</v>
      </c>
      <c r="D88" s="148">
        <f t="shared" si="2"/>
        <v>0</v>
      </c>
    </row>
    <row r="89" spans="1:5" x14ac:dyDescent="0.3">
      <c r="A89" s="79" t="s">
        <v>200</v>
      </c>
      <c r="B89" s="120" t="s">
        <v>236</v>
      </c>
      <c r="C89" s="181">
        <v>8.0000000000000004E-4</v>
      </c>
      <c r="D89" s="148">
        <f t="shared" si="2"/>
        <v>0</v>
      </c>
    </row>
    <row r="90" spans="1:5" x14ac:dyDescent="0.3">
      <c r="A90" s="79" t="s">
        <v>201</v>
      </c>
      <c r="B90" s="120" t="s">
        <v>237</v>
      </c>
      <c r="C90" s="181">
        <v>2.9999999999999997E-4</v>
      </c>
      <c r="D90" s="148">
        <f t="shared" si="2"/>
        <v>0</v>
      </c>
    </row>
    <row r="91" spans="1:5" x14ac:dyDescent="0.3">
      <c r="A91" s="79" t="s">
        <v>202</v>
      </c>
      <c r="B91" s="225" t="s">
        <v>238</v>
      </c>
      <c r="C91" s="181">
        <v>5.9999999999999995E-4</v>
      </c>
      <c r="D91" s="148">
        <f t="shared" si="2"/>
        <v>0</v>
      </c>
    </row>
    <row r="92" spans="1:5" x14ac:dyDescent="0.3">
      <c r="A92" s="79" t="s">
        <v>415</v>
      </c>
      <c r="B92" s="225" t="s">
        <v>416</v>
      </c>
      <c r="C92" s="181">
        <v>0</v>
      </c>
      <c r="D92" s="148">
        <f t="shared" si="2"/>
        <v>0</v>
      </c>
    </row>
    <row r="93" spans="1:5" x14ac:dyDescent="0.3">
      <c r="A93" s="286" t="s">
        <v>239</v>
      </c>
      <c r="B93" s="287"/>
      <c r="C93" s="152">
        <f>SUM(C87:C92)</f>
        <v>8.7799999999999989E-2</v>
      </c>
      <c r="D93" s="153">
        <f>SUM(D87:D92)</f>
        <v>0</v>
      </c>
    </row>
    <row r="94" spans="1:5" x14ac:dyDescent="0.3">
      <c r="A94" s="228"/>
      <c r="B94" s="229" t="s">
        <v>414</v>
      </c>
      <c r="C94" s="152">
        <f>C93*C56</f>
        <v>3.49444E-2</v>
      </c>
      <c r="D94" s="153">
        <f>D93*C94</f>
        <v>0</v>
      </c>
    </row>
    <row r="95" spans="1:5" x14ac:dyDescent="0.3">
      <c r="A95" s="301" t="s">
        <v>418</v>
      </c>
      <c r="B95" s="302"/>
      <c r="C95" s="152">
        <f>SUM(C93:C94)</f>
        <v>0.12274439999999999</v>
      </c>
      <c r="D95" s="153">
        <f>SUM(D93:D94)</f>
        <v>0</v>
      </c>
    </row>
    <row r="96" spans="1:5" x14ac:dyDescent="0.3">
      <c r="A96" s="288" t="s">
        <v>21</v>
      </c>
      <c r="B96" s="289"/>
      <c r="C96" s="118"/>
      <c r="D96" s="108" t="s">
        <v>8</v>
      </c>
    </row>
    <row r="97" spans="1:4" x14ac:dyDescent="0.3">
      <c r="A97" s="79" t="s">
        <v>189</v>
      </c>
      <c r="B97" s="120" t="s">
        <v>22</v>
      </c>
      <c r="C97" s="154"/>
      <c r="D97" s="155"/>
    </row>
    <row r="98" spans="1:4" ht="13.8" thickBot="1" x14ac:dyDescent="0.35">
      <c r="A98" s="271" t="s">
        <v>240</v>
      </c>
      <c r="B98" s="272"/>
      <c r="C98" s="141"/>
      <c r="D98" s="142">
        <f>D97</f>
        <v>0</v>
      </c>
    </row>
    <row r="99" spans="1:4" x14ac:dyDescent="0.3">
      <c r="A99" s="290" t="s">
        <v>241</v>
      </c>
      <c r="B99" s="291"/>
      <c r="C99" s="291"/>
      <c r="D99" s="292"/>
    </row>
    <row r="100" spans="1:4" ht="39.6" x14ac:dyDescent="0.3">
      <c r="A100" s="143" t="s">
        <v>242</v>
      </c>
      <c r="B100" s="293" t="s">
        <v>20</v>
      </c>
      <c r="C100" s="294"/>
      <c r="D100" s="144">
        <f>(D95)</f>
        <v>0</v>
      </c>
    </row>
    <row r="101" spans="1:4" x14ac:dyDescent="0.3">
      <c r="A101" s="79" t="s">
        <v>243</v>
      </c>
      <c r="B101" s="295" t="s">
        <v>22</v>
      </c>
      <c r="C101" s="296"/>
      <c r="D101" s="148">
        <f>D98</f>
        <v>0</v>
      </c>
    </row>
    <row r="102" spans="1:4" ht="13.8" thickBot="1" x14ac:dyDescent="0.35">
      <c r="A102" s="271" t="s">
        <v>26</v>
      </c>
      <c r="B102" s="272"/>
      <c r="C102" s="297"/>
      <c r="D102" s="145">
        <f>SUM(D100:D101)</f>
        <v>0</v>
      </c>
    </row>
    <row r="103" spans="1:4" ht="13.8" thickBot="1" x14ac:dyDescent="0.35">
      <c r="A103" s="146"/>
      <c r="B103" s="146"/>
      <c r="C103" s="146"/>
      <c r="D103" s="146"/>
    </row>
    <row r="104" spans="1:4" x14ac:dyDescent="0.3">
      <c r="A104" s="273" t="s">
        <v>244</v>
      </c>
      <c r="B104" s="274"/>
      <c r="C104" s="274"/>
      <c r="D104" s="275"/>
    </row>
    <row r="105" spans="1:4" x14ac:dyDescent="0.3">
      <c r="A105" s="276" t="s">
        <v>245</v>
      </c>
      <c r="B105" s="277"/>
      <c r="C105" s="277"/>
      <c r="D105" s="108" t="s">
        <v>8</v>
      </c>
    </row>
    <row r="106" spans="1:4" x14ac:dyDescent="0.3">
      <c r="A106" s="79" t="s">
        <v>189</v>
      </c>
      <c r="B106" s="156" t="s">
        <v>28</v>
      </c>
      <c r="C106" s="157"/>
      <c r="D106" s="179"/>
    </row>
    <row r="107" spans="1:4" x14ac:dyDescent="0.3">
      <c r="A107" s="79" t="s">
        <v>246</v>
      </c>
      <c r="B107" s="156" t="s">
        <v>27</v>
      </c>
      <c r="C107" s="157"/>
      <c r="D107" s="180"/>
    </row>
    <row r="108" spans="1:4" x14ac:dyDescent="0.3">
      <c r="A108" s="79" t="s">
        <v>200</v>
      </c>
      <c r="B108" s="156" t="s">
        <v>28</v>
      </c>
      <c r="C108" s="157"/>
      <c r="D108" s="180"/>
    </row>
    <row r="109" spans="1:4" x14ac:dyDescent="0.3">
      <c r="A109" s="79" t="s">
        <v>201</v>
      </c>
      <c r="B109" s="156" t="s">
        <v>29</v>
      </c>
      <c r="C109" s="157"/>
      <c r="D109" s="180"/>
    </row>
    <row r="110" spans="1:4" x14ac:dyDescent="0.3">
      <c r="A110" s="79" t="s">
        <v>200</v>
      </c>
      <c r="B110" s="156" t="s">
        <v>30</v>
      </c>
      <c r="C110" s="157"/>
      <c r="D110" s="180"/>
    </row>
    <row r="111" spans="1:4" ht="13.8" thickBot="1" x14ac:dyDescent="0.35">
      <c r="A111" s="271" t="s">
        <v>31</v>
      </c>
      <c r="B111" s="297"/>
      <c r="C111" s="158">
        <f>C106</f>
        <v>0</v>
      </c>
      <c r="D111" s="159">
        <f>SUM(D106:D110)</f>
        <v>0</v>
      </c>
    </row>
    <row r="112" spans="1:4" ht="13.8" thickBot="1" x14ac:dyDescent="0.35">
      <c r="A112" s="160"/>
      <c r="B112" s="161"/>
      <c r="C112" s="161"/>
      <c r="D112" s="162"/>
    </row>
    <row r="113" spans="1:6" x14ac:dyDescent="0.3">
      <c r="A113" s="298" t="s">
        <v>247</v>
      </c>
      <c r="B113" s="299"/>
      <c r="C113" s="299"/>
      <c r="D113" s="300"/>
    </row>
    <row r="114" spans="1:6" x14ac:dyDescent="0.3">
      <c r="A114" s="284" t="s">
        <v>248</v>
      </c>
      <c r="B114" s="285"/>
      <c r="C114" s="118" t="s">
        <v>196</v>
      </c>
      <c r="D114" s="163" t="s">
        <v>8</v>
      </c>
    </row>
    <row r="115" spans="1:6" x14ac:dyDescent="0.3">
      <c r="A115" s="79" t="s">
        <v>189</v>
      </c>
      <c r="B115" s="226" t="s">
        <v>32</v>
      </c>
      <c r="C115" s="121"/>
      <c r="D115" s="148"/>
      <c r="E115" s="165"/>
    </row>
    <row r="116" spans="1:6" x14ac:dyDescent="0.3">
      <c r="A116" s="79"/>
      <c r="B116" s="226" t="s">
        <v>259</v>
      </c>
      <c r="C116" s="176"/>
      <c r="D116" s="148">
        <f>(D38+D73+D83+D102+D111)*C116</f>
        <v>0</v>
      </c>
      <c r="E116" s="165"/>
    </row>
    <row r="117" spans="1:6" ht="26.4" x14ac:dyDescent="0.3">
      <c r="A117" s="79"/>
      <c r="B117" s="226" t="s">
        <v>276</v>
      </c>
      <c r="C117" s="121"/>
      <c r="D117" s="178"/>
      <c r="E117" s="165"/>
    </row>
    <row r="118" spans="1:6" x14ac:dyDescent="0.3">
      <c r="A118" s="79" t="s">
        <v>191</v>
      </c>
      <c r="B118" s="226" t="s">
        <v>33</v>
      </c>
      <c r="C118" s="176"/>
      <c r="D118" s="148">
        <f>(D38+D73+D83+D102+D111+D115)*C118</f>
        <v>0</v>
      </c>
      <c r="E118" s="165"/>
    </row>
    <row r="119" spans="1:6" x14ac:dyDescent="0.3">
      <c r="A119" s="79" t="s">
        <v>419</v>
      </c>
      <c r="B119" s="233" t="s">
        <v>420</v>
      </c>
      <c r="C119" s="176"/>
      <c r="D119" s="148">
        <f>C119*F121</f>
        <v>0</v>
      </c>
      <c r="E119" s="235" t="s">
        <v>426</v>
      </c>
      <c r="F119" s="234">
        <f>C119+C121+C122+C125</f>
        <v>0</v>
      </c>
    </row>
    <row r="120" spans="1:6" x14ac:dyDescent="0.3">
      <c r="A120" s="270" t="s">
        <v>201</v>
      </c>
      <c r="B120" s="127" t="s">
        <v>423</v>
      </c>
      <c r="C120" s="231"/>
      <c r="D120" s="166"/>
      <c r="E120" s="236" t="s">
        <v>427</v>
      </c>
      <c r="F120" s="116">
        <f>+D116+D117+D118+D135</f>
        <v>0</v>
      </c>
    </row>
    <row r="121" spans="1:6" x14ac:dyDescent="0.3">
      <c r="A121" s="270"/>
      <c r="B121" s="232" t="s">
        <v>422</v>
      </c>
      <c r="C121" s="176"/>
      <c r="D121" s="148">
        <f>((D38+D73+D83+D102+D111+D115+D118)/(1-C120))*C121</f>
        <v>0</v>
      </c>
      <c r="E121" s="236" t="s">
        <v>428</v>
      </c>
      <c r="F121" s="116">
        <f>(F120/(1-F119))</f>
        <v>0</v>
      </c>
    </row>
    <row r="122" spans="1:6" x14ac:dyDescent="0.3">
      <c r="A122" s="270"/>
      <c r="B122" s="232" t="s">
        <v>421</v>
      </c>
      <c r="C122" s="176"/>
      <c r="D122" s="148">
        <f>((D38+D73+D83+D102+D111+D115+D118)/(1-C120))*C122</f>
        <v>0</v>
      </c>
      <c r="E122" s="236" t="s">
        <v>429</v>
      </c>
      <c r="F122" s="116">
        <f>F121-F120</f>
        <v>0</v>
      </c>
    </row>
    <row r="123" spans="1:6" x14ac:dyDescent="0.3">
      <c r="A123" s="270"/>
      <c r="B123" s="127" t="s">
        <v>424</v>
      </c>
      <c r="C123" s="177"/>
      <c r="D123" s="178"/>
    </row>
    <row r="124" spans="1:6" x14ac:dyDescent="0.3">
      <c r="A124" s="270"/>
      <c r="B124" s="127" t="s">
        <v>425</v>
      </c>
      <c r="C124" s="177"/>
      <c r="D124" s="178"/>
    </row>
    <row r="125" spans="1:6" x14ac:dyDescent="0.3">
      <c r="A125" s="270"/>
      <c r="B125" s="232" t="s">
        <v>249</v>
      </c>
      <c r="C125" s="176"/>
      <c r="D125" s="148">
        <f>((D38+D73+D83+D102+D111+D115+D118)/(1-C120))*C125</f>
        <v>0</v>
      </c>
    </row>
    <row r="126" spans="1:6" ht="13.8" thickBot="1" x14ac:dyDescent="0.35">
      <c r="A126" s="271" t="s">
        <v>38</v>
      </c>
      <c r="B126" s="272"/>
      <c r="C126" s="167">
        <f>SUM(C116:C125)</f>
        <v>0</v>
      </c>
      <c r="D126" s="142">
        <f>SUM(D115:D125)</f>
        <v>0</v>
      </c>
    </row>
    <row r="127" spans="1:6" ht="13.8" thickBot="1" x14ac:dyDescent="0.35">
      <c r="A127" s="146"/>
      <c r="B127" s="146"/>
      <c r="C127" s="146"/>
      <c r="D127" s="146"/>
    </row>
    <row r="128" spans="1:6" x14ac:dyDescent="0.3">
      <c r="A128" s="273" t="s">
        <v>250</v>
      </c>
      <c r="B128" s="274"/>
      <c r="C128" s="274"/>
      <c r="D128" s="275"/>
    </row>
    <row r="129" spans="1:5" x14ac:dyDescent="0.3">
      <c r="A129" s="276" t="s">
        <v>251</v>
      </c>
      <c r="B129" s="277"/>
      <c r="C129" s="277"/>
      <c r="D129" s="168" t="s">
        <v>8</v>
      </c>
    </row>
    <row r="130" spans="1:5" x14ac:dyDescent="0.3">
      <c r="A130" s="79" t="s">
        <v>189</v>
      </c>
      <c r="B130" s="278" t="s">
        <v>252</v>
      </c>
      <c r="C130" s="279"/>
      <c r="D130" s="169">
        <f>(D38)</f>
        <v>0</v>
      </c>
    </row>
    <row r="131" spans="1:5" x14ac:dyDescent="0.3">
      <c r="A131" s="79" t="s">
        <v>191</v>
      </c>
      <c r="B131" s="278" t="s">
        <v>13</v>
      </c>
      <c r="C131" s="279"/>
      <c r="D131" s="155">
        <f>(D73)</f>
        <v>0</v>
      </c>
    </row>
    <row r="132" spans="1:5" x14ac:dyDescent="0.3">
      <c r="A132" s="79" t="s">
        <v>200</v>
      </c>
      <c r="B132" s="278" t="s">
        <v>253</v>
      </c>
      <c r="C132" s="279"/>
      <c r="D132" s="155">
        <f>(D83)</f>
        <v>0</v>
      </c>
    </row>
    <row r="133" spans="1:5" x14ac:dyDescent="0.3">
      <c r="A133" s="79" t="s">
        <v>201</v>
      </c>
      <c r="B133" s="278" t="s">
        <v>23</v>
      </c>
      <c r="C133" s="279"/>
      <c r="D133" s="155">
        <f>(D102)</f>
        <v>0</v>
      </c>
    </row>
    <row r="134" spans="1:5" x14ac:dyDescent="0.3">
      <c r="A134" s="79" t="s">
        <v>202</v>
      </c>
      <c r="B134" s="278" t="s">
        <v>254</v>
      </c>
      <c r="C134" s="279"/>
      <c r="D134" s="155">
        <f>D106</f>
        <v>0</v>
      </c>
    </row>
    <row r="135" spans="1:5" x14ac:dyDescent="0.3">
      <c r="A135" s="280" t="s">
        <v>255</v>
      </c>
      <c r="B135" s="281"/>
      <c r="C135" s="282"/>
      <c r="D135" s="170">
        <f>SUM(D130:D134)</f>
        <v>0</v>
      </c>
      <c r="E135" s="116"/>
    </row>
    <row r="136" spans="1:5" ht="13.8" thickBot="1" x14ac:dyDescent="0.35">
      <c r="A136" s="171" t="s">
        <v>203</v>
      </c>
      <c r="B136" s="283" t="s">
        <v>256</v>
      </c>
      <c r="C136" s="283"/>
      <c r="D136" s="172">
        <f>(D126)</f>
        <v>0</v>
      </c>
    </row>
    <row r="137" spans="1:5" ht="13.8" thickBot="1" x14ac:dyDescent="0.35">
      <c r="A137" s="268" t="s">
        <v>257</v>
      </c>
      <c r="B137" s="269"/>
      <c r="C137" s="269"/>
      <c r="D137" s="173">
        <f>SUM(D135:D136)</f>
        <v>0</v>
      </c>
    </row>
    <row r="138" spans="1:5" x14ac:dyDescent="0.3">
      <c r="A138" s="74"/>
      <c r="D138" s="90"/>
    </row>
    <row r="139" spans="1:5" x14ac:dyDescent="0.3">
      <c r="D139" s="90"/>
    </row>
    <row r="140" spans="1:5" x14ac:dyDescent="0.3">
      <c r="D140" s="90"/>
    </row>
    <row r="141" spans="1:5" x14ac:dyDescent="0.3">
      <c r="D141" s="90"/>
    </row>
    <row r="142" spans="1:5" x14ac:dyDescent="0.3">
      <c r="C142" s="174"/>
    </row>
  </sheetData>
  <sheetProtection algorithmName="SHA-512" hashValue="dBNESFKKLnbANutQ0zMnjx3qNwm0V9fto+qsJPM1fE8tjr+8VpOf09ktv8Df9IcaBUIZel4bfLYPPUrquR9bwA==" saltValue="4MDd+ZtLvMqoMwjOfZT97Q==" spinCount="100000" sheet="1" objects="1" scenarios="1"/>
  <mergeCells count="69">
    <mergeCell ref="B24:C24"/>
    <mergeCell ref="A1:D1"/>
    <mergeCell ref="A2:D2"/>
    <mergeCell ref="A3:D3"/>
    <mergeCell ref="A5:D5"/>
    <mergeCell ref="A6:D6"/>
    <mergeCell ref="A7:D7"/>
    <mergeCell ref="A13:D13"/>
    <mergeCell ref="C17:D17"/>
    <mergeCell ref="A21:D21"/>
    <mergeCell ref="B22:C22"/>
    <mergeCell ref="B23:C23"/>
    <mergeCell ref="A40:D40"/>
    <mergeCell ref="B25:C25"/>
    <mergeCell ref="B26:C26"/>
    <mergeCell ref="B27:C27"/>
    <mergeCell ref="B28:C28"/>
    <mergeCell ref="B29:C29"/>
    <mergeCell ref="B30:C30"/>
    <mergeCell ref="B31:C31"/>
    <mergeCell ref="A33:D33"/>
    <mergeCell ref="A34:C34"/>
    <mergeCell ref="B35:C35"/>
    <mergeCell ref="A38:C38"/>
    <mergeCell ref="B70:C70"/>
    <mergeCell ref="A41:B41"/>
    <mergeCell ref="A44:B44"/>
    <mergeCell ref="A46:B46"/>
    <mergeCell ref="A47:B47"/>
    <mergeCell ref="A56:B56"/>
    <mergeCell ref="A57:B57"/>
    <mergeCell ref="A64:B64"/>
    <mergeCell ref="A65:B65"/>
    <mergeCell ref="A67:B67"/>
    <mergeCell ref="A68:D68"/>
    <mergeCell ref="B69:C69"/>
    <mergeCell ref="A98:B98"/>
    <mergeCell ref="B71:C71"/>
    <mergeCell ref="B72:C72"/>
    <mergeCell ref="A73:C73"/>
    <mergeCell ref="A75:D75"/>
    <mergeCell ref="A76:B76"/>
    <mergeCell ref="A83:B83"/>
    <mergeCell ref="A85:D85"/>
    <mergeCell ref="A86:B86"/>
    <mergeCell ref="A93:B93"/>
    <mergeCell ref="A95:B95"/>
    <mergeCell ref="A96:B96"/>
    <mergeCell ref="A128:D128"/>
    <mergeCell ref="A99:D99"/>
    <mergeCell ref="B100:C100"/>
    <mergeCell ref="B101:C101"/>
    <mergeCell ref="A102:C102"/>
    <mergeCell ref="A104:D104"/>
    <mergeCell ref="A105:C105"/>
    <mergeCell ref="A111:B111"/>
    <mergeCell ref="A113:D113"/>
    <mergeCell ref="A114:B114"/>
    <mergeCell ref="A120:A125"/>
    <mergeCell ref="A126:B126"/>
    <mergeCell ref="A135:C135"/>
    <mergeCell ref="B136:C136"/>
    <mergeCell ref="A137:C137"/>
    <mergeCell ref="A129:C129"/>
    <mergeCell ref="B130:C130"/>
    <mergeCell ref="B131:C131"/>
    <mergeCell ref="B132:C132"/>
    <mergeCell ref="B133:C133"/>
    <mergeCell ref="B134:C134"/>
  </mergeCells>
  <pageMargins left="0.511811024" right="0.511811024" top="0.78740157499999996" bottom="0.78740157499999996" header="0.31496062000000002" footer="0.31496062000000002"/>
  <pageSetup paperSize="9" orientation="portrait" verticalDpi="0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8509BC-DB1A-48EB-82A1-F9F97B0FC2B9}">
  <dimension ref="A1:G142"/>
  <sheetViews>
    <sheetView showGridLines="0" topLeftCell="A10" workbookViewId="0">
      <selection activeCell="D35" sqref="D35"/>
    </sheetView>
  </sheetViews>
  <sheetFormatPr defaultRowHeight="13.2" x14ac:dyDescent="0.3"/>
  <cols>
    <col min="1" max="1" width="3.88671875" style="89" customWidth="1"/>
    <col min="2" max="2" width="70.6640625" style="74" customWidth="1"/>
    <col min="3" max="3" width="14.6640625" style="89" customWidth="1"/>
    <col min="4" max="4" width="17.77734375" style="175" customWidth="1"/>
    <col min="5" max="5" width="55.77734375" style="74" customWidth="1"/>
    <col min="6" max="6" width="17.5546875" style="74" bestFit="1" customWidth="1"/>
    <col min="7" max="7" width="8.44140625" style="74" bestFit="1" customWidth="1"/>
    <col min="8" max="222" width="9.109375" style="74" bestFit="1" customWidth="1"/>
    <col min="223" max="223" width="1.88671875" style="74" customWidth="1"/>
    <col min="224" max="224" width="7.33203125" style="74" customWidth="1"/>
    <col min="225" max="225" width="9.88671875" style="74" customWidth="1"/>
    <col min="226" max="226" width="12.6640625" style="74" customWidth="1"/>
    <col min="227" max="227" width="11.109375" style="74" customWidth="1"/>
    <col min="228" max="228" width="10.88671875" style="74" customWidth="1"/>
    <col min="229" max="229" width="11.5546875" style="74" customWidth="1"/>
    <col min="230" max="230" width="13.44140625" style="74" customWidth="1"/>
    <col min="231" max="231" width="11.109375" style="74" customWidth="1"/>
    <col min="232" max="232" width="11.33203125" style="74" bestFit="1" customWidth="1"/>
    <col min="233" max="233" width="11.5546875" style="74" customWidth="1"/>
    <col min="234" max="234" width="8.88671875" style="74"/>
    <col min="235" max="235" width="9.88671875" style="74" bestFit="1" customWidth="1"/>
    <col min="236" max="236" width="9.109375" style="74" bestFit="1" customWidth="1"/>
    <col min="237" max="237" width="9.5546875" style="74" bestFit="1" customWidth="1"/>
    <col min="238" max="478" width="9.109375" style="74" bestFit="1" customWidth="1"/>
    <col min="479" max="479" width="1.88671875" style="74" customWidth="1"/>
    <col min="480" max="480" width="7.33203125" style="74" customWidth="1"/>
    <col min="481" max="481" width="9.88671875" style="74" customWidth="1"/>
    <col min="482" max="482" width="12.6640625" style="74" customWidth="1"/>
    <col min="483" max="483" width="11.109375" style="74" customWidth="1"/>
    <col min="484" max="484" width="10.88671875" style="74" customWidth="1"/>
    <col min="485" max="485" width="11.5546875" style="74" customWidth="1"/>
    <col min="486" max="486" width="13.44140625" style="74" customWidth="1"/>
    <col min="487" max="487" width="11.109375" style="74" customWidth="1"/>
    <col min="488" max="488" width="11.33203125" style="74" bestFit="1" customWidth="1"/>
    <col min="489" max="489" width="11.5546875" style="74" customWidth="1"/>
    <col min="490" max="490" width="8.88671875" style="74"/>
    <col min="491" max="491" width="9.88671875" style="74" bestFit="1" customWidth="1"/>
    <col min="492" max="492" width="9.109375" style="74" bestFit="1" customWidth="1"/>
    <col min="493" max="493" width="9.5546875" style="74" bestFit="1" customWidth="1"/>
    <col min="494" max="734" width="9.109375" style="74" bestFit="1" customWidth="1"/>
    <col min="735" max="735" width="1.88671875" style="74" customWidth="1"/>
    <col min="736" max="736" width="7.33203125" style="74" customWidth="1"/>
    <col min="737" max="737" width="9.88671875" style="74" customWidth="1"/>
    <col min="738" max="738" width="12.6640625" style="74" customWidth="1"/>
    <col min="739" max="739" width="11.109375" style="74" customWidth="1"/>
    <col min="740" max="740" width="10.88671875" style="74" customWidth="1"/>
    <col min="741" max="741" width="11.5546875" style="74" customWidth="1"/>
    <col min="742" max="742" width="13.44140625" style="74" customWidth="1"/>
    <col min="743" max="743" width="11.109375" style="74" customWidth="1"/>
    <col min="744" max="744" width="11.33203125" style="74" bestFit="1" customWidth="1"/>
    <col min="745" max="745" width="11.5546875" style="74" customWidth="1"/>
    <col min="746" max="746" width="8.88671875" style="74"/>
    <col min="747" max="747" width="9.88671875" style="74" bestFit="1" customWidth="1"/>
    <col min="748" max="748" width="9.109375" style="74" bestFit="1" customWidth="1"/>
    <col min="749" max="749" width="9.5546875" style="74" bestFit="1" customWidth="1"/>
    <col min="750" max="990" width="9.109375" style="74" bestFit="1" customWidth="1"/>
    <col min="991" max="991" width="1.88671875" style="74" customWidth="1"/>
    <col min="992" max="992" width="7.33203125" style="74" customWidth="1"/>
    <col min="993" max="993" width="9.88671875" style="74" customWidth="1"/>
    <col min="994" max="994" width="12.6640625" style="74" customWidth="1"/>
    <col min="995" max="995" width="11.109375" style="74" customWidth="1"/>
    <col min="996" max="996" width="10.88671875" style="74" customWidth="1"/>
    <col min="997" max="997" width="11.5546875" style="74" customWidth="1"/>
    <col min="998" max="998" width="13.44140625" style="74" customWidth="1"/>
    <col min="999" max="999" width="11.109375" style="74" customWidth="1"/>
    <col min="1000" max="1000" width="11.33203125" style="74" bestFit="1" customWidth="1"/>
    <col min="1001" max="1001" width="11.5546875" style="74" customWidth="1"/>
    <col min="1002" max="1002" width="8.88671875" style="74"/>
    <col min="1003" max="1003" width="9.88671875" style="74" bestFit="1" customWidth="1"/>
    <col min="1004" max="1004" width="9.109375" style="74" bestFit="1" customWidth="1"/>
    <col min="1005" max="1005" width="9.5546875" style="74" bestFit="1" customWidth="1"/>
    <col min="1006" max="1246" width="9.109375" style="74" bestFit="1" customWidth="1"/>
    <col min="1247" max="1247" width="1.88671875" style="74" customWidth="1"/>
    <col min="1248" max="1248" width="7.33203125" style="74" customWidth="1"/>
    <col min="1249" max="1249" width="9.88671875" style="74" customWidth="1"/>
    <col min="1250" max="1250" width="12.6640625" style="74" customWidth="1"/>
    <col min="1251" max="1251" width="11.109375" style="74" customWidth="1"/>
    <col min="1252" max="1252" width="10.88671875" style="74" customWidth="1"/>
    <col min="1253" max="1253" width="11.5546875" style="74" customWidth="1"/>
    <col min="1254" max="1254" width="13.44140625" style="74" customWidth="1"/>
    <col min="1255" max="1255" width="11.109375" style="74" customWidth="1"/>
    <col min="1256" max="1256" width="11.33203125" style="74" bestFit="1" customWidth="1"/>
    <col min="1257" max="1257" width="11.5546875" style="74" customWidth="1"/>
    <col min="1258" max="1258" width="8.88671875" style="74"/>
    <col min="1259" max="1259" width="9.88671875" style="74" bestFit="1" customWidth="1"/>
    <col min="1260" max="1260" width="9.109375" style="74" bestFit="1" customWidth="1"/>
    <col min="1261" max="1261" width="9.5546875" style="74" bestFit="1" customWidth="1"/>
    <col min="1262" max="1502" width="9.109375" style="74" bestFit="1" customWidth="1"/>
    <col min="1503" max="1503" width="1.88671875" style="74" customWidth="1"/>
    <col min="1504" max="1504" width="7.33203125" style="74" customWidth="1"/>
    <col min="1505" max="1505" width="9.88671875" style="74" customWidth="1"/>
    <col min="1506" max="1506" width="12.6640625" style="74" customWidth="1"/>
    <col min="1507" max="1507" width="11.109375" style="74" customWidth="1"/>
    <col min="1508" max="1508" width="10.88671875" style="74" customWidth="1"/>
    <col min="1509" max="1509" width="11.5546875" style="74" customWidth="1"/>
    <col min="1510" max="1510" width="13.44140625" style="74" customWidth="1"/>
    <col min="1511" max="1511" width="11.109375" style="74" customWidth="1"/>
    <col min="1512" max="1512" width="11.33203125" style="74" bestFit="1" customWidth="1"/>
    <col min="1513" max="1513" width="11.5546875" style="74" customWidth="1"/>
    <col min="1514" max="1514" width="8.88671875" style="74"/>
    <col min="1515" max="1515" width="9.88671875" style="74" bestFit="1" customWidth="1"/>
    <col min="1516" max="1516" width="9.109375" style="74" bestFit="1" customWidth="1"/>
    <col min="1517" max="1517" width="9.5546875" style="74" bestFit="1" customWidth="1"/>
    <col min="1518" max="1758" width="9.109375" style="74" bestFit="1" customWidth="1"/>
    <col min="1759" max="1759" width="1.88671875" style="74" customWidth="1"/>
    <col min="1760" max="1760" width="7.33203125" style="74" customWidth="1"/>
    <col min="1761" max="1761" width="9.88671875" style="74" customWidth="1"/>
    <col min="1762" max="1762" width="12.6640625" style="74" customWidth="1"/>
    <col min="1763" max="1763" width="11.109375" style="74" customWidth="1"/>
    <col min="1764" max="1764" width="10.88671875" style="74" customWidth="1"/>
    <col min="1765" max="1765" width="11.5546875" style="74" customWidth="1"/>
    <col min="1766" max="1766" width="13.44140625" style="74" customWidth="1"/>
    <col min="1767" max="1767" width="11.109375" style="74" customWidth="1"/>
    <col min="1768" max="1768" width="11.33203125" style="74" bestFit="1" customWidth="1"/>
    <col min="1769" max="1769" width="11.5546875" style="74" customWidth="1"/>
    <col min="1770" max="1770" width="8.88671875" style="74"/>
    <col min="1771" max="1771" width="9.88671875" style="74" bestFit="1" customWidth="1"/>
    <col min="1772" max="1772" width="9.109375" style="74" bestFit="1" customWidth="1"/>
    <col min="1773" max="1773" width="9.5546875" style="74" bestFit="1" customWidth="1"/>
    <col min="1774" max="2014" width="9.109375" style="74" bestFit="1" customWidth="1"/>
    <col min="2015" max="2015" width="1.88671875" style="74" customWidth="1"/>
    <col min="2016" max="2016" width="7.33203125" style="74" customWidth="1"/>
    <col min="2017" max="2017" width="9.88671875" style="74" customWidth="1"/>
    <col min="2018" max="2018" width="12.6640625" style="74" customWidth="1"/>
    <col min="2019" max="2019" width="11.109375" style="74" customWidth="1"/>
    <col min="2020" max="2020" width="10.88671875" style="74" customWidth="1"/>
    <col min="2021" max="2021" width="11.5546875" style="74" customWidth="1"/>
    <col min="2022" max="2022" width="13.44140625" style="74" customWidth="1"/>
    <col min="2023" max="2023" width="11.109375" style="74" customWidth="1"/>
    <col min="2024" max="2024" width="11.33203125" style="74" bestFit="1" customWidth="1"/>
    <col min="2025" max="2025" width="11.5546875" style="74" customWidth="1"/>
    <col min="2026" max="2026" width="8.88671875" style="74"/>
    <col min="2027" max="2027" width="9.88671875" style="74" bestFit="1" customWidth="1"/>
    <col min="2028" max="2028" width="9.109375" style="74" bestFit="1" customWidth="1"/>
    <col min="2029" max="2029" width="9.5546875" style="74" bestFit="1" customWidth="1"/>
    <col min="2030" max="2270" width="9.109375" style="74" bestFit="1" customWidth="1"/>
    <col min="2271" max="2271" width="1.88671875" style="74" customWidth="1"/>
    <col min="2272" max="2272" width="7.33203125" style="74" customWidth="1"/>
    <col min="2273" max="2273" width="9.88671875" style="74" customWidth="1"/>
    <col min="2274" max="2274" width="12.6640625" style="74" customWidth="1"/>
    <col min="2275" max="2275" width="11.109375" style="74" customWidth="1"/>
    <col min="2276" max="2276" width="10.88671875" style="74" customWidth="1"/>
    <col min="2277" max="2277" width="11.5546875" style="74" customWidth="1"/>
    <col min="2278" max="2278" width="13.44140625" style="74" customWidth="1"/>
    <col min="2279" max="2279" width="11.109375" style="74" customWidth="1"/>
    <col min="2280" max="2280" width="11.33203125" style="74" bestFit="1" customWidth="1"/>
    <col min="2281" max="2281" width="11.5546875" style="74" customWidth="1"/>
    <col min="2282" max="2282" width="8.88671875" style="74"/>
    <col min="2283" max="2283" width="9.88671875" style="74" bestFit="1" customWidth="1"/>
    <col min="2284" max="2284" width="9.109375" style="74" bestFit="1" customWidth="1"/>
    <col min="2285" max="2285" width="9.5546875" style="74" bestFit="1" customWidth="1"/>
    <col min="2286" max="2526" width="9.109375" style="74" bestFit="1" customWidth="1"/>
    <col min="2527" max="2527" width="1.88671875" style="74" customWidth="1"/>
    <col min="2528" max="2528" width="7.33203125" style="74" customWidth="1"/>
    <col min="2529" max="2529" width="9.88671875" style="74" customWidth="1"/>
    <col min="2530" max="2530" width="12.6640625" style="74" customWidth="1"/>
    <col min="2531" max="2531" width="11.109375" style="74" customWidth="1"/>
    <col min="2532" max="2532" width="10.88671875" style="74" customWidth="1"/>
    <col min="2533" max="2533" width="11.5546875" style="74" customWidth="1"/>
    <col min="2534" max="2534" width="13.44140625" style="74" customWidth="1"/>
    <col min="2535" max="2535" width="11.109375" style="74" customWidth="1"/>
    <col min="2536" max="2536" width="11.33203125" style="74" bestFit="1" customWidth="1"/>
    <col min="2537" max="2537" width="11.5546875" style="74" customWidth="1"/>
    <col min="2538" max="2538" width="8.88671875" style="74"/>
    <col min="2539" max="2539" width="9.88671875" style="74" bestFit="1" customWidth="1"/>
    <col min="2540" max="2540" width="9.109375" style="74" bestFit="1" customWidth="1"/>
    <col min="2541" max="2541" width="9.5546875" style="74" bestFit="1" customWidth="1"/>
    <col min="2542" max="2782" width="9.109375" style="74" bestFit="1" customWidth="1"/>
    <col min="2783" max="2783" width="1.88671875" style="74" customWidth="1"/>
    <col min="2784" max="2784" width="7.33203125" style="74" customWidth="1"/>
    <col min="2785" max="2785" width="9.88671875" style="74" customWidth="1"/>
    <col min="2786" max="2786" width="12.6640625" style="74" customWidth="1"/>
    <col min="2787" max="2787" width="11.109375" style="74" customWidth="1"/>
    <col min="2788" max="2788" width="10.88671875" style="74" customWidth="1"/>
    <col min="2789" max="2789" width="11.5546875" style="74" customWidth="1"/>
    <col min="2790" max="2790" width="13.44140625" style="74" customWidth="1"/>
    <col min="2791" max="2791" width="11.109375" style="74" customWidth="1"/>
    <col min="2792" max="2792" width="11.33203125" style="74" bestFit="1" customWidth="1"/>
    <col min="2793" max="2793" width="11.5546875" style="74" customWidth="1"/>
    <col min="2794" max="2794" width="8.88671875" style="74"/>
    <col min="2795" max="2795" width="9.88671875" style="74" bestFit="1" customWidth="1"/>
    <col min="2796" max="2796" width="9.109375" style="74" bestFit="1" customWidth="1"/>
    <col min="2797" max="2797" width="9.5546875" style="74" bestFit="1" customWidth="1"/>
    <col min="2798" max="3038" width="9.109375" style="74" bestFit="1" customWidth="1"/>
    <col min="3039" max="3039" width="1.88671875" style="74" customWidth="1"/>
    <col min="3040" max="3040" width="7.33203125" style="74" customWidth="1"/>
    <col min="3041" max="3041" width="9.88671875" style="74" customWidth="1"/>
    <col min="3042" max="3042" width="12.6640625" style="74" customWidth="1"/>
    <col min="3043" max="3043" width="11.109375" style="74" customWidth="1"/>
    <col min="3044" max="3044" width="10.88671875" style="74" customWidth="1"/>
    <col min="3045" max="3045" width="11.5546875" style="74" customWidth="1"/>
    <col min="3046" max="3046" width="13.44140625" style="74" customWidth="1"/>
    <col min="3047" max="3047" width="11.109375" style="74" customWidth="1"/>
    <col min="3048" max="3048" width="11.33203125" style="74" bestFit="1" customWidth="1"/>
    <col min="3049" max="3049" width="11.5546875" style="74" customWidth="1"/>
    <col min="3050" max="3050" width="8.88671875" style="74"/>
    <col min="3051" max="3051" width="9.88671875" style="74" bestFit="1" customWidth="1"/>
    <col min="3052" max="3052" width="9.109375" style="74" bestFit="1" customWidth="1"/>
    <col min="3053" max="3053" width="9.5546875" style="74" bestFit="1" customWidth="1"/>
    <col min="3054" max="3294" width="9.109375" style="74" bestFit="1" customWidth="1"/>
    <col min="3295" max="3295" width="1.88671875" style="74" customWidth="1"/>
    <col min="3296" max="3296" width="7.33203125" style="74" customWidth="1"/>
    <col min="3297" max="3297" width="9.88671875" style="74" customWidth="1"/>
    <col min="3298" max="3298" width="12.6640625" style="74" customWidth="1"/>
    <col min="3299" max="3299" width="11.109375" style="74" customWidth="1"/>
    <col min="3300" max="3300" width="10.88671875" style="74" customWidth="1"/>
    <col min="3301" max="3301" width="11.5546875" style="74" customWidth="1"/>
    <col min="3302" max="3302" width="13.44140625" style="74" customWidth="1"/>
    <col min="3303" max="3303" width="11.109375" style="74" customWidth="1"/>
    <col min="3304" max="3304" width="11.33203125" style="74" bestFit="1" customWidth="1"/>
    <col min="3305" max="3305" width="11.5546875" style="74" customWidth="1"/>
    <col min="3306" max="3306" width="8.88671875" style="74"/>
    <col min="3307" max="3307" width="9.88671875" style="74" bestFit="1" customWidth="1"/>
    <col min="3308" max="3308" width="9.109375" style="74" bestFit="1" customWidth="1"/>
    <col min="3309" max="3309" width="9.5546875" style="74" bestFit="1" customWidth="1"/>
    <col min="3310" max="3550" width="9.109375" style="74" bestFit="1" customWidth="1"/>
    <col min="3551" max="3551" width="1.88671875" style="74" customWidth="1"/>
    <col min="3552" max="3552" width="7.33203125" style="74" customWidth="1"/>
    <col min="3553" max="3553" width="9.88671875" style="74" customWidth="1"/>
    <col min="3554" max="3554" width="12.6640625" style="74" customWidth="1"/>
    <col min="3555" max="3555" width="11.109375" style="74" customWidth="1"/>
    <col min="3556" max="3556" width="10.88671875" style="74" customWidth="1"/>
    <col min="3557" max="3557" width="11.5546875" style="74" customWidth="1"/>
    <col min="3558" max="3558" width="13.44140625" style="74" customWidth="1"/>
    <col min="3559" max="3559" width="11.109375" style="74" customWidth="1"/>
    <col min="3560" max="3560" width="11.33203125" style="74" bestFit="1" customWidth="1"/>
    <col min="3561" max="3561" width="11.5546875" style="74" customWidth="1"/>
    <col min="3562" max="3562" width="8.88671875" style="74"/>
    <col min="3563" max="3563" width="9.88671875" style="74" bestFit="1" customWidth="1"/>
    <col min="3564" max="3564" width="9.109375" style="74" bestFit="1" customWidth="1"/>
    <col min="3565" max="3565" width="9.5546875" style="74" bestFit="1" customWidth="1"/>
    <col min="3566" max="3806" width="9.109375" style="74" bestFit="1" customWidth="1"/>
    <col min="3807" max="3807" width="1.88671875" style="74" customWidth="1"/>
    <col min="3808" max="3808" width="7.33203125" style="74" customWidth="1"/>
    <col min="3809" max="3809" width="9.88671875" style="74" customWidth="1"/>
    <col min="3810" max="3810" width="12.6640625" style="74" customWidth="1"/>
    <col min="3811" max="3811" width="11.109375" style="74" customWidth="1"/>
    <col min="3812" max="3812" width="10.88671875" style="74" customWidth="1"/>
    <col min="3813" max="3813" width="11.5546875" style="74" customWidth="1"/>
    <col min="3814" max="3814" width="13.44140625" style="74" customWidth="1"/>
    <col min="3815" max="3815" width="11.109375" style="74" customWidth="1"/>
    <col min="3816" max="3816" width="11.33203125" style="74" bestFit="1" customWidth="1"/>
    <col min="3817" max="3817" width="11.5546875" style="74" customWidth="1"/>
    <col min="3818" max="3818" width="8.88671875" style="74"/>
    <col min="3819" max="3819" width="9.88671875" style="74" bestFit="1" customWidth="1"/>
    <col min="3820" max="3820" width="9.109375" style="74" bestFit="1" customWidth="1"/>
    <col min="3821" max="3821" width="9.5546875" style="74" bestFit="1" customWidth="1"/>
    <col min="3822" max="4062" width="9.109375" style="74" bestFit="1" customWidth="1"/>
    <col min="4063" max="4063" width="1.88671875" style="74" customWidth="1"/>
    <col min="4064" max="4064" width="7.33203125" style="74" customWidth="1"/>
    <col min="4065" max="4065" width="9.88671875" style="74" customWidth="1"/>
    <col min="4066" max="4066" width="12.6640625" style="74" customWidth="1"/>
    <col min="4067" max="4067" width="11.109375" style="74" customWidth="1"/>
    <col min="4068" max="4068" width="10.88671875" style="74" customWidth="1"/>
    <col min="4069" max="4069" width="11.5546875" style="74" customWidth="1"/>
    <col min="4070" max="4070" width="13.44140625" style="74" customWidth="1"/>
    <col min="4071" max="4071" width="11.109375" style="74" customWidth="1"/>
    <col min="4072" max="4072" width="11.33203125" style="74" bestFit="1" customWidth="1"/>
    <col min="4073" max="4073" width="11.5546875" style="74" customWidth="1"/>
    <col min="4074" max="4074" width="8.88671875" style="74"/>
    <col min="4075" max="4075" width="9.88671875" style="74" bestFit="1" customWidth="1"/>
    <col min="4076" max="4076" width="9.109375" style="74" bestFit="1" customWidth="1"/>
    <col min="4077" max="4077" width="9.5546875" style="74" bestFit="1" customWidth="1"/>
    <col min="4078" max="4318" width="9.109375" style="74" bestFit="1" customWidth="1"/>
    <col min="4319" max="4319" width="1.88671875" style="74" customWidth="1"/>
    <col min="4320" max="4320" width="7.33203125" style="74" customWidth="1"/>
    <col min="4321" max="4321" width="9.88671875" style="74" customWidth="1"/>
    <col min="4322" max="4322" width="12.6640625" style="74" customWidth="1"/>
    <col min="4323" max="4323" width="11.109375" style="74" customWidth="1"/>
    <col min="4324" max="4324" width="10.88671875" style="74" customWidth="1"/>
    <col min="4325" max="4325" width="11.5546875" style="74" customWidth="1"/>
    <col min="4326" max="4326" width="13.44140625" style="74" customWidth="1"/>
    <col min="4327" max="4327" width="11.109375" style="74" customWidth="1"/>
    <col min="4328" max="4328" width="11.33203125" style="74" bestFit="1" customWidth="1"/>
    <col min="4329" max="4329" width="11.5546875" style="74" customWidth="1"/>
    <col min="4330" max="4330" width="8.88671875" style="74"/>
    <col min="4331" max="4331" width="9.88671875" style="74" bestFit="1" customWidth="1"/>
    <col min="4332" max="4332" width="9.109375" style="74" bestFit="1" customWidth="1"/>
    <col min="4333" max="4333" width="9.5546875" style="74" bestFit="1" customWidth="1"/>
    <col min="4334" max="4574" width="9.109375" style="74" bestFit="1" customWidth="1"/>
    <col min="4575" max="4575" width="1.88671875" style="74" customWidth="1"/>
    <col min="4576" max="4576" width="7.33203125" style="74" customWidth="1"/>
    <col min="4577" max="4577" width="9.88671875" style="74" customWidth="1"/>
    <col min="4578" max="4578" width="12.6640625" style="74" customWidth="1"/>
    <col min="4579" max="4579" width="11.109375" style="74" customWidth="1"/>
    <col min="4580" max="4580" width="10.88671875" style="74" customWidth="1"/>
    <col min="4581" max="4581" width="11.5546875" style="74" customWidth="1"/>
    <col min="4582" max="4582" width="13.44140625" style="74" customWidth="1"/>
    <col min="4583" max="4583" width="11.109375" style="74" customWidth="1"/>
    <col min="4584" max="4584" width="11.33203125" style="74" bestFit="1" customWidth="1"/>
    <col min="4585" max="4585" width="11.5546875" style="74" customWidth="1"/>
    <col min="4586" max="4586" width="8.88671875" style="74"/>
    <col min="4587" max="4587" width="9.88671875" style="74" bestFit="1" customWidth="1"/>
    <col min="4588" max="4588" width="9.109375" style="74" bestFit="1" customWidth="1"/>
    <col min="4589" max="4589" width="9.5546875" style="74" bestFit="1" customWidth="1"/>
    <col min="4590" max="4830" width="9.109375" style="74" bestFit="1" customWidth="1"/>
    <col min="4831" max="4831" width="1.88671875" style="74" customWidth="1"/>
    <col min="4832" max="4832" width="7.33203125" style="74" customWidth="1"/>
    <col min="4833" max="4833" width="9.88671875" style="74" customWidth="1"/>
    <col min="4834" max="4834" width="12.6640625" style="74" customWidth="1"/>
    <col min="4835" max="4835" width="11.109375" style="74" customWidth="1"/>
    <col min="4836" max="4836" width="10.88671875" style="74" customWidth="1"/>
    <col min="4837" max="4837" width="11.5546875" style="74" customWidth="1"/>
    <col min="4838" max="4838" width="13.44140625" style="74" customWidth="1"/>
    <col min="4839" max="4839" width="11.109375" style="74" customWidth="1"/>
    <col min="4840" max="4840" width="11.33203125" style="74" bestFit="1" customWidth="1"/>
    <col min="4841" max="4841" width="11.5546875" style="74" customWidth="1"/>
    <col min="4842" max="4842" width="8.88671875" style="74"/>
    <col min="4843" max="4843" width="9.88671875" style="74" bestFit="1" customWidth="1"/>
    <col min="4844" max="4844" width="9.109375" style="74" bestFit="1" customWidth="1"/>
    <col min="4845" max="4845" width="9.5546875" style="74" bestFit="1" customWidth="1"/>
    <col min="4846" max="5086" width="9.109375" style="74" bestFit="1" customWidth="1"/>
    <col min="5087" max="5087" width="1.88671875" style="74" customWidth="1"/>
    <col min="5088" max="5088" width="7.33203125" style="74" customWidth="1"/>
    <col min="5089" max="5089" width="9.88671875" style="74" customWidth="1"/>
    <col min="5090" max="5090" width="12.6640625" style="74" customWidth="1"/>
    <col min="5091" max="5091" width="11.109375" style="74" customWidth="1"/>
    <col min="5092" max="5092" width="10.88671875" style="74" customWidth="1"/>
    <col min="5093" max="5093" width="11.5546875" style="74" customWidth="1"/>
    <col min="5094" max="5094" width="13.44140625" style="74" customWidth="1"/>
    <col min="5095" max="5095" width="11.109375" style="74" customWidth="1"/>
    <col min="5096" max="5096" width="11.33203125" style="74" bestFit="1" customWidth="1"/>
    <col min="5097" max="5097" width="11.5546875" style="74" customWidth="1"/>
    <col min="5098" max="5098" width="8.88671875" style="74"/>
    <col min="5099" max="5099" width="9.88671875" style="74" bestFit="1" customWidth="1"/>
    <col min="5100" max="5100" width="9.109375" style="74" bestFit="1" customWidth="1"/>
    <col min="5101" max="5101" width="9.5546875" style="74" bestFit="1" customWidth="1"/>
    <col min="5102" max="5342" width="9.109375" style="74" bestFit="1" customWidth="1"/>
    <col min="5343" max="5343" width="1.88671875" style="74" customWidth="1"/>
    <col min="5344" max="5344" width="7.33203125" style="74" customWidth="1"/>
    <col min="5345" max="5345" width="9.88671875" style="74" customWidth="1"/>
    <col min="5346" max="5346" width="12.6640625" style="74" customWidth="1"/>
    <col min="5347" max="5347" width="11.109375" style="74" customWidth="1"/>
    <col min="5348" max="5348" width="10.88671875" style="74" customWidth="1"/>
    <col min="5349" max="5349" width="11.5546875" style="74" customWidth="1"/>
    <col min="5350" max="5350" width="13.44140625" style="74" customWidth="1"/>
    <col min="5351" max="5351" width="11.109375" style="74" customWidth="1"/>
    <col min="5352" max="5352" width="11.33203125" style="74" bestFit="1" customWidth="1"/>
    <col min="5353" max="5353" width="11.5546875" style="74" customWidth="1"/>
    <col min="5354" max="5354" width="8.88671875" style="74"/>
    <col min="5355" max="5355" width="9.88671875" style="74" bestFit="1" customWidth="1"/>
    <col min="5356" max="5356" width="9.109375" style="74" bestFit="1" customWidth="1"/>
    <col min="5357" max="5357" width="9.5546875" style="74" bestFit="1" customWidth="1"/>
    <col min="5358" max="5598" width="9.109375" style="74" bestFit="1" customWidth="1"/>
    <col min="5599" max="5599" width="1.88671875" style="74" customWidth="1"/>
    <col min="5600" max="5600" width="7.33203125" style="74" customWidth="1"/>
    <col min="5601" max="5601" width="9.88671875" style="74" customWidth="1"/>
    <col min="5602" max="5602" width="12.6640625" style="74" customWidth="1"/>
    <col min="5603" max="5603" width="11.109375" style="74" customWidth="1"/>
    <col min="5604" max="5604" width="10.88671875" style="74" customWidth="1"/>
    <col min="5605" max="5605" width="11.5546875" style="74" customWidth="1"/>
    <col min="5606" max="5606" width="13.44140625" style="74" customWidth="1"/>
    <col min="5607" max="5607" width="11.109375" style="74" customWidth="1"/>
    <col min="5608" max="5608" width="11.33203125" style="74" bestFit="1" customWidth="1"/>
    <col min="5609" max="5609" width="11.5546875" style="74" customWidth="1"/>
    <col min="5610" max="5610" width="8.88671875" style="74"/>
    <col min="5611" max="5611" width="9.88671875" style="74" bestFit="1" customWidth="1"/>
    <col min="5612" max="5612" width="9.109375" style="74" bestFit="1" customWidth="1"/>
    <col min="5613" max="5613" width="9.5546875" style="74" bestFit="1" customWidth="1"/>
    <col min="5614" max="5854" width="9.109375" style="74" bestFit="1" customWidth="1"/>
    <col min="5855" max="5855" width="1.88671875" style="74" customWidth="1"/>
    <col min="5856" max="5856" width="7.33203125" style="74" customWidth="1"/>
    <col min="5857" max="5857" width="9.88671875" style="74" customWidth="1"/>
    <col min="5858" max="5858" width="12.6640625" style="74" customWidth="1"/>
    <col min="5859" max="5859" width="11.109375" style="74" customWidth="1"/>
    <col min="5860" max="5860" width="10.88671875" style="74" customWidth="1"/>
    <col min="5861" max="5861" width="11.5546875" style="74" customWidth="1"/>
    <col min="5862" max="5862" width="13.44140625" style="74" customWidth="1"/>
    <col min="5863" max="5863" width="11.109375" style="74" customWidth="1"/>
    <col min="5864" max="5864" width="11.33203125" style="74" bestFit="1" customWidth="1"/>
    <col min="5865" max="5865" width="11.5546875" style="74" customWidth="1"/>
    <col min="5866" max="5866" width="8.88671875" style="74"/>
    <col min="5867" max="5867" width="9.88671875" style="74" bestFit="1" customWidth="1"/>
    <col min="5868" max="5868" width="9.109375" style="74" bestFit="1" customWidth="1"/>
    <col min="5869" max="5869" width="9.5546875" style="74" bestFit="1" customWidth="1"/>
    <col min="5870" max="6110" width="9.109375" style="74" bestFit="1" customWidth="1"/>
    <col min="6111" max="6111" width="1.88671875" style="74" customWidth="1"/>
    <col min="6112" max="6112" width="7.33203125" style="74" customWidth="1"/>
    <col min="6113" max="6113" width="9.88671875" style="74" customWidth="1"/>
    <col min="6114" max="6114" width="12.6640625" style="74" customWidth="1"/>
    <col min="6115" max="6115" width="11.109375" style="74" customWidth="1"/>
    <col min="6116" max="6116" width="10.88671875" style="74" customWidth="1"/>
    <col min="6117" max="6117" width="11.5546875" style="74" customWidth="1"/>
    <col min="6118" max="6118" width="13.44140625" style="74" customWidth="1"/>
    <col min="6119" max="6119" width="11.109375" style="74" customWidth="1"/>
    <col min="6120" max="6120" width="11.33203125" style="74" bestFit="1" customWidth="1"/>
    <col min="6121" max="6121" width="11.5546875" style="74" customWidth="1"/>
    <col min="6122" max="6122" width="8.88671875" style="74"/>
    <col min="6123" max="6123" width="9.88671875" style="74" bestFit="1" customWidth="1"/>
    <col min="6124" max="6124" width="9.109375" style="74" bestFit="1" customWidth="1"/>
    <col min="6125" max="6125" width="9.5546875" style="74" bestFit="1" customWidth="1"/>
    <col min="6126" max="6366" width="9.109375" style="74" bestFit="1" customWidth="1"/>
    <col min="6367" max="6367" width="1.88671875" style="74" customWidth="1"/>
    <col min="6368" max="6368" width="7.33203125" style="74" customWidth="1"/>
    <col min="6369" max="6369" width="9.88671875" style="74" customWidth="1"/>
    <col min="6370" max="6370" width="12.6640625" style="74" customWidth="1"/>
    <col min="6371" max="6371" width="11.109375" style="74" customWidth="1"/>
    <col min="6372" max="6372" width="10.88671875" style="74" customWidth="1"/>
    <col min="6373" max="6373" width="11.5546875" style="74" customWidth="1"/>
    <col min="6374" max="6374" width="13.44140625" style="74" customWidth="1"/>
    <col min="6375" max="6375" width="11.109375" style="74" customWidth="1"/>
    <col min="6376" max="6376" width="11.33203125" style="74" bestFit="1" customWidth="1"/>
    <col min="6377" max="6377" width="11.5546875" style="74" customWidth="1"/>
    <col min="6378" max="6378" width="8.88671875" style="74"/>
    <col min="6379" max="6379" width="9.88671875" style="74" bestFit="1" customWidth="1"/>
    <col min="6380" max="6380" width="9.109375" style="74" bestFit="1" customWidth="1"/>
    <col min="6381" max="6381" width="9.5546875" style="74" bestFit="1" customWidth="1"/>
    <col min="6382" max="6622" width="9.109375" style="74" bestFit="1" customWidth="1"/>
    <col min="6623" max="6623" width="1.88671875" style="74" customWidth="1"/>
    <col min="6624" max="6624" width="7.33203125" style="74" customWidth="1"/>
    <col min="6625" max="6625" width="9.88671875" style="74" customWidth="1"/>
    <col min="6626" max="6626" width="12.6640625" style="74" customWidth="1"/>
    <col min="6627" max="6627" width="11.109375" style="74" customWidth="1"/>
    <col min="6628" max="6628" width="10.88671875" style="74" customWidth="1"/>
    <col min="6629" max="6629" width="11.5546875" style="74" customWidth="1"/>
    <col min="6630" max="6630" width="13.44140625" style="74" customWidth="1"/>
    <col min="6631" max="6631" width="11.109375" style="74" customWidth="1"/>
    <col min="6632" max="6632" width="11.33203125" style="74" bestFit="1" customWidth="1"/>
    <col min="6633" max="6633" width="11.5546875" style="74" customWidth="1"/>
    <col min="6634" max="6634" width="8.88671875" style="74"/>
    <col min="6635" max="6635" width="9.88671875" style="74" bestFit="1" customWidth="1"/>
    <col min="6636" max="6636" width="9.109375" style="74" bestFit="1" customWidth="1"/>
    <col min="6637" max="6637" width="9.5546875" style="74" bestFit="1" customWidth="1"/>
    <col min="6638" max="6878" width="9.109375" style="74" bestFit="1" customWidth="1"/>
    <col min="6879" max="6879" width="1.88671875" style="74" customWidth="1"/>
    <col min="6880" max="6880" width="7.33203125" style="74" customWidth="1"/>
    <col min="6881" max="6881" width="9.88671875" style="74" customWidth="1"/>
    <col min="6882" max="6882" width="12.6640625" style="74" customWidth="1"/>
    <col min="6883" max="6883" width="11.109375" style="74" customWidth="1"/>
    <col min="6884" max="6884" width="10.88671875" style="74" customWidth="1"/>
    <col min="6885" max="6885" width="11.5546875" style="74" customWidth="1"/>
    <col min="6886" max="6886" width="13.44140625" style="74" customWidth="1"/>
    <col min="6887" max="6887" width="11.109375" style="74" customWidth="1"/>
    <col min="6888" max="6888" width="11.33203125" style="74" bestFit="1" customWidth="1"/>
    <col min="6889" max="6889" width="11.5546875" style="74" customWidth="1"/>
    <col min="6890" max="6890" width="8.88671875" style="74"/>
    <col min="6891" max="6891" width="9.88671875" style="74" bestFit="1" customWidth="1"/>
    <col min="6892" max="6892" width="9.109375" style="74" bestFit="1" customWidth="1"/>
    <col min="6893" max="6893" width="9.5546875" style="74" bestFit="1" customWidth="1"/>
    <col min="6894" max="7134" width="9.109375" style="74" bestFit="1" customWidth="1"/>
    <col min="7135" max="7135" width="1.88671875" style="74" customWidth="1"/>
    <col min="7136" max="7136" width="7.33203125" style="74" customWidth="1"/>
    <col min="7137" max="7137" width="9.88671875" style="74" customWidth="1"/>
    <col min="7138" max="7138" width="12.6640625" style="74" customWidth="1"/>
    <col min="7139" max="7139" width="11.109375" style="74" customWidth="1"/>
    <col min="7140" max="7140" width="10.88671875" style="74" customWidth="1"/>
    <col min="7141" max="7141" width="11.5546875" style="74" customWidth="1"/>
    <col min="7142" max="7142" width="13.44140625" style="74" customWidth="1"/>
    <col min="7143" max="7143" width="11.109375" style="74" customWidth="1"/>
    <col min="7144" max="7144" width="11.33203125" style="74" bestFit="1" customWidth="1"/>
    <col min="7145" max="7145" width="11.5546875" style="74" customWidth="1"/>
    <col min="7146" max="7146" width="8.88671875" style="74"/>
    <col min="7147" max="7147" width="9.88671875" style="74" bestFit="1" customWidth="1"/>
    <col min="7148" max="7148" width="9.109375" style="74" bestFit="1" customWidth="1"/>
    <col min="7149" max="7149" width="9.5546875" style="74" bestFit="1" customWidth="1"/>
    <col min="7150" max="7390" width="9.109375" style="74" bestFit="1" customWidth="1"/>
    <col min="7391" max="7391" width="1.88671875" style="74" customWidth="1"/>
    <col min="7392" max="7392" width="7.33203125" style="74" customWidth="1"/>
    <col min="7393" max="7393" width="9.88671875" style="74" customWidth="1"/>
    <col min="7394" max="7394" width="12.6640625" style="74" customWidth="1"/>
    <col min="7395" max="7395" width="11.109375" style="74" customWidth="1"/>
    <col min="7396" max="7396" width="10.88671875" style="74" customWidth="1"/>
    <col min="7397" max="7397" width="11.5546875" style="74" customWidth="1"/>
    <col min="7398" max="7398" width="13.44140625" style="74" customWidth="1"/>
    <col min="7399" max="7399" width="11.109375" style="74" customWidth="1"/>
    <col min="7400" max="7400" width="11.33203125" style="74" bestFit="1" customWidth="1"/>
    <col min="7401" max="7401" width="11.5546875" style="74" customWidth="1"/>
    <col min="7402" max="7402" width="8.88671875" style="74"/>
    <col min="7403" max="7403" width="9.88671875" style="74" bestFit="1" customWidth="1"/>
    <col min="7404" max="7404" width="9.109375" style="74" bestFit="1" customWidth="1"/>
    <col min="7405" max="7405" width="9.5546875" style="74" bestFit="1" customWidth="1"/>
    <col min="7406" max="7646" width="9.109375" style="74" bestFit="1" customWidth="1"/>
    <col min="7647" max="7647" width="1.88671875" style="74" customWidth="1"/>
    <col min="7648" max="7648" width="7.33203125" style="74" customWidth="1"/>
    <col min="7649" max="7649" width="9.88671875" style="74" customWidth="1"/>
    <col min="7650" max="7650" width="12.6640625" style="74" customWidth="1"/>
    <col min="7651" max="7651" width="11.109375" style="74" customWidth="1"/>
    <col min="7652" max="7652" width="10.88671875" style="74" customWidth="1"/>
    <col min="7653" max="7653" width="11.5546875" style="74" customWidth="1"/>
    <col min="7654" max="7654" width="13.44140625" style="74" customWidth="1"/>
    <col min="7655" max="7655" width="11.109375" style="74" customWidth="1"/>
    <col min="7656" max="7656" width="11.33203125" style="74" bestFit="1" customWidth="1"/>
    <col min="7657" max="7657" width="11.5546875" style="74" customWidth="1"/>
    <col min="7658" max="7658" width="8.88671875" style="74"/>
    <col min="7659" max="7659" width="9.88671875" style="74" bestFit="1" customWidth="1"/>
    <col min="7660" max="7660" width="9.109375" style="74" bestFit="1" customWidth="1"/>
    <col min="7661" max="7661" width="9.5546875" style="74" bestFit="1" customWidth="1"/>
    <col min="7662" max="7902" width="9.109375" style="74" bestFit="1" customWidth="1"/>
    <col min="7903" max="7903" width="1.88671875" style="74" customWidth="1"/>
    <col min="7904" max="7904" width="7.33203125" style="74" customWidth="1"/>
    <col min="7905" max="7905" width="9.88671875" style="74" customWidth="1"/>
    <col min="7906" max="7906" width="12.6640625" style="74" customWidth="1"/>
    <col min="7907" max="7907" width="11.109375" style="74" customWidth="1"/>
    <col min="7908" max="7908" width="10.88671875" style="74" customWidth="1"/>
    <col min="7909" max="7909" width="11.5546875" style="74" customWidth="1"/>
    <col min="7910" max="7910" width="13.44140625" style="74" customWidth="1"/>
    <col min="7911" max="7911" width="11.109375" style="74" customWidth="1"/>
    <col min="7912" max="7912" width="11.33203125" style="74" bestFit="1" customWidth="1"/>
    <col min="7913" max="7913" width="11.5546875" style="74" customWidth="1"/>
    <col min="7914" max="7914" width="8.88671875" style="74"/>
    <col min="7915" max="7915" width="9.88671875" style="74" bestFit="1" customWidth="1"/>
    <col min="7916" max="7916" width="9.109375" style="74" bestFit="1" customWidth="1"/>
    <col min="7917" max="7917" width="9.5546875" style="74" bestFit="1" customWidth="1"/>
    <col min="7918" max="8158" width="9.109375" style="74" bestFit="1" customWidth="1"/>
    <col min="8159" max="8159" width="1.88671875" style="74" customWidth="1"/>
    <col min="8160" max="8160" width="7.33203125" style="74" customWidth="1"/>
    <col min="8161" max="8161" width="9.88671875" style="74" customWidth="1"/>
    <col min="8162" max="8162" width="12.6640625" style="74" customWidth="1"/>
    <col min="8163" max="8163" width="11.109375" style="74" customWidth="1"/>
    <col min="8164" max="8164" width="10.88671875" style="74" customWidth="1"/>
    <col min="8165" max="8165" width="11.5546875" style="74" customWidth="1"/>
    <col min="8166" max="8166" width="13.44140625" style="74" customWidth="1"/>
    <col min="8167" max="8167" width="11.109375" style="74" customWidth="1"/>
    <col min="8168" max="8168" width="11.33203125" style="74" bestFit="1" customWidth="1"/>
    <col min="8169" max="8169" width="11.5546875" style="74" customWidth="1"/>
    <col min="8170" max="8170" width="8.88671875" style="74"/>
    <col min="8171" max="8171" width="9.88671875" style="74" bestFit="1" customWidth="1"/>
    <col min="8172" max="8172" width="9.109375" style="74" bestFit="1" customWidth="1"/>
    <col min="8173" max="8173" width="9.5546875" style="74" bestFit="1" customWidth="1"/>
    <col min="8174" max="8414" width="9.109375" style="74" bestFit="1" customWidth="1"/>
    <col min="8415" max="8415" width="1.88671875" style="74" customWidth="1"/>
    <col min="8416" max="8416" width="7.33203125" style="74" customWidth="1"/>
    <col min="8417" max="8417" width="9.88671875" style="74" customWidth="1"/>
    <col min="8418" max="8418" width="12.6640625" style="74" customWidth="1"/>
    <col min="8419" max="8419" width="11.109375" style="74" customWidth="1"/>
    <col min="8420" max="8420" width="10.88671875" style="74" customWidth="1"/>
    <col min="8421" max="8421" width="11.5546875" style="74" customWidth="1"/>
    <col min="8422" max="8422" width="13.44140625" style="74" customWidth="1"/>
    <col min="8423" max="8423" width="11.109375" style="74" customWidth="1"/>
    <col min="8424" max="8424" width="11.33203125" style="74" bestFit="1" customWidth="1"/>
    <col min="8425" max="8425" width="11.5546875" style="74" customWidth="1"/>
    <col min="8426" max="8426" width="8.88671875" style="74"/>
    <col min="8427" max="8427" width="9.88671875" style="74" bestFit="1" customWidth="1"/>
    <col min="8428" max="8428" width="9.109375" style="74" bestFit="1" customWidth="1"/>
    <col min="8429" max="8429" width="9.5546875" style="74" bestFit="1" customWidth="1"/>
    <col min="8430" max="8670" width="9.109375" style="74" bestFit="1" customWidth="1"/>
    <col min="8671" max="8671" width="1.88671875" style="74" customWidth="1"/>
    <col min="8672" max="8672" width="7.33203125" style="74" customWidth="1"/>
    <col min="8673" max="8673" width="9.88671875" style="74" customWidth="1"/>
    <col min="8674" max="8674" width="12.6640625" style="74" customWidth="1"/>
    <col min="8675" max="8675" width="11.109375" style="74" customWidth="1"/>
    <col min="8676" max="8676" width="10.88671875" style="74" customWidth="1"/>
    <col min="8677" max="8677" width="11.5546875" style="74" customWidth="1"/>
    <col min="8678" max="8678" width="13.44140625" style="74" customWidth="1"/>
    <col min="8679" max="8679" width="11.109375" style="74" customWidth="1"/>
    <col min="8680" max="8680" width="11.33203125" style="74" bestFit="1" customWidth="1"/>
    <col min="8681" max="8681" width="11.5546875" style="74" customWidth="1"/>
    <col min="8682" max="8682" width="8.88671875" style="74"/>
    <col min="8683" max="8683" width="9.88671875" style="74" bestFit="1" customWidth="1"/>
    <col min="8684" max="8684" width="9.109375" style="74" bestFit="1" customWidth="1"/>
    <col min="8685" max="8685" width="9.5546875" style="74" bestFit="1" customWidth="1"/>
    <col min="8686" max="8926" width="9.109375" style="74" bestFit="1" customWidth="1"/>
    <col min="8927" max="8927" width="1.88671875" style="74" customWidth="1"/>
    <col min="8928" max="8928" width="7.33203125" style="74" customWidth="1"/>
    <col min="8929" max="8929" width="9.88671875" style="74" customWidth="1"/>
    <col min="8930" max="8930" width="12.6640625" style="74" customWidth="1"/>
    <col min="8931" max="8931" width="11.109375" style="74" customWidth="1"/>
    <col min="8932" max="8932" width="10.88671875" style="74" customWidth="1"/>
    <col min="8933" max="8933" width="11.5546875" style="74" customWidth="1"/>
    <col min="8934" max="8934" width="13.44140625" style="74" customWidth="1"/>
    <col min="8935" max="8935" width="11.109375" style="74" customWidth="1"/>
    <col min="8936" max="8936" width="11.33203125" style="74" bestFit="1" customWidth="1"/>
    <col min="8937" max="8937" width="11.5546875" style="74" customWidth="1"/>
    <col min="8938" max="8938" width="8.88671875" style="74"/>
    <col min="8939" max="8939" width="9.88671875" style="74" bestFit="1" customWidth="1"/>
    <col min="8940" max="8940" width="9.109375" style="74" bestFit="1" customWidth="1"/>
    <col min="8941" max="8941" width="9.5546875" style="74" bestFit="1" customWidth="1"/>
    <col min="8942" max="9182" width="9.109375" style="74" bestFit="1" customWidth="1"/>
    <col min="9183" max="9183" width="1.88671875" style="74" customWidth="1"/>
    <col min="9184" max="9184" width="7.33203125" style="74" customWidth="1"/>
    <col min="9185" max="9185" width="9.88671875" style="74" customWidth="1"/>
    <col min="9186" max="9186" width="12.6640625" style="74" customWidth="1"/>
    <col min="9187" max="9187" width="11.109375" style="74" customWidth="1"/>
    <col min="9188" max="9188" width="10.88671875" style="74" customWidth="1"/>
    <col min="9189" max="9189" width="11.5546875" style="74" customWidth="1"/>
    <col min="9190" max="9190" width="13.44140625" style="74" customWidth="1"/>
    <col min="9191" max="9191" width="11.109375" style="74" customWidth="1"/>
    <col min="9192" max="9192" width="11.33203125" style="74" bestFit="1" customWidth="1"/>
    <col min="9193" max="9193" width="11.5546875" style="74" customWidth="1"/>
    <col min="9194" max="9194" width="8.88671875" style="74"/>
    <col min="9195" max="9195" width="9.88671875" style="74" bestFit="1" customWidth="1"/>
    <col min="9196" max="9196" width="9.109375" style="74" bestFit="1" customWidth="1"/>
    <col min="9197" max="9197" width="9.5546875" style="74" bestFit="1" customWidth="1"/>
    <col min="9198" max="9438" width="9.109375" style="74" bestFit="1" customWidth="1"/>
    <col min="9439" max="9439" width="1.88671875" style="74" customWidth="1"/>
    <col min="9440" max="9440" width="7.33203125" style="74" customWidth="1"/>
    <col min="9441" max="9441" width="9.88671875" style="74" customWidth="1"/>
    <col min="9442" max="9442" width="12.6640625" style="74" customWidth="1"/>
    <col min="9443" max="9443" width="11.109375" style="74" customWidth="1"/>
    <col min="9444" max="9444" width="10.88671875" style="74" customWidth="1"/>
    <col min="9445" max="9445" width="11.5546875" style="74" customWidth="1"/>
    <col min="9446" max="9446" width="13.44140625" style="74" customWidth="1"/>
    <col min="9447" max="9447" width="11.109375" style="74" customWidth="1"/>
    <col min="9448" max="9448" width="11.33203125" style="74" bestFit="1" customWidth="1"/>
    <col min="9449" max="9449" width="11.5546875" style="74" customWidth="1"/>
    <col min="9450" max="9450" width="8.88671875" style="74"/>
    <col min="9451" max="9451" width="9.88671875" style="74" bestFit="1" customWidth="1"/>
    <col min="9452" max="9452" width="9.109375" style="74" bestFit="1" customWidth="1"/>
    <col min="9453" max="9453" width="9.5546875" style="74" bestFit="1" customWidth="1"/>
    <col min="9454" max="9694" width="9.109375" style="74" bestFit="1" customWidth="1"/>
    <col min="9695" max="9695" width="1.88671875" style="74" customWidth="1"/>
    <col min="9696" max="9696" width="7.33203125" style="74" customWidth="1"/>
    <col min="9697" max="9697" width="9.88671875" style="74" customWidth="1"/>
    <col min="9698" max="9698" width="12.6640625" style="74" customWidth="1"/>
    <col min="9699" max="9699" width="11.109375" style="74" customWidth="1"/>
    <col min="9700" max="9700" width="10.88671875" style="74" customWidth="1"/>
    <col min="9701" max="9701" width="11.5546875" style="74" customWidth="1"/>
    <col min="9702" max="9702" width="13.44140625" style="74" customWidth="1"/>
    <col min="9703" max="9703" width="11.109375" style="74" customWidth="1"/>
    <col min="9704" max="9704" width="11.33203125" style="74" bestFit="1" customWidth="1"/>
    <col min="9705" max="9705" width="11.5546875" style="74" customWidth="1"/>
    <col min="9706" max="9706" width="8.88671875" style="74"/>
    <col min="9707" max="9707" width="9.88671875" style="74" bestFit="1" customWidth="1"/>
    <col min="9708" max="9708" width="9.109375" style="74" bestFit="1" customWidth="1"/>
    <col min="9709" max="9709" width="9.5546875" style="74" bestFit="1" customWidth="1"/>
    <col min="9710" max="9950" width="9.109375" style="74" bestFit="1" customWidth="1"/>
    <col min="9951" max="9951" width="1.88671875" style="74" customWidth="1"/>
    <col min="9952" max="9952" width="7.33203125" style="74" customWidth="1"/>
    <col min="9953" max="9953" width="9.88671875" style="74" customWidth="1"/>
    <col min="9954" max="9954" width="12.6640625" style="74" customWidth="1"/>
    <col min="9955" max="9955" width="11.109375" style="74" customWidth="1"/>
    <col min="9956" max="9956" width="10.88671875" style="74" customWidth="1"/>
    <col min="9957" max="9957" width="11.5546875" style="74" customWidth="1"/>
    <col min="9958" max="9958" width="13.44140625" style="74" customWidth="1"/>
    <col min="9959" max="9959" width="11.109375" style="74" customWidth="1"/>
    <col min="9960" max="9960" width="11.33203125" style="74" bestFit="1" customWidth="1"/>
    <col min="9961" max="9961" width="11.5546875" style="74" customWidth="1"/>
    <col min="9962" max="9962" width="8.88671875" style="74"/>
    <col min="9963" max="9963" width="9.88671875" style="74" bestFit="1" customWidth="1"/>
    <col min="9964" max="9964" width="9.109375" style="74" bestFit="1" customWidth="1"/>
    <col min="9965" max="9965" width="9.5546875" style="74" bestFit="1" customWidth="1"/>
    <col min="9966" max="10206" width="9.109375" style="74" bestFit="1" customWidth="1"/>
    <col min="10207" max="10207" width="1.88671875" style="74" customWidth="1"/>
    <col min="10208" max="10208" width="7.33203125" style="74" customWidth="1"/>
    <col min="10209" max="10209" width="9.88671875" style="74" customWidth="1"/>
    <col min="10210" max="10210" width="12.6640625" style="74" customWidth="1"/>
    <col min="10211" max="10211" width="11.109375" style="74" customWidth="1"/>
    <col min="10212" max="10212" width="10.88671875" style="74" customWidth="1"/>
    <col min="10213" max="10213" width="11.5546875" style="74" customWidth="1"/>
    <col min="10214" max="10214" width="13.44140625" style="74" customWidth="1"/>
    <col min="10215" max="10215" width="11.109375" style="74" customWidth="1"/>
    <col min="10216" max="10216" width="11.33203125" style="74" bestFit="1" customWidth="1"/>
    <col min="10217" max="10217" width="11.5546875" style="74" customWidth="1"/>
    <col min="10218" max="10218" width="8.88671875" style="74"/>
    <col min="10219" max="10219" width="9.88671875" style="74" bestFit="1" customWidth="1"/>
    <col min="10220" max="10220" width="9.109375" style="74" bestFit="1" customWidth="1"/>
    <col min="10221" max="10221" width="9.5546875" style="74" bestFit="1" customWidth="1"/>
    <col min="10222" max="10462" width="9.109375" style="74" bestFit="1" customWidth="1"/>
    <col min="10463" max="10463" width="1.88671875" style="74" customWidth="1"/>
    <col min="10464" max="10464" width="7.33203125" style="74" customWidth="1"/>
    <col min="10465" max="10465" width="9.88671875" style="74" customWidth="1"/>
    <col min="10466" max="10466" width="12.6640625" style="74" customWidth="1"/>
    <col min="10467" max="10467" width="11.109375" style="74" customWidth="1"/>
    <col min="10468" max="10468" width="10.88671875" style="74" customWidth="1"/>
    <col min="10469" max="10469" width="11.5546875" style="74" customWidth="1"/>
    <col min="10470" max="10470" width="13.44140625" style="74" customWidth="1"/>
    <col min="10471" max="10471" width="11.109375" style="74" customWidth="1"/>
    <col min="10472" max="10472" width="11.33203125" style="74" bestFit="1" customWidth="1"/>
    <col min="10473" max="10473" width="11.5546875" style="74" customWidth="1"/>
    <col min="10474" max="10474" width="8.88671875" style="74"/>
    <col min="10475" max="10475" width="9.88671875" style="74" bestFit="1" customWidth="1"/>
    <col min="10476" max="10476" width="9.109375" style="74" bestFit="1" customWidth="1"/>
    <col min="10477" max="10477" width="9.5546875" style="74" bestFit="1" customWidth="1"/>
    <col min="10478" max="10718" width="9.109375" style="74" bestFit="1" customWidth="1"/>
    <col min="10719" max="10719" width="1.88671875" style="74" customWidth="1"/>
    <col min="10720" max="10720" width="7.33203125" style="74" customWidth="1"/>
    <col min="10721" max="10721" width="9.88671875" style="74" customWidth="1"/>
    <col min="10722" max="10722" width="12.6640625" style="74" customWidth="1"/>
    <col min="10723" max="10723" width="11.109375" style="74" customWidth="1"/>
    <col min="10724" max="10724" width="10.88671875" style="74" customWidth="1"/>
    <col min="10725" max="10725" width="11.5546875" style="74" customWidth="1"/>
    <col min="10726" max="10726" width="13.44140625" style="74" customWidth="1"/>
    <col min="10727" max="10727" width="11.109375" style="74" customWidth="1"/>
    <col min="10728" max="10728" width="11.33203125" style="74" bestFit="1" customWidth="1"/>
    <col min="10729" max="10729" width="11.5546875" style="74" customWidth="1"/>
    <col min="10730" max="10730" width="8.88671875" style="74"/>
    <col min="10731" max="10731" width="9.88671875" style="74" bestFit="1" customWidth="1"/>
    <col min="10732" max="10732" width="9.109375" style="74" bestFit="1" customWidth="1"/>
    <col min="10733" max="10733" width="9.5546875" style="74" bestFit="1" customWidth="1"/>
    <col min="10734" max="10974" width="9.109375" style="74" bestFit="1" customWidth="1"/>
    <col min="10975" max="10975" width="1.88671875" style="74" customWidth="1"/>
    <col min="10976" max="10976" width="7.33203125" style="74" customWidth="1"/>
    <col min="10977" max="10977" width="9.88671875" style="74" customWidth="1"/>
    <col min="10978" max="10978" width="12.6640625" style="74" customWidth="1"/>
    <col min="10979" max="10979" width="11.109375" style="74" customWidth="1"/>
    <col min="10980" max="10980" width="10.88671875" style="74" customWidth="1"/>
    <col min="10981" max="10981" width="11.5546875" style="74" customWidth="1"/>
    <col min="10982" max="10982" width="13.44140625" style="74" customWidth="1"/>
    <col min="10983" max="10983" width="11.109375" style="74" customWidth="1"/>
    <col min="10984" max="10984" width="11.33203125" style="74" bestFit="1" customWidth="1"/>
    <col min="10985" max="10985" width="11.5546875" style="74" customWidth="1"/>
    <col min="10986" max="10986" width="8.88671875" style="74"/>
    <col min="10987" max="10987" width="9.88671875" style="74" bestFit="1" customWidth="1"/>
    <col min="10988" max="10988" width="9.109375" style="74" bestFit="1" customWidth="1"/>
    <col min="10989" max="10989" width="9.5546875" style="74" bestFit="1" customWidth="1"/>
    <col min="10990" max="11230" width="9.109375" style="74" bestFit="1" customWidth="1"/>
    <col min="11231" max="11231" width="1.88671875" style="74" customWidth="1"/>
    <col min="11232" max="11232" width="7.33203125" style="74" customWidth="1"/>
    <col min="11233" max="11233" width="9.88671875" style="74" customWidth="1"/>
    <col min="11234" max="11234" width="12.6640625" style="74" customWidth="1"/>
    <col min="11235" max="11235" width="11.109375" style="74" customWidth="1"/>
    <col min="11236" max="11236" width="10.88671875" style="74" customWidth="1"/>
    <col min="11237" max="11237" width="11.5546875" style="74" customWidth="1"/>
    <col min="11238" max="11238" width="13.44140625" style="74" customWidth="1"/>
    <col min="11239" max="11239" width="11.109375" style="74" customWidth="1"/>
    <col min="11240" max="11240" width="11.33203125" style="74" bestFit="1" customWidth="1"/>
    <col min="11241" max="11241" width="11.5546875" style="74" customWidth="1"/>
    <col min="11242" max="11242" width="8.88671875" style="74"/>
    <col min="11243" max="11243" width="9.88671875" style="74" bestFit="1" customWidth="1"/>
    <col min="11244" max="11244" width="9.109375" style="74" bestFit="1" customWidth="1"/>
    <col min="11245" max="11245" width="9.5546875" style="74" bestFit="1" customWidth="1"/>
    <col min="11246" max="11486" width="9.109375" style="74" bestFit="1" customWidth="1"/>
    <col min="11487" max="11487" width="1.88671875" style="74" customWidth="1"/>
    <col min="11488" max="11488" width="7.33203125" style="74" customWidth="1"/>
    <col min="11489" max="11489" width="9.88671875" style="74" customWidth="1"/>
    <col min="11490" max="11490" width="12.6640625" style="74" customWidth="1"/>
    <col min="11491" max="11491" width="11.109375" style="74" customWidth="1"/>
    <col min="11492" max="11492" width="10.88671875" style="74" customWidth="1"/>
    <col min="11493" max="11493" width="11.5546875" style="74" customWidth="1"/>
    <col min="11494" max="11494" width="13.44140625" style="74" customWidth="1"/>
    <col min="11495" max="11495" width="11.109375" style="74" customWidth="1"/>
    <col min="11496" max="11496" width="11.33203125" style="74" bestFit="1" customWidth="1"/>
    <col min="11497" max="11497" width="11.5546875" style="74" customWidth="1"/>
    <col min="11498" max="11498" width="8.88671875" style="74"/>
    <col min="11499" max="11499" width="9.88671875" style="74" bestFit="1" customWidth="1"/>
    <col min="11500" max="11500" width="9.109375" style="74" bestFit="1" customWidth="1"/>
    <col min="11501" max="11501" width="9.5546875" style="74" bestFit="1" customWidth="1"/>
    <col min="11502" max="11742" width="9.109375" style="74" bestFit="1" customWidth="1"/>
    <col min="11743" max="11743" width="1.88671875" style="74" customWidth="1"/>
    <col min="11744" max="11744" width="7.33203125" style="74" customWidth="1"/>
    <col min="11745" max="11745" width="9.88671875" style="74" customWidth="1"/>
    <col min="11746" max="11746" width="12.6640625" style="74" customWidth="1"/>
    <col min="11747" max="11747" width="11.109375" style="74" customWidth="1"/>
    <col min="11748" max="11748" width="10.88671875" style="74" customWidth="1"/>
    <col min="11749" max="11749" width="11.5546875" style="74" customWidth="1"/>
    <col min="11750" max="11750" width="13.44140625" style="74" customWidth="1"/>
    <col min="11751" max="11751" width="11.109375" style="74" customWidth="1"/>
    <col min="11752" max="11752" width="11.33203125" style="74" bestFit="1" customWidth="1"/>
    <col min="11753" max="11753" width="11.5546875" style="74" customWidth="1"/>
    <col min="11754" max="11754" width="8.88671875" style="74"/>
    <col min="11755" max="11755" width="9.88671875" style="74" bestFit="1" customWidth="1"/>
    <col min="11756" max="11756" width="9.109375" style="74" bestFit="1" customWidth="1"/>
    <col min="11757" max="11757" width="9.5546875" style="74" bestFit="1" customWidth="1"/>
    <col min="11758" max="11998" width="9.109375" style="74" bestFit="1" customWidth="1"/>
    <col min="11999" max="11999" width="1.88671875" style="74" customWidth="1"/>
    <col min="12000" max="12000" width="7.33203125" style="74" customWidth="1"/>
    <col min="12001" max="12001" width="9.88671875" style="74" customWidth="1"/>
    <col min="12002" max="12002" width="12.6640625" style="74" customWidth="1"/>
    <col min="12003" max="12003" width="11.109375" style="74" customWidth="1"/>
    <col min="12004" max="12004" width="10.88671875" style="74" customWidth="1"/>
    <col min="12005" max="12005" width="11.5546875" style="74" customWidth="1"/>
    <col min="12006" max="12006" width="13.44140625" style="74" customWidth="1"/>
    <col min="12007" max="12007" width="11.109375" style="74" customWidth="1"/>
    <col min="12008" max="12008" width="11.33203125" style="74" bestFit="1" customWidth="1"/>
    <col min="12009" max="12009" width="11.5546875" style="74" customWidth="1"/>
    <col min="12010" max="12010" width="8.88671875" style="74"/>
    <col min="12011" max="12011" width="9.88671875" style="74" bestFit="1" customWidth="1"/>
    <col min="12012" max="12012" width="9.109375" style="74" bestFit="1" customWidth="1"/>
    <col min="12013" max="12013" width="9.5546875" style="74" bestFit="1" customWidth="1"/>
    <col min="12014" max="12254" width="9.109375" style="74" bestFit="1" customWidth="1"/>
    <col min="12255" max="12255" width="1.88671875" style="74" customWidth="1"/>
    <col min="12256" max="12256" width="7.33203125" style="74" customWidth="1"/>
    <col min="12257" max="12257" width="9.88671875" style="74" customWidth="1"/>
    <col min="12258" max="12258" width="12.6640625" style="74" customWidth="1"/>
    <col min="12259" max="12259" width="11.109375" style="74" customWidth="1"/>
    <col min="12260" max="12260" width="10.88671875" style="74" customWidth="1"/>
    <col min="12261" max="12261" width="11.5546875" style="74" customWidth="1"/>
    <col min="12262" max="12262" width="13.44140625" style="74" customWidth="1"/>
    <col min="12263" max="12263" width="11.109375" style="74" customWidth="1"/>
    <col min="12264" max="12264" width="11.33203125" style="74" bestFit="1" customWidth="1"/>
    <col min="12265" max="12265" width="11.5546875" style="74" customWidth="1"/>
    <col min="12266" max="12266" width="8.88671875" style="74"/>
    <col min="12267" max="12267" width="9.88671875" style="74" bestFit="1" customWidth="1"/>
    <col min="12268" max="12268" width="9.109375" style="74" bestFit="1" customWidth="1"/>
    <col min="12269" max="12269" width="9.5546875" style="74" bestFit="1" customWidth="1"/>
    <col min="12270" max="12510" width="9.109375" style="74" bestFit="1" customWidth="1"/>
    <col min="12511" max="12511" width="1.88671875" style="74" customWidth="1"/>
    <col min="12512" max="12512" width="7.33203125" style="74" customWidth="1"/>
    <col min="12513" max="12513" width="9.88671875" style="74" customWidth="1"/>
    <col min="12514" max="12514" width="12.6640625" style="74" customWidth="1"/>
    <col min="12515" max="12515" width="11.109375" style="74" customWidth="1"/>
    <col min="12516" max="12516" width="10.88671875" style="74" customWidth="1"/>
    <col min="12517" max="12517" width="11.5546875" style="74" customWidth="1"/>
    <col min="12518" max="12518" width="13.44140625" style="74" customWidth="1"/>
    <col min="12519" max="12519" width="11.109375" style="74" customWidth="1"/>
    <col min="12520" max="12520" width="11.33203125" style="74" bestFit="1" customWidth="1"/>
    <col min="12521" max="12521" width="11.5546875" style="74" customWidth="1"/>
    <col min="12522" max="12522" width="8.88671875" style="74"/>
    <col min="12523" max="12523" width="9.88671875" style="74" bestFit="1" customWidth="1"/>
    <col min="12524" max="12524" width="9.109375" style="74" bestFit="1" customWidth="1"/>
    <col min="12525" max="12525" width="9.5546875" style="74" bestFit="1" customWidth="1"/>
    <col min="12526" max="12766" width="9.109375" style="74" bestFit="1" customWidth="1"/>
    <col min="12767" max="12767" width="1.88671875" style="74" customWidth="1"/>
    <col min="12768" max="12768" width="7.33203125" style="74" customWidth="1"/>
    <col min="12769" max="12769" width="9.88671875" style="74" customWidth="1"/>
    <col min="12770" max="12770" width="12.6640625" style="74" customWidth="1"/>
    <col min="12771" max="12771" width="11.109375" style="74" customWidth="1"/>
    <col min="12772" max="12772" width="10.88671875" style="74" customWidth="1"/>
    <col min="12773" max="12773" width="11.5546875" style="74" customWidth="1"/>
    <col min="12774" max="12774" width="13.44140625" style="74" customWidth="1"/>
    <col min="12775" max="12775" width="11.109375" style="74" customWidth="1"/>
    <col min="12776" max="12776" width="11.33203125" style="74" bestFit="1" customWidth="1"/>
    <col min="12777" max="12777" width="11.5546875" style="74" customWidth="1"/>
    <col min="12778" max="12778" width="8.88671875" style="74"/>
    <col min="12779" max="12779" width="9.88671875" style="74" bestFit="1" customWidth="1"/>
    <col min="12780" max="12780" width="9.109375" style="74" bestFit="1" customWidth="1"/>
    <col min="12781" max="12781" width="9.5546875" style="74" bestFit="1" customWidth="1"/>
    <col min="12782" max="13022" width="9.109375" style="74" bestFit="1" customWidth="1"/>
    <col min="13023" max="13023" width="1.88671875" style="74" customWidth="1"/>
    <col min="13024" max="13024" width="7.33203125" style="74" customWidth="1"/>
    <col min="13025" max="13025" width="9.88671875" style="74" customWidth="1"/>
    <col min="13026" max="13026" width="12.6640625" style="74" customWidth="1"/>
    <col min="13027" max="13027" width="11.109375" style="74" customWidth="1"/>
    <col min="13028" max="13028" width="10.88671875" style="74" customWidth="1"/>
    <col min="13029" max="13029" width="11.5546875" style="74" customWidth="1"/>
    <col min="13030" max="13030" width="13.44140625" style="74" customWidth="1"/>
    <col min="13031" max="13031" width="11.109375" style="74" customWidth="1"/>
    <col min="13032" max="13032" width="11.33203125" style="74" bestFit="1" customWidth="1"/>
    <col min="13033" max="13033" width="11.5546875" style="74" customWidth="1"/>
    <col min="13034" max="13034" width="8.88671875" style="74"/>
    <col min="13035" max="13035" width="9.88671875" style="74" bestFit="1" customWidth="1"/>
    <col min="13036" max="13036" width="9.109375" style="74" bestFit="1" customWidth="1"/>
    <col min="13037" max="13037" width="9.5546875" style="74" bestFit="1" customWidth="1"/>
    <col min="13038" max="13278" width="9.109375" style="74" bestFit="1" customWidth="1"/>
    <col min="13279" max="13279" width="1.88671875" style="74" customWidth="1"/>
    <col min="13280" max="13280" width="7.33203125" style="74" customWidth="1"/>
    <col min="13281" max="13281" width="9.88671875" style="74" customWidth="1"/>
    <col min="13282" max="13282" width="12.6640625" style="74" customWidth="1"/>
    <col min="13283" max="13283" width="11.109375" style="74" customWidth="1"/>
    <col min="13284" max="13284" width="10.88671875" style="74" customWidth="1"/>
    <col min="13285" max="13285" width="11.5546875" style="74" customWidth="1"/>
    <col min="13286" max="13286" width="13.44140625" style="74" customWidth="1"/>
    <col min="13287" max="13287" width="11.109375" style="74" customWidth="1"/>
    <col min="13288" max="13288" width="11.33203125" style="74" bestFit="1" customWidth="1"/>
    <col min="13289" max="13289" width="11.5546875" style="74" customWidth="1"/>
    <col min="13290" max="13290" width="8.88671875" style="74"/>
    <col min="13291" max="13291" width="9.88671875" style="74" bestFit="1" customWidth="1"/>
    <col min="13292" max="13292" width="9.109375" style="74" bestFit="1" customWidth="1"/>
    <col min="13293" max="13293" width="9.5546875" style="74" bestFit="1" customWidth="1"/>
    <col min="13294" max="13534" width="9.109375" style="74" bestFit="1" customWidth="1"/>
    <col min="13535" max="13535" width="1.88671875" style="74" customWidth="1"/>
    <col min="13536" max="13536" width="7.33203125" style="74" customWidth="1"/>
    <col min="13537" max="13537" width="9.88671875" style="74" customWidth="1"/>
    <col min="13538" max="13538" width="12.6640625" style="74" customWidth="1"/>
    <col min="13539" max="13539" width="11.109375" style="74" customWidth="1"/>
    <col min="13540" max="13540" width="10.88671875" style="74" customWidth="1"/>
    <col min="13541" max="13541" width="11.5546875" style="74" customWidth="1"/>
    <col min="13542" max="13542" width="13.44140625" style="74" customWidth="1"/>
    <col min="13543" max="13543" width="11.109375" style="74" customWidth="1"/>
    <col min="13544" max="13544" width="11.33203125" style="74" bestFit="1" customWidth="1"/>
    <col min="13545" max="13545" width="11.5546875" style="74" customWidth="1"/>
    <col min="13546" max="13546" width="8.88671875" style="74"/>
    <col min="13547" max="13547" width="9.88671875" style="74" bestFit="1" customWidth="1"/>
    <col min="13548" max="13548" width="9.109375" style="74" bestFit="1" customWidth="1"/>
    <col min="13549" max="13549" width="9.5546875" style="74" bestFit="1" customWidth="1"/>
    <col min="13550" max="13790" width="9.109375" style="74" bestFit="1" customWidth="1"/>
    <col min="13791" max="13791" width="1.88671875" style="74" customWidth="1"/>
    <col min="13792" max="13792" width="7.33203125" style="74" customWidth="1"/>
    <col min="13793" max="13793" width="9.88671875" style="74" customWidth="1"/>
    <col min="13794" max="13794" width="12.6640625" style="74" customWidth="1"/>
    <col min="13795" max="13795" width="11.109375" style="74" customWidth="1"/>
    <col min="13796" max="13796" width="10.88671875" style="74" customWidth="1"/>
    <col min="13797" max="13797" width="11.5546875" style="74" customWidth="1"/>
    <col min="13798" max="13798" width="13.44140625" style="74" customWidth="1"/>
    <col min="13799" max="13799" width="11.109375" style="74" customWidth="1"/>
    <col min="13800" max="13800" width="11.33203125" style="74" bestFit="1" customWidth="1"/>
    <col min="13801" max="13801" width="11.5546875" style="74" customWidth="1"/>
    <col min="13802" max="13802" width="8.88671875" style="74"/>
    <col min="13803" max="13803" width="9.88671875" style="74" bestFit="1" customWidth="1"/>
    <col min="13804" max="13804" width="9.109375" style="74" bestFit="1" customWidth="1"/>
    <col min="13805" max="13805" width="9.5546875" style="74" bestFit="1" customWidth="1"/>
    <col min="13806" max="14046" width="9.109375" style="74" bestFit="1" customWidth="1"/>
    <col min="14047" max="14047" width="1.88671875" style="74" customWidth="1"/>
    <col min="14048" max="14048" width="7.33203125" style="74" customWidth="1"/>
    <col min="14049" max="14049" width="9.88671875" style="74" customWidth="1"/>
    <col min="14050" max="14050" width="12.6640625" style="74" customWidth="1"/>
    <col min="14051" max="14051" width="11.109375" style="74" customWidth="1"/>
    <col min="14052" max="14052" width="10.88671875" style="74" customWidth="1"/>
    <col min="14053" max="14053" width="11.5546875" style="74" customWidth="1"/>
    <col min="14054" max="14054" width="13.44140625" style="74" customWidth="1"/>
    <col min="14055" max="14055" width="11.109375" style="74" customWidth="1"/>
    <col min="14056" max="14056" width="11.33203125" style="74" bestFit="1" customWidth="1"/>
    <col min="14057" max="14057" width="11.5546875" style="74" customWidth="1"/>
    <col min="14058" max="14058" width="8.88671875" style="74"/>
    <col min="14059" max="14059" width="9.88671875" style="74" bestFit="1" customWidth="1"/>
    <col min="14060" max="14060" width="9.109375" style="74" bestFit="1" customWidth="1"/>
    <col min="14061" max="14061" width="9.5546875" style="74" bestFit="1" customWidth="1"/>
    <col min="14062" max="14302" width="9.109375" style="74" bestFit="1" customWidth="1"/>
    <col min="14303" max="14303" width="1.88671875" style="74" customWidth="1"/>
    <col min="14304" max="14304" width="7.33203125" style="74" customWidth="1"/>
    <col min="14305" max="14305" width="9.88671875" style="74" customWidth="1"/>
    <col min="14306" max="14306" width="12.6640625" style="74" customWidth="1"/>
    <col min="14307" max="14307" width="11.109375" style="74" customWidth="1"/>
    <col min="14308" max="14308" width="10.88671875" style="74" customWidth="1"/>
    <col min="14309" max="14309" width="11.5546875" style="74" customWidth="1"/>
    <col min="14310" max="14310" width="13.44140625" style="74" customWidth="1"/>
    <col min="14311" max="14311" width="11.109375" style="74" customWidth="1"/>
    <col min="14312" max="14312" width="11.33203125" style="74" bestFit="1" customWidth="1"/>
    <col min="14313" max="14313" width="11.5546875" style="74" customWidth="1"/>
    <col min="14314" max="14314" width="8.88671875" style="74"/>
    <col min="14315" max="14315" width="9.88671875" style="74" bestFit="1" customWidth="1"/>
    <col min="14316" max="14316" width="9.109375" style="74" bestFit="1" customWidth="1"/>
    <col min="14317" max="14317" width="9.5546875" style="74" bestFit="1" customWidth="1"/>
    <col min="14318" max="14558" width="9.109375" style="74" bestFit="1" customWidth="1"/>
    <col min="14559" max="14559" width="1.88671875" style="74" customWidth="1"/>
    <col min="14560" max="14560" width="7.33203125" style="74" customWidth="1"/>
    <col min="14561" max="14561" width="9.88671875" style="74" customWidth="1"/>
    <col min="14562" max="14562" width="12.6640625" style="74" customWidth="1"/>
    <col min="14563" max="14563" width="11.109375" style="74" customWidth="1"/>
    <col min="14564" max="14564" width="10.88671875" style="74" customWidth="1"/>
    <col min="14565" max="14565" width="11.5546875" style="74" customWidth="1"/>
    <col min="14566" max="14566" width="13.44140625" style="74" customWidth="1"/>
    <col min="14567" max="14567" width="11.109375" style="74" customWidth="1"/>
    <col min="14568" max="14568" width="11.33203125" style="74" bestFit="1" customWidth="1"/>
    <col min="14569" max="14569" width="11.5546875" style="74" customWidth="1"/>
    <col min="14570" max="14570" width="8.88671875" style="74"/>
    <col min="14571" max="14571" width="9.88671875" style="74" bestFit="1" customWidth="1"/>
    <col min="14572" max="14572" width="9.109375" style="74" bestFit="1" customWidth="1"/>
    <col min="14573" max="14573" width="9.5546875" style="74" bestFit="1" customWidth="1"/>
    <col min="14574" max="14814" width="9.109375" style="74" bestFit="1" customWidth="1"/>
    <col min="14815" max="14815" width="1.88671875" style="74" customWidth="1"/>
    <col min="14816" max="14816" width="7.33203125" style="74" customWidth="1"/>
    <col min="14817" max="14817" width="9.88671875" style="74" customWidth="1"/>
    <col min="14818" max="14818" width="12.6640625" style="74" customWidth="1"/>
    <col min="14819" max="14819" width="11.109375" style="74" customWidth="1"/>
    <col min="14820" max="14820" width="10.88671875" style="74" customWidth="1"/>
    <col min="14821" max="14821" width="11.5546875" style="74" customWidth="1"/>
    <col min="14822" max="14822" width="13.44140625" style="74" customWidth="1"/>
    <col min="14823" max="14823" width="11.109375" style="74" customWidth="1"/>
    <col min="14824" max="14824" width="11.33203125" style="74" bestFit="1" customWidth="1"/>
    <col min="14825" max="14825" width="11.5546875" style="74" customWidth="1"/>
    <col min="14826" max="14826" width="8.88671875" style="74"/>
    <col min="14827" max="14827" width="9.88671875" style="74" bestFit="1" customWidth="1"/>
    <col min="14828" max="14828" width="9.109375" style="74" bestFit="1" customWidth="1"/>
    <col min="14829" max="14829" width="9.5546875" style="74" bestFit="1" customWidth="1"/>
    <col min="14830" max="15070" width="9.109375" style="74" bestFit="1" customWidth="1"/>
    <col min="15071" max="15071" width="1.88671875" style="74" customWidth="1"/>
    <col min="15072" max="15072" width="7.33203125" style="74" customWidth="1"/>
    <col min="15073" max="15073" width="9.88671875" style="74" customWidth="1"/>
    <col min="15074" max="15074" width="12.6640625" style="74" customWidth="1"/>
    <col min="15075" max="15075" width="11.109375" style="74" customWidth="1"/>
    <col min="15076" max="15076" width="10.88671875" style="74" customWidth="1"/>
    <col min="15077" max="15077" width="11.5546875" style="74" customWidth="1"/>
    <col min="15078" max="15078" width="13.44140625" style="74" customWidth="1"/>
    <col min="15079" max="15079" width="11.109375" style="74" customWidth="1"/>
    <col min="15080" max="15080" width="11.33203125" style="74" bestFit="1" customWidth="1"/>
    <col min="15081" max="15081" width="11.5546875" style="74" customWidth="1"/>
    <col min="15082" max="15082" width="8.88671875" style="74"/>
    <col min="15083" max="15083" width="9.88671875" style="74" bestFit="1" customWidth="1"/>
    <col min="15084" max="15084" width="9.109375" style="74" bestFit="1" customWidth="1"/>
    <col min="15085" max="15085" width="9.5546875" style="74" bestFit="1" customWidth="1"/>
    <col min="15086" max="15326" width="9.109375" style="74" bestFit="1" customWidth="1"/>
    <col min="15327" max="15327" width="1.88671875" style="74" customWidth="1"/>
    <col min="15328" max="15328" width="7.33203125" style="74" customWidth="1"/>
    <col min="15329" max="15329" width="9.88671875" style="74" customWidth="1"/>
    <col min="15330" max="15330" width="12.6640625" style="74" customWidth="1"/>
    <col min="15331" max="15331" width="11.109375" style="74" customWidth="1"/>
    <col min="15332" max="15332" width="10.88671875" style="74" customWidth="1"/>
    <col min="15333" max="15333" width="11.5546875" style="74" customWidth="1"/>
    <col min="15334" max="15334" width="13.44140625" style="74" customWidth="1"/>
    <col min="15335" max="15335" width="11.109375" style="74" customWidth="1"/>
    <col min="15336" max="15336" width="11.33203125" style="74" bestFit="1" customWidth="1"/>
    <col min="15337" max="15337" width="11.5546875" style="74" customWidth="1"/>
    <col min="15338" max="15338" width="8.88671875" style="74"/>
    <col min="15339" max="15339" width="9.88671875" style="74" bestFit="1" customWidth="1"/>
    <col min="15340" max="15340" width="9.109375" style="74" bestFit="1" customWidth="1"/>
    <col min="15341" max="15341" width="9.5546875" style="74" bestFit="1" customWidth="1"/>
    <col min="15342" max="15582" width="9.109375" style="74" bestFit="1" customWidth="1"/>
    <col min="15583" max="15583" width="1.88671875" style="74" customWidth="1"/>
    <col min="15584" max="15584" width="7.33203125" style="74" customWidth="1"/>
    <col min="15585" max="15585" width="9.88671875" style="74" customWidth="1"/>
    <col min="15586" max="15586" width="12.6640625" style="74" customWidth="1"/>
    <col min="15587" max="15587" width="11.109375" style="74" customWidth="1"/>
    <col min="15588" max="15588" width="10.88671875" style="74" customWidth="1"/>
    <col min="15589" max="15589" width="11.5546875" style="74" customWidth="1"/>
    <col min="15590" max="15590" width="13.44140625" style="74" customWidth="1"/>
    <col min="15591" max="15591" width="11.109375" style="74" customWidth="1"/>
    <col min="15592" max="15592" width="11.33203125" style="74" bestFit="1" customWidth="1"/>
    <col min="15593" max="15593" width="11.5546875" style="74" customWidth="1"/>
    <col min="15594" max="15594" width="8.88671875" style="74"/>
    <col min="15595" max="15595" width="9.88671875" style="74" bestFit="1" customWidth="1"/>
    <col min="15596" max="15596" width="9.109375" style="74" bestFit="1" customWidth="1"/>
    <col min="15597" max="15597" width="9.5546875" style="74" bestFit="1" customWidth="1"/>
    <col min="15598" max="15838" width="9.109375" style="74" bestFit="1" customWidth="1"/>
    <col min="15839" max="15839" width="1.88671875" style="74" customWidth="1"/>
    <col min="15840" max="15840" width="7.33203125" style="74" customWidth="1"/>
    <col min="15841" max="15841" width="9.88671875" style="74" customWidth="1"/>
    <col min="15842" max="15842" width="12.6640625" style="74" customWidth="1"/>
    <col min="15843" max="15843" width="11.109375" style="74" customWidth="1"/>
    <col min="15844" max="15844" width="10.88671875" style="74" customWidth="1"/>
    <col min="15845" max="15845" width="11.5546875" style="74" customWidth="1"/>
    <col min="15846" max="15846" width="13.44140625" style="74" customWidth="1"/>
    <col min="15847" max="15847" width="11.109375" style="74" customWidth="1"/>
    <col min="15848" max="15848" width="11.33203125" style="74" bestFit="1" customWidth="1"/>
    <col min="15849" max="15849" width="11.5546875" style="74" customWidth="1"/>
    <col min="15850" max="15850" width="8.88671875" style="74"/>
    <col min="15851" max="15851" width="9.88671875" style="74" bestFit="1" customWidth="1"/>
    <col min="15852" max="15852" width="9.109375" style="74" bestFit="1" customWidth="1"/>
    <col min="15853" max="15853" width="9.5546875" style="74" bestFit="1" customWidth="1"/>
    <col min="15854" max="16094" width="9.109375" style="74" bestFit="1" customWidth="1"/>
    <col min="16095" max="16095" width="1.88671875" style="74" customWidth="1"/>
    <col min="16096" max="16096" width="7.33203125" style="74" customWidth="1"/>
    <col min="16097" max="16097" width="9.88671875" style="74" customWidth="1"/>
    <col min="16098" max="16098" width="12.6640625" style="74" customWidth="1"/>
    <col min="16099" max="16099" width="11.109375" style="74" customWidth="1"/>
    <col min="16100" max="16100" width="10.88671875" style="74" customWidth="1"/>
    <col min="16101" max="16101" width="11.5546875" style="74" customWidth="1"/>
    <col min="16102" max="16102" width="13.44140625" style="74" customWidth="1"/>
    <col min="16103" max="16103" width="11.109375" style="74" customWidth="1"/>
    <col min="16104" max="16104" width="11.33203125" style="74" bestFit="1" customWidth="1"/>
    <col min="16105" max="16105" width="11.5546875" style="74" customWidth="1"/>
    <col min="16106" max="16106" width="8.88671875" style="74"/>
    <col min="16107" max="16107" width="9.88671875" style="74" bestFit="1" customWidth="1"/>
    <col min="16108" max="16108" width="9.109375" style="74" bestFit="1" customWidth="1"/>
    <col min="16109" max="16109" width="9.5546875" style="74" bestFit="1" customWidth="1"/>
    <col min="16110" max="16384" width="8.88671875" style="74"/>
  </cols>
  <sheetData>
    <row r="1" spans="1:7" ht="17.399999999999999" customHeight="1" x14ac:dyDescent="0.3">
      <c r="A1" s="314" t="s">
        <v>122</v>
      </c>
      <c r="B1" s="315"/>
      <c r="C1" s="315"/>
      <c r="D1" s="316"/>
    </row>
    <row r="2" spans="1:7" ht="13.8" customHeight="1" x14ac:dyDescent="0.3">
      <c r="A2" s="317" t="s">
        <v>258</v>
      </c>
      <c r="B2" s="318"/>
      <c r="C2" s="318"/>
      <c r="D2" s="319"/>
    </row>
    <row r="3" spans="1:7" ht="13.8" customHeight="1" thickBot="1" x14ac:dyDescent="0.35">
      <c r="A3" s="320" t="s">
        <v>42</v>
      </c>
      <c r="B3" s="321"/>
      <c r="C3" s="321"/>
      <c r="D3" s="322"/>
    </row>
    <row r="5" spans="1:7" x14ac:dyDescent="0.3">
      <c r="A5" s="332" t="s">
        <v>411</v>
      </c>
      <c r="B5" s="332"/>
      <c r="C5" s="332"/>
      <c r="D5" s="332"/>
      <c r="G5" s="89"/>
    </row>
    <row r="6" spans="1:7" ht="13.8" thickBot="1" x14ac:dyDescent="0.35">
      <c r="A6" s="323"/>
      <c r="B6" s="323"/>
      <c r="C6" s="323"/>
      <c r="D6" s="323"/>
    </row>
    <row r="7" spans="1:7" ht="13.8" thickBot="1" x14ac:dyDescent="0.35">
      <c r="A7" s="324" t="s">
        <v>138</v>
      </c>
      <c r="B7" s="325"/>
      <c r="C7" s="325"/>
      <c r="D7" s="326"/>
    </row>
    <row r="8" spans="1:7" x14ac:dyDescent="0.3">
      <c r="A8" s="75" t="s">
        <v>139</v>
      </c>
      <c r="B8" s="76" t="s">
        <v>140</v>
      </c>
      <c r="C8" s="77"/>
      <c r="D8" s="78"/>
    </row>
    <row r="9" spans="1:7" x14ac:dyDescent="0.3">
      <c r="A9" s="79" t="s">
        <v>141</v>
      </c>
      <c r="B9" s="80" t="s">
        <v>142</v>
      </c>
      <c r="C9" s="81"/>
      <c r="D9" s="82"/>
    </row>
    <row r="10" spans="1:7" x14ac:dyDescent="0.3">
      <c r="A10" s="79" t="s">
        <v>143</v>
      </c>
      <c r="B10" s="80" t="s">
        <v>144</v>
      </c>
      <c r="C10" s="81"/>
      <c r="D10" s="82"/>
    </row>
    <row r="11" spans="1:7" ht="13.8" thickBot="1" x14ac:dyDescent="0.35">
      <c r="A11" s="83" t="s">
        <v>145</v>
      </c>
      <c r="B11" s="84" t="s">
        <v>146</v>
      </c>
      <c r="C11" s="85"/>
      <c r="D11" s="86"/>
    </row>
    <row r="12" spans="1:7" ht="13.8" thickBot="1" x14ac:dyDescent="0.35">
      <c r="A12" s="87"/>
      <c r="B12" s="88"/>
      <c r="D12" s="90"/>
    </row>
    <row r="13" spans="1:7" ht="13.8" thickBot="1" x14ac:dyDescent="0.35">
      <c r="A13" s="324" t="s">
        <v>147</v>
      </c>
      <c r="B13" s="325"/>
      <c r="C13" s="325"/>
      <c r="D13" s="326"/>
    </row>
    <row r="14" spans="1:7" x14ac:dyDescent="0.3">
      <c r="A14" s="75" t="s">
        <v>148</v>
      </c>
      <c r="B14" s="76" t="s">
        <v>149</v>
      </c>
      <c r="C14" s="91"/>
      <c r="D14" s="189"/>
    </row>
    <row r="15" spans="1:7" x14ac:dyDescent="0.3">
      <c r="A15" s="79" t="s">
        <v>150</v>
      </c>
      <c r="B15" s="80" t="s">
        <v>151</v>
      </c>
      <c r="C15" s="92"/>
      <c r="D15" s="93" t="s">
        <v>152</v>
      </c>
    </row>
    <row r="16" spans="1:7" x14ac:dyDescent="0.3">
      <c r="A16" s="79" t="s">
        <v>153</v>
      </c>
      <c r="B16" s="80" t="s">
        <v>154</v>
      </c>
      <c r="C16" s="92"/>
      <c r="D16" s="93" t="s">
        <v>155</v>
      </c>
    </row>
    <row r="17" spans="1:5" x14ac:dyDescent="0.3">
      <c r="A17" s="79" t="s">
        <v>156</v>
      </c>
      <c r="B17" s="80" t="s">
        <v>157</v>
      </c>
      <c r="C17" s="327" t="s">
        <v>158</v>
      </c>
      <c r="D17" s="328"/>
    </row>
    <row r="18" spans="1:5" x14ac:dyDescent="0.3">
      <c r="A18" s="79" t="s">
        <v>159</v>
      </c>
      <c r="B18" s="80" t="s">
        <v>160</v>
      </c>
      <c r="C18" s="94"/>
      <c r="D18" s="95" t="s">
        <v>161</v>
      </c>
    </row>
    <row r="19" spans="1:5" ht="13.8" thickBot="1" x14ac:dyDescent="0.35">
      <c r="A19" s="83" t="s">
        <v>162</v>
      </c>
      <c r="B19" s="96" t="s">
        <v>163</v>
      </c>
      <c r="C19" s="97"/>
      <c r="D19" s="98">
        <v>1045</v>
      </c>
    </row>
    <row r="20" spans="1:5" ht="13.8" thickBot="1" x14ac:dyDescent="0.35">
      <c r="D20" s="90"/>
    </row>
    <row r="21" spans="1:5" ht="13.8" thickBot="1" x14ac:dyDescent="0.35">
      <c r="A21" s="329" t="s">
        <v>164</v>
      </c>
      <c r="B21" s="330"/>
      <c r="C21" s="330"/>
      <c r="D21" s="331"/>
      <c r="E21" s="99"/>
    </row>
    <row r="22" spans="1:5" ht="26.4" customHeight="1" x14ac:dyDescent="0.3">
      <c r="A22" s="79" t="s">
        <v>165</v>
      </c>
      <c r="B22" s="308" t="s">
        <v>166</v>
      </c>
      <c r="C22" s="308"/>
      <c r="D22" s="73" t="s">
        <v>273</v>
      </c>
    </row>
    <row r="23" spans="1:5" ht="13.8" x14ac:dyDescent="0.3">
      <c r="A23" s="79" t="s">
        <v>168</v>
      </c>
      <c r="B23" s="308" t="s">
        <v>169</v>
      </c>
      <c r="C23" s="308"/>
      <c r="D23" s="186" t="s">
        <v>135</v>
      </c>
      <c r="E23" s="100"/>
    </row>
    <row r="24" spans="1:5" x14ac:dyDescent="0.25">
      <c r="A24" s="79" t="s">
        <v>170</v>
      </c>
      <c r="B24" s="308" t="s">
        <v>171</v>
      </c>
      <c r="C24" s="308"/>
      <c r="D24" s="180"/>
      <c r="E24" s="101"/>
    </row>
    <row r="25" spans="1:5" x14ac:dyDescent="0.3">
      <c r="A25" s="79" t="s">
        <v>172</v>
      </c>
      <c r="B25" s="308" t="s">
        <v>173</v>
      </c>
      <c r="C25" s="308"/>
      <c r="D25" s="186"/>
    </row>
    <row r="26" spans="1:5" x14ac:dyDescent="0.3">
      <c r="A26" s="79" t="s">
        <v>174</v>
      </c>
      <c r="B26" s="308" t="s">
        <v>175</v>
      </c>
      <c r="C26" s="308"/>
      <c r="D26" s="187"/>
    </row>
    <row r="27" spans="1:5" x14ac:dyDescent="0.3">
      <c r="A27" s="79" t="s">
        <v>176</v>
      </c>
      <c r="B27" s="308" t="s">
        <v>177</v>
      </c>
      <c r="C27" s="308"/>
      <c r="D27" s="188"/>
    </row>
    <row r="28" spans="1:5" x14ac:dyDescent="0.3">
      <c r="A28" s="79" t="s">
        <v>178</v>
      </c>
      <c r="B28" s="308" t="s">
        <v>179</v>
      </c>
      <c r="C28" s="309"/>
      <c r="D28" s="102" t="s">
        <v>180</v>
      </c>
    </row>
    <row r="29" spans="1:5" x14ac:dyDescent="0.3">
      <c r="A29" s="79" t="s">
        <v>181</v>
      </c>
      <c r="B29" s="308" t="s">
        <v>182</v>
      </c>
      <c r="C29" s="309"/>
      <c r="D29" s="103">
        <v>1</v>
      </c>
    </row>
    <row r="30" spans="1:5" x14ac:dyDescent="0.3">
      <c r="A30" s="79" t="s">
        <v>183</v>
      </c>
      <c r="B30" s="308" t="s">
        <v>184</v>
      </c>
      <c r="C30" s="308"/>
      <c r="D30" s="103">
        <v>1</v>
      </c>
    </row>
    <row r="31" spans="1:5" ht="13.8" thickBot="1" x14ac:dyDescent="0.35">
      <c r="A31" s="83" t="s">
        <v>185</v>
      </c>
      <c r="B31" s="310" t="s">
        <v>186</v>
      </c>
      <c r="C31" s="310"/>
      <c r="D31" s="104">
        <f>D29*D30</f>
        <v>1</v>
      </c>
    </row>
    <row r="32" spans="1:5" ht="13.8" thickBot="1" x14ac:dyDescent="0.35">
      <c r="A32" s="105"/>
      <c r="B32" s="106"/>
      <c r="C32" s="106"/>
      <c r="D32" s="107"/>
    </row>
    <row r="33" spans="1:5" x14ac:dyDescent="0.3">
      <c r="A33" s="273" t="s">
        <v>9</v>
      </c>
      <c r="B33" s="274"/>
      <c r="C33" s="274"/>
      <c r="D33" s="275"/>
    </row>
    <row r="34" spans="1:5" x14ac:dyDescent="0.3">
      <c r="A34" s="288" t="s">
        <v>187</v>
      </c>
      <c r="B34" s="289"/>
      <c r="C34" s="302"/>
      <c r="D34" s="108" t="s">
        <v>188</v>
      </c>
    </row>
    <row r="35" spans="1:5" x14ac:dyDescent="0.3">
      <c r="A35" s="109" t="s">
        <v>189</v>
      </c>
      <c r="B35" s="311" t="s">
        <v>190</v>
      </c>
      <c r="C35" s="311"/>
      <c r="D35" s="185"/>
      <c r="E35" s="110"/>
    </row>
    <row r="36" spans="1:5" x14ac:dyDescent="0.3">
      <c r="A36" s="109" t="s">
        <v>191</v>
      </c>
      <c r="B36" s="111" t="s">
        <v>192</v>
      </c>
      <c r="C36" s="112" t="str">
        <f>IF(D35="","",((D19)*(40%)))</f>
        <v/>
      </c>
      <c r="D36" s="113" t="str">
        <f>IF(D35=0,"",IF(C36&gt;C37,C36,0))</f>
        <v/>
      </c>
      <c r="E36" s="110"/>
    </row>
    <row r="37" spans="1:5" x14ac:dyDescent="0.3">
      <c r="A37" s="109" t="s">
        <v>193</v>
      </c>
      <c r="B37" s="227" t="s">
        <v>413</v>
      </c>
      <c r="C37" s="112">
        <f>D35*0.3</f>
        <v>0</v>
      </c>
      <c r="D37" s="113">
        <f>IF(C37&gt;C36,C37,0)</f>
        <v>0</v>
      </c>
      <c r="E37" s="110"/>
    </row>
    <row r="38" spans="1:5" ht="13.8" thickBot="1" x14ac:dyDescent="0.35">
      <c r="A38" s="312" t="s">
        <v>10</v>
      </c>
      <c r="B38" s="313"/>
      <c r="C38" s="313"/>
      <c r="D38" s="115">
        <f>SUM(D35:D37)</f>
        <v>0</v>
      </c>
      <c r="E38" s="116"/>
    </row>
    <row r="39" spans="1:5" ht="13.8" thickBot="1" x14ac:dyDescent="0.35">
      <c r="A39" s="117"/>
      <c r="B39" s="117"/>
      <c r="C39" s="117"/>
      <c r="D39" s="117"/>
    </row>
    <row r="40" spans="1:5" x14ac:dyDescent="0.3">
      <c r="A40" s="273" t="s">
        <v>194</v>
      </c>
      <c r="B40" s="274"/>
      <c r="C40" s="274"/>
      <c r="D40" s="275"/>
    </row>
    <row r="41" spans="1:5" x14ac:dyDescent="0.3">
      <c r="A41" s="276" t="s">
        <v>195</v>
      </c>
      <c r="B41" s="277"/>
      <c r="C41" s="118" t="s">
        <v>196</v>
      </c>
      <c r="D41" s="119" t="s">
        <v>8</v>
      </c>
    </row>
    <row r="42" spans="1:5" x14ac:dyDescent="0.3">
      <c r="A42" s="79" t="s">
        <v>189</v>
      </c>
      <c r="B42" s="120" t="s">
        <v>260</v>
      </c>
      <c r="C42" s="121">
        <v>8.3299999999999999E-2</v>
      </c>
      <c r="D42" s="122">
        <f>(D38)*($C$42)</f>
        <v>0</v>
      </c>
    </row>
    <row r="43" spans="1:5" x14ac:dyDescent="0.3">
      <c r="A43" s="79" t="s">
        <v>191</v>
      </c>
      <c r="B43" s="120" t="s">
        <v>197</v>
      </c>
      <c r="C43" s="121">
        <v>2.7799999999999998E-2</v>
      </c>
      <c r="D43" s="122">
        <f>(D38)*($C$43)</f>
        <v>0</v>
      </c>
      <c r="E43" s="116"/>
    </row>
    <row r="44" spans="1:5" x14ac:dyDescent="0.3">
      <c r="A44" s="301" t="s">
        <v>198</v>
      </c>
      <c r="B44" s="307"/>
      <c r="C44" s="123">
        <f>SUM(C42:C43)</f>
        <v>0.1111</v>
      </c>
      <c r="D44" s="124">
        <f>SUM(D42:D43)</f>
        <v>0</v>
      </c>
    </row>
    <row r="45" spans="1:5" x14ac:dyDescent="0.3">
      <c r="A45" s="228"/>
      <c r="B45" s="229" t="s">
        <v>414</v>
      </c>
      <c r="C45" s="123">
        <f>C44*C56</f>
        <v>4.4217800000000008E-2</v>
      </c>
      <c r="D45" s="124">
        <f>D44*C45</f>
        <v>0</v>
      </c>
    </row>
    <row r="46" spans="1:5" x14ac:dyDescent="0.3">
      <c r="A46" s="301" t="s">
        <v>417</v>
      </c>
      <c r="B46" s="302"/>
      <c r="C46" s="123">
        <f>SUM(C44:C45)</f>
        <v>0.15531780000000001</v>
      </c>
      <c r="D46" s="124">
        <f>SUM(D44:D45)</f>
        <v>0</v>
      </c>
    </row>
    <row r="47" spans="1:5" x14ac:dyDescent="0.3">
      <c r="A47" s="276" t="s">
        <v>199</v>
      </c>
      <c r="B47" s="277"/>
      <c r="C47" s="118" t="s">
        <v>196</v>
      </c>
      <c r="D47" s="238" t="s">
        <v>8</v>
      </c>
    </row>
    <row r="48" spans="1:5" x14ac:dyDescent="0.3">
      <c r="A48" s="79" t="s">
        <v>189</v>
      </c>
      <c r="B48" s="125" t="s">
        <v>261</v>
      </c>
      <c r="C48" s="230">
        <v>0.2</v>
      </c>
      <c r="D48" s="122">
        <f t="shared" ref="D48:D55" si="0">($D$38+$D$44)*(C48)</f>
        <v>0</v>
      </c>
    </row>
    <row r="49" spans="1:5" x14ac:dyDescent="0.3">
      <c r="A49" s="79" t="s">
        <v>191</v>
      </c>
      <c r="B49" s="125" t="s">
        <v>262</v>
      </c>
      <c r="C49" s="176">
        <v>2.5000000000000001E-2</v>
      </c>
      <c r="D49" s="122">
        <f t="shared" si="0"/>
        <v>0</v>
      </c>
    </row>
    <row r="50" spans="1:5" x14ac:dyDescent="0.3">
      <c r="A50" s="79" t="s">
        <v>200</v>
      </c>
      <c r="B50" s="125" t="s">
        <v>263</v>
      </c>
      <c r="C50" s="237">
        <v>0.06</v>
      </c>
      <c r="D50" s="122">
        <f t="shared" si="0"/>
        <v>0</v>
      </c>
      <c r="E50" s="126"/>
    </row>
    <row r="51" spans="1:5" x14ac:dyDescent="0.3">
      <c r="A51" s="79" t="s">
        <v>201</v>
      </c>
      <c r="B51" s="125" t="s">
        <v>264</v>
      </c>
      <c r="C51" s="176">
        <v>1.4999999999999999E-2</v>
      </c>
      <c r="D51" s="122">
        <f t="shared" si="0"/>
        <v>0</v>
      </c>
    </row>
    <row r="52" spans="1:5" x14ac:dyDescent="0.3">
      <c r="A52" s="79" t="s">
        <v>202</v>
      </c>
      <c r="B52" s="125" t="s">
        <v>265</v>
      </c>
      <c r="C52" s="176">
        <v>0.01</v>
      </c>
      <c r="D52" s="122">
        <f t="shared" si="0"/>
        <v>0</v>
      </c>
    </row>
    <row r="53" spans="1:5" x14ac:dyDescent="0.3">
      <c r="A53" s="79" t="s">
        <v>203</v>
      </c>
      <c r="B53" s="127" t="s">
        <v>266</v>
      </c>
      <c r="C53" s="176">
        <v>6.0000000000000001E-3</v>
      </c>
      <c r="D53" s="122">
        <f t="shared" si="0"/>
        <v>0</v>
      </c>
    </row>
    <row r="54" spans="1:5" x14ac:dyDescent="0.3">
      <c r="A54" s="79" t="s">
        <v>204</v>
      </c>
      <c r="B54" s="125" t="s">
        <v>267</v>
      </c>
      <c r="C54" s="176">
        <v>2E-3</v>
      </c>
      <c r="D54" s="122">
        <f t="shared" si="0"/>
        <v>0</v>
      </c>
    </row>
    <row r="55" spans="1:5" x14ac:dyDescent="0.3">
      <c r="A55" s="79" t="s">
        <v>205</v>
      </c>
      <c r="B55" s="125" t="s">
        <v>268</v>
      </c>
      <c r="C55" s="176">
        <v>0.08</v>
      </c>
      <c r="D55" s="122">
        <f t="shared" si="0"/>
        <v>0</v>
      </c>
      <c r="E55" s="116"/>
    </row>
    <row r="56" spans="1:5" x14ac:dyDescent="0.3">
      <c r="A56" s="301" t="s">
        <v>206</v>
      </c>
      <c r="B56" s="307"/>
      <c r="C56" s="128">
        <f>SUM(C48:C55)</f>
        <v>0.39800000000000008</v>
      </c>
      <c r="D56" s="129">
        <f>SUM(D48:D55)</f>
        <v>0</v>
      </c>
    </row>
    <row r="57" spans="1:5" x14ac:dyDescent="0.3">
      <c r="A57" s="276" t="s">
        <v>12</v>
      </c>
      <c r="B57" s="277"/>
      <c r="C57" s="130" t="s">
        <v>207</v>
      </c>
      <c r="D57" s="108" t="s">
        <v>8</v>
      </c>
    </row>
    <row r="58" spans="1:5" x14ac:dyDescent="0.25">
      <c r="A58" s="79" t="s">
        <v>189</v>
      </c>
      <c r="B58" s="131" t="s">
        <v>208</v>
      </c>
      <c r="C58" s="182"/>
      <c r="D58" s="132">
        <f>IF((C58*22)-(D35*6%)&lt;0,0,(C58*22)-(D35*6%))</f>
        <v>0</v>
      </c>
      <c r="E58" s="133"/>
    </row>
    <row r="59" spans="1:5" x14ac:dyDescent="0.25">
      <c r="A59" s="79" t="s">
        <v>191</v>
      </c>
      <c r="B59" s="131" t="s">
        <v>209</v>
      </c>
      <c r="C59" s="183"/>
      <c r="D59" s="134">
        <f>(C59)*22</f>
        <v>0</v>
      </c>
      <c r="E59" s="133"/>
    </row>
    <row r="60" spans="1:5" x14ac:dyDescent="0.3">
      <c r="A60" s="79" t="s">
        <v>200</v>
      </c>
      <c r="B60" s="131" t="s">
        <v>210</v>
      </c>
      <c r="C60" s="184">
        <v>0</v>
      </c>
      <c r="D60" s="134">
        <f>($C$60)</f>
        <v>0</v>
      </c>
      <c r="E60" s="110"/>
    </row>
    <row r="61" spans="1:5" x14ac:dyDescent="0.3">
      <c r="A61" s="79" t="s">
        <v>201</v>
      </c>
      <c r="B61" s="131" t="s">
        <v>211</v>
      </c>
      <c r="C61" s="184">
        <v>0</v>
      </c>
      <c r="D61" s="134">
        <f>($C$61)</f>
        <v>0</v>
      </c>
      <c r="E61" s="135"/>
    </row>
    <row r="62" spans="1:5" x14ac:dyDescent="0.3">
      <c r="A62" s="79" t="s">
        <v>202</v>
      </c>
      <c r="B62" s="131" t="s">
        <v>212</v>
      </c>
      <c r="C62" s="184">
        <v>0</v>
      </c>
      <c r="D62" s="134">
        <f>$C$62</f>
        <v>0</v>
      </c>
      <c r="E62" s="136"/>
    </row>
    <row r="63" spans="1:5" x14ac:dyDescent="0.3">
      <c r="A63" s="79" t="s">
        <v>213</v>
      </c>
      <c r="B63" s="131" t="s">
        <v>214</v>
      </c>
      <c r="C63" s="184">
        <v>0</v>
      </c>
      <c r="D63" s="134">
        <f>$C$63</f>
        <v>0</v>
      </c>
      <c r="E63" s="135"/>
    </row>
    <row r="64" spans="1:5" x14ac:dyDescent="0.3">
      <c r="A64" s="286" t="s">
        <v>215</v>
      </c>
      <c r="B64" s="287"/>
      <c r="C64" s="137"/>
      <c r="D64" s="138">
        <f>SUM(D58:D63)</f>
        <v>0</v>
      </c>
    </row>
    <row r="65" spans="1:4" hidden="1" x14ac:dyDescent="0.3">
      <c r="A65" s="288" t="s">
        <v>216</v>
      </c>
      <c r="B65" s="302"/>
      <c r="C65" s="118" t="s">
        <v>217</v>
      </c>
      <c r="D65" s="108" t="s">
        <v>8</v>
      </c>
    </row>
    <row r="66" spans="1:4" hidden="1" x14ac:dyDescent="0.3">
      <c r="A66" s="79" t="s">
        <v>189</v>
      </c>
      <c r="B66" s="120" t="s">
        <v>218</v>
      </c>
      <c r="C66" s="139">
        <v>0</v>
      </c>
      <c r="D66" s="140">
        <f>(D38/220)*150%*0.5*C66</f>
        <v>0</v>
      </c>
    </row>
    <row r="67" spans="1:4" ht="13.8" hidden="1" thickBot="1" x14ac:dyDescent="0.35">
      <c r="A67" s="271" t="s">
        <v>219</v>
      </c>
      <c r="B67" s="297"/>
      <c r="C67" s="141"/>
      <c r="D67" s="142">
        <f>D66</f>
        <v>0</v>
      </c>
    </row>
    <row r="68" spans="1:4" x14ac:dyDescent="0.3">
      <c r="A68" s="303" t="s">
        <v>220</v>
      </c>
      <c r="B68" s="304"/>
      <c r="C68" s="277"/>
      <c r="D68" s="305"/>
    </row>
    <row r="69" spans="1:4" ht="39.6" x14ac:dyDescent="0.3">
      <c r="A69" s="143" t="s">
        <v>221</v>
      </c>
      <c r="B69" s="306" t="s">
        <v>222</v>
      </c>
      <c r="C69" s="306"/>
      <c r="D69" s="144">
        <f>(D46)</f>
        <v>0</v>
      </c>
    </row>
    <row r="70" spans="1:4" ht="39.6" x14ac:dyDescent="0.3">
      <c r="A70" s="143" t="s">
        <v>223</v>
      </c>
      <c r="B70" s="306" t="s">
        <v>224</v>
      </c>
      <c r="C70" s="306"/>
      <c r="D70" s="144">
        <f>(D56)</f>
        <v>0</v>
      </c>
    </row>
    <row r="71" spans="1:4" ht="39.6" x14ac:dyDescent="0.3">
      <c r="A71" s="143" t="s">
        <v>225</v>
      </c>
      <c r="B71" s="306" t="s">
        <v>15</v>
      </c>
      <c r="C71" s="306"/>
      <c r="D71" s="144">
        <f>(D64)</f>
        <v>0</v>
      </c>
    </row>
    <row r="72" spans="1:4" ht="26.4" x14ac:dyDescent="0.3">
      <c r="A72" s="143" t="s">
        <v>55</v>
      </c>
      <c r="B72" s="306" t="s">
        <v>226</v>
      </c>
      <c r="C72" s="278"/>
      <c r="D72" s="144">
        <f>D67</f>
        <v>0</v>
      </c>
    </row>
    <row r="73" spans="1:4" ht="13.8" thickBot="1" x14ac:dyDescent="0.35">
      <c r="A73" s="271" t="s">
        <v>16</v>
      </c>
      <c r="B73" s="272"/>
      <c r="C73" s="272"/>
      <c r="D73" s="145">
        <f>SUM(D69:D72)</f>
        <v>0</v>
      </c>
    </row>
    <row r="74" spans="1:4" ht="13.8" thickBot="1" x14ac:dyDescent="0.35">
      <c r="A74" s="146"/>
      <c r="B74" s="146"/>
      <c r="C74" s="146"/>
      <c r="D74" s="146"/>
    </row>
    <row r="75" spans="1:4" x14ac:dyDescent="0.3">
      <c r="A75" s="273" t="s">
        <v>227</v>
      </c>
      <c r="B75" s="274"/>
      <c r="C75" s="274"/>
      <c r="D75" s="275"/>
    </row>
    <row r="76" spans="1:4" x14ac:dyDescent="0.3">
      <c r="A76" s="276" t="s">
        <v>228</v>
      </c>
      <c r="B76" s="277"/>
      <c r="C76" s="118" t="s">
        <v>196</v>
      </c>
      <c r="D76" s="108" t="s">
        <v>8</v>
      </c>
    </row>
    <row r="77" spans="1:4" x14ac:dyDescent="0.3">
      <c r="A77" s="79" t="s">
        <v>189</v>
      </c>
      <c r="B77" s="120" t="s">
        <v>229</v>
      </c>
      <c r="C77" s="147">
        <v>4.1999999999999997E-3</v>
      </c>
      <c r="D77" s="148">
        <f t="shared" ref="D77:D82" si="1">($D$38)*(C77)</f>
        <v>0</v>
      </c>
    </row>
    <row r="78" spans="1:4" x14ac:dyDescent="0.3">
      <c r="A78" s="79" t="s">
        <v>191</v>
      </c>
      <c r="B78" s="120" t="s">
        <v>17</v>
      </c>
      <c r="C78" s="147">
        <f>($C$55)*(C77)</f>
        <v>3.3599999999999998E-4</v>
      </c>
      <c r="D78" s="148">
        <f t="shared" si="1"/>
        <v>0</v>
      </c>
    </row>
    <row r="79" spans="1:4" x14ac:dyDescent="0.3">
      <c r="A79" s="79" t="s">
        <v>200</v>
      </c>
      <c r="B79" s="120" t="s">
        <v>230</v>
      </c>
      <c r="C79" s="147">
        <v>3.2000000000000001E-2</v>
      </c>
      <c r="D79" s="148">
        <f t="shared" si="1"/>
        <v>0</v>
      </c>
    </row>
    <row r="80" spans="1:4" x14ac:dyDescent="0.3">
      <c r="A80" s="79" t="s">
        <v>201</v>
      </c>
      <c r="B80" s="120" t="s">
        <v>269</v>
      </c>
      <c r="C80" s="147">
        <v>1.9400000000000001E-2</v>
      </c>
      <c r="D80" s="148">
        <f t="shared" si="1"/>
        <v>0</v>
      </c>
    </row>
    <row r="81" spans="1:5" x14ac:dyDescent="0.3">
      <c r="A81" s="79" t="s">
        <v>202</v>
      </c>
      <c r="B81" s="120" t="s">
        <v>231</v>
      </c>
      <c r="C81" s="147">
        <f>($C$56)*(C80)</f>
        <v>7.7212000000000018E-3</v>
      </c>
      <c r="D81" s="148">
        <f t="shared" si="1"/>
        <v>0</v>
      </c>
    </row>
    <row r="82" spans="1:5" x14ac:dyDescent="0.3">
      <c r="A82" s="79" t="s">
        <v>203</v>
      </c>
      <c r="B82" s="120" t="s">
        <v>232</v>
      </c>
      <c r="C82" s="147">
        <v>8.0000000000000002E-3</v>
      </c>
      <c r="D82" s="148">
        <f t="shared" si="1"/>
        <v>0</v>
      </c>
    </row>
    <row r="83" spans="1:5" ht="13.8" thickBot="1" x14ac:dyDescent="0.35">
      <c r="A83" s="271" t="s">
        <v>18</v>
      </c>
      <c r="B83" s="272"/>
      <c r="C83" s="149">
        <f>SUM(C77:C82)</f>
        <v>7.1657200000000004E-2</v>
      </c>
      <c r="D83" s="145">
        <f>SUM(D77:D82)</f>
        <v>0</v>
      </c>
    </row>
    <row r="84" spans="1:5" ht="13.8" thickBot="1" x14ac:dyDescent="0.35">
      <c r="A84" s="146"/>
      <c r="B84" s="126"/>
      <c r="C84" s="126"/>
      <c r="D84" s="126"/>
    </row>
    <row r="85" spans="1:5" x14ac:dyDescent="0.3">
      <c r="A85" s="273" t="s">
        <v>233</v>
      </c>
      <c r="B85" s="274"/>
      <c r="C85" s="274"/>
      <c r="D85" s="275"/>
    </row>
    <row r="86" spans="1:5" x14ac:dyDescent="0.3">
      <c r="A86" s="288" t="s">
        <v>19</v>
      </c>
      <c r="B86" s="289"/>
      <c r="C86" s="118" t="s">
        <v>196</v>
      </c>
      <c r="D86" s="108" t="s">
        <v>8</v>
      </c>
    </row>
    <row r="87" spans="1:5" x14ac:dyDescent="0.3">
      <c r="A87" s="79" t="s">
        <v>189</v>
      </c>
      <c r="B87" s="120" t="s">
        <v>234</v>
      </c>
      <c r="C87" s="181">
        <v>8.3299999999999999E-2</v>
      </c>
      <c r="D87" s="148">
        <f t="shared" ref="D87:D92" si="2">($D$38+$D$44+$D$56+$D$64+$D$83)*(C87)</f>
        <v>0</v>
      </c>
      <c r="E87" s="150"/>
    </row>
    <row r="88" spans="1:5" x14ac:dyDescent="0.3">
      <c r="A88" s="79" t="s">
        <v>191</v>
      </c>
      <c r="B88" s="120" t="s">
        <v>235</v>
      </c>
      <c r="C88" s="181">
        <v>2.8E-3</v>
      </c>
      <c r="D88" s="148">
        <f t="shared" si="2"/>
        <v>0</v>
      </c>
    </row>
    <row r="89" spans="1:5" x14ac:dyDescent="0.3">
      <c r="A89" s="79" t="s">
        <v>200</v>
      </c>
      <c r="B89" s="120" t="s">
        <v>236</v>
      </c>
      <c r="C89" s="181">
        <v>8.0000000000000004E-4</v>
      </c>
      <c r="D89" s="148">
        <f t="shared" si="2"/>
        <v>0</v>
      </c>
    </row>
    <row r="90" spans="1:5" x14ac:dyDescent="0.3">
      <c r="A90" s="79" t="s">
        <v>201</v>
      </c>
      <c r="B90" s="120" t="s">
        <v>237</v>
      </c>
      <c r="C90" s="181">
        <v>2.9999999999999997E-4</v>
      </c>
      <c r="D90" s="148">
        <f t="shared" si="2"/>
        <v>0</v>
      </c>
    </row>
    <row r="91" spans="1:5" x14ac:dyDescent="0.3">
      <c r="A91" s="79" t="s">
        <v>202</v>
      </c>
      <c r="B91" s="225" t="s">
        <v>238</v>
      </c>
      <c r="C91" s="181">
        <v>5.9999999999999995E-4</v>
      </c>
      <c r="D91" s="148">
        <f t="shared" si="2"/>
        <v>0</v>
      </c>
    </row>
    <row r="92" spans="1:5" x14ac:dyDescent="0.3">
      <c r="A92" s="79" t="s">
        <v>415</v>
      </c>
      <c r="B92" s="225" t="s">
        <v>416</v>
      </c>
      <c r="C92" s="181">
        <v>0</v>
      </c>
      <c r="D92" s="148">
        <f t="shared" si="2"/>
        <v>0</v>
      </c>
    </row>
    <row r="93" spans="1:5" x14ac:dyDescent="0.3">
      <c r="A93" s="286" t="s">
        <v>239</v>
      </c>
      <c r="B93" s="287"/>
      <c r="C93" s="152">
        <f>SUM(C87:C92)</f>
        <v>8.7799999999999989E-2</v>
      </c>
      <c r="D93" s="153">
        <f>SUM(D87:D92)</f>
        <v>0</v>
      </c>
    </row>
    <row r="94" spans="1:5" x14ac:dyDescent="0.3">
      <c r="A94" s="228"/>
      <c r="B94" s="229" t="s">
        <v>414</v>
      </c>
      <c r="C94" s="152">
        <f>C93*C56</f>
        <v>3.49444E-2</v>
      </c>
      <c r="D94" s="153">
        <f>D93*C94</f>
        <v>0</v>
      </c>
    </row>
    <row r="95" spans="1:5" x14ac:dyDescent="0.3">
      <c r="A95" s="301" t="s">
        <v>418</v>
      </c>
      <c r="B95" s="302"/>
      <c r="C95" s="152">
        <f>SUM(C93:C94)</f>
        <v>0.12274439999999999</v>
      </c>
      <c r="D95" s="153">
        <f>SUM(D93:D94)</f>
        <v>0</v>
      </c>
    </row>
    <row r="96" spans="1:5" x14ac:dyDescent="0.3">
      <c r="A96" s="288" t="s">
        <v>21</v>
      </c>
      <c r="B96" s="289"/>
      <c r="C96" s="118"/>
      <c r="D96" s="108" t="s">
        <v>8</v>
      </c>
    </row>
    <row r="97" spans="1:4" x14ac:dyDescent="0.3">
      <c r="A97" s="79" t="s">
        <v>189</v>
      </c>
      <c r="B97" s="120" t="s">
        <v>22</v>
      </c>
      <c r="C97" s="154"/>
      <c r="D97" s="155"/>
    </row>
    <row r="98" spans="1:4" ht="13.8" thickBot="1" x14ac:dyDescent="0.35">
      <c r="A98" s="271" t="s">
        <v>240</v>
      </c>
      <c r="B98" s="272"/>
      <c r="C98" s="141"/>
      <c r="D98" s="142">
        <f>D97</f>
        <v>0</v>
      </c>
    </row>
    <row r="99" spans="1:4" x14ac:dyDescent="0.3">
      <c r="A99" s="290" t="s">
        <v>241</v>
      </c>
      <c r="B99" s="291"/>
      <c r="C99" s="291"/>
      <c r="D99" s="292"/>
    </row>
    <row r="100" spans="1:4" ht="39.6" x14ac:dyDescent="0.3">
      <c r="A100" s="143" t="s">
        <v>242</v>
      </c>
      <c r="B100" s="293" t="s">
        <v>20</v>
      </c>
      <c r="C100" s="294"/>
      <c r="D100" s="144">
        <f>(D95)</f>
        <v>0</v>
      </c>
    </row>
    <row r="101" spans="1:4" x14ac:dyDescent="0.3">
      <c r="A101" s="79" t="s">
        <v>243</v>
      </c>
      <c r="B101" s="295" t="s">
        <v>22</v>
      </c>
      <c r="C101" s="296"/>
      <c r="D101" s="148">
        <f>D98</f>
        <v>0</v>
      </c>
    </row>
    <row r="102" spans="1:4" ht="13.8" thickBot="1" x14ac:dyDescent="0.35">
      <c r="A102" s="271" t="s">
        <v>26</v>
      </c>
      <c r="B102" s="272"/>
      <c r="C102" s="297"/>
      <c r="D102" s="145">
        <f>SUM(D100:D101)</f>
        <v>0</v>
      </c>
    </row>
    <row r="103" spans="1:4" ht="13.8" thickBot="1" x14ac:dyDescent="0.35">
      <c r="A103" s="146"/>
      <c r="B103" s="146"/>
      <c r="C103" s="146"/>
      <c r="D103" s="146"/>
    </row>
    <row r="104" spans="1:4" x14ac:dyDescent="0.3">
      <c r="A104" s="273" t="s">
        <v>244</v>
      </c>
      <c r="B104" s="274"/>
      <c r="C104" s="274"/>
      <c r="D104" s="275"/>
    </row>
    <row r="105" spans="1:4" x14ac:dyDescent="0.3">
      <c r="A105" s="276" t="s">
        <v>245</v>
      </c>
      <c r="B105" s="277"/>
      <c r="C105" s="277"/>
      <c r="D105" s="108" t="s">
        <v>8</v>
      </c>
    </row>
    <row r="106" spans="1:4" x14ac:dyDescent="0.3">
      <c r="A106" s="79" t="s">
        <v>189</v>
      </c>
      <c r="B106" s="156" t="s">
        <v>28</v>
      </c>
      <c r="C106" s="157"/>
      <c r="D106" s="179"/>
    </row>
    <row r="107" spans="1:4" x14ac:dyDescent="0.3">
      <c r="A107" s="79" t="s">
        <v>246</v>
      </c>
      <c r="B107" s="156" t="s">
        <v>27</v>
      </c>
      <c r="C107" s="157"/>
      <c r="D107" s="180"/>
    </row>
    <row r="108" spans="1:4" x14ac:dyDescent="0.3">
      <c r="A108" s="79" t="s">
        <v>200</v>
      </c>
      <c r="B108" s="156" t="s">
        <v>28</v>
      </c>
      <c r="C108" s="157"/>
      <c r="D108" s="180"/>
    </row>
    <row r="109" spans="1:4" x14ac:dyDescent="0.3">
      <c r="A109" s="79" t="s">
        <v>201</v>
      </c>
      <c r="B109" s="156" t="s">
        <v>29</v>
      </c>
      <c r="C109" s="157"/>
      <c r="D109" s="180"/>
    </row>
    <row r="110" spans="1:4" x14ac:dyDescent="0.3">
      <c r="A110" s="79" t="s">
        <v>200</v>
      </c>
      <c r="B110" s="156" t="s">
        <v>30</v>
      </c>
      <c r="C110" s="157"/>
      <c r="D110" s="180"/>
    </row>
    <row r="111" spans="1:4" ht="13.8" thickBot="1" x14ac:dyDescent="0.35">
      <c r="A111" s="271" t="s">
        <v>31</v>
      </c>
      <c r="B111" s="297"/>
      <c r="C111" s="158">
        <f>C106</f>
        <v>0</v>
      </c>
      <c r="D111" s="159">
        <f>SUM(D106:D110)</f>
        <v>0</v>
      </c>
    </row>
    <row r="112" spans="1:4" ht="13.8" thickBot="1" x14ac:dyDescent="0.35">
      <c r="A112" s="160"/>
      <c r="B112" s="161"/>
      <c r="C112" s="161"/>
      <c r="D112" s="162"/>
    </row>
    <row r="113" spans="1:6" x14ac:dyDescent="0.3">
      <c r="A113" s="298" t="s">
        <v>247</v>
      </c>
      <c r="B113" s="299"/>
      <c r="C113" s="299"/>
      <c r="D113" s="300"/>
    </row>
    <row r="114" spans="1:6" x14ac:dyDescent="0.3">
      <c r="A114" s="284" t="s">
        <v>248</v>
      </c>
      <c r="B114" s="285"/>
      <c r="C114" s="118" t="s">
        <v>196</v>
      </c>
      <c r="D114" s="163" t="s">
        <v>8</v>
      </c>
    </row>
    <row r="115" spans="1:6" x14ac:dyDescent="0.3">
      <c r="A115" s="79" t="s">
        <v>189</v>
      </c>
      <c r="B115" s="226" t="s">
        <v>32</v>
      </c>
      <c r="C115" s="121"/>
      <c r="D115" s="148"/>
      <c r="E115" s="165"/>
    </row>
    <row r="116" spans="1:6" x14ac:dyDescent="0.3">
      <c r="A116" s="79"/>
      <c r="B116" s="226" t="s">
        <v>259</v>
      </c>
      <c r="C116" s="176"/>
      <c r="D116" s="148">
        <f>(D38+D73+D83+D102+D111)*C116</f>
        <v>0</v>
      </c>
      <c r="E116" s="165"/>
    </row>
    <row r="117" spans="1:6" ht="26.4" x14ac:dyDescent="0.3">
      <c r="A117" s="79"/>
      <c r="B117" s="226" t="s">
        <v>276</v>
      </c>
      <c r="C117" s="121"/>
      <c r="D117" s="178"/>
      <c r="E117" s="165"/>
    </row>
    <row r="118" spans="1:6" x14ac:dyDescent="0.3">
      <c r="A118" s="79" t="s">
        <v>191</v>
      </c>
      <c r="B118" s="226" t="s">
        <v>33</v>
      </c>
      <c r="C118" s="176"/>
      <c r="D118" s="148">
        <f>(D38+D73+D83+D102+D111+D115)*C118</f>
        <v>0</v>
      </c>
      <c r="E118" s="165"/>
    </row>
    <row r="119" spans="1:6" x14ac:dyDescent="0.3">
      <c r="A119" s="79" t="s">
        <v>419</v>
      </c>
      <c r="B119" s="233" t="s">
        <v>420</v>
      </c>
      <c r="C119" s="176"/>
      <c r="D119" s="148">
        <f>C119*F121</f>
        <v>0</v>
      </c>
      <c r="E119" s="235" t="s">
        <v>426</v>
      </c>
      <c r="F119" s="234">
        <f>C119+C121+C122+C125</f>
        <v>0</v>
      </c>
    </row>
    <row r="120" spans="1:6" x14ac:dyDescent="0.3">
      <c r="A120" s="270" t="s">
        <v>201</v>
      </c>
      <c r="B120" s="127" t="s">
        <v>423</v>
      </c>
      <c r="C120" s="231"/>
      <c r="D120" s="166"/>
      <c r="E120" s="236" t="s">
        <v>427</v>
      </c>
      <c r="F120" s="116">
        <f>+D116+D117+D118+D135</f>
        <v>0</v>
      </c>
    </row>
    <row r="121" spans="1:6" x14ac:dyDescent="0.3">
      <c r="A121" s="270"/>
      <c r="B121" s="232" t="s">
        <v>422</v>
      </c>
      <c r="C121" s="176"/>
      <c r="D121" s="148">
        <f>((D38+D73+D83+D102+D111+D115+D118)/(1-C120))*C121</f>
        <v>0</v>
      </c>
      <c r="E121" s="236" t="s">
        <v>428</v>
      </c>
      <c r="F121" s="116">
        <f>(F120/(1-F119))</f>
        <v>0</v>
      </c>
    </row>
    <row r="122" spans="1:6" x14ac:dyDescent="0.3">
      <c r="A122" s="270"/>
      <c r="B122" s="232" t="s">
        <v>421</v>
      </c>
      <c r="C122" s="176"/>
      <c r="D122" s="148">
        <f>((D38+D73+D83+D102+D111+D115+D118)/(1-C120))*C122</f>
        <v>0</v>
      </c>
      <c r="E122" s="236" t="s">
        <v>429</v>
      </c>
      <c r="F122" s="116">
        <f>F121-F120</f>
        <v>0</v>
      </c>
    </row>
    <row r="123" spans="1:6" x14ac:dyDescent="0.3">
      <c r="A123" s="270"/>
      <c r="B123" s="127" t="s">
        <v>424</v>
      </c>
      <c r="C123" s="177"/>
      <c r="D123" s="178"/>
    </row>
    <row r="124" spans="1:6" x14ac:dyDescent="0.3">
      <c r="A124" s="270"/>
      <c r="B124" s="127" t="s">
        <v>425</v>
      </c>
      <c r="C124" s="177"/>
      <c r="D124" s="178"/>
    </row>
    <row r="125" spans="1:6" x14ac:dyDescent="0.3">
      <c r="A125" s="270"/>
      <c r="B125" s="232" t="s">
        <v>249</v>
      </c>
      <c r="C125" s="176"/>
      <c r="D125" s="148">
        <f>((D38+D73+D83+D102+D111+D115+D118)/(1-C120))*C125</f>
        <v>0</v>
      </c>
    </row>
    <row r="126" spans="1:6" ht="13.8" thickBot="1" x14ac:dyDescent="0.35">
      <c r="A126" s="271" t="s">
        <v>38</v>
      </c>
      <c r="B126" s="272"/>
      <c r="C126" s="167">
        <f>SUM(C116:C125)</f>
        <v>0</v>
      </c>
      <c r="D126" s="142">
        <f>SUM(D115:D125)</f>
        <v>0</v>
      </c>
    </row>
    <row r="127" spans="1:6" ht="13.8" thickBot="1" x14ac:dyDescent="0.35">
      <c r="A127" s="146"/>
      <c r="B127" s="146"/>
      <c r="C127" s="146"/>
      <c r="D127" s="146"/>
    </row>
    <row r="128" spans="1:6" x14ac:dyDescent="0.3">
      <c r="A128" s="273" t="s">
        <v>250</v>
      </c>
      <c r="B128" s="274"/>
      <c r="C128" s="274"/>
      <c r="D128" s="275"/>
    </row>
    <row r="129" spans="1:5" x14ac:dyDescent="0.3">
      <c r="A129" s="276" t="s">
        <v>251</v>
      </c>
      <c r="B129" s="277"/>
      <c r="C129" s="277"/>
      <c r="D129" s="168" t="s">
        <v>8</v>
      </c>
    </row>
    <row r="130" spans="1:5" x14ac:dyDescent="0.3">
      <c r="A130" s="79" t="s">
        <v>189</v>
      </c>
      <c r="B130" s="278" t="s">
        <v>252</v>
      </c>
      <c r="C130" s="279"/>
      <c r="D130" s="169">
        <f>(D38)</f>
        <v>0</v>
      </c>
    </row>
    <row r="131" spans="1:5" x14ac:dyDescent="0.3">
      <c r="A131" s="79" t="s">
        <v>191</v>
      </c>
      <c r="B131" s="278" t="s">
        <v>13</v>
      </c>
      <c r="C131" s="279"/>
      <c r="D131" s="155">
        <f>(D73)</f>
        <v>0</v>
      </c>
    </row>
    <row r="132" spans="1:5" x14ac:dyDescent="0.3">
      <c r="A132" s="79" t="s">
        <v>200</v>
      </c>
      <c r="B132" s="278" t="s">
        <v>253</v>
      </c>
      <c r="C132" s="279"/>
      <c r="D132" s="155">
        <f>(D83)</f>
        <v>0</v>
      </c>
    </row>
    <row r="133" spans="1:5" x14ac:dyDescent="0.3">
      <c r="A133" s="79" t="s">
        <v>201</v>
      </c>
      <c r="B133" s="278" t="s">
        <v>23</v>
      </c>
      <c r="C133" s="279"/>
      <c r="D133" s="155">
        <f>(D102)</f>
        <v>0</v>
      </c>
    </row>
    <row r="134" spans="1:5" x14ac:dyDescent="0.3">
      <c r="A134" s="79" t="s">
        <v>202</v>
      </c>
      <c r="B134" s="278" t="s">
        <v>254</v>
      </c>
      <c r="C134" s="279"/>
      <c r="D134" s="155">
        <f>D106</f>
        <v>0</v>
      </c>
    </row>
    <row r="135" spans="1:5" x14ac:dyDescent="0.3">
      <c r="A135" s="280" t="s">
        <v>255</v>
      </c>
      <c r="B135" s="281"/>
      <c r="C135" s="282"/>
      <c r="D135" s="170">
        <f>SUM(D130:D134)</f>
        <v>0</v>
      </c>
      <c r="E135" s="116"/>
    </row>
    <row r="136" spans="1:5" ht="13.8" thickBot="1" x14ac:dyDescent="0.35">
      <c r="A136" s="171" t="s">
        <v>203</v>
      </c>
      <c r="B136" s="283" t="s">
        <v>256</v>
      </c>
      <c r="C136" s="283"/>
      <c r="D136" s="172">
        <f>(D126)</f>
        <v>0</v>
      </c>
    </row>
    <row r="137" spans="1:5" ht="13.8" thickBot="1" x14ac:dyDescent="0.35">
      <c r="A137" s="268" t="s">
        <v>257</v>
      </c>
      <c r="B137" s="269"/>
      <c r="C137" s="269"/>
      <c r="D137" s="173">
        <f>SUM(D135:D136)</f>
        <v>0</v>
      </c>
    </row>
    <row r="138" spans="1:5" x14ac:dyDescent="0.3">
      <c r="A138" s="74"/>
      <c r="D138" s="90"/>
    </row>
    <row r="139" spans="1:5" x14ac:dyDescent="0.3">
      <c r="D139" s="90"/>
    </row>
    <row r="140" spans="1:5" x14ac:dyDescent="0.3">
      <c r="D140" s="90"/>
    </row>
    <row r="141" spans="1:5" x14ac:dyDescent="0.3">
      <c r="D141" s="90"/>
    </row>
    <row r="142" spans="1:5" x14ac:dyDescent="0.3">
      <c r="C142" s="174"/>
    </row>
  </sheetData>
  <sheetProtection algorithmName="SHA-512" hashValue="y+nRSYhyi3XuoajTWXb6qN08h3kaYEzQ/SP0Hbq6RG8FzXjNtB+55uXyvojmsGbd5KwOnB/pvkLi5byqPibn7Q==" saltValue="8XFdy00Lwom5yn07SjLDJw==" spinCount="100000" sheet="1" objects="1" scenarios="1"/>
  <mergeCells count="69">
    <mergeCell ref="B24:C24"/>
    <mergeCell ref="A1:D1"/>
    <mergeCell ref="A2:D2"/>
    <mergeCell ref="A3:D3"/>
    <mergeCell ref="A5:D5"/>
    <mergeCell ref="A6:D6"/>
    <mergeCell ref="A7:D7"/>
    <mergeCell ref="A13:D13"/>
    <mergeCell ref="C17:D17"/>
    <mergeCell ref="A21:D21"/>
    <mergeCell ref="B22:C22"/>
    <mergeCell ref="B23:C23"/>
    <mergeCell ref="A40:D40"/>
    <mergeCell ref="B25:C25"/>
    <mergeCell ref="B26:C26"/>
    <mergeCell ref="B27:C27"/>
    <mergeCell ref="B28:C28"/>
    <mergeCell ref="B29:C29"/>
    <mergeCell ref="B30:C30"/>
    <mergeCell ref="B31:C31"/>
    <mergeCell ref="A33:D33"/>
    <mergeCell ref="A34:C34"/>
    <mergeCell ref="B35:C35"/>
    <mergeCell ref="A38:C38"/>
    <mergeCell ref="B70:C70"/>
    <mergeCell ref="A41:B41"/>
    <mergeCell ref="A44:B44"/>
    <mergeCell ref="A46:B46"/>
    <mergeCell ref="A47:B47"/>
    <mergeCell ref="A56:B56"/>
    <mergeCell ref="A57:B57"/>
    <mergeCell ref="A64:B64"/>
    <mergeCell ref="A65:B65"/>
    <mergeCell ref="A67:B67"/>
    <mergeCell ref="A68:D68"/>
    <mergeCell ref="B69:C69"/>
    <mergeCell ref="A98:B98"/>
    <mergeCell ref="B71:C71"/>
    <mergeCell ref="B72:C72"/>
    <mergeCell ref="A73:C73"/>
    <mergeCell ref="A75:D75"/>
    <mergeCell ref="A76:B76"/>
    <mergeCell ref="A83:B83"/>
    <mergeCell ref="A85:D85"/>
    <mergeCell ref="A86:B86"/>
    <mergeCell ref="A93:B93"/>
    <mergeCell ref="A95:B95"/>
    <mergeCell ref="A96:B96"/>
    <mergeCell ref="A128:D128"/>
    <mergeCell ref="A99:D99"/>
    <mergeCell ref="B100:C100"/>
    <mergeCell ref="B101:C101"/>
    <mergeCell ref="A102:C102"/>
    <mergeCell ref="A104:D104"/>
    <mergeCell ref="A105:C105"/>
    <mergeCell ref="A111:B111"/>
    <mergeCell ref="A113:D113"/>
    <mergeCell ref="A114:B114"/>
    <mergeCell ref="A120:A125"/>
    <mergeCell ref="A126:B126"/>
    <mergeCell ref="A135:C135"/>
    <mergeCell ref="B136:C136"/>
    <mergeCell ref="A137:C137"/>
    <mergeCell ref="A129:C129"/>
    <mergeCell ref="B130:C130"/>
    <mergeCell ref="B131:C131"/>
    <mergeCell ref="B132:C132"/>
    <mergeCell ref="B133:C133"/>
    <mergeCell ref="B134:C134"/>
  </mergeCells>
  <pageMargins left="0.511811024" right="0.511811024" top="0.78740157499999996" bottom="0.78740157499999996" header="0.31496062000000002" footer="0.31496062000000002"/>
  <pageSetup paperSize="9" orientation="portrait" verticalDpi="0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759AA2-A439-4E0F-ACCE-2F0D8410F64F}">
  <dimension ref="A1:G142"/>
  <sheetViews>
    <sheetView showGridLines="0" topLeftCell="A19" workbookViewId="0">
      <selection activeCell="D35" sqref="D35"/>
    </sheetView>
  </sheetViews>
  <sheetFormatPr defaultRowHeight="13.2" x14ac:dyDescent="0.3"/>
  <cols>
    <col min="1" max="1" width="3.88671875" style="89" customWidth="1"/>
    <col min="2" max="2" width="70.6640625" style="74" customWidth="1"/>
    <col min="3" max="3" width="14.6640625" style="89" customWidth="1"/>
    <col min="4" max="4" width="17.77734375" style="175" customWidth="1"/>
    <col min="5" max="5" width="55.77734375" style="74" customWidth="1"/>
    <col min="6" max="6" width="17.5546875" style="74" bestFit="1" customWidth="1"/>
    <col min="7" max="7" width="8.44140625" style="74" bestFit="1" customWidth="1"/>
    <col min="8" max="222" width="9.109375" style="74" bestFit="1" customWidth="1"/>
    <col min="223" max="223" width="1.88671875" style="74" customWidth="1"/>
    <col min="224" max="224" width="7.33203125" style="74" customWidth="1"/>
    <col min="225" max="225" width="9.88671875" style="74" customWidth="1"/>
    <col min="226" max="226" width="12.6640625" style="74" customWidth="1"/>
    <col min="227" max="227" width="11.109375" style="74" customWidth="1"/>
    <col min="228" max="228" width="10.88671875" style="74" customWidth="1"/>
    <col min="229" max="229" width="11.5546875" style="74" customWidth="1"/>
    <col min="230" max="230" width="13.44140625" style="74" customWidth="1"/>
    <col min="231" max="231" width="11.109375" style="74" customWidth="1"/>
    <col min="232" max="232" width="11.33203125" style="74" bestFit="1" customWidth="1"/>
    <col min="233" max="233" width="11.5546875" style="74" customWidth="1"/>
    <col min="234" max="234" width="8.88671875" style="74"/>
    <col min="235" max="235" width="9.88671875" style="74" bestFit="1" customWidth="1"/>
    <col min="236" max="236" width="9.109375" style="74" bestFit="1" customWidth="1"/>
    <col min="237" max="237" width="9.5546875" style="74" bestFit="1" customWidth="1"/>
    <col min="238" max="478" width="9.109375" style="74" bestFit="1" customWidth="1"/>
    <col min="479" max="479" width="1.88671875" style="74" customWidth="1"/>
    <col min="480" max="480" width="7.33203125" style="74" customWidth="1"/>
    <col min="481" max="481" width="9.88671875" style="74" customWidth="1"/>
    <col min="482" max="482" width="12.6640625" style="74" customWidth="1"/>
    <col min="483" max="483" width="11.109375" style="74" customWidth="1"/>
    <col min="484" max="484" width="10.88671875" style="74" customWidth="1"/>
    <col min="485" max="485" width="11.5546875" style="74" customWidth="1"/>
    <col min="486" max="486" width="13.44140625" style="74" customWidth="1"/>
    <col min="487" max="487" width="11.109375" style="74" customWidth="1"/>
    <col min="488" max="488" width="11.33203125" style="74" bestFit="1" customWidth="1"/>
    <col min="489" max="489" width="11.5546875" style="74" customWidth="1"/>
    <col min="490" max="490" width="8.88671875" style="74"/>
    <col min="491" max="491" width="9.88671875" style="74" bestFit="1" customWidth="1"/>
    <col min="492" max="492" width="9.109375" style="74" bestFit="1" customWidth="1"/>
    <col min="493" max="493" width="9.5546875" style="74" bestFit="1" customWidth="1"/>
    <col min="494" max="734" width="9.109375" style="74" bestFit="1" customWidth="1"/>
    <col min="735" max="735" width="1.88671875" style="74" customWidth="1"/>
    <col min="736" max="736" width="7.33203125" style="74" customWidth="1"/>
    <col min="737" max="737" width="9.88671875" style="74" customWidth="1"/>
    <col min="738" max="738" width="12.6640625" style="74" customWidth="1"/>
    <col min="739" max="739" width="11.109375" style="74" customWidth="1"/>
    <col min="740" max="740" width="10.88671875" style="74" customWidth="1"/>
    <col min="741" max="741" width="11.5546875" style="74" customWidth="1"/>
    <col min="742" max="742" width="13.44140625" style="74" customWidth="1"/>
    <col min="743" max="743" width="11.109375" style="74" customWidth="1"/>
    <col min="744" max="744" width="11.33203125" style="74" bestFit="1" customWidth="1"/>
    <col min="745" max="745" width="11.5546875" style="74" customWidth="1"/>
    <col min="746" max="746" width="8.88671875" style="74"/>
    <col min="747" max="747" width="9.88671875" style="74" bestFit="1" customWidth="1"/>
    <col min="748" max="748" width="9.109375" style="74" bestFit="1" customWidth="1"/>
    <col min="749" max="749" width="9.5546875" style="74" bestFit="1" customWidth="1"/>
    <col min="750" max="990" width="9.109375" style="74" bestFit="1" customWidth="1"/>
    <col min="991" max="991" width="1.88671875" style="74" customWidth="1"/>
    <col min="992" max="992" width="7.33203125" style="74" customWidth="1"/>
    <col min="993" max="993" width="9.88671875" style="74" customWidth="1"/>
    <col min="994" max="994" width="12.6640625" style="74" customWidth="1"/>
    <col min="995" max="995" width="11.109375" style="74" customWidth="1"/>
    <col min="996" max="996" width="10.88671875" style="74" customWidth="1"/>
    <col min="997" max="997" width="11.5546875" style="74" customWidth="1"/>
    <col min="998" max="998" width="13.44140625" style="74" customWidth="1"/>
    <col min="999" max="999" width="11.109375" style="74" customWidth="1"/>
    <col min="1000" max="1000" width="11.33203125" style="74" bestFit="1" customWidth="1"/>
    <col min="1001" max="1001" width="11.5546875" style="74" customWidth="1"/>
    <col min="1002" max="1002" width="8.88671875" style="74"/>
    <col min="1003" max="1003" width="9.88671875" style="74" bestFit="1" customWidth="1"/>
    <col min="1004" max="1004" width="9.109375" style="74" bestFit="1" customWidth="1"/>
    <col min="1005" max="1005" width="9.5546875" style="74" bestFit="1" customWidth="1"/>
    <col min="1006" max="1246" width="9.109375" style="74" bestFit="1" customWidth="1"/>
    <col min="1247" max="1247" width="1.88671875" style="74" customWidth="1"/>
    <col min="1248" max="1248" width="7.33203125" style="74" customWidth="1"/>
    <col min="1249" max="1249" width="9.88671875" style="74" customWidth="1"/>
    <col min="1250" max="1250" width="12.6640625" style="74" customWidth="1"/>
    <col min="1251" max="1251" width="11.109375" style="74" customWidth="1"/>
    <col min="1252" max="1252" width="10.88671875" style="74" customWidth="1"/>
    <col min="1253" max="1253" width="11.5546875" style="74" customWidth="1"/>
    <col min="1254" max="1254" width="13.44140625" style="74" customWidth="1"/>
    <col min="1255" max="1255" width="11.109375" style="74" customWidth="1"/>
    <col min="1256" max="1256" width="11.33203125" style="74" bestFit="1" customWidth="1"/>
    <col min="1257" max="1257" width="11.5546875" style="74" customWidth="1"/>
    <col min="1258" max="1258" width="8.88671875" style="74"/>
    <col min="1259" max="1259" width="9.88671875" style="74" bestFit="1" customWidth="1"/>
    <col min="1260" max="1260" width="9.109375" style="74" bestFit="1" customWidth="1"/>
    <col min="1261" max="1261" width="9.5546875" style="74" bestFit="1" customWidth="1"/>
    <col min="1262" max="1502" width="9.109375" style="74" bestFit="1" customWidth="1"/>
    <col min="1503" max="1503" width="1.88671875" style="74" customWidth="1"/>
    <col min="1504" max="1504" width="7.33203125" style="74" customWidth="1"/>
    <col min="1505" max="1505" width="9.88671875" style="74" customWidth="1"/>
    <col min="1506" max="1506" width="12.6640625" style="74" customWidth="1"/>
    <col min="1507" max="1507" width="11.109375" style="74" customWidth="1"/>
    <col min="1508" max="1508" width="10.88671875" style="74" customWidth="1"/>
    <col min="1509" max="1509" width="11.5546875" style="74" customWidth="1"/>
    <col min="1510" max="1510" width="13.44140625" style="74" customWidth="1"/>
    <col min="1511" max="1511" width="11.109375" style="74" customWidth="1"/>
    <col min="1512" max="1512" width="11.33203125" style="74" bestFit="1" customWidth="1"/>
    <col min="1513" max="1513" width="11.5546875" style="74" customWidth="1"/>
    <col min="1514" max="1514" width="8.88671875" style="74"/>
    <col min="1515" max="1515" width="9.88671875" style="74" bestFit="1" customWidth="1"/>
    <col min="1516" max="1516" width="9.109375" style="74" bestFit="1" customWidth="1"/>
    <col min="1517" max="1517" width="9.5546875" style="74" bestFit="1" customWidth="1"/>
    <col min="1518" max="1758" width="9.109375" style="74" bestFit="1" customWidth="1"/>
    <col min="1759" max="1759" width="1.88671875" style="74" customWidth="1"/>
    <col min="1760" max="1760" width="7.33203125" style="74" customWidth="1"/>
    <col min="1761" max="1761" width="9.88671875" style="74" customWidth="1"/>
    <col min="1762" max="1762" width="12.6640625" style="74" customWidth="1"/>
    <col min="1763" max="1763" width="11.109375" style="74" customWidth="1"/>
    <col min="1764" max="1764" width="10.88671875" style="74" customWidth="1"/>
    <col min="1765" max="1765" width="11.5546875" style="74" customWidth="1"/>
    <col min="1766" max="1766" width="13.44140625" style="74" customWidth="1"/>
    <col min="1767" max="1767" width="11.109375" style="74" customWidth="1"/>
    <col min="1768" max="1768" width="11.33203125" style="74" bestFit="1" customWidth="1"/>
    <col min="1769" max="1769" width="11.5546875" style="74" customWidth="1"/>
    <col min="1770" max="1770" width="8.88671875" style="74"/>
    <col min="1771" max="1771" width="9.88671875" style="74" bestFit="1" customWidth="1"/>
    <col min="1772" max="1772" width="9.109375" style="74" bestFit="1" customWidth="1"/>
    <col min="1773" max="1773" width="9.5546875" style="74" bestFit="1" customWidth="1"/>
    <col min="1774" max="2014" width="9.109375" style="74" bestFit="1" customWidth="1"/>
    <col min="2015" max="2015" width="1.88671875" style="74" customWidth="1"/>
    <col min="2016" max="2016" width="7.33203125" style="74" customWidth="1"/>
    <col min="2017" max="2017" width="9.88671875" style="74" customWidth="1"/>
    <col min="2018" max="2018" width="12.6640625" style="74" customWidth="1"/>
    <col min="2019" max="2019" width="11.109375" style="74" customWidth="1"/>
    <col min="2020" max="2020" width="10.88671875" style="74" customWidth="1"/>
    <col min="2021" max="2021" width="11.5546875" style="74" customWidth="1"/>
    <col min="2022" max="2022" width="13.44140625" style="74" customWidth="1"/>
    <col min="2023" max="2023" width="11.109375" style="74" customWidth="1"/>
    <col min="2024" max="2024" width="11.33203125" style="74" bestFit="1" customWidth="1"/>
    <col min="2025" max="2025" width="11.5546875" style="74" customWidth="1"/>
    <col min="2026" max="2026" width="8.88671875" style="74"/>
    <col min="2027" max="2027" width="9.88671875" style="74" bestFit="1" customWidth="1"/>
    <col min="2028" max="2028" width="9.109375" style="74" bestFit="1" customWidth="1"/>
    <col min="2029" max="2029" width="9.5546875" style="74" bestFit="1" customWidth="1"/>
    <col min="2030" max="2270" width="9.109375" style="74" bestFit="1" customWidth="1"/>
    <col min="2271" max="2271" width="1.88671875" style="74" customWidth="1"/>
    <col min="2272" max="2272" width="7.33203125" style="74" customWidth="1"/>
    <col min="2273" max="2273" width="9.88671875" style="74" customWidth="1"/>
    <col min="2274" max="2274" width="12.6640625" style="74" customWidth="1"/>
    <col min="2275" max="2275" width="11.109375" style="74" customWidth="1"/>
    <col min="2276" max="2276" width="10.88671875" style="74" customWidth="1"/>
    <col min="2277" max="2277" width="11.5546875" style="74" customWidth="1"/>
    <col min="2278" max="2278" width="13.44140625" style="74" customWidth="1"/>
    <col min="2279" max="2279" width="11.109375" style="74" customWidth="1"/>
    <col min="2280" max="2280" width="11.33203125" style="74" bestFit="1" customWidth="1"/>
    <col min="2281" max="2281" width="11.5546875" style="74" customWidth="1"/>
    <col min="2282" max="2282" width="8.88671875" style="74"/>
    <col min="2283" max="2283" width="9.88671875" style="74" bestFit="1" customWidth="1"/>
    <col min="2284" max="2284" width="9.109375" style="74" bestFit="1" customWidth="1"/>
    <col min="2285" max="2285" width="9.5546875" style="74" bestFit="1" customWidth="1"/>
    <col min="2286" max="2526" width="9.109375" style="74" bestFit="1" customWidth="1"/>
    <col min="2527" max="2527" width="1.88671875" style="74" customWidth="1"/>
    <col min="2528" max="2528" width="7.33203125" style="74" customWidth="1"/>
    <col min="2529" max="2529" width="9.88671875" style="74" customWidth="1"/>
    <col min="2530" max="2530" width="12.6640625" style="74" customWidth="1"/>
    <col min="2531" max="2531" width="11.109375" style="74" customWidth="1"/>
    <col min="2532" max="2532" width="10.88671875" style="74" customWidth="1"/>
    <col min="2533" max="2533" width="11.5546875" style="74" customWidth="1"/>
    <col min="2534" max="2534" width="13.44140625" style="74" customWidth="1"/>
    <col min="2535" max="2535" width="11.109375" style="74" customWidth="1"/>
    <col min="2536" max="2536" width="11.33203125" style="74" bestFit="1" customWidth="1"/>
    <col min="2537" max="2537" width="11.5546875" style="74" customWidth="1"/>
    <col min="2538" max="2538" width="8.88671875" style="74"/>
    <col min="2539" max="2539" width="9.88671875" style="74" bestFit="1" customWidth="1"/>
    <col min="2540" max="2540" width="9.109375" style="74" bestFit="1" customWidth="1"/>
    <col min="2541" max="2541" width="9.5546875" style="74" bestFit="1" customWidth="1"/>
    <col min="2542" max="2782" width="9.109375" style="74" bestFit="1" customWidth="1"/>
    <col min="2783" max="2783" width="1.88671875" style="74" customWidth="1"/>
    <col min="2784" max="2784" width="7.33203125" style="74" customWidth="1"/>
    <col min="2785" max="2785" width="9.88671875" style="74" customWidth="1"/>
    <col min="2786" max="2786" width="12.6640625" style="74" customWidth="1"/>
    <col min="2787" max="2787" width="11.109375" style="74" customWidth="1"/>
    <col min="2788" max="2788" width="10.88671875" style="74" customWidth="1"/>
    <col min="2789" max="2789" width="11.5546875" style="74" customWidth="1"/>
    <col min="2790" max="2790" width="13.44140625" style="74" customWidth="1"/>
    <col min="2791" max="2791" width="11.109375" style="74" customWidth="1"/>
    <col min="2792" max="2792" width="11.33203125" style="74" bestFit="1" customWidth="1"/>
    <col min="2793" max="2793" width="11.5546875" style="74" customWidth="1"/>
    <col min="2794" max="2794" width="8.88671875" style="74"/>
    <col min="2795" max="2795" width="9.88671875" style="74" bestFit="1" customWidth="1"/>
    <col min="2796" max="2796" width="9.109375" style="74" bestFit="1" customWidth="1"/>
    <col min="2797" max="2797" width="9.5546875" style="74" bestFit="1" customWidth="1"/>
    <col min="2798" max="3038" width="9.109375" style="74" bestFit="1" customWidth="1"/>
    <col min="3039" max="3039" width="1.88671875" style="74" customWidth="1"/>
    <col min="3040" max="3040" width="7.33203125" style="74" customWidth="1"/>
    <col min="3041" max="3041" width="9.88671875" style="74" customWidth="1"/>
    <col min="3042" max="3042" width="12.6640625" style="74" customWidth="1"/>
    <col min="3043" max="3043" width="11.109375" style="74" customWidth="1"/>
    <col min="3044" max="3044" width="10.88671875" style="74" customWidth="1"/>
    <col min="3045" max="3045" width="11.5546875" style="74" customWidth="1"/>
    <col min="3046" max="3046" width="13.44140625" style="74" customWidth="1"/>
    <col min="3047" max="3047" width="11.109375" style="74" customWidth="1"/>
    <col min="3048" max="3048" width="11.33203125" style="74" bestFit="1" customWidth="1"/>
    <col min="3049" max="3049" width="11.5546875" style="74" customWidth="1"/>
    <col min="3050" max="3050" width="8.88671875" style="74"/>
    <col min="3051" max="3051" width="9.88671875" style="74" bestFit="1" customWidth="1"/>
    <col min="3052" max="3052" width="9.109375" style="74" bestFit="1" customWidth="1"/>
    <col min="3053" max="3053" width="9.5546875" style="74" bestFit="1" customWidth="1"/>
    <col min="3054" max="3294" width="9.109375" style="74" bestFit="1" customWidth="1"/>
    <col min="3295" max="3295" width="1.88671875" style="74" customWidth="1"/>
    <col min="3296" max="3296" width="7.33203125" style="74" customWidth="1"/>
    <col min="3297" max="3297" width="9.88671875" style="74" customWidth="1"/>
    <col min="3298" max="3298" width="12.6640625" style="74" customWidth="1"/>
    <col min="3299" max="3299" width="11.109375" style="74" customWidth="1"/>
    <col min="3300" max="3300" width="10.88671875" style="74" customWidth="1"/>
    <col min="3301" max="3301" width="11.5546875" style="74" customWidth="1"/>
    <col min="3302" max="3302" width="13.44140625" style="74" customWidth="1"/>
    <col min="3303" max="3303" width="11.109375" style="74" customWidth="1"/>
    <col min="3304" max="3304" width="11.33203125" style="74" bestFit="1" customWidth="1"/>
    <col min="3305" max="3305" width="11.5546875" style="74" customWidth="1"/>
    <col min="3306" max="3306" width="8.88671875" style="74"/>
    <col min="3307" max="3307" width="9.88671875" style="74" bestFit="1" customWidth="1"/>
    <col min="3308" max="3308" width="9.109375" style="74" bestFit="1" customWidth="1"/>
    <col min="3309" max="3309" width="9.5546875" style="74" bestFit="1" customWidth="1"/>
    <col min="3310" max="3550" width="9.109375" style="74" bestFit="1" customWidth="1"/>
    <col min="3551" max="3551" width="1.88671875" style="74" customWidth="1"/>
    <col min="3552" max="3552" width="7.33203125" style="74" customWidth="1"/>
    <col min="3553" max="3553" width="9.88671875" style="74" customWidth="1"/>
    <col min="3554" max="3554" width="12.6640625" style="74" customWidth="1"/>
    <col min="3555" max="3555" width="11.109375" style="74" customWidth="1"/>
    <col min="3556" max="3556" width="10.88671875" style="74" customWidth="1"/>
    <col min="3557" max="3557" width="11.5546875" style="74" customWidth="1"/>
    <col min="3558" max="3558" width="13.44140625" style="74" customWidth="1"/>
    <col min="3559" max="3559" width="11.109375" style="74" customWidth="1"/>
    <col min="3560" max="3560" width="11.33203125" style="74" bestFit="1" customWidth="1"/>
    <col min="3561" max="3561" width="11.5546875" style="74" customWidth="1"/>
    <col min="3562" max="3562" width="8.88671875" style="74"/>
    <col min="3563" max="3563" width="9.88671875" style="74" bestFit="1" customWidth="1"/>
    <col min="3564" max="3564" width="9.109375" style="74" bestFit="1" customWidth="1"/>
    <col min="3565" max="3565" width="9.5546875" style="74" bestFit="1" customWidth="1"/>
    <col min="3566" max="3806" width="9.109375" style="74" bestFit="1" customWidth="1"/>
    <col min="3807" max="3807" width="1.88671875" style="74" customWidth="1"/>
    <col min="3808" max="3808" width="7.33203125" style="74" customWidth="1"/>
    <col min="3809" max="3809" width="9.88671875" style="74" customWidth="1"/>
    <col min="3810" max="3810" width="12.6640625" style="74" customWidth="1"/>
    <col min="3811" max="3811" width="11.109375" style="74" customWidth="1"/>
    <col min="3812" max="3812" width="10.88671875" style="74" customWidth="1"/>
    <col min="3813" max="3813" width="11.5546875" style="74" customWidth="1"/>
    <col min="3814" max="3814" width="13.44140625" style="74" customWidth="1"/>
    <col min="3815" max="3815" width="11.109375" style="74" customWidth="1"/>
    <col min="3816" max="3816" width="11.33203125" style="74" bestFit="1" customWidth="1"/>
    <col min="3817" max="3817" width="11.5546875" style="74" customWidth="1"/>
    <col min="3818" max="3818" width="8.88671875" style="74"/>
    <col min="3819" max="3819" width="9.88671875" style="74" bestFit="1" customWidth="1"/>
    <col min="3820" max="3820" width="9.109375" style="74" bestFit="1" customWidth="1"/>
    <col min="3821" max="3821" width="9.5546875" style="74" bestFit="1" customWidth="1"/>
    <col min="3822" max="4062" width="9.109375" style="74" bestFit="1" customWidth="1"/>
    <col min="4063" max="4063" width="1.88671875" style="74" customWidth="1"/>
    <col min="4064" max="4064" width="7.33203125" style="74" customWidth="1"/>
    <col min="4065" max="4065" width="9.88671875" style="74" customWidth="1"/>
    <col min="4066" max="4066" width="12.6640625" style="74" customWidth="1"/>
    <col min="4067" max="4067" width="11.109375" style="74" customWidth="1"/>
    <col min="4068" max="4068" width="10.88671875" style="74" customWidth="1"/>
    <col min="4069" max="4069" width="11.5546875" style="74" customWidth="1"/>
    <col min="4070" max="4070" width="13.44140625" style="74" customWidth="1"/>
    <col min="4071" max="4071" width="11.109375" style="74" customWidth="1"/>
    <col min="4072" max="4072" width="11.33203125" style="74" bestFit="1" customWidth="1"/>
    <col min="4073" max="4073" width="11.5546875" style="74" customWidth="1"/>
    <col min="4074" max="4074" width="8.88671875" style="74"/>
    <col min="4075" max="4075" width="9.88671875" style="74" bestFit="1" customWidth="1"/>
    <col min="4076" max="4076" width="9.109375" style="74" bestFit="1" customWidth="1"/>
    <col min="4077" max="4077" width="9.5546875" style="74" bestFit="1" customWidth="1"/>
    <col min="4078" max="4318" width="9.109375" style="74" bestFit="1" customWidth="1"/>
    <col min="4319" max="4319" width="1.88671875" style="74" customWidth="1"/>
    <col min="4320" max="4320" width="7.33203125" style="74" customWidth="1"/>
    <col min="4321" max="4321" width="9.88671875" style="74" customWidth="1"/>
    <col min="4322" max="4322" width="12.6640625" style="74" customWidth="1"/>
    <col min="4323" max="4323" width="11.109375" style="74" customWidth="1"/>
    <col min="4324" max="4324" width="10.88671875" style="74" customWidth="1"/>
    <col min="4325" max="4325" width="11.5546875" style="74" customWidth="1"/>
    <col min="4326" max="4326" width="13.44140625" style="74" customWidth="1"/>
    <col min="4327" max="4327" width="11.109375" style="74" customWidth="1"/>
    <col min="4328" max="4328" width="11.33203125" style="74" bestFit="1" customWidth="1"/>
    <col min="4329" max="4329" width="11.5546875" style="74" customWidth="1"/>
    <col min="4330" max="4330" width="8.88671875" style="74"/>
    <col min="4331" max="4331" width="9.88671875" style="74" bestFit="1" customWidth="1"/>
    <col min="4332" max="4332" width="9.109375" style="74" bestFit="1" customWidth="1"/>
    <col min="4333" max="4333" width="9.5546875" style="74" bestFit="1" customWidth="1"/>
    <col min="4334" max="4574" width="9.109375" style="74" bestFit="1" customWidth="1"/>
    <col min="4575" max="4575" width="1.88671875" style="74" customWidth="1"/>
    <col min="4576" max="4576" width="7.33203125" style="74" customWidth="1"/>
    <col min="4577" max="4577" width="9.88671875" style="74" customWidth="1"/>
    <col min="4578" max="4578" width="12.6640625" style="74" customWidth="1"/>
    <col min="4579" max="4579" width="11.109375" style="74" customWidth="1"/>
    <col min="4580" max="4580" width="10.88671875" style="74" customWidth="1"/>
    <col min="4581" max="4581" width="11.5546875" style="74" customWidth="1"/>
    <col min="4582" max="4582" width="13.44140625" style="74" customWidth="1"/>
    <col min="4583" max="4583" width="11.109375" style="74" customWidth="1"/>
    <col min="4584" max="4584" width="11.33203125" style="74" bestFit="1" customWidth="1"/>
    <col min="4585" max="4585" width="11.5546875" style="74" customWidth="1"/>
    <col min="4586" max="4586" width="8.88671875" style="74"/>
    <col min="4587" max="4587" width="9.88671875" style="74" bestFit="1" customWidth="1"/>
    <col min="4588" max="4588" width="9.109375" style="74" bestFit="1" customWidth="1"/>
    <col min="4589" max="4589" width="9.5546875" style="74" bestFit="1" customWidth="1"/>
    <col min="4590" max="4830" width="9.109375" style="74" bestFit="1" customWidth="1"/>
    <col min="4831" max="4831" width="1.88671875" style="74" customWidth="1"/>
    <col min="4832" max="4832" width="7.33203125" style="74" customWidth="1"/>
    <col min="4833" max="4833" width="9.88671875" style="74" customWidth="1"/>
    <col min="4834" max="4834" width="12.6640625" style="74" customWidth="1"/>
    <col min="4835" max="4835" width="11.109375" style="74" customWidth="1"/>
    <col min="4836" max="4836" width="10.88671875" style="74" customWidth="1"/>
    <col min="4837" max="4837" width="11.5546875" style="74" customWidth="1"/>
    <col min="4838" max="4838" width="13.44140625" style="74" customWidth="1"/>
    <col min="4839" max="4839" width="11.109375" style="74" customWidth="1"/>
    <col min="4840" max="4840" width="11.33203125" style="74" bestFit="1" customWidth="1"/>
    <col min="4841" max="4841" width="11.5546875" style="74" customWidth="1"/>
    <col min="4842" max="4842" width="8.88671875" style="74"/>
    <col min="4843" max="4843" width="9.88671875" style="74" bestFit="1" customWidth="1"/>
    <col min="4844" max="4844" width="9.109375" style="74" bestFit="1" customWidth="1"/>
    <col min="4845" max="4845" width="9.5546875" style="74" bestFit="1" customWidth="1"/>
    <col min="4846" max="5086" width="9.109375" style="74" bestFit="1" customWidth="1"/>
    <col min="5087" max="5087" width="1.88671875" style="74" customWidth="1"/>
    <col min="5088" max="5088" width="7.33203125" style="74" customWidth="1"/>
    <col min="5089" max="5089" width="9.88671875" style="74" customWidth="1"/>
    <col min="5090" max="5090" width="12.6640625" style="74" customWidth="1"/>
    <col min="5091" max="5091" width="11.109375" style="74" customWidth="1"/>
    <col min="5092" max="5092" width="10.88671875" style="74" customWidth="1"/>
    <col min="5093" max="5093" width="11.5546875" style="74" customWidth="1"/>
    <col min="5094" max="5094" width="13.44140625" style="74" customWidth="1"/>
    <col min="5095" max="5095" width="11.109375" style="74" customWidth="1"/>
    <col min="5096" max="5096" width="11.33203125" style="74" bestFit="1" customWidth="1"/>
    <col min="5097" max="5097" width="11.5546875" style="74" customWidth="1"/>
    <col min="5098" max="5098" width="8.88671875" style="74"/>
    <col min="5099" max="5099" width="9.88671875" style="74" bestFit="1" customWidth="1"/>
    <col min="5100" max="5100" width="9.109375" style="74" bestFit="1" customWidth="1"/>
    <col min="5101" max="5101" width="9.5546875" style="74" bestFit="1" customWidth="1"/>
    <col min="5102" max="5342" width="9.109375" style="74" bestFit="1" customWidth="1"/>
    <col min="5343" max="5343" width="1.88671875" style="74" customWidth="1"/>
    <col min="5344" max="5344" width="7.33203125" style="74" customWidth="1"/>
    <col min="5345" max="5345" width="9.88671875" style="74" customWidth="1"/>
    <col min="5346" max="5346" width="12.6640625" style="74" customWidth="1"/>
    <col min="5347" max="5347" width="11.109375" style="74" customWidth="1"/>
    <col min="5348" max="5348" width="10.88671875" style="74" customWidth="1"/>
    <col min="5349" max="5349" width="11.5546875" style="74" customWidth="1"/>
    <col min="5350" max="5350" width="13.44140625" style="74" customWidth="1"/>
    <col min="5351" max="5351" width="11.109375" style="74" customWidth="1"/>
    <col min="5352" max="5352" width="11.33203125" style="74" bestFit="1" customWidth="1"/>
    <col min="5353" max="5353" width="11.5546875" style="74" customWidth="1"/>
    <col min="5354" max="5354" width="8.88671875" style="74"/>
    <col min="5355" max="5355" width="9.88671875" style="74" bestFit="1" customWidth="1"/>
    <col min="5356" max="5356" width="9.109375" style="74" bestFit="1" customWidth="1"/>
    <col min="5357" max="5357" width="9.5546875" style="74" bestFit="1" customWidth="1"/>
    <col min="5358" max="5598" width="9.109375" style="74" bestFit="1" customWidth="1"/>
    <col min="5599" max="5599" width="1.88671875" style="74" customWidth="1"/>
    <col min="5600" max="5600" width="7.33203125" style="74" customWidth="1"/>
    <col min="5601" max="5601" width="9.88671875" style="74" customWidth="1"/>
    <col min="5602" max="5602" width="12.6640625" style="74" customWidth="1"/>
    <col min="5603" max="5603" width="11.109375" style="74" customWidth="1"/>
    <col min="5604" max="5604" width="10.88671875" style="74" customWidth="1"/>
    <col min="5605" max="5605" width="11.5546875" style="74" customWidth="1"/>
    <col min="5606" max="5606" width="13.44140625" style="74" customWidth="1"/>
    <col min="5607" max="5607" width="11.109375" style="74" customWidth="1"/>
    <col min="5608" max="5608" width="11.33203125" style="74" bestFit="1" customWidth="1"/>
    <col min="5609" max="5609" width="11.5546875" style="74" customWidth="1"/>
    <col min="5610" max="5610" width="8.88671875" style="74"/>
    <col min="5611" max="5611" width="9.88671875" style="74" bestFit="1" customWidth="1"/>
    <col min="5612" max="5612" width="9.109375" style="74" bestFit="1" customWidth="1"/>
    <col min="5613" max="5613" width="9.5546875" style="74" bestFit="1" customWidth="1"/>
    <col min="5614" max="5854" width="9.109375" style="74" bestFit="1" customWidth="1"/>
    <col min="5855" max="5855" width="1.88671875" style="74" customWidth="1"/>
    <col min="5856" max="5856" width="7.33203125" style="74" customWidth="1"/>
    <col min="5857" max="5857" width="9.88671875" style="74" customWidth="1"/>
    <col min="5858" max="5858" width="12.6640625" style="74" customWidth="1"/>
    <col min="5859" max="5859" width="11.109375" style="74" customWidth="1"/>
    <col min="5860" max="5860" width="10.88671875" style="74" customWidth="1"/>
    <col min="5861" max="5861" width="11.5546875" style="74" customWidth="1"/>
    <col min="5862" max="5862" width="13.44140625" style="74" customWidth="1"/>
    <col min="5863" max="5863" width="11.109375" style="74" customWidth="1"/>
    <col min="5864" max="5864" width="11.33203125" style="74" bestFit="1" customWidth="1"/>
    <col min="5865" max="5865" width="11.5546875" style="74" customWidth="1"/>
    <col min="5866" max="5866" width="8.88671875" style="74"/>
    <col min="5867" max="5867" width="9.88671875" style="74" bestFit="1" customWidth="1"/>
    <col min="5868" max="5868" width="9.109375" style="74" bestFit="1" customWidth="1"/>
    <col min="5869" max="5869" width="9.5546875" style="74" bestFit="1" customWidth="1"/>
    <col min="5870" max="6110" width="9.109375" style="74" bestFit="1" customWidth="1"/>
    <col min="6111" max="6111" width="1.88671875" style="74" customWidth="1"/>
    <col min="6112" max="6112" width="7.33203125" style="74" customWidth="1"/>
    <col min="6113" max="6113" width="9.88671875" style="74" customWidth="1"/>
    <col min="6114" max="6114" width="12.6640625" style="74" customWidth="1"/>
    <col min="6115" max="6115" width="11.109375" style="74" customWidth="1"/>
    <col min="6116" max="6116" width="10.88671875" style="74" customWidth="1"/>
    <col min="6117" max="6117" width="11.5546875" style="74" customWidth="1"/>
    <col min="6118" max="6118" width="13.44140625" style="74" customWidth="1"/>
    <col min="6119" max="6119" width="11.109375" style="74" customWidth="1"/>
    <col min="6120" max="6120" width="11.33203125" style="74" bestFit="1" customWidth="1"/>
    <col min="6121" max="6121" width="11.5546875" style="74" customWidth="1"/>
    <col min="6122" max="6122" width="8.88671875" style="74"/>
    <col min="6123" max="6123" width="9.88671875" style="74" bestFit="1" customWidth="1"/>
    <col min="6124" max="6124" width="9.109375" style="74" bestFit="1" customWidth="1"/>
    <col min="6125" max="6125" width="9.5546875" style="74" bestFit="1" customWidth="1"/>
    <col min="6126" max="6366" width="9.109375" style="74" bestFit="1" customWidth="1"/>
    <col min="6367" max="6367" width="1.88671875" style="74" customWidth="1"/>
    <col min="6368" max="6368" width="7.33203125" style="74" customWidth="1"/>
    <col min="6369" max="6369" width="9.88671875" style="74" customWidth="1"/>
    <col min="6370" max="6370" width="12.6640625" style="74" customWidth="1"/>
    <col min="6371" max="6371" width="11.109375" style="74" customWidth="1"/>
    <col min="6372" max="6372" width="10.88671875" style="74" customWidth="1"/>
    <col min="6373" max="6373" width="11.5546875" style="74" customWidth="1"/>
    <col min="6374" max="6374" width="13.44140625" style="74" customWidth="1"/>
    <col min="6375" max="6375" width="11.109375" style="74" customWidth="1"/>
    <col min="6376" max="6376" width="11.33203125" style="74" bestFit="1" customWidth="1"/>
    <col min="6377" max="6377" width="11.5546875" style="74" customWidth="1"/>
    <col min="6378" max="6378" width="8.88671875" style="74"/>
    <col min="6379" max="6379" width="9.88671875" style="74" bestFit="1" customWidth="1"/>
    <col min="6380" max="6380" width="9.109375" style="74" bestFit="1" customWidth="1"/>
    <col min="6381" max="6381" width="9.5546875" style="74" bestFit="1" customWidth="1"/>
    <col min="6382" max="6622" width="9.109375" style="74" bestFit="1" customWidth="1"/>
    <col min="6623" max="6623" width="1.88671875" style="74" customWidth="1"/>
    <col min="6624" max="6624" width="7.33203125" style="74" customWidth="1"/>
    <col min="6625" max="6625" width="9.88671875" style="74" customWidth="1"/>
    <col min="6626" max="6626" width="12.6640625" style="74" customWidth="1"/>
    <col min="6627" max="6627" width="11.109375" style="74" customWidth="1"/>
    <col min="6628" max="6628" width="10.88671875" style="74" customWidth="1"/>
    <col min="6629" max="6629" width="11.5546875" style="74" customWidth="1"/>
    <col min="6630" max="6630" width="13.44140625" style="74" customWidth="1"/>
    <col min="6631" max="6631" width="11.109375" style="74" customWidth="1"/>
    <col min="6632" max="6632" width="11.33203125" style="74" bestFit="1" customWidth="1"/>
    <col min="6633" max="6633" width="11.5546875" style="74" customWidth="1"/>
    <col min="6634" max="6634" width="8.88671875" style="74"/>
    <col min="6635" max="6635" width="9.88671875" style="74" bestFit="1" customWidth="1"/>
    <col min="6636" max="6636" width="9.109375" style="74" bestFit="1" customWidth="1"/>
    <col min="6637" max="6637" width="9.5546875" style="74" bestFit="1" customWidth="1"/>
    <col min="6638" max="6878" width="9.109375" style="74" bestFit="1" customWidth="1"/>
    <col min="6879" max="6879" width="1.88671875" style="74" customWidth="1"/>
    <col min="6880" max="6880" width="7.33203125" style="74" customWidth="1"/>
    <col min="6881" max="6881" width="9.88671875" style="74" customWidth="1"/>
    <col min="6882" max="6882" width="12.6640625" style="74" customWidth="1"/>
    <col min="6883" max="6883" width="11.109375" style="74" customWidth="1"/>
    <col min="6884" max="6884" width="10.88671875" style="74" customWidth="1"/>
    <col min="6885" max="6885" width="11.5546875" style="74" customWidth="1"/>
    <col min="6886" max="6886" width="13.44140625" style="74" customWidth="1"/>
    <col min="6887" max="6887" width="11.109375" style="74" customWidth="1"/>
    <col min="6888" max="6888" width="11.33203125" style="74" bestFit="1" customWidth="1"/>
    <col min="6889" max="6889" width="11.5546875" style="74" customWidth="1"/>
    <col min="6890" max="6890" width="8.88671875" style="74"/>
    <col min="6891" max="6891" width="9.88671875" style="74" bestFit="1" customWidth="1"/>
    <col min="6892" max="6892" width="9.109375" style="74" bestFit="1" customWidth="1"/>
    <col min="6893" max="6893" width="9.5546875" style="74" bestFit="1" customWidth="1"/>
    <col min="6894" max="7134" width="9.109375" style="74" bestFit="1" customWidth="1"/>
    <col min="7135" max="7135" width="1.88671875" style="74" customWidth="1"/>
    <col min="7136" max="7136" width="7.33203125" style="74" customWidth="1"/>
    <col min="7137" max="7137" width="9.88671875" style="74" customWidth="1"/>
    <col min="7138" max="7138" width="12.6640625" style="74" customWidth="1"/>
    <col min="7139" max="7139" width="11.109375" style="74" customWidth="1"/>
    <col min="7140" max="7140" width="10.88671875" style="74" customWidth="1"/>
    <col min="7141" max="7141" width="11.5546875" style="74" customWidth="1"/>
    <col min="7142" max="7142" width="13.44140625" style="74" customWidth="1"/>
    <col min="7143" max="7143" width="11.109375" style="74" customWidth="1"/>
    <col min="7144" max="7144" width="11.33203125" style="74" bestFit="1" customWidth="1"/>
    <col min="7145" max="7145" width="11.5546875" style="74" customWidth="1"/>
    <col min="7146" max="7146" width="8.88671875" style="74"/>
    <col min="7147" max="7147" width="9.88671875" style="74" bestFit="1" customWidth="1"/>
    <col min="7148" max="7148" width="9.109375" style="74" bestFit="1" customWidth="1"/>
    <col min="7149" max="7149" width="9.5546875" style="74" bestFit="1" customWidth="1"/>
    <col min="7150" max="7390" width="9.109375" style="74" bestFit="1" customWidth="1"/>
    <col min="7391" max="7391" width="1.88671875" style="74" customWidth="1"/>
    <col min="7392" max="7392" width="7.33203125" style="74" customWidth="1"/>
    <col min="7393" max="7393" width="9.88671875" style="74" customWidth="1"/>
    <col min="7394" max="7394" width="12.6640625" style="74" customWidth="1"/>
    <col min="7395" max="7395" width="11.109375" style="74" customWidth="1"/>
    <col min="7396" max="7396" width="10.88671875" style="74" customWidth="1"/>
    <col min="7397" max="7397" width="11.5546875" style="74" customWidth="1"/>
    <col min="7398" max="7398" width="13.44140625" style="74" customWidth="1"/>
    <col min="7399" max="7399" width="11.109375" style="74" customWidth="1"/>
    <col min="7400" max="7400" width="11.33203125" style="74" bestFit="1" customWidth="1"/>
    <col min="7401" max="7401" width="11.5546875" style="74" customWidth="1"/>
    <col min="7402" max="7402" width="8.88671875" style="74"/>
    <col min="7403" max="7403" width="9.88671875" style="74" bestFit="1" customWidth="1"/>
    <col min="7404" max="7404" width="9.109375" style="74" bestFit="1" customWidth="1"/>
    <col min="7405" max="7405" width="9.5546875" style="74" bestFit="1" customWidth="1"/>
    <col min="7406" max="7646" width="9.109375" style="74" bestFit="1" customWidth="1"/>
    <col min="7647" max="7647" width="1.88671875" style="74" customWidth="1"/>
    <col min="7648" max="7648" width="7.33203125" style="74" customWidth="1"/>
    <col min="7649" max="7649" width="9.88671875" style="74" customWidth="1"/>
    <col min="7650" max="7650" width="12.6640625" style="74" customWidth="1"/>
    <col min="7651" max="7651" width="11.109375" style="74" customWidth="1"/>
    <col min="7652" max="7652" width="10.88671875" style="74" customWidth="1"/>
    <col min="7653" max="7653" width="11.5546875" style="74" customWidth="1"/>
    <col min="7654" max="7654" width="13.44140625" style="74" customWidth="1"/>
    <col min="7655" max="7655" width="11.109375" style="74" customWidth="1"/>
    <col min="7656" max="7656" width="11.33203125" style="74" bestFit="1" customWidth="1"/>
    <col min="7657" max="7657" width="11.5546875" style="74" customWidth="1"/>
    <col min="7658" max="7658" width="8.88671875" style="74"/>
    <col min="7659" max="7659" width="9.88671875" style="74" bestFit="1" customWidth="1"/>
    <col min="7660" max="7660" width="9.109375" style="74" bestFit="1" customWidth="1"/>
    <col min="7661" max="7661" width="9.5546875" style="74" bestFit="1" customWidth="1"/>
    <col min="7662" max="7902" width="9.109375" style="74" bestFit="1" customWidth="1"/>
    <col min="7903" max="7903" width="1.88671875" style="74" customWidth="1"/>
    <col min="7904" max="7904" width="7.33203125" style="74" customWidth="1"/>
    <col min="7905" max="7905" width="9.88671875" style="74" customWidth="1"/>
    <col min="7906" max="7906" width="12.6640625" style="74" customWidth="1"/>
    <col min="7907" max="7907" width="11.109375" style="74" customWidth="1"/>
    <col min="7908" max="7908" width="10.88671875" style="74" customWidth="1"/>
    <col min="7909" max="7909" width="11.5546875" style="74" customWidth="1"/>
    <col min="7910" max="7910" width="13.44140625" style="74" customWidth="1"/>
    <col min="7911" max="7911" width="11.109375" style="74" customWidth="1"/>
    <col min="7912" max="7912" width="11.33203125" style="74" bestFit="1" customWidth="1"/>
    <col min="7913" max="7913" width="11.5546875" style="74" customWidth="1"/>
    <col min="7914" max="7914" width="8.88671875" style="74"/>
    <col min="7915" max="7915" width="9.88671875" style="74" bestFit="1" customWidth="1"/>
    <col min="7916" max="7916" width="9.109375" style="74" bestFit="1" customWidth="1"/>
    <col min="7917" max="7917" width="9.5546875" style="74" bestFit="1" customWidth="1"/>
    <col min="7918" max="8158" width="9.109375" style="74" bestFit="1" customWidth="1"/>
    <col min="8159" max="8159" width="1.88671875" style="74" customWidth="1"/>
    <col min="8160" max="8160" width="7.33203125" style="74" customWidth="1"/>
    <col min="8161" max="8161" width="9.88671875" style="74" customWidth="1"/>
    <col min="8162" max="8162" width="12.6640625" style="74" customWidth="1"/>
    <col min="8163" max="8163" width="11.109375" style="74" customWidth="1"/>
    <col min="8164" max="8164" width="10.88671875" style="74" customWidth="1"/>
    <col min="8165" max="8165" width="11.5546875" style="74" customWidth="1"/>
    <col min="8166" max="8166" width="13.44140625" style="74" customWidth="1"/>
    <col min="8167" max="8167" width="11.109375" style="74" customWidth="1"/>
    <col min="8168" max="8168" width="11.33203125" style="74" bestFit="1" customWidth="1"/>
    <col min="8169" max="8169" width="11.5546875" style="74" customWidth="1"/>
    <col min="8170" max="8170" width="8.88671875" style="74"/>
    <col min="8171" max="8171" width="9.88671875" style="74" bestFit="1" customWidth="1"/>
    <col min="8172" max="8172" width="9.109375" style="74" bestFit="1" customWidth="1"/>
    <col min="8173" max="8173" width="9.5546875" style="74" bestFit="1" customWidth="1"/>
    <col min="8174" max="8414" width="9.109375" style="74" bestFit="1" customWidth="1"/>
    <col min="8415" max="8415" width="1.88671875" style="74" customWidth="1"/>
    <col min="8416" max="8416" width="7.33203125" style="74" customWidth="1"/>
    <col min="8417" max="8417" width="9.88671875" style="74" customWidth="1"/>
    <col min="8418" max="8418" width="12.6640625" style="74" customWidth="1"/>
    <col min="8419" max="8419" width="11.109375" style="74" customWidth="1"/>
    <col min="8420" max="8420" width="10.88671875" style="74" customWidth="1"/>
    <col min="8421" max="8421" width="11.5546875" style="74" customWidth="1"/>
    <col min="8422" max="8422" width="13.44140625" style="74" customWidth="1"/>
    <col min="8423" max="8423" width="11.109375" style="74" customWidth="1"/>
    <col min="8424" max="8424" width="11.33203125" style="74" bestFit="1" customWidth="1"/>
    <col min="8425" max="8425" width="11.5546875" style="74" customWidth="1"/>
    <col min="8426" max="8426" width="8.88671875" style="74"/>
    <col min="8427" max="8427" width="9.88671875" style="74" bestFit="1" customWidth="1"/>
    <col min="8428" max="8428" width="9.109375" style="74" bestFit="1" customWidth="1"/>
    <col min="8429" max="8429" width="9.5546875" style="74" bestFit="1" customWidth="1"/>
    <col min="8430" max="8670" width="9.109375" style="74" bestFit="1" customWidth="1"/>
    <col min="8671" max="8671" width="1.88671875" style="74" customWidth="1"/>
    <col min="8672" max="8672" width="7.33203125" style="74" customWidth="1"/>
    <col min="8673" max="8673" width="9.88671875" style="74" customWidth="1"/>
    <col min="8674" max="8674" width="12.6640625" style="74" customWidth="1"/>
    <col min="8675" max="8675" width="11.109375" style="74" customWidth="1"/>
    <col min="8676" max="8676" width="10.88671875" style="74" customWidth="1"/>
    <col min="8677" max="8677" width="11.5546875" style="74" customWidth="1"/>
    <col min="8678" max="8678" width="13.44140625" style="74" customWidth="1"/>
    <col min="8679" max="8679" width="11.109375" style="74" customWidth="1"/>
    <col min="8680" max="8680" width="11.33203125" style="74" bestFit="1" customWidth="1"/>
    <col min="8681" max="8681" width="11.5546875" style="74" customWidth="1"/>
    <col min="8682" max="8682" width="8.88671875" style="74"/>
    <col min="8683" max="8683" width="9.88671875" style="74" bestFit="1" customWidth="1"/>
    <col min="8684" max="8684" width="9.109375" style="74" bestFit="1" customWidth="1"/>
    <col min="8685" max="8685" width="9.5546875" style="74" bestFit="1" customWidth="1"/>
    <col min="8686" max="8926" width="9.109375" style="74" bestFit="1" customWidth="1"/>
    <col min="8927" max="8927" width="1.88671875" style="74" customWidth="1"/>
    <col min="8928" max="8928" width="7.33203125" style="74" customWidth="1"/>
    <col min="8929" max="8929" width="9.88671875" style="74" customWidth="1"/>
    <col min="8930" max="8930" width="12.6640625" style="74" customWidth="1"/>
    <col min="8931" max="8931" width="11.109375" style="74" customWidth="1"/>
    <col min="8932" max="8932" width="10.88671875" style="74" customWidth="1"/>
    <col min="8933" max="8933" width="11.5546875" style="74" customWidth="1"/>
    <col min="8934" max="8934" width="13.44140625" style="74" customWidth="1"/>
    <col min="8935" max="8935" width="11.109375" style="74" customWidth="1"/>
    <col min="8936" max="8936" width="11.33203125" style="74" bestFit="1" customWidth="1"/>
    <col min="8937" max="8937" width="11.5546875" style="74" customWidth="1"/>
    <col min="8938" max="8938" width="8.88671875" style="74"/>
    <col min="8939" max="8939" width="9.88671875" style="74" bestFit="1" customWidth="1"/>
    <col min="8940" max="8940" width="9.109375" style="74" bestFit="1" customWidth="1"/>
    <col min="8941" max="8941" width="9.5546875" style="74" bestFit="1" customWidth="1"/>
    <col min="8942" max="9182" width="9.109375" style="74" bestFit="1" customWidth="1"/>
    <col min="9183" max="9183" width="1.88671875" style="74" customWidth="1"/>
    <col min="9184" max="9184" width="7.33203125" style="74" customWidth="1"/>
    <col min="9185" max="9185" width="9.88671875" style="74" customWidth="1"/>
    <col min="9186" max="9186" width="12.6640625" style="74" customWidth="1"/>
    <col min="9187" max="9187" width="11.109375" style="74" customWidth="1"/>
    <col min="9188" max="9188" width="10.88671875" style="74" customWidth="1"/>
    <col min="9189" max="9189" width="11.5546875" style="74" customWidth="1"/>
    <col min="9190" max="9190" width="13.44140625" style="74" customWidth="1"/>
    <col min="9191" max="9191" width="11.109375" style="74" customWidth="1"/>
    <col min="9192" max="9192" width="11.33203125" style="74" bestFit="1" customWidth="1"/>
    <col min="9193" max="9193" width="11.5546875" style="74" customWidth="1"/>
    <col min="9194" max="9194" width="8.88671875" style="74"/>
    <col min="9195" max="9195" width="9.88671875" style="74" bestFit="1" customWidth="1"/>
    <col min="9196" max="9196" width="9.109375" style="74" bestFit="1" customWidth="1"/>
    <col min="9197" max="9197" width="9.5546875" style="74" bestFit="1" customWidth="1"/>
    <col min="9198" max="9438" width="9.109375" style="74" bestFit="1" customWidth="1"/>
    <col min="9439" max="9439" width="1.88671875" style="74" customWidth="1"/>
    <col min="9440" max="9440" width="7.33203125" style="74" customWidth="1"/>
    <col min="9441" max="9441" width="9.88671875" style="74" customWidth="1"/>
    <col min="9442" max="9442" width="12.6640625" style="74" customWidth="1"/>
    <col min="9443" max="9443" width="11.109375" style="74" customWidth="1"/>
    <col min="9444" max="9444" width="10.88671875" style="74" customWidth="1"/>
    <col min="9445" max="9445" width="11.5546875" style="74" customWidth="1"/>
    <col min="9446" max="9446" width="13.44140625" style="74" customWidth="1"/>
    <col min="9447" max="9447" width="11.109375" style="74" customWidth="1"/>
    <col min="9448" max="9448" width="11.33203125" style="74" bestFit="1" customWidth="1"/>
    <col min="9449" max="9449" width="11.5546875" style="74" customWidth="1"/>
    <col min="9450" max="9450" width="8.88671875" style="74"/>
    <col min="9451" max="9451" width="9.88671875" style="74" bestFit="1" customWidth="1"/>
    <col min="9452" max="9452" width="9.109375" style="74" bestFit="1" customWidth="1"/>
    <col min="9453" max="9453" width="9.5546875" style="74" bestFit="1" customWidth="1"/>
    <col min="9454" max="9694" width="9.109375" style="74" bestFit="1" customWidth="1"/>
    <col min="9695" max="9695" width="1.88671875" style="74" customWidth="1"/>
    <col min="9696" max="9696" width="7.33203125" style="74" customWidth="1"/>
    <col min="9697" max="9697" width="9.88671875" style="74" customWidth="1"/>
    <col min="9698" max="9698" width="12.6640625" style="74" customWidth="1"/>
    <col min="9699" max="9699" width="11.109375" style="74" customWidth="1"/>
    <col min="9700" max="9700" width="10.88671875" style="74" customWidth="1"/>
    <col min="9701" max="9701" width="11.5546875" style="74" customWidth="1"/>
    <col min="9702" max="9702" width="13.44140625" style="74" customWidth="1"/>
    <col min="9703" max="9703" width="11.109375" style="74" customWidth="1"/>
    <col min="9704" max="9704" width="11.33203125" style="74" bestFit="1" customWidth="1"/>
    <col min="9705" max="9705" width="11.5546875" style="74" customWidth="1"/>
    <col min="9706" max="9706" width="8.88671875" style="74"/>
    <col min="9707" max="9707" width="9.88671875" style="74" bestFit="1" customWidth="1"/>
    <col min="9708" max="9708" width="9.109375" style="74" bestFit="1" customWidth="1"/>
    <col min="9709" max="9709" width="9.5546875" style="74" bestFit="1" customWidth="1"/>
    <col min="9710" max="9950" width="9.109375" style="74" bestFit="1" customWidth="1"/>
    <col min="9951" max="9951" width="1.88671875" style="74" customWidth="1"/>
    <col min="9952" max="9952" width="7.33203125" style="74" customWidth="1"/>
    <col min="9953" max="9953" width="9.88671875" style="74" customWidth="1"/>
    <col min="9954" max="9954" width="12.6640625" style="74" customWidth="1"/>
    <col min="9955" max="9955" width="11.109375" style="74" customWidth="1"/>
    <col min="9956" max="9956" width="10.88671875" style="74" customWidth="1"/>
    <col min="9957" max="9957" width="11.5546875" style="74" customWidth="1"/>
    <col min="9958" max="9958" width="13.44140625" style="74" customWidth="1"/>
    <col min="9959" max="9959" width="11.109375" style="74" customWidth="1"/>
    <col min="9960" max="9960" width="11.33203125" style="74" bestFit="1" customWidth="1"/>
    <col min="9961" max="9961" width="11.5546875" style="74" customWidth="1"/>
    <col min="9962" max="9962" width="8.88671875" style="74"/>
    <col min="9963" max="9963" width="9.88671875" style="74" bestFit="1" customWidth="1"/>
    <col min="9964" max="9964" width="9.109375" style="74" bestFit="1" customWidth="1"/>
    <col min="9965" max="9965" width="9.5546875" style="74" bestFit="1" customWidth="1"/>
    <col min="9966" max="10206" width="9.109375" style="74" bestFit="1" customWidth="1"/>
    <col min="10207" max="10207" width="1.88671875" style="74" customWidth="1"/>
    <col min="10208" max="10208" width="7.33203125" style="74" customWidth="1"/>
    <col min="10209" max="10209" width="9.88671875" style="74" customWidth="1"/>
    <col min="10210" max="10210" width="12.6640625" style="74" customWidth="1"/>
    <col min="10211" max="10211" width="11.109375" style="74" customWidth="1"/>
    <col min="10212" max="10212" width="10.88671875" style="74" customWidth="1"/>
    <col min="10213" max="10213" width="11.5546875" style="74" customWidth="1"/>
    <col min="10214" max="10214" width="13.44140625" style="74" customWidth="1"/>
    <col min="10215" max="10215" width="11.109375" style="74" customWidth="1"/>
    <col min="10216" max="10216" width="11.33203125" style="74" bestFit="1" customWidth="1"/>
    <col min="10217" max="10217" width="11.5546875" style="74" customWidth="1"/>
    <col min="10218" max="10218" width="8.88671875" style="74"/>
    <col min="10219" max="10219" width="9.88671875" style="74" bestFit="1" customWidth="1"/>
    <col min="10220" max="10220" width="9.109375" style="74" bestFit="1" customWidth="1"/>
    <col min="10221" max="10221" width="9.5546875" style="74" bestFit="1" customWidth="1"/>
    <col min="10222" max="10462" width="9.109375" style="74" bestFit="1" customWidth="1"/>
    <col min="10463" max="10463" width="1.88671875" style="74" customWidth="1"/>
    <col min="10464" max="10464" width="7.33203125" style="74" customWidth="1"/>
    <col min="10465" max="10465" width="9.88671875" style="74" customWidth="1"/>
    <col min="10466" max="10466" width="12.6640625" style="74" customWidth="1"/>
    <col min="10467" max="10467" width="11.109375" style="74" customWidth="1"/>
    <col min="10468" max="10468" width="10.88671875" style="74" customWidth="1"/>
    <col min="10469" max="10469" width="11.5546875" style="74" customWidth="1"/>
    <col min="10470" max="10470" width="13.44140625" style="74" customWidth="1"/>
    <col min="10471" max="10471" width="11.109375" style="74" customWidth="1"/>
    <col min="10472" max="10472" width="11.33203125" style="74" bestFit="1" customWidth="1"/>
    <col min="10473" max="10473" width="11.5546875" style="74" customWidth="1"/>
    <col min="10474" max="10474" width="8.88671875" style="74"/>
    <col min="10475" max="10475" width="9.88671875" style="74" bestFit="1" customWidth="1"/>
    <col min="10476" max="10476" width="9.109375" style="74" bestFit="1" customWidth="1"/>
    <col min="10477" max="10477" width="9.5546875" style="74" bestFit="1" customWidth="1"/>
    <col min="10478" max="10718" width="9.109375" style="74" bestFit="1" customWidth="1"/>
    <col min="10719" max="10719" width="1.88671875" style="74" customWidth="1"/>
    <col min="10720" max="10720" width="7.33203125" style="74" customWidth="1"/>
    <col min="10721" max="10721" width="9.88671875" style="74" customWidth="1"/>
    <col min="10722" max="10722" width="12.6640625" style="74" customWidth="1"/>
    <col min="10723" max="10723" width="11.109375" style="74" customWidth="1"/>
    <col min="10724" max="10724" width="10.88671875" style="74" customWidth="1"/>
    <col min="10725" max="10725" width="11.5546875" style="74" customWidth="1"/>
    <col min="10726" max="10726" width="13.44140625" style="74" customWidth="1"/>
    <col min="10727" max="10727" width="11.109375" style="74" customWidth="1"/>
    <col min="10728" max="10728" width="11.33203125" style="74" bestFit="1" customWidth="1"/>
    <col min="10729" max="10729" width="11.5546875" style="74" customWidth="1"/>
    <col min="10730" max="10730" width="8.88671875" style="74"/>
    <col min="10731" max="10731" width="9.88671875" style="74" bestFit="1" customWidth="1"/>
    <col min="10732" max="10732" width="9.109375" style="74" bestFit="1" customWidth="1"/>
    <col min="10733" max="10733" width="9.5546875" style="74" bestFit="1" customWidth="1"/>
    <col min="10734" max="10974" width="9.109375" style="74" bestFit="1" customWidth="1"/>
    <col min="10975" max="10975" width="1.88671875" style="74" customWidth="1"/>
    <col min="10976" max="10976" width="7.33203125" style="74" customWidth="1"/>
    <col min="10977" max="10977" width="9.88671875" style="74" customWidth="1"/>
    <col min="10978" max="10978" width="12.6640625" style="74" customWidth="1"/>
    <col min="10979" max="10979" width="11.109375" style="74" customWidth="1"/>
    <col min="10980" max="10980" width="10.88671875" style="74" customWidth="1"/>
    <col min="10981" max="10981" width="11.5546875" style="74" customWidth="1"/>
    <col min="10982" max="10982" width="13.44140625" style="74" customWidth="1"/>
    <col min="10983" max="10983" width="11.109375" style="74" customWidth="1"/>
    <col min="10984" max="10984" width="11.33203125" style="74" bestFit="1" customWidth="1"/>
    <col min="10985" max="10985" width="11.5546875" style="74" customWidth="1"/>
    <col min="10986" max="10986" width="8.88671875" style="74"/>
    <col min="10987" max="10987" width="9.88671875" style="74" bestFit="1" customWidth="1"/>
    <col min="10988" max="10988" width="9.109375" style="74" bestFit="1" customWidth="1"/>
    <col min="10989" max="10989" width="9.5546875" style="74" bestFit="1" customWidth="1"/>
    <col min="10990" max="11230" width="9.109375" style="74" bestFit="1" customWidth="1"/>
    <col min="11231" max="11231" width="1.88671875" style="74" customWidth="1"/>
    <col min="11232" max="11232" width="7.33203125" style="74" customWidth="1"/>
    <col min="11233" max="11233" width="9.88671875" style="74" customWidth="1"/>
    <col min="11234" max="11234" width="12.6640625" style="74" customWidth="1"/>
    <col min="11235" max="11235" width="11.109375" style="74" customWidth="1"/>
    <col min="11236" max="11236" width="10.88671875" style="74" customWidth="1"/>
    <col min="11237" max="11237" width="11.5546875" style="74" customWidth="1"/>
    <col min="11238" max="11238" width="13.44140625" style="74" customWidth="1"/>
    <col min="11239" max="11239" width="11.109375" style="74" customWidth="1"/>
    <col min="11240" max="11240" width="11.33203125" style="74" bestFit="1" customWidth="1"/>
    <col min="11241" max="11241" width="11.5546875" style="74" customWidth="1"/>
    <col min="11242" max="11242" width="8.88671875" style="74"/>
    <col min="11243" max="11243" width="9.88671875" style="74" bestFit="1" customWidth="1"/>
    <col min="11244" max="11244" width="9.109375" style="74" bestFit="1" customWidth="1"/>
    <col min="11245" max="11245" width="9.5546875" style="74" bestFit="1" customWidth="1"/>
    <col min="11246" max="11486" width="9.109375" style="74" bestFit="1" customWidth="1"/>
    <col min="11487" max="11487" width="1.88671875" style="74" customWidth="1"/>
    <col min="11488" max="11488" width="7.33203125" style="74" customWidth="1"/>
    <col min="11489" max="11489" width="9.88671875" style="74" customWidth="1"/>
    <col min="11490" max="11490" width="12.6640625" style="74" customWidth="1"/>
    <col min="11491" max="11491" width="11.109375" style="74" customWidth="1"/>
    <col min="11492" max="11492" width="10.88671875" style="74" customWidth="1"/>
    <col min="11493" max="11493" width="11.5546875" style="74" customWidth="1"/>
    <col min="11494" max="11494" width="13.44140625" style="74" customWidth="1"/>
    <col min="11495" max="11495" width="11.109375" style="74" customWidth="1"/>
    <col min="11496" max="11496" width="11.33203125" style="74" bestFit="1" customWidth="1"/>
    <col min="11497" max="11497" width="11.5546875" style="74" customWidth="1"/>
    <col min="11498" max="11498" width="8.88671875" style="74"/>
    <col min="11499" max="11499" width="9.88671875" style="74" bestFit="1" customWidth="1"/>
    <col min="11500" max="11500" width="9.109375" style="74" bestFit="1" customWidth="1"/>
    <col min="11501" max="11501" width="9.5546875" style="74" bestFit="1" customWidth="1"/>
    <col min="11502" max="11742" width="9.109375" style="74" bestFit="1" customWidth="1"/>
    <col min="11743" max="11743" width="1.88671875" style="74" customWidth="1"/>
    <col min="11744" max="11744" width="7.33203125" style="74" customWidth="1"/>
    <col min="11745" max="11745" width="9.88671875" style="74" customWidth="1"/>
    <col min="11746" max="11746" width="12.6640625" style="74" customWidth="1"/>
    <col min="11747" max="11747" width="11.109375" style="74" customWidth="1"/>
    <col min="11748" max="11748" width="10.88671875" style="74" customWidth="1"/>
    <col min="11749" max="11749" width="11.5546875" style="74" customWidth="1"/>
    <col min="11750" max="11750" width="13.44140625" style="74" customWidth="1"/>
    <col min="11751" max="11751" width="11.109375" style="74" customWidth="1"/>
    <col min="11752" max="11752" width="11.33203125" style="74" bestFit="1" customWidth="1"/>
    <col min="11753" max="11753" width="11.5546875" style="74" customWidth="1"/>
    <col min="11754" max="11754" width="8.88671875" style="74"/>
    <col min="11755" max="11755" width="9.88671875" style="74" bestFit="1" customWidth="1"/>
    <col min="11756" max="11756" width="9.109375" style="74" bestFit="1" customWidth="1"/>
    <col min="11757" max="11757" width="9.5546875" style="74" bestFit="1" customWidth="1"/>
    <col min="11758" max="11998" width="9.109375" style="74" bestFit="1" customWidth="1"/>
    <col min="11999" max="11999" width="1.88671875" style="74" customWidth="1"/>
    <col min="12000" max="12000" width="7.33203125" style="74" customWidth="1"/>
    <col min="12001" max="12001" width="9.88671875" style="74" customWidth="1"/>
    <col min="12002" max="12002" width="12.6640625" style="74" customWidth="1"/>
    <col min="12003" max="12003" width="11.109375" style="74" customWidth="1"/>
    <col min="12004" max="12004" width="10.88671875" style="74" customWidth="1"/>
    <col min="12005" max="12005" width="11.5546875" style="74" customWidth="1"/>
    <col min="12006" max="12006" width="13.44140625" style="74" customWidth="1"/>
    <col min="12007" max="12007" width="11.109375" style="74" customWidth="1"/>
    <col min="12008" max="12008" width="11.33203125" style="74" bestFit="1" customWidth="1"/>
    <col min="12009" max="12009" width="11.5546875" style="74" customWidth="1"/>
    <col min="12010" max="12010" width="8.88671875" style="74"/>
    <col min="12011" max="12011" width="9.88671875" style="74" bestFit="1" customWidth="1"/>
    <col min="12012" max="12012" width="9.109375" style="74" bestFit="1" customWidth="1"/>
    <col min="12013" max="12013" width="9.5546875" style="74" bestFit="1" customWidth="1"/>
    <col min="12014" max="12254" width="9.109375" style="74" bestFit="1" customWidth="1"/>
    <col min="12255" max="12255" width="1.88671875" style="74" customWidth="1"/>
    <col min="12256" max="12256" width="7.33203125" style="74" customWidth="1"/>
    <col min="12257" max="12257" width="9.88671875" style="74" customWidth="1"/>
    <col min="12258" max="12258" width="12.6640625" style="74" customWidth="1"/>
    <col min="12259" max="12259" width="11.109375" style="74" customWidth="1"/>
    <col min="12260" max="12260" width="10.88671875" style="74" customWidth="1"/>
    <col min="12261" max="12261" width="11.5546875" style="74" customWidth="1"/>
    <col min="12262" max="12262" width="13.44140625" style="74" customWidth="1"/>
    <col min="12263" max="12263" width="11.109375" style="74" customWidth="1"/>
    <col min="12264" max="12264" width="11.33203125" style="74" bestFit="1" customWidth="1"/>
    <col min="12265" max="12265" width="11.5546875" style="74" customWidth="1"/>
    <col min="12266" max="12266" width="8.88671875" style="74"/>
    <col min="12267" max="12267" width="9.88671875" style="74" bestFit="1" customWidth="1"/>
    <col min="12268" max="12268" width="9.109375" style="74" bestFit="1" customWidth="1"/>
    <col min="12269" max="12269" width="9.5546875" style="74" bestFit="1" customWidth="1"/>
    <col min="12270" max="12510" width="9.109375" style="74" bestFit="1" customWidth="1"/>
    <col min="12511" max="12511" width="1.88671875" style="74" customWidth="1"/>
    <col min="12512" max="12512" width="7.33203125" style="74" customWidth="1"/>
    <col min="12513" max="12513" width="9.88671875" style="74" customWidth="1"/>
    <col min="12514" max="12514" width="12.6640625" style="74" customWidth="1"/>
    <col min="12515" max="12515" width="11.109375" style="74" customWidth="1"/>
    <col min="12516" max="12516" width="10.88671875" style="74" customWidth="1"/>
    <col min="12517" max="12517" width="11.5546875" style="74" customWidth="1"/>
    <col min="12518" max="12518" width="13.44140625" style="74" customWidth="1"/>
    <col min="12519" max="12519" width="11.109375" style="74" customWidth="1"/>
    <col min="12520" max="12520" width="11.33203125" style="74" bestFit="1" customWidth="1"/>
    <col min="12521" max="12521" width="11.5546875" style="74" customWidth="1"/>
    <col min="12522" max="12522" width="8.88671875" style="74"/>
    <col min="12523" max="12523" width="9.88671875" style="74" bestFit="1" customWidth="1"/>
    <col min="12524" max="12524" width="9.109375" style="74" bestFit="1" customWidth="1"/>
    <col min="12525" max="12525" width="9.5546875" style="74" bestFit="1" customWidth="1"/>
    <col min="12526" max="12766" width="9.109375" style="74" bestFit="1" customWidth="1"/>
    <col min="12767" max="12767" width="1.88671875" style="74" customWidth="1"/>
    <col min="12768" max="12768" width="7.33203125" style="74" customWidth="1"/>
    <col min="12769" max="12769" width="9.88671875" style="74" customWidth="1"/>
    <col min="12770" max="12770" width="12.6640625" style="74" customWidth="1"/>
    <col min="12771" max="12771" width="11.109375" style="74" customWidth="1"/>
    <col min="12772" max="12772" width="10.88671875" style="74" customWidth="1"/>
    <col min="12773" max="12773" width="11.5546875" style="74" customWidth="1"/>
    <col min="12774" max="12774" width="13.44140625" style="74" customWidth="1"/>
    <col min="12775" max="12775" width="11.109375" style="74" customWidth="1"/>
    <col min="12776" max="12776" width="11.33203125" style="74" bestFit="1" customWidth="1"/>
    <col min="12777" max="12777" width="11.5546875" style="74" customWidth="1"/>
    <col min="12778" max="12778" width="8.88671875" style="74"/>
    <col min="12779" max="12779" width="9.88671875" style="74" bestFit="1" customWidth="1"/>
    <col min="12780" max="12780" width="9.109375" style="74" bestFit="1" customWidth="1"/>
    <col min="12781" max="12781" width="9.5546875" style="74" bestFit="1" customWidth="1"/>
    <col min="12782" max="13022" width="9.109375" style="74" bestFit="1" customWidth="1"/>
    <col min="13023" max="13023" width="1.88671875" style="74" customWidth="1"/>
    <col min="13024" max="13024" width="7.33203125" style="74" customWidth="1"/>
    <col min="13025" max="13025" width="9.88671875" style="74" customWidth="1"/>
    <col min="13026" max="13026" width="12.6640625" style="74" customWidth="1"/>
    <col min="13027" max="13027" width="11.109375" style="74" customWidth="1"/>
    <col min="13028" max="13028" width="10.88671875" style="74" customWidth="1"/>
    <col min="13029" max="13029" width="11.5546875" style="74" customWidth="1"/>
    <col min="13030" max="13030" width="13.44140625" style="74" customWidth="1"/>
    <col min="13031" max="13031" width="11.109375" style="74" customWidth="1"/>
    <col min="13032" max="13032" width="11.33203125" style="74" bestFit="1" customWidth="1"/>
    <col min="13033" max="13033" width="11.5546875" style="74" customWidth="1"/>
    <col min="13034" max="13034" width="8.88671875" style="74"/>
    <col min="13035" max="13035" width="9.88671875" style="74" bestFit="1" customWidth="1"/>
    <col min="13036" max="13036" width="9.109375" style="74" bestFit="1" customWidth="1"/>
    <col min="13037" max="13037" width="9.5546875" style="74" bestFit="1" customWidth="1"/>
    <col min="13038" max="13278" width="9.109375" style="74" bestFit="1" customWidth="1"/>
    <col min="13279" max="13279" width="1.88671875" style="74" customWidth="1"/>
    <col min="13280" max="13280" width="7.33203125" style="74" customWidth="1"/>
    <col min="13281" max="13281" width="9.88671875" style="74" customWidth="1"/>
    <col min="13282" max="13282" width="12.6640625" style="74" customWidth="1"/>
    <col min="13283" max="13283" width="11.109375" style="74" customWidth="1"/>
    <col min="13284" max="13284" width="10.88671875" style="74" customWidth="1"/>
    <col min="13285" max="13285" width="11.5546875" style="74" customWidth="1"/>
    <col min="13286" max="13286" width="13.44140625" style="74" customWidth="1"/>
    <col min="13287" max="13287" width="11.109375" style="74" customWidth="1"/>
    <col min="13288" max="13288" width="11.33203125" style="74" bestFit="1" customWidth="1"/>
    <col min="13289" max="13289" width="11.5546875" style="74" customWidth="1"/>
    <col min="13290" max="13290" width="8.88671875" style="74"/>
    <col min="13291" max="13291" width="9.88671875" style="74" bestFit="1" customWidth="1"/>
    <col min="13292" max="13292" width="9.109375" style="74" bestFit="1" customWidth="1"/>
    <col min="13293" max="13293" width="9.5546875" style="74" bestFit="1" customWidth="1"/>
    <col min="13294" max="13534" width="9.109375" style="74" bestFit="1" customWidth="1"/>
    <col min="13535" max="13535" width="1.88671875" style="74" customWidth="1"/>
    <col min="13536" max="13536" width="7.33203125" style="74" customWidth="1"/>
    <col min="13537" max="13537" width="9.88671875" style="74" customWidth="1"/>
    <col min="13538" max="13538" width="12.6640625" style="74" customWidth="1"/>
    <col min="13539" max="13539" width="11.109375" style="74" customWidth="1"/>
    <col min="13540" max="13540" width="10.88671875" style="74" customWidth="1"/>
    <col min="13541" max="13541" width="11.5546875" style="74" customWidth="1"/>
    <col min="13542" max="13542" width="13.44140625" style="74" customWidth="1"/>
    <col min="13543" max="13543" width="11.109375" style="74" customWidth="1"/>
    <col min="13544" max="13544" width="11.33203125" style="74" bestFit="1" customWidth="1"/>
    <col min="13545" max="13545" width="11.5546875" style="74" customWidth="1"/>
    <col min="13546" max="13546" width="8.88671875" style="74"/>
    <col min="13547" max="13547" width="9.88671875" style="74" bestFit="1" customWidth="1"/>
    <col min="13548" max="13548" width="9.109375" style="74" bestFit="1" customWidth="1"/>
    <col min="13549" max="13549" width="9.5546875" style="74" bestFit="1" customWidth="1"/>
    <col min="13550" max="13790" width="9.109375" style="74" bestFit="1" customWidth="1"/>
    <col min="13791" max="13791" width="1.88671875" style="74" customWidth="1"/>
    <col min="13792" max="13792" width="7.33203125" style="74" customWidth="1"/>
    <col min="13793" max="13793" width="9.88671875" style="74" customWidth="1"/>
    <col min="13794" max="13794" width="12.6640625" style="74" customWidth="1"/>
    <col min="13795" max="13795" width="11.109375" style="74" customWidth="1"/>
    <col min="13796" max="13796" width="10.88671875" style="74" customWidth="1"/>
    <col min="13797" max="13797" width="11.5546875" style="74" customWidth="1"/>
    <col min="13798" max="13798" width="13.44140625" style="74" customWidth="1"/>
    <col min="13799" max="13799" width="11.109375" style="74" customWidth="1"/>
    <col min="13800" max="13800" width="11.33203125" style="74" bestFit="1" customWidth="1"/>
    <col min="13801" max="13801" width="11.5546875" style="74" customWidth="1"/>
    <col min="13802" max="13802" width="8.88671875" style="74"/>
    <col min="13803" max="13803" width="9.88671875" style="74" bestFit="1" customWidth="1"/>
    <col min="13804" max="13804" width="9.109375" style="74" bestFit="1" customWidth="1"/>
    <col min="13805" max="13805" width="9.5546875" style="74" bestFit="1" customWidth="1"/>
    <col min="13806" max="14046" width="9.109375" style="74" bestFit="1" customWidth="1"/>
    <col min="14047" max="14047" width="1.88671875" style="74" customWidth="1"/>
    <col min="14048" max="14048" width="7.33203125" style="74" customWidth="1"/>
    <col min="14049" max="14049" width="9.88671875" style="74" customWidth="1"/>
    <col min="14050" max="14050" width="12.6640625" style="74" customWidth="1"/>
    <col min="14051" max="14051" width="11.109375" style="74" customWidth="1"/>
    <col min="14052" max="14052" width="10.88671875" style="74" customWidth="1"/>
    <col min="14053" max="14053" width="11.5546875" style="74" customWidth="1"/>
    <col min="14054" max="14054" width="13.44140625" style="74" customWidth="1"/>
    <col min="14055" max="14055" width="11.109375" style="74" customWidth="1"/>
    <col min="14056" max="14056" width="11.33203125" style="74" bestFit="1" customWidth="1"/>
    <col min="14057" max="14057" width="11.5546875" style="74" customWidth="1"/>
    <col min="14058" max="14058" width="8.88671875" style="74"/>
    <col min="14059" max="14059" width="9.88671875" style="74" bestFit="1" customWidth="1"/>
    <col min="14060" max="14060" width="9.109375" style="74" bestFit="1" customWidth="1"/>
    <col min="14061" max="14061" width="9.5546875" style="74" bestFit="1" customWidth="1"/>
    <col min="14062" max="14302" width="9.109375" style="74" bestFit="1" customWidth="1"/>
    <col min="14303" max="14303" width="1.88671875" style="74" customWidth="1"/>
    <col min="14304" max="14304" width="7.33203125" style="74" customWidth="1"/>
    <col min="14305" max="14305" width="9.88671875" style="74" customWidth="1"/>
    <col min="14306" max="14306" width="12.6640625" style="74" customWidth="1"/>
    <col min="14307" max="14307" width="11.109375" style="74" customWidth="1"/>
    <col min="14308" max="14308" width="10.88671875" style="74" customWidth="1"/>
    <col min="14309" max="14309" width="11.5546875" style="74" customWidth="1"/>
    <col min="14310" max="14310" width="13.44140625" style="74" customWidth="1"/>
    <col min="14311" max="14311" width="11.109375" style="74" customWidth="1"/>
    <col min="14312" max="14312" width="11.33203125" style="74" bestFit="1" customWidth="1"/>
    <col min="14313" max="14313" width="11.5546875" style="74" customWidth="1"/>
    <col min="14314" max="14314" width="8.88671875" style="74"/>
    <col min="14315" max="14315" width="9.88671875" style="74" bestFit="1" customWidth="1"/>
    <col min="14316" max="14316" width="9.109375" style="74" bestFit="1" customWidth="1"/>
    <col min="14317" max="14317" width="9.5546875" style="74" bestFit="1" customWidth="1"/>
    <col min="14318" max="14558" width="9.109375" style="74" bestFit="1" customWidth="1"/>
    <col min="14559" max="14559" width="1.88671875" style="74" customWidth="1"/>
    <col min="14560" max="14560" width="7.33203125" style="74" customWidth="1"/>
    <col min="14561" max="14561" width="9.88671875" style="74" customWidth="1"/>
    <col min="14562" max="14562" width="12.6640625" style="74" customWidth="1"/>
    <col min="14563" max="14563" width="11.109375" style="74" customWidth="1"/>
    <col min="14564" max="14564" width="10.88671875" style="74" customWidth="1"/>
    <col min="14565" max="14565" width="11.5546875" style="74" customWidth="1"/>
    <col min="14566" max="14566" width="13.44140625" style="74" customWidth="1"/>
    <col min="14567" max="14567" width="11.109375" style="74" customWidth="1"/>
    <col min="14568" max="14568" width="11.33203125" style="74" bestFit="1" customWidth="1"/>
    <col min="14569" max="14569" width="11.5546875" style="74" customWidth="1"/>
    <col min="14570" max="14570" width="8.88671875" style="74"/>
    <col min="14571" max="14571" width="9.88671875" style="74" bestFit="1" customWidth="1"/>
    <col min="14572" max="14572" width="9.109375" style="74" bestFit="1" customWidth="1"/>
    <col min="14573" max="14573" width="9.5546875" style="74" bestFit="1" customWidth="1"/>
    <col min="14574" max="14814" width="9.109375" style="74" bestFit="1" customWidth="1"/>
    <col min="14815" max="14815" width="1.88671875" style="74" customWidth="1"/>
    <col min="14816" max="14816" width="7.33203125" style="74" customWidth="1"/>
    <col min="14817" max="14817" width="9.88671875" style="74" customWidth="1"/>
    <col min="14818" max="14818" width="12.6640625" style="74" customWidth="1"/>
    <col min="14819" max="14819" width="11.109375" style="74" customWidth="1"/>
    <col min="14820" max="14820" width="10.88671875" style="74" customWidth="1"/>
    <col min="14821" max="14821" width="11.5546875" style="74" customWidth="1"/>
    <col min="14822" max="14822" width="13.44140625" style="74" customWidth="1"/>
    <col min="14823" max="14823" width="11.109375" style="74" customWidth="1"/>
    <col min="14824" max="14824" width="11.33203125" style="74" bestFit="1" customWidth="1"/>
    <col min="14825" max="14825" width="11.5546875" style="74" customWidth="1"/>
    <col min="14826" max="14826" width="8.88671875" style="74"/>
    <col min="14827" max="14827" width="9.88671875" style="74" bestFit="1" customWidth="1"/>
    <col min="14828" max="14828" width="9.109375" style="74" bestFit="1" customWidth="1"/>
    <col min="14829" max="14829" width="9.5546875" style="74" bestFit="1" customWidth="1"/>
    <col min="14830" max="15070" width="9.109375" style="74" bestFit="1" customWidth="1"/>
    <col min="15071" max="15071" width="1.88671875" style="74" customWidth="1"/>
    <col min="15072" max="15072" width="7.33203125" style="74" customWidth="1"/>
    <col min="15073" max="15073" width="9.88671875" style="74" customWidth="1"/>
    <col min="15074" max="15074" width="12.6640625" style="74" customWidth="1"/>
    <col min="15075" max="15075" width="11.109375" style="74" customWidth="1"/>
    <col min="15076" max="15076" width="10.88671875" style="74" customWidth="1"/>
    <col min="15077" max="15077" width="11.5546875" style="74" customWidth="1"/>
    <col min="15078" max="15078" width="13.44140625" style="74" customWidth="1"/>
    <col min="15079" max="15079" width="11.109375" style="74" customWidth="1"/>
    <col min="15080" max="15080" width="11.33203125" style="74" bestFit="1" customWidth="1"/>
    <col min="15081" max="15081" width="11.5546875" style="74" customWidth="1"/>
    <col min="15082" max="15082" width="8.88671875" style="74"/>
    <col min="15083" max="15083" width="9.88671875" style="74" bestFit="1" customWidth="1"/>
    <col min="15084" max="15084" width="9.109375" style="74" bestFit="1" customWidth="1"/>
    <col min="15085" max="15085" width="9.5546875" style="74" bestFit="1" customWidth="1"/>
    <col min="15086" max="15326" width="9.109375" style="74" bestFit="1" customWidth="1"/>
    <col min="15327" max="15327" width="1.88671875" style="74" customWidth="1"/>
    <col min="15328" max="15328" width="7.33203125" style="74" customWidth="1"/>
    <col min="15329" max="15329" width="9.88671875" style="74" customWidth="1"/>
    <col min="15330" max="15330" width="12.6640625" style="74" customWidth="1"/>
    <col min="15331" max="15331" width="11.109375" style="74" customWidth="1"/>
    <col min="15332" max="15332" width="10.88671875" style="74" customWidth="1"/>
    <col min="15333" max="15333" width="11.5546875" style="74" customWidth="1"/>
    <col min="15334" max="15334" width="13.44140625" style="74" customWidth="1"/>
    <col min="15335" max="15335" width="11.109375" style="74" customWidth="1"/>
    <col min="15336" max="15336" width="11.33203125" style="74" bestFit="1" customWidth="1"/>
    <col min="15337" max="15337" width="11.5546875" style="74" customWidth="1"/>
    <col min="15338" max="15338" width="8.88671875" style="74"/>
    <col min="15339" max="15339" width="9.88671875" style="74" bestFit="1" customWidth="1"/>
    <col min="15340" max="15340" width="9.109375" style="74" bestFit="1" customWidth="1"/>
    <col min="15341" max="15341" width="9.5546875" style="74" bestFit="1" customWidth="1"/>
    <col min="15342" max="15582" width="9.109375" style="74" bestFit="1" customWidth="1"/>
    <col min="15583" max="15583" width="1.88671875" style="74" customWidth="1"/>
    <col min="15584" max="15584" width="7.33203125" style="74" customWidth="1"/>
    <col min="15585" max="15585" width="9.88671875" style="74" customWidth="1"/>
    <col min="15586" max="15586" width="12.6640625" style="74" customWidth="1"/>
    <col min="15587" max="15587" width="11.109375" style="74" customWidth="1"/>
    <col min="15588" max="15588" width="10.88671875" style="74" customWidth="1"/>
    <col min="15589" max="15589" width="11.5546875" style="74" customWidth="1"/>
    <col min="15590" max="15590" width="13.44140625" style="74" customWidth="1"/>
    <col min="15591" max="15591" width="11.109375" style="74" customWidth="1"/>
    <col min="15592" max="15592" width="11.33203125" style="74" bestFit="1" customWidth="1"/>
    <col min="15593" max="15593" width="11.5546875" style="74" customWidth="1"/>
    <col min="15594" max="15594" width="8.88671875" style="74"/>
    <col min="15595" max="15595" width="9.88671875" style="74" bestFit="1" customWidth="1"/>
    <col min="15596" max="15596" width="9.109375" style="74" bestFit="1" customWidth="1"/>
    <col min="15597" max="15597" width="9.5546875" style="74" bestFit="1" customWidth="1"/>
    <col min="15598" max="15838" width="9.109375" style="74" bestFit="1" customWidth="1"/>
    <col min="15839" max="15839" width="1.88671875" style="74" customWidth="1"/>
    <col min="15840" max="15840" width="7.33203125" style="74" customWidth="1"/>
    <col min="15841" max="15841" width="9.88671875" style="74" customWidth="1"/>
    <col min="15842" max="15842" width="12.6640625" style="74" customWidth="1"/>
    <col min="15843" max="15843" width="11.109375" style="74" customWidth="1"/>
    <col min="15844" max="15844" width="10.88671875" style="74" customWidth="1"/>
    <col min="15845" max="15845" width="11.5546875" style="74" customWidth="1"/>
    <col min="15846" max="15846" width="13.44140625" style="74" customWidth="1"/>
    <col min="15847" max="15847" width="11.109375" style="74" customWidth="1"/>
    <col min="15848" max="15848" width="11.33203125" style="74" bestFit="1" customWidth="1"/>
    <col min="15849" max="15849" width="11.5546875" style="74" customWidth="1"/>
    <col min="15850" max="15850" width="8.88671875" style="74"/>
    <col min="15851" max="15851" width="9.88671875" style="74" bestFit="1" customWidth="1"/>
    <col min="15852" max="15852" width="9.109375" style="74" bestFit="1" customWidth="1"/>
    <col min="15853" max="15853" width="9.5546875" style="74" bestFit="1" customWidth="1"/>
    <col min="15854" max="16094" width="9.109375" style="74" bestFit="1" customWidth="1"/>
    <col min="16095" max="16095" width="1.88671875" style="74" customWidth="1"/>
    <col min="16096" max="16096" width="7.33203125" style="74" customWidth="1"/>
    <col min="16097" max="16097" width="9.88671875" style="74" customWidth="1"/>
    <col min="16098" max="16098" width="12.6640625" style="74" customWidth="1"/>
    <col min="16099" max="16099" width="11.109375" style="74" customWidth="1"/>
    <col min="16100" max="16100" width="10.88671875" style="74" customWidth="1"/>
    <col min="16101" max="16101" width="11.5546875" style="74" customWidth="1"/>
    <col min="16102" max="16102" width="13.44140625" style="74" customWidth="1"/>
    <col min="16103" max="16103" width="11.109375" style="74" customWidth="1"/>
    <col min="16104" max="16104" width="11.33203125" style="74" bestFit="1" customWidth="1"/>
    <col min="16105" max="16105" width="11.5546875" style="74" customWidth="1"/>
    <col min="16106" max="16106" width="8.88671875" style="74"/>
    <col min="16107" max="16107" width="9.88671875" style="74" bestFit="1" customWidth="1"/>
    <col min="16108" max="16108" width="9.109375" style="74" bestFit="1" customWidth="1"/>
    <col min="16109" max="16109" width="9.5546875" style="74" bestFit="1" customWidth="1"/>
    <col min="16110" max="16384" width="8.88671875" style="74"/>
  </cols>
  <sheetData>
    <row r="1" spans="1:7" ht="17.399999999999999" customHeight="1" x14ac:dyDescent="0.3">
      <c r="A1" s="314" t="s">
        <v>122</v>
      </c>
      <c r="B1" s="315"/>
      <c r="C1" s="315"/>
      <c r="D1" s="316"/>
    </row>
    <row r="2" spans="1:7" ht="13.8" customHeight="1" x14ac:dyDescent="0.3">
      <c r="A2" s="317" t="s">
        <v>258</v>
      </c>
      <c r="B2" s="318"/>
      <c r="C2" s="318"/>
      <c r="D2" s="319"/>
    </row>
    <row r="3" spans="1:7" ht="13.8" customHeight="1" thickBot="1" x14ac:dyDescent="0.35">
      <c r="A3" s="320" t="s">
        <v>42</v>
      </c>
      <c r="B3" s="321"/>
      <c r="C3" s="321"/>
      <c r="D3" s="322"/>
    </row>
    <row r="5" spans="1:7" x14ac:dyDescent="0.3">
      <c r="A5" s="332" t="s">
        <v>411</v>
      </c>
      <c r="B5" s="332"/>
      <c r="C5" s="332"/>
      <c r="D5" s="332"/>
      <c r="G5" s="89"/>
    </row>
    <row r="6" spans="1:7" ht="13.8" thickBot="1" x14ac:dyDescent="0.35">
      <c r="A6" s="323"/>
      <c r="B6" s="323"/>
      <c r="C6" s="323"/>
      <c r="D6" s="323"/>
    </row>
    <row r="7" spans="1:7" ht="13.8" thickBot="1" x14ac:dyDescent="0.35">
      <c r="A7" s="324" t="s">
        <v>138</v>
      </c>
      <c r="B7" s="325"/>
      <c r="C7" s="325"/>
      <c r="D7" s="326"/>
    </row>
    <row r="8" spans="1:7" x14ac:dyDescent="0.3">
      <c r="A8" s="75" t="s">
        <v>139</v>
      </c>
      <c r="B8" s="76" t="s">
        <v>140</v>
      </c>
      <c r="C8" s="77"/>
      <c r="D8" s="78"/>
    </row>
    <row r="9" spans="1:7" x14ac:dyDescent="0.3">
      <c r="A9" s="79" t="s">
        <v>141</v>
      </c>
      <c r="B9" s="80" t="s">
        <v>142</v>
      </c>
      <c r="C9" s="81"/>
      <c r="D9" s="82"/>
    </row>
    <row r="10" spans="1:7" x14ac:dyDescent="0.3">
      <c r="A10" s="79" t="s">
        <v>143</v>
      </c>
      <c r="B10" s="80" t="s">
        <v>144</v>
      </c>
      <c r="C10" s="81"/>
      <c r="D10" s="82"/>
    </row>
    <row r="11" spans="1:7" ht="13.8" thickBot="1" x14ac:dyDescent="0.35">
      <c r="A11" s="83" t="s">
        <v>145</v>
      </c>
      <c r="B11" s="84" t="s">
        <v>146</v>
      </c>
      <c r="C11" s="85"/>
      <c r="D11" s="86"/>
    </row>
    <row r="12" spans="1:7" ht="13.8" thickBot="1" x14ac:dyDescent="0.35">
      <c r="A12" s="87"/>
      <c r="B12" s="88"/>
      <c r="D12" s="90"/>
    </row>
    <row r="13" spans="1:7" ht="13.8" thickBot="1" x14ac:dyDescent="0.35">
      <c r="A13" s="324" t="s">
        <v>147</v>
      </c>
      <c r="B13" s="325"/>
      <c r="C13" s="325"/>
      <c r="D13" s="326"/>
    </row>
    <row r="14" spans="1:7" x14ac:dyDescent="0.3">
      <c r="A14" s="75" t="s">
        <v>148</v>
      </c>
      <c r="B14" s="76" t="s">
        <v>149</v>
      </c>
      <c r="C14" s="91"/>
      <c r="D14" s="189"/>
    </row>
    <row r="15" spans="1:7" x14ac:dyDescent="0.3">
      <c r="A15" s="79" t="s">
        <v>150</v>
      </c>
      <c r="B15" s="80" t="s">
        <v>151</v>
      </c>
      <c r="C15" s="92"/>
      <c r="D15" s="93" t="s">
        <v>152</v>
      </c>
    </row>
    <row r="16" spans="1:7" x14ac:dyDescent="0.3">
      <c r="A16" s="79" t="s">
        <v>153</v>
      </c>
      <c r="B16" s="80" t="s">
        <v>154</v>
      </c>
      <c r="C16" s="92"/>
      <c r="D16" s="93" t="s">
        <v>155</v>
      </c>
    </row>
    <row r="17" spans="1:5" x14ac:dyDescent="0.3">
      <c r="A17" s="79" t="s">
        <v>156</v>
      </c>
      <c r="B17" s="80" t="s">
        <v>157</v>
      </c>
      <c r="C17" s="327" t="s">
        <v>158</v>
      </c>
      <c r="D17" s="328"/>
    </row>
    <row r="18" spans="1:5" x14ac:dyDescent="0.3">
      <c r="A18" s="79" t="s">
        <v>159</v>
      </c>
      <c r="B18" s="80" t="s">
        <v>160</v>
      </c>
      <c r="C18" s="94"/>
      <c r="D18" s="95" t="s">
        <v>161</v>
      </c>
    </row>
    <row r="19" spans="1:5" ht="13.8" thickBot="1" x14ac:dyDescent="0.35">
      <c r="A19" s="83" t="s">
        <v>162</v>
      </c>
      <c r="B19" s="96" t="s">
        <v>163</v>
      </c>
      <c r="C19" s="97"/>
      <c r="D19" s="98">
        <v>1045</v>
      </c>
    </row>
    <row r="20" spans="1:5" ht="13.8" thickBot="1" x14ac:dyDescent="0.35">
      <c r="D20" s="90"/>
    </row>
    <row r="21" spans="1:5" ht="13.8" thickBot="1" x14ac:dyDescent="0.35">
      <c r="A21" s="329" t="s">
        <v>164</v>
      </c>
      <c r="B21" s="330"/>
      <c r="C21" s="330"/>
      <c r="D21" s="331"/>
      <c r="E21" s="99"/>
    </row>
    <row r="22" spans="1:5" ht="26.4" customHeight="1" x14ac:dyDescent="0.3">
      <c r="A22" s="79" t="s">
        <v>165</v>
      </c>
      <c r="B22" s="308" t="s">
        <v>166</v>
      </c>
      <c r="C22" s="308"/>
      <c r="D22" s="73" t="s">
        <v>275</v>
      </c>
    </row>
    <row r="23" spans="1:5" ht="13.8" x14ac:dyDescent="0.3">
      <c r="A23" s="79" t="s">
        <v>168</v>
      </c>
      <c r="B23" s="308" t="s">
        <v>169</v>
      </c>
      <c r="C23" s="308"/>
      <c r="D23" s="186" t="s">
        <v>133</v>
      </c>
      <c r="E23" s="100"/>
    </row>
    <row r="24" spans="1:5" x14ac:dyDescent="0.25">
      <c r="A24" s="79" t="s">
        <v>170</v>
      </c>
      <c r="B24" s="308" t="s">
        <v>171</v>
      </c>
      <c r="C24" s="308"/>
      <c r="D24" s="180"/>
      <c r="E24" s="101"/>
    </row>
    <row r="25" spans="1:5" x14ac:dyDescent="0.3">
      <c r="A25" s="79" t="s">
        <v>172</v>
      </c>
      <c r="B25" s="308" t="s">
        <v>173</v>
      </c>
      <c r="C25" s="308"/>
      <c r="D25" s="186"/>
    </row>
    <row r="26" spans="1:5" x14ac:dyDescent="0.3">
      <c r="A26" s="79" t="s">
        <v>174</v>
      </c>
      <c r="B26" s="308" t="s">
        <v>175</v>
      </c>
      <c r="C26" s="308"/>
      <c r="D26" s="187"/>
    </row>
    <row r="27" spans="1:5" x14ac:dyDescent="0.3">
      <c r="A27" s="79" t="s">
        <v>176</v>
      </c>
      <c r="B27" s="308" t="s">
        <v>177</v>
      </c>
      <c r="C27" s="308"/>
      <c r="D27" s="188"/>
    </row>
    <row r="28" spans="1:5" x14ac:dyDescent="0.3">
      <c r="A28" s="79" t="s">
        <v>178</v>
      </c>
      <c r="B28" s="308" t="s">
        <v>179</v>
      </c>
      <c r="C28" s="309"/>
      <c r="D28" s="102" t="s">
        <v>180</v>
      </c>
    </row>
    <row r="29" spans="1:5" x14ac:dyDescent="0.3">
      <c r="A29" s="79" t="s">
        <v>181</v>
      </c>
      <c r="B29" s="308" t="s">
        <v>182</v>
      </c>
      <c r="C29" s="309"/>
      <c r="D29" s="103">
        <v>1</v>
      </c>
    </row>
    <row r="30" spans="1:5" x14ac:dyDescent="0.3">
      <c r="A30" s="79" t="s">
        <v>183</v>
      </c>
      <c r="B30" s="308" t="s">
        <v>184</v>
      </c>
      <c r="C30" s="308"/>
      <c r="D30" s="103">
        <v>1</v>
      </c>
    </row>
    <row r="31" spans="1:5" ht="13.8" thickBot="1" x14ac:dyDescent="0.35">
      <c r="A31" s="83" t="s">
        <v>185</v>
      </c>
      <c r="B31" s="310" t="s">
        <v>186</v>
      </c>
      <c r="C31" s="310"/>
      <c r="D31" s="104">
        <f>D29*D30</f>
        <v>1</v>
      </c>
    </row>
    <row r="32" spans="1:5" ht="13.8" thickBot="1" x14ac:dyDescent="0.35">
      <c r="A32" s="105"/>
      <c r="B32" s="106"/>
      <c r="C32" s="106"/>
      <c r="D32" s="107"/>
    </row>
    <row r="33" spans="1:5" x14ac:dyDescent="0.3">
      <c r="A33" s="273" t="s">
        <v>9</v>
      </c>
      <c r="B33" s="274"/>
      <c r="C33" s="274"/>
      <c r="D33" s="275"/>
    </row>
    <row r="34" spans="1:5" x14ac:dyDescent="0.3">
      <c r="A34" s="288" t="s">
        <v>187</v>
      </c>
      <c r="B34" s="289"/>
      <c r="C34" s="302"/>
      <c r="D34" s="108" t="s">
        <v>188</v>
      </c>
    </row>
    <row r="35" spans="1:5" x14ac:dyDescent="0.3">
      <c r="A35" s="109" t="s">
        <v>189</v>
      </c>
      <c r="B35" s="311" t="s">
        <v>190</v>
      </c>
      <c r="C35" s="311"/>
      <c r="D35" s="185"/>
      <c r="E35" s="110"/>
    </row>
    <row r="36" spans="1:5" x14ac:dyDescent="0.3">
      <c r="A36" s="109" t="s">
        <v>191</v>
      </c>
      <c r="B36" s="111" t="s">
        <v>192</v>
      </c>
      <c r="C36" s="112" t="str">
        <f>IF(D35="","",((D19)*(40%)))</f>
        <v/>
      </c>
      <c r="D36" s="113" t="str">
        <f>IF(D35=0,"",IF(C36&gt;C37,C36,0))</f>
        <v/>
      </c>
      <c r="E36" s="110"/>
    </row>
    <row r="37" spans="1:5" x14ac:dyDescent="0.3">
      <c r="A37" s="109" t="s">
        <v>193</v>
      </c>
      <c r="B37" s="227" t="s">
        <v>413</v>
      </c>
      <c r="C37" s="112">
        <f>D35*0.3</f>
        <v>0</v>
      </c>
      <c r="D37" s="113">
        <f>IF(C37&gt;C36,C37,0)</f>
        <v>0</v>
      </c>
      <c r="E37" s="110"/>
    </row>
    <row r="38" spans="1:5" ht="13.8" thickBot="1" x14ac:dyDescent="0.35">
      <c r="A38" s="312" t="s">
        <v>10</v>
      </c>
      <c r="B38" s="313"/>
      <c r="C38" s="313"/>
      <c r="D38" s="115">
        <f>SUM(D35:D37)</f>
        <v>0</v>
      </c>
      <c r="E38" s="116"/>
    </row>
    <row r="39" spans="1:5" ht="13.8" thickBot="1" x14ac:dyDescent="0.35">
      <c r="A39" s="117"/>
      <c r="B39" s="117"/>
      <c r="C39" s="117"/>
      <c r="D39" s="117"/>
    </row>
    <row r="40" spans="1:5" x14ac:dyDescent="0.3">
      <c r="A40" s="273" t="s">
        <v>194</v>
      </c>
      <c r="B40" s="274"/>
      <c r="C40" s="274"/>
      <c r="D40" s="275"/>
    </row>
    <row r="41" spans="1:5" x14ac:dyDescent="0.3">
      <c r="A41" s="276" t="s">
        <v>195</v>
      </c>
      <c r="B41" s="277"/>
      <c r="C41" s="118" t="s">
        <v>196</v>
      </c>
      <c r="D41" s="119" t="s">
        <v>8</v>
      </c>
    </row>
    <row r="42" spans="1:5" x14ac:dyDescent="0.3">
      <c r="A42" s="79" t="s">
        <v>189</v>
      </c>
      <c r="B42" s="120" t="s">
        <v>260</v>
      </c>
      <c r="C42" s="121">
        <v>8.3299999999999999E-2</v>
      </c>
      <c r="D42" s="122">
        <f>(D38)*($C$42)</f>
        <v>0</v>
      </c>
    </row>
    <row r="43" spans="1:5" x14ac:dyDescent="0.3">
      <c r="A43" s="79" t="s">
        <v>191</v>
      </c>
      <c r="B43" s="120" t="s">
        <v>197</v>
      </c>
      <c r="C43" s="121">
        <v>2.7799999999999998E-2</v>
      </c>
      <c r="D43" s="122">
        <f>(D38)*($C$43)</f>
        <v>0</v>
      </c>
      <c r="E43" s="116"/>
    </row>
    <row r="44" spans="1:5" x14ac:dyDescent="0.3">
      <c r="A44" s="301" t="s">
        <v>198</v>
      </c>
      <c r="B44" s="307"/>
      <c r="C44" s="123">
        <f>SUM(C42:C43)</f>
        <v>0.1111</v>
      </c>
      <c r="D44" s="124">
        <f>SUM(D42:D43)</f>
        <v>0</v>
      </c>
    </row>
    <row r="45" spans="1:5" x14ac:dyDescent="0.3">
      <c r="A45" s="228"/>
      <c r="B45" s="229" t="s">
        <v>414</v>
      </c>
      <c r="C45" s="123">
        <f>C44*C56</f>
        <v>4.4217800000000008E-2</v>
      </c>
      <c r="D45" s="124">
        <f>D44*C45</f>
        <v>0</v>
      </c>
    </row>
    <row r="46" spans="1:5" x14ac:dyDescent="0.3">
      <c r="A46" s="301" t="s">
        <v>417</v>
      </c>
      <c r="B46" s="302"/>
      <c r="C46" s="123">
        <f>SUM(C44:C45)</f>
        <v>0.15531780000000001</v>
      </c>
      <c r="D46" s="124">
        <f>SUM(D44:D45)</f>
        <v>0</v>
      </c>
    </row>
    <row r="47" spans="1:5" x14ac:dyDescent="0.3">
      <c r="A47" s="276" t="s">
        <v>199</v>
      </c>
      <c r="B47" s="277"/>
      <c r="C47" s="118" t="s">
        <v>196</v>
      </c>
      <c r="D47" s="238" t="s">
        <v>8</v>
      </c>
    </row>
    <row r="48" spans="1:5" x14ac:dyDescent="0.3">
      <c r="A48" s="79" t="s">
        <v>189</v>
      </c>
      <c r="B48" s="125" t="s">
        <v>261</v>
      </c>
      <c r="C48" s="230">
        <v>0.2</v>
      </c>
      <c r="D48" s="122">
        <f t="shared" ref="D48:D55" si="0">($D$38+$D$44)*(C48)</f>
        <v>0</v>
      </c>
    </row>
    <row r="49" spans="1:5" x14ac:dyDescent="0.3">
      <c r="A49" s="79" t="s">
        <v>191</v>
      </c>
      <c r="B49" s="125" t="s">
        <v>262</v>
      </c>
      <c r="C49" s="176">
        <v>2.5000000000000001E-2</v>
      </c>
      <c r="D49" s="122">
        <f t="shared" si="0"/>
        <v>0</v>
      </c>
    </row>
    <row r="50" spans="1:5" x14ac:dyDescent="0.3">
      <c r="A50" s="79" t="s">
        <v>200</v>
      </c>
      <c r="B50" s="125" t="s">
        <v>263</v>
      </c>
      <c r="C50" s="237">
        <v>0.06</v>
      </c>
      <c r="D50" s="122">
        <f t="shared" si="0"/>
        <v>0</v>
      </c>
      <c r="E50" s="126"/>
    </row>
    <row r="51" spans="1:5" x14ac:dyDescent="0.3">
      <c r="A51" s="79" t="s">
        <v>201</v>
      </c>
      <c r="B51" s="125" t="s">
        <v>264</v>
      </c>
      <c r="C51" s="176">
        <v>1.4999999999999999E-2</v>
      </c>
      <c r="D51" s="122">
        <f t="shared" si="0"/>
        <v>0</v>
      </c>
    </row>
    <row r="52" spans="1:5" x14ac:dyDescent="0.3">
      <c r="A52" s="79" t="s">
        <v>202</v>
      </c>
      <c r="B52" s="125" t="s">
        <v>265</v>
      </c>
      <c r="C52" s="176">
        <v>0.01</v>
      </c>
      <c r="D52" s="122">
        <f t="shared" si="0"/>
        <v>0</v>
      </c>
    </row>
    <row r="53" spans="1:5" x14ac:dyDescent="0.3">
      <c r="A53" s="79" t="s">
        <v>203</v>
      </c>
      <c r="B53" s="127" t="s">
        <v>266</v>
      </c>
      <c r="C53" s="176">
        <v>6.0000000000000001E-3</v>
      </c>
      <c r="D53" s="122">
        <f t="shared" si="0"/>
        <v>0</v>
      </c>
    </row>
    <row r="54" spans="1:5" x14ac:dyDescent="0.3">
      <c r="A54" s="79" t="s">
        <v>204</v>
      </c>
      <c r="B54" s="125" t="s">
        <v>267</v>
      </c>
      <c r="C54" s="176">
        <v>2E-3</v>
      </c>
      <c r="D54" s="122">
        <f t="shared" si="0"/>
        <v>0</v>
      </c>
    </row>
    <row r="55" spans="1:5" x14ac:dyDescent="0.3">
      <c r="A55" s="79" t="s">
        <v>205</v>
      </c>
      <c r="B55" s="125" t="s">
        <v>268</v>
      </c>
      <c r="C55" s="176">
        <v>0.08</v>
      </c>
      <c r="D55" s="122">
        <f t="shared" si="0"/>
        <v>0</v>
      </c>
      <c r="E55" s="116"/>
    </row>
    <row r="56" spans="1:5" x14ac:dyDescent="0.3">
      <c r="A56" s="301" t="s">
        <v>206</v>
      </c>
      <c r="B56" s="307"/>
      <c r="C56" s="128">
        <f>SUM(C48:C55)</f>
        <v>0.39800000000000008</v>
      </c>
      <c r="D56" s="129">
        <f>SUM(D48:D55)</f>
        <v>0</v>
      </c>
    </row>
    <row r="57" spans="1:5" x14ac:dyDescent="0.3">
      <c r="A57" s="276" t="s">
        <v>12</v>
      </c>
      <c r="B57" s="277"/>
      <c r="C57" s="130" t="s">
        <v>207</v>
      </c>
      <c r="D57" s="108" t="s">
        <v>8</v>
      </c>
    </row>
    <row r="58" spans="1:5" x14ac:dyDescent="0.25">
      <c r="A58" s="79" t="s">
        <v>189</v>
      </c>
      <c r="B58" s="131" t="s">
        <v>208</v>
      </c>
      <c r="C58" s="182"/>
      <c r="D58" s="132">
        <f>IF((C58*22)-(D35*6%)&lt;0,0,(C58*22)-(D35*6%))</f>
        <v>0</v>
      </c>
      <c r="E58" s="133"/>
    </row>
    <row r="59" spans="1:5" x14ac:dyDescent="0.25">
      <c r="A59" s="79" t="s">
        <v>191</v>
      </c>
      <c r="B59" s="131" t="s">
        <v>209</v>
      </c>
      <c r="C59" s="183"/>
      <c r="D59" s="134">
        <f>(C59)*22</f>
        <v>0</v>
      </c>
      <c r="E59" s="133"/>
    </row>
    <row r="60" spans="1:5" x14ac:dyDescent="0.3">
      <c r="A60" s="79" t="s">
        <v>200</v>
      </c>
      <c r="B60" s="131" t="s">
        <v>210</v>
      </c>
      <c r="C60" s="184">
        <v>0</v>
      </c>
      <c r="D60" s="134">
        <f>($C$60)</f>
        <v>0</v>
      </c>
      <c r="E60" s="110"/>
    </row>
    <row r="61" spans="1:5" x14ac:dyDescent="0.3">
      <c r="A61" s="79" t="s">
        <v>201</v>
      </c>
      <c r="B61" s="131" t="s">
        <v>211</v>
      </c>
      <c r="C61" s="184">
        <v>0</v>
      </c>
      <c r="D61" s="134">
        <f>($C$61)</f>
        <v>0</v>
      </c>
      <c r="E61" s="135"/>
    </row>
    <row r="62" spans="1:5" x14ac:dyDescent="0.3">
      <c r="A62" s="79" t="s">
        <v>202</v>
      </c>
      <c r="B62" s="131" t="s">
        <v>212</v>
      </c>
      <c r="C62" s="184">
        <v>0</v>
      </c>
      <c r="D62" s="134">
        <f>$C$62</f>
        <v>0</v>
      </c>
      <c r="E62" s="136"/>
    </row>
    <row r="63" spans="1:5" x14ac:dyDescent="0.3">
      <c r="A63" s="79" t="s">
        <v>213</v>
      </c>
      <c r="B63" s="131" t="s">
        <v>214</v>
      </c>
      <c r="C63" s="184">
        <v>0</v>
      </c>
      <c r="D63" s="134">
        <f>$C$63</f>
        <v>0</v>
      </c>
      <c r="E63" s="135"/>
    </row>
    <row r="64" spans="1:5" x14ac:dyDescent="0.3">
      <c r="A64" s="286" t="s">
        <v>215</v>
      </c>
      <c r="B64" s="287"/>
      <c r="C64" s="137"/>
      <c r="D64" s="138">
        <f>SUM(D58:D63)</f>
        <v>0</v>
      </c>
    </row>
    <row r="65" spans="1:4" hidden="1" x14ac:dyDescent="0.3">
      <c r="A65" s="288" t="s">
        <v>216</v>
      </c>
      <c r="B65" s="302"/>
      <c r="C65" s="118" t="s">
        <v>217</v>
      </c>
      <c r="D65" s="108" t="s">
        <v>8</v>
      </c>
    </row>
    <row r="66" spans="1:4" hidden="1" x14ac:dyDescent="0.3">
      <c r="A66" s="79" t="s">
        <v>189</v>
      </c>
      <c r="B66" s="120" t="s">
        <v>218</v>
      </c>
      <c r="C66" s="139">
        <v>0</v>
      </c>
      <c r="D66" s="140">
        <f>(D38/220)*150%*0.5*C66</f>
        <v>0</v>
      </c>
    </row>
    <row r="67" spans="1:4" ht="13.8" hidden="1" thickBot="1" x14ac:dyDescent="0.35">
      <c r="A67" s="271" t="s">
        <v>219</v>
      </c>
      <c r="B67" s="297"/>
      <c r="C67" s="141"/>
      <c r="D67" s="142">
        <f>D66</f>
        <v>0</v>
      </c>
    </row>
    <row r="68" spans="1:4" x14ac:dyDescent="0.3">
      <c r="A68" s="303" t="s">
        <v>220</v>
      </c>
      <c r="B68" s="304"/>
      <c r="C68" s="277"/>
      <c r="D68" s="305"/>
    </row>
    <row r="69" spans="1:4" ht="39.6" x14ac:dyDescent="0.3">
      <c r="A69" s="143" t="s">
        <v>221</v>
      </c>
      <c r="B69" s="306" t="s">
        <v>222</v>
      </c>
      <c r="C69" s="306"/>
      <c r="D69" s="144">
        <f>(D46)</f>
        <v>0</v>
      </c>
    </row>
    <row r="70" spans="1:4" ht="39.6" x14ac:dyDescent="0.3">
      <c r="A70" s="143" t="s">
        <v>223</v>
      </c>
      <c r="B70" s="306" t="s">
        <v>224</v>
      </c>
      <c r="C70" s="306"/>
      <c r="D70" s="144">
        <f>(D56)</f>
        <v>0</v>
      </c>
    </row>
    <row r="71" spans="1:4" ht="39.6" x14ac:dyDescent="0.3">
      <c r="A71" s="143" t="s">
        <v>225</v>
      </c>
      <c r="B71" s="306" t="s">
        <v>15</v>
      </c>
      <c r="C71" s="306"/>
      <c r="D71" s="144">
        <f>(D64)</f>
        <v>0</v>
      </c>
    </row>
    <row r="72" spans="1:4" ht="26.4" x14ac:dyDescent="0.3">
      <c r="A72" s="143" t="s">
        <v>55</v>
      </c>
      <c r="B72" s="306" t="s">
        <v>226</v>
      </c>
      <c r="C72" s="278"/>
      <c r="D72" s="144">
        <f>D67</f>
        <v>0</v>
      </c>
    </row>
    <row r="73" spans="1:4" ht="13.8" thickBot="1" x14ac:dyDescent="0.35">
      <c r="A73" s="271" t="s">
        <v>16</v>
      </c>
      <c r="B73" s="272"/>
      <c r="C73" s="272"/>
      <c r="D73" s="145">
        <f>SUM(D69:D72)</f>
        <v>0</v>
      </c>
    </row>
    <row r="74" spans="1:4" ht="13.8" thickBot="1" x14ac:dyDescent="0.35">
      <c r="A74" s="146"/>
      <c r="B74" s="146"/>
      <c r="C74" s="146"/>
      <c r="D74" s="146"/>
    </row>
    <row r="75" spans="1:4" x14ac:dyDescent="0.3">
      <c r="A75" s="273" t="s">
        <v>227</v>
      </c>
      <c r="B75" s="274"/>
      <c r="C75" s="274"/>
      <c r="D75" s="275"/>
    </row>
    <row r="76" spans="1:4" x14ac:dyDescent="0.3">
      <c r="A76" s="276" t="s">
        <v>228</v>
      </c>
      <c r="B76" s="277"/>
      <c r="C76" s="118" t="s">
        <v>196</v>
      </c>
      <c r="D76" s="108" t="s">
        <v>8</v>
      </c>
    </row>
    <row r="77" spans="1:4" x14ac:dyDescent="0.3">
      <c r="A77" s="79" t="s">
        <v>189</v>
      </c>
      <c r="B77" s="120" t="s">
        <v>229</v>
      </c>
      <c r="C77" s="147">
        <v>4.1999999999999997E-3</v>
      </c>
      <c r="D77" s="148">
        <f t="shared" ref="D77:D82" si="1">($D$38)*(C77)</f>
        <v>0</v>
      </c>
    </row>
    <row r="78" spans="1:4" x14ac:dyDescent="0.3">
      <c r="A78" s="79" t="s">
        <v>191</v>
      </c>
      <c r="B78" s="120" t="s">
        <v>17</v>
      </c>
      <c r="C78" s="147">
        <f>($C$55)*(C77)</f>
        <v>3.3599999999999998E-4</v>
      </c>
      <c r="D78" s="148">
        <f t="shared" si="1"/>
        <v>0</v>
      </c>
    </row>
    <row r="79" spans="1:4" x14ac:dyDescent="0.3">
      <c r="A79" s="79" t="s">
        <v>200</v>
      </c>
      <c r="B79" s="120" t="s">
        <v>230</v>
      </c>
      <c r="C79" s="147">
        <v>3.2000000000000001E-2</v>
      </c>
      <c r="D79" s="148">
        <f t="shared" si="1"/>
        <v>0</v>
      </c>
    </row>
    <row r="80" spans="1:4" x14ac:dyDescent="0.3">
      <c r="A80" s="79" t="s">
        <v>201</v>
      </c>
      <c r="B80" s="120" t="s">
        <v>269</v>
      </c>
      <c r="C80" s="147">
        <v>1.9400000000000001E-2</v>
      </c>
      <c r="D80" s="148">
        <f t="shared" si="1"/>
        <v>0</v>
      </c>
    </row>
    <row r="81" spans="1:5" x14ac:dyDescent="0.3">
      <c r="A81" s="79" t="s">
        <v>202</v>
      </c>
      <c r="B81" s="120" t="s">
        <v>231</v>
      </c>
      <c r="C81" s="147">
        <f>($C$56)*(C80)</f>
        <v>7.7212000000000018E-3</v>
      </c>
      <c r="D81" s="148">
        <f t="shared" si="1"/>
        <v>0</v>
      </c>
    </row>
    <row r="82" spans="1:5" x14ac:dyDescent="0.3">
      <c r="A82" s="79" t="s">
        <v>203</v>
      </c>
      <c r="B82" s="120" t="s">
        <v>232</v>
      </c>
      <c r="C82" s="147">
        <v>8.0000000000000002E-3</v>
      </c>
      <c r="D82" s="148">
        <f t="shared" si="1"/>
        <v>0</v>
      </c>
    </row>
    <row r="83" spans="1:5" ht="13.8" thickBot="1" x14ac:dyDescent="0.35">
      <c r="A83" s="271" t="s">
        <v>18</v>
      </c>
      <c r="B83" s="272"/>
      <c r="C83" s="149">
        <f>SUM(C77:C82)</f>
        <v>7.1657200000000004E-2</v>
      </c>
      <c r="D83" s="145">
        <f>SUM(D77:D82)</f>
        <v>0</v>
      </c>
    </row>
    <row r="84" spans="1:5" ht="13.8" thickBot="1" x14ac:dyDescent="0.35">
      <c r="A84" s="146"/>
      <c r="B84" s="126"/>
      <c r="C84" s="126"/>
      <c r="D84" s="126"/>
    </row>
    <row r="85" spans="1:5" x14ac:dyDescent="0.3">
      <c r="A85" s="273" t="s">
        <v>233</v>
      </c>
      <c r="B85" s="274"/>
      <c r="C85" s="274"/>
      <c r="D85" s="275"/>
    </row>
    <row r="86" spans="1:5" x14ac:dyDescent="0.3">
      <c r="A86" s="288" t="s">
        <v>19</v>
      </c>
      <c r="B86" s="289"/>
      <c r="C86" s="118" t="s">
        <v>196</v>
      </c>
      <c r="D86" s="108" t="s">
        <v>8</v>
      </c>
    </row>
    <row r="87" spans="1:5" x14ac:dyDescent="0.3">
      <c r="A87" s="79" t="s">
        <v>189</v>
      </c>
      <c r="B87" s="120" t="s">
        <v>234</v>
      </c>
      <c r="C87" s="181">
        <v>8.3299999999999999E-2</v>
      </c>
      <c r="D87" s="148">
        <f t="shared" ref="D87:D92" si="2">($D$38+$D$44+$D$56+$D$64+$D$83)*(C87)</f>
        <v>0</v>
      </c>
      <c r="E87" s="150"/>
    </row>
    <row r="88" spans="1:5" x14ac:dyDescent="0.3">
      <c r="A88" s="79" t="s">
        <v>191</v>
      </c>
      <c r="B88" s="120" t="s">
        <v>235</v>
      </c>
      <c r="C88" s="181">
        <v>2.8E-3</v>
      </c>
      <c r="D88" s="148">
        <f t="shared" si="2"/>
        <v>0</v>
      </c>
    </row>
    <row r="89" spans="1:5" x14ac:dyDescent="0.3">
      <c r="A89" s="79" t="s">
        <v>200</v>
      </c>
      <c r="B89" s="120" t="s">
        <v>236</v>
      </c>
      <c r="C89" s="181">
        <v>8.0000000000000004E-4</v>
      </c>
      <c r="D89" s="148">
        <f t="shared" si="2"/>
        <v>0</v>
      </c>
    </row>
    <row r="90" spans="1:5" x14ac:dyDescent="0.3">
      <c r="A90" s="79" t="s">
        <v>201</v>
      </c>
      <c r="B90" s="120" t="s">
        <v>237</v>
      </c>
      <c r="C90" s="181">
        <v>2.9999999999999997E-4</v>
      </c>
      <c r="D90" s="148">
        <f t="shared" si="2"/>
        <v>0</v>
      </c>
    </row>
    <row r="91" spans="1:5" x14ac:dyDescent="0.3">
      <c r="A91" s="79" t="s">
        <v>202</v>
      </c>
      <c r="B91" s="225" t="s">
        <v>238</v>
      </c>
      <c r="C91" s="181">
        <v>5.9999999999999995E-4</v>
      </c>
      <c r="D91" s="148">
        <f t="shared" si="2"/>
        <v>0</v>
      </c>
    </row>
    <row r="92" spans="1:5" x14ac:dyDescent="0.3">
      <c r="A92" s="79" t="s">
        <v>415</v>
      </c>
      <c r="B92" s="225" t="s">
        <v>416</v>
      </c>
      <c r="C92" s="181">
        <v>0</v>
      </c>
      <c r="D92" s="148">
        <f t="shared" si="2"/>
        <v>0</v>
      </c>
    </row>
    <row r="93" spans="1:5" x14ac:dyDescent="0.3">
      <c r="A93" s="286" t="s">
        <v>239</v>
      </c>
      <c r="B93" s="287"/>
      <c r="C93" s="152">
        <f>SUM(C87:C92)</f>
        <v>8.7799999999999989E-2</v>
      </c>
      <c r="D93" s="153">
        <f>SUM(D87:D92)</f>
        <v>0</v>
      </c>
    </row>
    <row r="94" spans="1:5" x14ac:dyDescent="0.3">
      <c r="A94" s="228"/>
      <c r="B94" s="229" t="s">
        <v>414</v>
      </c>
      <c r="C94" s="152">
        <f>C93*C56</f>
        <v>3.49444E-2</v>
      </c>
      <c r="D94" s="153">
        <f>D93*C94</f>
        <v>0</v>
      </c>
    </row>
    <row r="95" spans="1:5" x14ac:dyDescent="0.3">
      <c r="A95" s="301" t="s">
        <v>418</v>
      </c>
      <c r="B95" s="302"/>
      <c r="C95" s="152">
        <f>SUM(C93:C94)</f>
        <v>0.12274439999999999</v>
      </c>
      <c r="D95" s="153">
        <f>SUM(D93:D94)</f>
        <v>0</v>
      </c>
    </row>
    <row r="96" spans="1:5" x14ac:dyDescent="0.3">
      <c r="A96" s="288" t="s">
        <v>21</v>
      </c>
      <c r="B96" s="289"/>
      <c r="C96" s="118"/>
      <c r="D96" s="108" t="s">
        <v>8</v>
      </c>
    </row>
    <row r="97" spans="1:4" x14ac:dyDescent="0.3">
      <c r="A97" s="79" t="s">
        <v>189</v>
      </c>
      <c r="B97" s="120" t="s">
        <v>22</v>
      </c>
      <c r="C97" s="154"/>
      <c r="D97" s="155"/>
    </row>
    <row r="98" spans="1:4" ht="13.8" thickBot="1" x14ac:dyDescent="0.35">
      <c r="A98" s="271" t="s">
        <v>240</v>
      </c>
      <c r="B98" s="272"/>
      <c r="C98" s="141"/>
      <c r="D98" s="142">
        <f>D97</f>
        <v>0</v>
      </c>
    </row>
    <row r="99" spans="1:4" x14ac:dyDescent="0.3">
      <c r="A99" s="290" t="s">
        <v>241</v>
      </c>
      <c r="B99" s="291"/>
      <c r="C99" s="291"/>
      <c r="D99" s="292"/>
    </row>
    <row r="100" spans="1:4" ht="39.6" x14ac:dyDescent="0.3">
      <c r="A100" s="143" t="s">
        <v>242</v>
      </c>
      <c r="B100" s="293" t="s">
        <v>20</v>
      </c>
      <c r="C100" s="294"/>
      <c r="D100" s="144">
        <f>(D95)</f>
        <v>0</v>
      </c>
    </row>
    <row r="101" spans="1:4" x14ac:dyDescent="0.3">
      <c r="A101" s="79" t="s">
        <v>243</v>
      </c>
      <c r="B101" s="295" t="s">
        <v>22</v>
      </c>
      <c r="C101" s="296"/>
      <c r="D101" s="148">
        <f>D98</f>
        <v>0</v>
      </c>
    </row>
    <row r="102" spans="1:4" ht="13.8" thickBot="1" x14ac:dyDescent="0.35">
      <c r="A102" s="271" t="s">
        <v>26</v>
      </c>
      <c r="B102" s="272"/>
      <c r="C102" s="297"/>
      <c r="D102" s="145">
        <f>SUM(D100:D101)</f>
        <v>0</v>
      </c>
    </row>
    <row r="103" spans="1:4" ht="13.8" thickBot="1" x14ac:dyDescent="0.35">
      <c r="A103" s="146"/>
      <c r="B103" s="146"/>
      <c r="C103" s="146"/>
      <c r="D103" s="146"/>
    </row>
    <row r="104" spans="1:4" x14ac:dyDescent="0.3">
      <c r="A104" s="273" t="s">
        <v>244</v>
      </c>
      <c r="B104" s="274"/>
      <c r="C104" s="274"/>
      <c r="D104" s="275"/>
    </row>
    <row r="105" spans="1:4" x14ac:dyDescent="0.3">
      <c r="A105" s="276" t="s">
        <v>245</v>
      </c>
      <c r="B105" s="277"/>
      <c r="C105" s="277"/>
      <c r="D105" s="108" t="s">
        <v>8</v>
      </c>
    </row>
    <row r="106" spans="1:4" x14ac:dyDescent="0.3">
      <c r="A106" s="79" t="s">
        <v>189</v>
      </c>
      <c r="B106" s="156" t="s">
        <v>28</v>
      </c>
      <c r="C106" s="157"/>
      <c r="D106" s="179"/>
    </row>
    <row r="107" spans="1:4" x14ac:dyDescent="0.3">
      <c r="A107" s="79" t="s">
        <v>246</v>
      </c>
      <c r="B107" s="156" t="s">
        <v>27</v>
      </c>
      <c r="C107" s="157"/>
      <c r="D107" s="180"/>
    </row>
    <row r="108" spans="1:4" x14ac:dyDescent="0.3">
      <c r="A108" s="79" t="s">
        <v>200</v>
      </c>
      <c r="B108" s="156" t="s">
        <v>28</v>
      </c>
      <c r="C108" s="157"/>
      <c r="D108" s="180"/>
    </row>
    <row r="109" spans="1:4" x14ac:dyDescent="0.3">
      <c r="A109" s="79" t="s">
        <v>201</v>
      </c>
      <c r="B109" s="156" t="s">
        <v>29</v>
      </c>
      <c r="C109" s="157"/>
      <c r="D109" s="180"/>
    </row>
    <row r="110" spans="1:4" x14ac:dyDescent="0.3">
      <c r="A110" s="79" t="s">
        <v>200</v>
      </c>
      <c r="B110" s="156" t="s">
        <v>30</v>
      </c>
      <c r="C110" s="157"/>
      <c r="D110" s="180"/>
    </row>
    <row r="111" spans="1:4" ht="13.8" thickBot="1" x14ac:dyDescent="0.35">
      <c r="A111" s="271" t="s">
        <v>31</v>
      </c>
      <c r="B111" s="297"/>
      <c r="C111" s="158">
        <f>C106</f>
        <v>0</v>
      </c>
      <c r="D111" s="159">
        <f>SUM(D106:D110)</f>
        <v>0</v>
      </c>
    </row>
    <row r="112" spans="1:4" ht="13.8" thickBot="1" x14ac:dyDescent="0.35">
      <c r="A112" s="160"/>
      <c r="B112" s="161"/>
      <c r="C112" s="161"/>
      <c r="D112" s="162"/>
    </row>
    <row r="113" spans="1:6" x14ac:dyDescent="0.3">
      <c r="A113" s="298" t="s">
        <v>247</v>
      </c>
      <c r="B113" s="299"/>
      <c r="C113" s="299"/>
      <c r="D113" s="300"/>
    </row>
    <row r="114" spans="1:6" x14ac:dyDescent="0.3">
      <c r="A114" s="284" t="s">
        <v>248</v>
      </c>
      <c r="B114" s="285"/>
      <c r="C114" s="118" t="s">
        <v>196</v>
      </c>
      <c r="D114" s="163" t="s">
        <v>8</v>
      </c>
    </row>
    <row r="115" spans="1:6" x14ac:dyDescent="0.3">
      <c r="A115" s="79" t="s">
        <v>189</v>
      </c>
      <c r="B115" s="226" t="s">
        <v>32</v>
      </c>
      <c r="C115" s="121"/>
      <c r="D115" s="148"/>
      <c r="E115" s="165"/>
    </row>
    <row r="116" spans="1:6" x14ac:dyDescent="0.3">
      <c r="A116" s="79"/>
      <c r="B116" s="226" t="s">
        <v>259</v>
      </c>
      <c r="C116" s="176"/>
      <c r="D116" s="148">
        <f>(D38+D73+D83+D102+D111)*C116</f>
        <v>0</v>
      </c>
      <c r="E116" s="165"/>
    </row>
    <row r="117" spans="1:6" ht="26.4" x14ac:dyDescent="0.3">
      <c r="A117" s="79"/>
      <c r="B117" s="226" t="s">
        <v>276</v>
      </c>
      <c r="C117" s="121"/>
      <c r="D117" s="178"/>
      <c r="E117" s="165"/>
    </row>
    <row r="118" spans="1:6" x14ac:dyDescent="0.3">
      <c r="A118" s="79" t="s">
        <v>191</v>
      </c>
      <c r="B118" s="226" t="s">
        <v>33</v>
      </c>
      <c r="C118" s="176"/>
      <c r="D118" s="148">
        <f>(D38+D73+D83+D102+D111+D115)*C118</f>
        <v>0</v>
      </c>
      <c r="E118" s="165"/>
    </row>
    <row r="119" spans="1:6" x14ac:dyDescent="0.3">
      <c r="A119" s="79" t="s">
        <v>419</v>
      </c>
      <c r="B119" s="233" t="s">
        <v>420</v>
      </c>
      <c r="C119" s="176"/>
      <c r="D119" s="148">
        <f>C119*F121</f>
        <v>0</v>
      </c>
      <c r="E119" s="235" t="s">
        <v>426</v>
      </c>
      <c r="F119" s="234">
        <f>C119+C121+C122+C125</f>
        <v>0</v>
      </c>
    </row>
    <row r="120" spans="1:6" x14ac:dyDescent="0.3">
      <c r="A120" s="270" t="s">
        <v>201</v>
      </c>
      <c r="B120" s="127" t="s">
        <v>423</v>
      </c>
      <c r="C120" s="231"/>
      <c r="D120" s="166"/>
      <c r="E120" s="236" t="s">
        <v>427</v>
      </c>
      <c r="F120" s="116">
        <f>+D116+D117+D118+D135</f>
        <v>0</v>
      </c>
    </row>
    <row r="121" spans="1:6" x14ac:dyDescent="0.3">
      <c r="A121" s="270"/>
      <c r="B121" s="232" t="s">
        <v>422</v>
      </c>
      <c r="C121" s="176"/>
      <c r="D121" s="148">
        <f>((D38+D73+D83+D102+D111+D115+D118)/(1-C120))*C121</f>
        <v>0</v>
      </c>
      <c r="E121" s="236" t="s">
        <v>428</v>
      </c>
      <c r="F121" s="116">
        <f>(F120/(1-F119))</f>
        <v>0</v>
      </c>
    </row>
    <row r="122" spans="1:6" x14ac:dyDescent="0.3">
      <c r="A122" s="270"/>
      <c r="B122" s="232" t="s">
        <v>421</v>
      </c>
      <c r="C122" s="176"/>
      <c r="D122" s="148">
        <f>((D38+D73+D83+D102+D111+D115+D118)/(1-C120))*C122</f>
        <v>0</v>
      </c>
      <c r="E122" s="236" t="s">
        <v>429</v>
      </c>
      <c r="F122" s="116">
        <f>F121-F120</f>
        <v>0</v>
      </c>
    </row>
    <row r="123" spans="1:6" x14ac:dyDescent="0.3">
      <c r="A123" s="270"/>
      <c r="B123" s="127" t="s">
        <v>424</v>
      </c>
      <c r="C123" s="177"/>
      <c r="D123" s="178"/>
    </row>
    <row r="124" spans="1:6" x14ac:dyDescent="0.3">
      <c r="A124" s="270"/>
      <c r="B124" s="127" t="s">
        <v>425</v>
      </c>
      <c r="C124" s="177"/>
      <c r="D124" s="178"/>
    </row>
    <row r="125" spans="1:6" x14ac:dyDescent="0.3">
      <c r="A125" s="270"/>
      <c r="B125" s="232" t="s">
        <v>249</v>
      </c>
      <c r="C125" s="176"/>
      <c r="D125" s="148">
        <f>((D38+D73+D83+D102+D111+D115+D118)/(1-C120))*C125</f>
        <v>0</v>
      </c>
    </row>
    <row r="126" spans="1:6" ht="13.8" thickBot="1" x14ac:dyDescent="0.35">
      <c r="A126" s="271" t="s">
        <v>38</v>
      </c>
      <c r="B126" s="272"/>
      <c r="C126" s="167">
        <f>SUM(C116:C125)</f>
        <v>0</v>
      </c>
      <c r="D126" s="142">
        <f>SUM(D115:D125)</f>
        <v>0</v>
      </c>
    </row>
    <row r="127" spans="1:6" ht="13.8" thickBot="1" x14ac:dyDescent="0.35">
      <c r="A127" s="146"/>
      <c r="B127" s="146"/>
      <c r="C127" s="146"/>
      <c r="D127" s="146"/>
    </row>
    <row r="128" spans="1:6" x14ac:dyDescent="0.3">
      <c r="A128" s="273" t="s">
        <v>250</v>
      </c>
      <c r="B128" s="274"/>
      <c r="C128" s="274"/>
      <c r="D128" s="275"/>
    </row>
    <row r="129" spans="1:5" x14ac:dyDescent="0.3">
      <c r="A129" s="276" t="s">
        <v>251</v>
      </c>
      <c r="B129" s="277"/>
      <c r="C129" s="277"/>
      <c r="D129" s="168" t="s">
        <v>8</v>
      </c>
    </row>
    <row r="130" spans="1:5" x14ac:dyDescent="0.3">
      <c r="A130" s="79" t="s">
        <v>189</v>
      </c>
      <c r="B130" s="278" t="s">
        <v>252</v>
      </c>
      <c r="C130" s="279"/>
      <c r="D130" s="169">
        <f>(D38)</f>
        <v>0</v>
      </c>
    </row>
    <row r="131" spans="1:5" x14ac:dyDescent="0.3">
      <c r="A131" s="79" t="s">
        <v>191</v>
      </c>
      <c r="B131" s="278" t="s">
        <v>13</v>
      </c>
      <c r="C131" s="279"/>
      <c r="D131" s="155">
        <f>(D73)</f>
        <v>0</v>
      </c>
    </row>
    <row r="132" spans="1:5" x14ac:dyDescent="0.3">
      <c r="A132" s="79" t="s">
        <v>200</v>
      </c>
      <c r="B132" s="278" t="s">
        <v>253</v>
      </c>
      <c r="C132" s="279"/>
      <c r="D132" s="155">
        <f>(D83)</f>
        <v>0</v>
      </c>
    </row>
    <row r="133" spans="1:5" x14ac:dyDescent="0.3">
      <c r="A133" s="79" t="s">
        <v>201</v>
      </c>
      <c r="B133" s="278" t="s">
        <v>23</v>
      </c>
      <c r="C133" s="279"/>
      <c r="D133" s="155">
        <f>(D102)</f>
        <v>0</v>
      </c>
    </row>
    <row r="134" spans="1:5" x14ac:dyDescent="0.3">
      <c r="A134" s="79" t="s">
        <v>202</v>
      </c>
      <c r="B134" s="278" t="s">
        <v>254</v>
      </c>
      <c r="C134" s="279"/>
      <c r="D134" s="155">
        <f>D106</f>
        <v>0</v>
      </c>
    </row>
    <row r="135" spans="1:5" x14ac:dyDescent="0.3">
      <c r="A135" s="280" t="s">
        <v>255</v>
      </c>
      <c r="B135" s="281"/>
      <c r="C135" s="282"/>
      <c r="D135" s="170">
        <f>SUM(D130:D134)</f>
        <v>0</v>
      </c>
      <c r="E135" s="116"/>
    </row>
    <row r="136" spans="1:5" ht="13.8" thickBot="1" x14ac:dyDescent="0.35">
      <c r="A136" s="171" t="s">
        <v>203</v>
      </c>
      <c r="B136" s="283" t="s">
        <v>256</v>
      </c>
      <c r="C136" s="283"/>
      <c r="D136" s="172">
        <f>(D126)</f>
        <v>0</v>
      </c>
    </row>
    <row r="137" spans="1:5" ht="13.8" thickBot="1" x14ac:dyDescent="0.35">
      <c r="A137" s="268" t="s">
        <v>257</v>
      </c>
      <c r="B137" s="269"/>
      <c r="C137" s="269"/>
      <c r="D137" s="173">
        <f>SUM(D135:D136)</f>
        <v>0</v>
      </c>
    </row>
    <row r="138" spans="1:5" x14ac:dyDescent="0.3">
      <c r="A138" s="74"/>
      <c r="D138" s="90"/>
    </row>
    <row r="139" spans="1:5" x14ac:dyDescent="0.3">
      <c r="D139" s="90"/>
    </row>
    <row r="140" spans="1:5" x14ac:dyDescent="0.3">
      <c r="D140" s="90"/>
    </row>
    <row r="141" spans="1:5" x14ac:dyDescent="0.3">
      <c r="D141" s="90"/>
    </row>
    <row r="142" spans="1:5" x14ac:dyDescent="0.3">
      <c r="C142" s="174"/>
    </row>
  </sheetData>
  <sheetProtection algorithmName="SHA-512" hashValue="cHAVNmA6DHbgyzL56UF5JCEqJfl1SCZPyiqyn7HqZ7SWJz4j0/rVGn2BcTW1FUZQHY4mrlFtqyRi0vFN8ctAUQ==" saltValue="vev/0hVQy7RQNFIVvpMCZA==" spinCount="100000" sheet="1" objects="1" scenarios="1"/>
  <mergeCells count="69">
    <mergeCell ref="B24:C24"/>
    <mergeCell ref="A1:D1"/>
    <mergeCell ref="A2:D2"/>
    <mergeCell ref="A3:D3"/>
    <mergeCell ref="A5:D5"/>
    <mergeCell ref="A6:D6"/>
    <mergeCell ref="A7:D7"/>
    <mergeCell ref="A13:D13"/>
    <mergeCell ref="C17:D17"/>
    <mergeCell ref="A21:D21"/>
    <mergeCell ref="B22:C22"/>
    <mergeCell ref="B23:C23"/>
    <mergeCell ref="A40:D40"/>
    <mergeCell ref="B25:C25"/>
    <mergeCell ref="B26:C26"/>
    <mergeCell ref="B27:C27"/>
    <mergeCell ref="B28:C28"/>
    <mergeCell ref="B29:C29"/>
    <mergeCell ref="B30:C30"/>
    <mergeCell ref="B31:C31"/>
    <mergeCell ref="A33:D33"/>
    <mergeCell ref="A34:C34"/>
    <mergeCell ref="B35:C35"/>
    <mergeCell ref="A38:C38"/>
    <mergeCell ref="B70:C70"/>
    <mergeCell ref="A41:B41"/>
    <mergeCell ref="A44:B44"/>
    <mergeCell ref="A46:B46"/>
    <mergeCell ref="A47:B47"/>
    <mergeCell ref="A56:B56"/>
    <mergeCell ref="A57:B57"/>
    <mergeCell ref="A64:B64"/>
    <mergeCell ref="A65:B65"/>
    <mergeCell ref="A67:B67"/>
    <mergeCell ref="A68:D68"/>
    <mergeCell ref="B69:C69"/>
    <mergeCell ref="A98:B98"/>
    <mergeCell ref="B71:C71"/>
    <mergeCell ref="B72:C72"/>
    <mergeCell ref="A73:C73"/>
    <mergeCell ref="A75:D75"/>
    <mergeCell ref="A76:B76"/>
    <mergeCell ref="A83:B83"/>
    <mergeCell ref="A85:D85"/>
    <mergeCell ref="A86:B86"/>
    <mergeCell ref="A93:B93"/>
    <mergeCell ref="A95:B95"/>
    <mergeCell ref="A96:B96"/>
    <mergeCell ref="A128:D128"/>
    <mergeCell ref="A99:D99"/>
    <mergeCell ref="B100:C100"/>
    <mergeCell ref="B101:C101"/>
    <mergeCell ref="A102:C102"/>
    <mergeCell ref="A104:D104"/>
    <mergeCell ref="A105:C105"/>
    <mergeCell ref="A111:B111"/>
    <mergeCell ref="A113:D113"/>
    <mergeCell ref="A114:B114"/>
    <mergeCell ref="A120:A125"/>
    <mergeCell ref="A126:B126"/>
    <mergeCell ref="A135:C135"/>
    <mergeCell ref="B136:C136"/>
    <mergeCell ref="A137:C137"/>
    <mergeCell ref="A129:C129"/>
    <mergeCell ref="B130:C130"/>
    <mergeCell ref="B131:C131"/>
    <mergeCell ref="B132:C132"/>
    <mergeCell ref="B133:C133"/>
    <mergeCell ref="B134:C134"/>
  </mergeCells>
  <pageMargins left="0.511811024" right="0.511811024" top="0.78740157499999996" bottom="0.78740157499999996" header="0.31496062000000002" footer="0.31496062000000002"/>
  <pageSetup paperSize="9" orientation="portrait" verticalDpi="0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C45350-B53D-45FE-800D-175ED2AB7AA1}">
  <dimension ref="A1:G142"/>
  <sheetViews>
    <sheetView showGridLines="0" topLeftCell="A10" workbookViewId="0">
      <selection activeCell="D35" sqref="D35"/>
    </sheetView>
  </sheetViews>
  <sheetFormatPr defaultRowHeight="13.2" x14ac:dyDescent="0.3"/>
  <cols>
    <col min="1" max="1" width="3.88671875" style="89" customWidth="1"/>
    <col min="2" max="2" width="70.6640625" style="74" customWidth="1"/>
    <col min="3" max="3" width="14.6640625" style="89" customWidth="1"/>
    <col min="4" max="4" width="17.77734375" style="175" customWidth="1"/>
    <col min="5" max="5" width="55.77734375" style="74" customWidth="1"/>
    <col min="6" max="6" width="17.5546875" style="74" bestFit="1" customWidth="1"/>
    <col min="7" max="7" width="8.44140625" style="74" bestFit="1" customWidth="1"/>
    <col min="8" max="222" width="9.109375" style="74" bestFit="1" customWidth="1"/>
    <col min="223" max="223" width="1.88671875" style="74" customWidth="1"/>
    <col min="224" max="224" width="7.33203125" style="74" customWidth="1"/>
    <col min="225" max="225" width="9.88671875" style="74" customWidth="1"/>
    <col min="226" max="226" width="12.6640625" style="74" customWidth="1"/>
    <col min="227" max="227" width="11.109375" style="74" customWidth="1"/>
    <col min="228" max="228" width="10.88671875" style="74" customWidth="1"/>
    <col min="229" max="229" width="11.5546875" style="74" customWidth="1"/>
    <col min="230" max="230" width="13.44140625" style="74" customWidth="1"/>
    <col min="231" max="231" width="11.109375" style="74" customWidth="1"/>
    <col min="232" max="232" width="11.33203125" style="74" bestFit="1" customWidth="1"/>
    <col min="233" max="233" width="11.5546875" style="74" customWidth="1"/>
    <col min="234" max="234" width="8.88671875" style="74"/>
    <col min="235" max="235" width="9.88671875" style="74" bestFit="1" customWidth="1"/>
    <col min="236" max="236" width="9.109375" style="74" bestFit="1" customWidth="1"/>
    <col min="237" max="237" width="9.5546875" style="74" bestFit="1" customWidth="1"/>
    <col min="238" max="478" width="9.109375" style="74" bestFit="1" customWidth="1"/>
    <col min="479" max="479" width="1.88671875" style="74" customWidth="1"/>
    <col min="480" max="480" width="7.33203125" style="74" customWidth="1"/>
    <col min="481" max="481" width="9.88671875" style="74" customWidth="1"/>
    <col min="482" max="482" width="12.6640625" style="74" customWidth="1"/>
    <col min="483" max="483" width="11.109375" style="74" customWidth="1"/>
    <col min="484" max="484" width="10.88671875" style="74" customWidth="1"/>
    <col min="485" max="485" width="11.5546875" style="74" customWidth="1"/>
    <col min="486" max="486" width="13.44140625" style="74" customWidth="1"/>
    <col min="487" max="487" width="11.109375" style="74" customWidth="1"/>
    <col min="488" max="488" width="11.33203125" style="74" bestFit="1" customWidth="1"/>
    <col min="489" max="489" width="11.5546875" style="74" customWidth="1"/>
    <col min="490" max="490" width="8.88671875" style="74"/>
    <col min="491" max="491" width="9.88671875" style="74" bestFit="1" customWidth="1"/>
    <col min="492" max="492" width="9.109375" style="74" bestFit="1" customWidth="1"/>
    <col min="493" max="493" width="9.5546875" style="74" bestFit="1" customWidth="1"/>
    <col min="494" max="734" width="9.109375" style="74" bestFit="1" customWidth="1"/>
    <col min="735" max="735" width="1.88671875" style="74" customWidth="1"/>
    <col min="736" max="736" width="7.33203125" style="74" customWidth="1"/>
    <col min="737" max="737" width="9.88671875" style="74" customWidth="1"/>
    <col min="738" max="738" width="12.6640625" style="74" customWidth="1"/>
    <col min="739" max="739" width="11.109375" style="74" customWidth="1"/>
    <col min="740" max="740" width="10.88671875" style="74" customWidth="1"/>
    <col min="741" max="741" width="11.5546875" style="74" customWidth="1"/>
    <col min="742" max="742" width="13.44140625" style="74" customWidth="1"/>
    <col min="743" max="743" width="11.109375" style="74" customWidth="1"/>
    <col min="744" max="744" width="11.33203125" style="74" bestFit="1" customWidth="1"/>
    <col min="745" max="745" width="11.5546875" style="74" customWidth="1"/>
    <col min="746" max="746" width="8.88671875" style="74"/>
    <col min="747" max="747" width="9.88671875" style="74" bestFit="1" customWidth="1"/>
    <col min="748" max="748" width="9.109375" style="74" bestFit="1" customWidth="1"/>
    <col min="749" max="749" width="9.5546875" style="74" bestFit="1" customWidth="1"/>
    <col min="750" max="990" width="9.109375" style="74" bestFit="1" customWidth="1"/>
    <col min="991" max="991" width="1.88671875" style="74" customWidth="1"/>
    <col min="992" max="992" width="7.33203125" style="74" customWidth="1"/>
    <col min="993" max="993" width="9.88671875" style="74" customWidth="1"/>
    <col min="994" max="994" width="12.6640625" style="74" customWidth="1"/>
    <col min="995" max="995" width="11.109375" style="74" customWidth="1"/>
    <col min="996" max="996" width="10.88671875" style="74" customWidth="1"/>
    <col min="997" max="997" width="11.5546875" style="74" customWidth="1"/>
    <col min="998" max="998" width="13.44140625" style="74" customWidth="1"/>
    <col min="999" max="999" width="11.109375" style="74" customWidth="1"/>
    <col min="1000" max="1000" width="11.33203125" style="74" bestFit="1" customWidth="1"/>
    <col min="1001" max="1001" width="11.5546875" style="74" customWidth="1"/>
    <col min="1002" max="1002" width="8.88671875" style="74"/>
    <col min="1003" max="1003" width="9.88671875" style="74" bestFit="1" customWidth="1"/>
    <col min="1004" max="1004" width="9.109375" style="74" bestFit="1" customWidth="1"/>
    <col min="1005" max="1005" width="9.5546875" style="74" bestFit="1" customWidth="1"/>
    <col min="1006" max="1246" width="9.109375" style="74" bestFit="1" customWidth="1"/>
    <col min="1247" max="1247" width="1.88671875" style="74" customWidth="1"/>
    <col min="1248" max="1248" width="7.33203125" style="74" customWidth="1"/>
    <col min="1249" max="1249" width="9.88671875" style="74" customWidth="1"/>
    <col min="1250" max="1250" width="12.6640625" style="74" customWidth="1"/>
    <col min="1251" max="1251" width="11.109375" style="74" customWidth="1"/>
    <col min="1252" max="1252" width="10.88671875" style="74" customWidth="1"/>
    <col min="1253" max="1253" width="11.5546875" style="74" customWidth="1"/>
    <col min="1254" max="1254" width="13.44140625" style="74" customWidth="1"/>
    <col min="1255" max="1255" width="11.109375" style="74" customWidth="1"/>
    <col min="1256" max="1256" width="11.33203125" style="74" bestFit="1" customWidth="1"/>
    <col min="1257" max="1257" width="11.5546875" style="74" customWidth="1"/>
    <col min="1258" max="1258" width="8.88671875" style="74"/>
    <col min="1259" max="1259" width="9.88671875" style="74" bestFit="1" customWidth="1"/>
    <col min="1260" max="1260" width="9.109375" style="74" bestFit="1" customWidth="1"/>
    <col min="1261" max="1261" width="9.5546875" style="74" bestFit="1" customWidth="1"/>
    <col min="1262" max="1502" width="9.109375" style="74" bestFit="1" customWidth="1"/>
    <col min="1503" max="1503" width="1.88671875" style="74" customWidth="1"/>
    <col min="1504" max="1504" width="7.33203125" style="74" customWidth="1"/>
    <col min="1505" max="1505" width="9.88671875" style="74" customWidth="1"/>
    <col min="1506" max="1506" width="12.6640625" style="74" customWidth="1"/>
    <col min="1507" max="1507" width="11.109375" style="74" customWidth="1"/>
    <col min="1508" max="1508" width="10.88671875" style="74" customWidth="1"/>
    <col min="1509" max="1509" width="11.5546875" style="74" customWidth="1"/>
    <col min="1510" max="1510" width="13.44140625" style="74" customWidth="1"/>
    <col min="1511" max="1511" width="11.109375" style="74" customWidth="1"/>
    <col min="1512" max="1512" width="11.33203125" style="74" bestFit="1" customWidth="1"/>
    <col min="1513" max="1513" width="11.5546875" style="74" customWidth="1"/>
    <col min="1514" max="1514" width="8.88671875" style="74"/>
    <col min="1515" max="1515" width="9.88671875" style="74" bestFit="1" customWidth="1"/>
    <col min="1516" max="1516" width="9.109375" style="74" bestFit="1" customWidth="1"/>
    <col min="1517" max="1517" width="9.5546875" style="74" bestFit="1" customWidth="1"/>
    <col min="1518" max="1758" width="9.109375" style="74" bestFit="1" customWidth="1"/>
    <col min="1759" max="1759" width="1.88671875" style="74" customWidth="1"/>
    <col min="1760" max="1760" width="7.33203125" style="74" customWidth="1"/>
    <col min="1761" max="1761" width="9.88671875" style="74" customWidth="1"/>
    <col min="1762" max="1762" width="12.6640625" style="74" customWidth="1"/>
    <col min="1763" max="1763" width="11.109375" style="74" customWidth="1"/>
    <col min="1764" max="1764" width="10.88671875" style="74" customWidth="1"/>
    <col min="1765" max="1765" width="11.5546875" style="74" customWidth="1"/>
    <col min="1766" max="1766" width="13.44140625" style="74" customWidth="1"/>
    <col min="1767" max="1767" width="11.109375" style="74" customWidth="1"/>
    <col min="1768" max="1768" width="11.33203125" style="74" bestFit="1" customWidth="1"/>
    <col min="1769" max="1769" width="11.5546875" style="74" customWidth="1"/>
    <col min="1770" max="1770" width="8.88671875" style="74"/>
    <col min="1771" max="1771" width="9.88671875" style="74" bestFit="1" customWidth="1"/>
    <col min="1772" max="1772" width="9.109375" style="74" bestFit="1" customWidth="1"/>
    <col min="1773" max="1773" width="9.5546875" style="74" bestFit="1" customWidth="1"/>
    <col min="1774" max="2014" width="9.109375" style="74" bestFit="1" customWidth="1"/>
    <col min="2015" max="2015" width="1.88671875" style="74" customWidth="1"/>
    <col min="2016" max="2016" width="7.33203125" style="74" customWidth="1"/>
    <col min="2017" max="2017" width="9.88671875" style="74" customWidth="1"/>
    <col min="2018" max="2018" width="12.6640625" style="74" customWidth="1"/>
    <col min="2019" max="2019" width="11.109375" style="74" customWidth="1"/>
    <col min="2020" max="2020" width="10.88671875" style="74" customWidth="1"/>
    <col min="2021" max="2021" width="11.5546875" style="74" customWidth="1"/>
    <col min="2022" max="2022" width="13.44140625" style="74" customWidth="1"/>
    <col min="2023" max="2023" width="11.109375" style="74" customWidth="1"/>
    <col min="2024" max="2024" width="11.33203125" style="74" bestFit="1" customWidth="1"/>
    <col min="2025" max="2025" width="11.5546875" style="74" customWidth="1"/>
    <col min="2026" max="2026" width="8.88671875" style="74"/>
    <col min="2027" max="2027" width="9.88671875" style="74" bestFit="1" customWidth="1"/>
    <col min="2028" max="2028" width="9.109375" style="74" bestFit="1" customWidth="1"/>
    <col min="2029" max="2029" width="9.5546875" style="74" bestFit="1" customWidth="1"/>
    <col min="2030" max="2270" width="9.109375" style="74" bestFit="1" customWidth="1"/>
    <col min="2271" max="2271" width="1.88671875" style="74" customWidth="1"/>
    <col min="2272" max="2272" width="7.33203125" style="74" customWidth="1"/>
    <col min="2273" max="2273" width="9.88671875" style="74" customWidth="1"/>
    <col min="2274" max="2274" width="12.6640625" style="74" customWidth="1"/>
    <col min="2275" max="2275" width="11.109375" style="74" customWidth="1"/>
    <col min="2276" max="2276" width="10.88671875" style="74" customWidth="1"/>
    <col min="2277" max="2277" width="11.5546875" style="74" customWidth="1"/>
    <col min="2278" max="2278" width="13.44140625" style="74" customWidth="1"/>
    <col min="2279" max="2279" width="11.109375" style="74" customWidth="1"/>
    <col min="2280" max="2280" width="11.33203125" style="74" bestFit="1" customWidth="1"/>
    <col min="2281" max="2281" width="11.5546875" style="74" customWidth="1"/>
    <col min="2282" max="2282" width="8.88671875" style="74"/>
    <col min="2283" max="2283" width="9.88671875" style="74" bestFit="1" customWidth="1"/>
    <col min="2284" max="2284" width="9.109375" style="74" bestFit="1" customWidth="1"/>
    <col min="2285" max="2285" width="9.5546875" style="74" bestFit="1" customWidth="1"/>
    <col min="2286" max="2526" width="9.109375" style="74" bestFit="1" customWidth="1"/>
    <col min="2527" max="2527" width="1.88671875" style="74" customWidth="1"/>
    <col min="2528" max="2528" width="7.33203125" style="74" customWidth="1"/>
    <col min="2529" max="2529" width="9.88671875" style="74" customWidth="1"/>
    <col min="2530" max="2530" width="12.6640625" style="74" customWidth="1"/>
    <col min="2531" max="2531" width="11.109375" style="74" customWidth="1"/>
    <col min="2532" max="2532" width="10.88671875" style="74" customWidth="1"/>
    <col min="2533" max="2533" width="11.5546875" style="74" customWidth="1"/>
    <col min="2534" max="2534" width="13.44140625" style="74" customWidth="1"/>
    <col min="2535" max="2535" width="11.109375" style="74" customWidth="1"/>
    <col min="2536" max="2536" width="11.33203125" style="74" bestFit="1" customWidth="1"/>
    <col min="2537" max="2537" width="11.5546875" style="74" customWidth="1"/>
    <col min="2538" max="2538" width="8.88671875" style="74"/>
    <col min="2539" max="2539" width="9.88671875" style="74" bestFit="1" customWidth="1"/>
    <col min="2540" max="2540" width="9.109375" style="74" bestFit="1" customWidth="1"/>
    <col min="2541" max="2541" width="9.5546875" style="74" bestFit="1" customWidth="1"/>
    <col min="2542" max="2782" width="9.109375" style="74" bestFit="1" customWidth="1"/>
    <col min="2783" max="2783" width="1.88671875" style="74" customWidth="1"/>
    <col min="2784" max="2784" width="7.33203125" style="74" customWidth="1"/>
    <col min="2785" max="2785" width="9.88671875" style="74" customWidth="1"/>
    <col min="2786" max="2786" width="12.6640625" style="74" customWidth="1"/>
    <col min="2787" max="2787" width="11.109375" style="74" customWidth="1"/>
    <col min="2788" max="2788" width="10.88671875" style="74" customWidth="1"/>
    <col min="2789" max="2789" width="11.5546875" style="74" customWidth="1"/>
    <col min="2790" max="2790" width="13.44140625" style="74" customWidth="1"/>
    <col min="2791" max="2791" width="11.109375" style="74" customWidth="1"/>
    <col min="2792" max="2792" width="11.33203125" style="74" bestFit="1" customWidth="1"/>
    <col min="2793" max="2793" width="11.5546875" style="74" customWidth="1"/>
    <col min="2794" max="2794" width="8.88671875" style="74"/>
    <col min="2795" max="2795" width="9.88671875" style="74" bestFit="1" customWidth="1"/>
    <col min="2796" max="2796" width="9.109375" style="74" bestFit="1" customWidth="1"/>
    <col min="2797" max="2797" width="9.5546875" style="74" bestFit="1" customWidth="1"/>
    <col min="2798" max="3038" width="9.109375" style="74" bestFit="1" customWidth="1"/>
    <col min="3039" max="3039" width="1.88671875" style="74" customWidth="1"/>
    <col min="3040" max="3040" width="7.33203125" style="74" customWidth="1"/>
    <col min="3041" max="3041" width="9.88671875" style="74" customWidth="1"/>
    <col min="3042" max="3042" width="12.6640625" style="74" customWidth="1"/>
    <col min="3043" max="3043" width="11.109375" style="74" customWidth="1"/>
    <col min="3044" max="3044" width="10.88671875" style="74" customWidth="1"/>
    <col min="3045" max="3045" width="11.5546875" style="74" customWidth="1"/>
    <col min="3046" max="3046" width="13.44140625" style="74" customWidth="1"/>
    <col min="3047" max="3047" width="11.109375" style="74" customWidth="1"/>
    <col min="3048" max="3048" width="11.33203125" style="74" bestFit="1" customWidth="1"/>
    <col min="3049" max="3049" width="11.5546875" style="74" customWidth="1"/>
    <col min="3050" max="3050" width="8.88671875" style="74"/>
    <col min="3051" max="3051" width="9.88671875" style="74" bestFit="1" customWidth="1"/>
    <col min="3052" max="3052" width="9.109375" style="74" bestFit="1" customWidth="1"/>
    <col min="3053" max="3053" width="9.5546875" style="74" bestFit="1" customWidth="1"/>
    <col min="3054" max="3294" width="9.109375" style="74" bestFit="1" customWidth="1"/>
    <col min="3295" max="3295" width="1.88671875" style="74" customWidth="1"/>
    <col min="3296" max="3296" width="7.33203125" style="74" customWidth="1"/>
    <col min="3297" max="3297" width="9.88671875" style="74" customWidth="1"/>
    <col min="3298" max="3298" width="12.6640625" style="74" customWidth="1"/>
    <col min="3299" max="3299" width="11.109375" style="74" customWidth="1"/>
    <col min="3300" max="3300" width="10.88671875" style="74" customWidth="1"/>
    <col min="3301" max="3301" width="11.5546875" style="74" customWidth="1"/>
    <col min="3302" max="3302" width="13.44140625" style="74" customWidth="1"/>
    <col min="3303" max="3303" width="11.109375" style="74" customWidth="1"/>
    <col min="3304" max="3304" width="11.33203125" style="74" bestFit="1" customWidth="1"/>
    <col min="3305" max="3305" width="11.5546875" style="74" customWidth="1"/>
    <col min="3306" max="3306" width="8.88671875" style="74"/>
    <col min="3307" max="3307" width="9.88671875" style="74" bestFit="1" customWidth="1"/>
    <col min="3308" max="3308" width="9.109375" style="74" bestFit="1" customWidth="1"/>
    <col min="3309" max="3309" width="9.5546875" style="74" bestFit="1" customWidth="1"/>
    <col min="3310" max="3550" width="9.109375" style="74" bestFit="1" customWidth="1"/>
    <col min="3551" max="3551" width="1.88671875" style="74" customWidth="1"/>
    <col min="3552" max="3552" width="7.33203125" style="74" customWidth="1"/>
    <col min="3553" max="3553" width="9.88671875" style="74" customWidth="1"/>
    <col min="3554" max="3554" width="12.6640625" style="74" customWidth="1"/>
    <col min="3555" max="3555" width="11.109375" style="74" customWidth="1"/>
    <col min="3556" max="3556" width="10.88671875" style="74" customWidth="1"/>
    <col min="3557" max="3557" width="11.5546875" style="74" customWidth="1"/>
    <col min="3558" max="3558" width="13.44140625" style="74" customWidth="1"/>
    <col min="3559" max="3559" width="11.109375" style="74" customWidth="1"/>
    <col min="3560" max="3560" width="11.33203125" style="74" bestFit="1" customWidth="1"/>
    <col min="3561" max="3561" width="11.5546875" style="74" customWidth="1"/>
    <col min="3562" max="3562" width="8.88671875" style="74"/>
    <col min="3563" max="3563" width="9.88671875" style="74" bestFit="1" customWidth="1"/>
    <col min="3564" max="3564" width="9.109375" style="74" bestFit="1" customWidth="1"/>
    <col min="3565" max="3565" width="9.5546875" style="74" bestFit="1" customWidth="1"/>
    <col min="3566" max="3806" width="9.109375" style="74" bestFit="1" customWidth="1"/>
    <col min="3807" max="3807" width="1.88671875" style="74" customWidth="1"/>
    <col min="3808" max="3808" width="7.33203125" style="74" customWidth="1"/>
    <col min="3809" max="3809" width="9.88671875" style="74" customWidth="1"/>
    <col min="3810" max="3810" width="12.6640625" style="74" customWidth="1"/>
    <col min="3811" max="3811" width="11.109375" style="74" customWidth="1"/>
    <col min="3812" max="3812" width="10.88671875" style="74" customWidth="1"/>
    <col min="3813" max="3813" width="11.5546875" style="74" customWidth="1"/>
    <col min="3814" max="3814" width="13.44140625" style="74" customWidth="1"/>
    <col min="3815" max="3815" width="11.109375" style="74" customWidth="1"/>
    <col min="3816" max="3816" width="11.33203125" style="74" bestFit="1" customWidth="1"/>
    <col min="3817" max="3817" width="11.5546875" style="74" customWidth="1"/>
    <col min="3818" max="3818" width="8.88671875" style="74"/>
    <col min="3819" max="3819" width="9.88671875" style="74" bestFit="1" customWidth="1"/>
    <col min="3820" max="3820" width="9.109375" style="74" bestFit="1" customWidth="1"/>
    <col min="3821" max="3821" width="9.5546875" style="74" bestFit="1" customWidth="1"/>
    <col min="3822" max="4062" width="9.109375" style="74" bestFit="1" customWidth="1"/>
    <col min="4063" max="4063" width="1.88671875" style="74" customWidth="1"/>
    <col min="4064" max="4064" width="7.33203125" style="74" customWidth="1"/>
    <col min="4065" max="4065" width="9.88671875" style="74" customWidth="1"/>
    <col min="4066" max="4066" width="12.6640625" style="74" customWidth="1"/>
    <col min="4067" max="4067" width="11.109375" style="74" customWidth="1"/>
    <col min="4068" max="4068" width="10.88671875" style="74" customWidth="1"/>
    <col min="4069" max="4069" width="11.5546875" style="74" customWidth="1"/>
    <col min="4070" max="4070" width="13.44140625" style="74" customWidth="1"/>
    <col min="4071" max="4071" width="11.109375" style="74" customWidth="1"/>
    <col min="4072" max="4072" width="11.33203125" style="74" bestFit="1" customWidth="1"/>
    <col min="4073" max="4073" width="11.5546875" style="74" customWidth="1"/>
    <col min="4074" max="4074" width="8.88671875" style="74"/>
    <col min="4075" max="4075" width="9.88671875" style="74" bestFit="1" customWidth="1"/>
    <col min="4076" max="4076" width="9.109375" style="74" bestFit="1" customWidth="1"/>
    <col min="4077" max="4077" width="9.5546875" style="74" bestFit="1" customWidth="1"/>
    <col min="4078" max="4318" width="9.109375" style="74" bestFit="1" customWidth="1"/>
    <col min="4319" max="4319" width="1.88671875" style="74" customWidth="1"/>
    <col min="4320" max="4320" width="7.33203125" style="74" customWidth="1"/>
    <col min="4321" max="4321" width="9.88671875" style="74" customWidth="1"/>
    <col min="4322" max="4322" width="12.6640625" style="74" customWidth="1"/>
    <col min="4323" max="4323" width="11.109375" style="74" customWidth="1"/>
    <col min="4324" max="4324" width="10.88671875" style="74" customWidth="1"/>
    <col min="4325" max="4325" width="11.5546875" style="74" customWidth="1"/>
    <col min="4326" max="4326" width="13.44140625" style="74" customWidth="1"/>
    <col min="4327" max="4327" width="11.109375" style="74" customWidth="1"/>
    <col min="4328" max="4328" width="11.33203125" style="74" bestFit="1" customWidth="1"/>
    <col min="4329" max="4329" width="11.5546875" style="74" customWidth="1"/>
    <col min="4330" max="4330" width="8.88671875" style="74"/>
    <col min="4331" max="4331" width="9.88671875" style="74" bestFit="1" customWidth="1"/>
    <col min="4332" max="4332" width="9.109375" style="74" bestFit="1" customWidth="1"/>
    <col min="4333" max="4333" width="9.5546875" style="74" bestFit="1" customWidth="1"/>
    <col min="4334" max="4574" width="9.109375" style="74" bestFit="1" customWidth="1"/>
    <col min="4575" max="4575" width="1.88671875" style="74" customWidth="1"/>
    <col min="4576" max="4576" width="7.33203125" style="74" customWidth="1"/>
    <col min="4577" max="4577" width="9.88671875" style="74" customWidth="1"/>
    <col min="4578" max="4578" width="12.6640625" style="74" customWidth="1"/>
    <col min="4579" max="4579" width="11.109375" style="74" customWidth="1"/>
    <col min="4580" max="4580" width="10.88671875" style="74" customWidth="1"/>
    <col min="4581" max="4581" width="11.5546875" style="74" customWidth="1"/>
    <col min="4582" max="4582" width="13.44140625" style="74" customWidth="1"/>
    <col min="4583" max="4583" width="11.109375" style="74" customWidth="1"/>
    <col min="4584" max="4584" width="11.33203125" style="74" bestFit="1" customWidth="1"/>
    <col min="4585" max="4585" width="11.5546875" style="74" customWidth="1"/>
    <col min="4586" max="4586" width="8.88671875" style="74"/>
    <col min="4587" max="4587" width="9.88671875" style="74" bestFit="1" customWidth="1"/>
    <col min="4588" max="4588" width="9.109375" style="74" bestFit="1" customWidth="1"/>
    <col min="4589" max="4589" width="9.5546875" style="74" bestFit="1" customWidth="1"/>
    <col min="4590" max="4830" width="9.109375" style="74" bestFit="1" customWidth="1"/>
    <col min="4831" max="4831" width="1.88671875" style="74" customWidth="1"/>
    <col min="4832" max="4832" width="7.33203125" style="74" customWidth="1"/>
    <col min="4833" max="4833" width="9.88671875" style="74" customWidth="1"/>
    <col min="4834" max="4834" width="12.6640625" style="74" customWidth="1"/>
    <col min="4835" max="4835" width="11.109375" style="74" customWidth="1"/>
    <col min="4836" max="4836" width="10.88671875" style="74" customWidth="1"/>
    <col min="4837" max="4837" width="11.5546875" style="74" customWidth="1"/>
    <col min="4838" max="4838" width="13.44140625" style="74" customWidth="1"/>
    <col min="4839" max="4839" width="11.109375" style="74" customWidth="1"/>
    <col min="4840" max="4840" width="11.33203125" style="74" bestFit="1" customWidth="1"/>
    <col min="4841" max="4841" width="11.5546875" style="74" customWidth="1"/>
    <col min="4842" max="4842" width="8.88671875" style="74"/>
    <col min="4843" max="4843" width="9.88671875" style="74" bestFit="1" customWidth="1"/>
    <col min="4844" max="4844" width="9.109375" style="74" bestFit="1" customWidth="1"/>
    <col min="4845" max="4845" width="9.5546875" style="74" bestFit="1" customWidth="1"/>
    <col min="4846" max="5086" width="9.109375" style="74" bestFit="1" customWidth="1"/>
    <col min="5087" max="5087" width="1.88671875" style="74" customWidth="1"/>
    <col min="5088" max="5088" width="7.33203125" style="74" customWidth="1"/>
    <col min="5089" max="5089" width="9.88671875" style="74" customWidth="1"/>
    <col min="5090" max="5090" width="12.6640625" style="74" customWidth="1"/>
    <col min="5091" max="5091" width="11.109375" style="74" customWidth="1"/>
    <col min="5092" max="5092" width="10.88671875" style="74" customWidth="1"/>
    <col min="5093" max="5093" width="11.5546875" style="74" customWidth="1"/>
    <col min="5094" max="5094" width="13.44140625" style="74" customWidth="1"/>
    <col min="5095" max="5095" width="11.109375" style="74" customWidth="1"/>
    <col min="5096" max="5096" width="11.33203125" style="74" bestFit="1" customWidth="1"/>
    <col min="5097" max="5097" width="11.5546875" style="74" customWidth="1"/>
    <col min="5098" max="5098" width="8.88671875" style="74"/>
    <col min="5099" max="5099" width="9.88671875" style="74" bestFit="1" customWidth="1"/>
    <col min="5100" max="5100" width="9.109375" style="74" bestFit="1" customWidth="1"/>
    <col min="5101" max="5101" width="9.5546875" style="74" bestFit="1" customWidth="1"/>
    <col min="5102" max="5342" width="9.109375" style="74" bestFit="1" customWidth="1"/>
    <col min="5343" max="5343" width="1.88671875" style="74" customWidth="1"/>
    <col min="5344" max="5344" width="7.33203125" style="74" customWidth="1"/>
    <col min="5345" max="5345" width="9.88671875" style="74" customWidth="1"/>
    <col min="5346" max="5346" width="12.6640625" style="74" customWidth="1"/>
    <col min="5347" max="5347" width="11.109375" style="74" customWidth="1"/>
    <col min="5348" max="5348" width="10.88671875" style="74" customWidth="1"/>
    <col min="5349" max="5349" width="11.5546875" style="74" customWidth="1"/>
    <col min="5350" max="5350" width="13.44140625" style="74" customWidth="1"/>
    <col min="5351" max="5351" width="11.109375" style="74" customWidth="1"/>
    <col min="5352" max="5352" width="11.33203125" style="74" bestFit="1" customWidth="1"/>
    <col min="5353" max="5353" width="11.5546875" style="74" customWidth="1"/>
    <col min="5354" max="5354" width="8.88671875" style="74"/>
    <col min="5355" max="5355" width="9.88671875" style="74" bestFit="1" customWidth="1"/>
    <col min="5356" max="5356" width="9.109375" style="74" bestFit="1" customWidth="1"/>
    <col min="5357" max="5357" width="9.5546875" style="74" bestFit="1" customWidth="1"/>
    <col min="5358" max="5598" width="9.109375" style="74" bestFit="1" customWidth="1"/>
    <col min="5599" max="5599" width="1.88671875" style="74" customWidth="1"/>
    <col min="5600" max="5600" width="7.33203125" style="74" customWidth="1"/>
    <col min="5601" max="5601" width="9.88671875" style="74" customWidth="1"/>
    <col min="5602" max="5602" width="12.6640625" style="74" customWidth="1"/>
    <col min="5603" max="5603" width="11.109375" style="74" customWidth="1"/>
    <col min="5604" max="5604" width="10.88671875" style="74" customWidth="1"/>
    <col min="5605" max="5605" width="11.5546875" style="74" customWidth="1"/>
    <col min="5606" max="5606" width="13.44140625" style="74" customWidth="1"/>
    <col min="5607" max="5607" width="11.109375" style="74" customWidth="1"/>
    <col min="5608" max="5608" width="11.33203125" style="74" bestFit="1" customWidth="1"/>
    <col min="5609" max="5609" width="11.5546875" style="74" customWidth="1"/>
    <col min="5610" max="5610" width="8.88671875" style="74"/>
    <col min="5611" max="5611" width="9.88671875" style="74" bestFit="1" customWidth="1"/>
    <col min="5612" max="5612" width="9.109375" style="74" bestFit="1" customWidth="1"/>
    <col min="5613" max="5613" width="9.5546875" style="74" bestFit="1" customWidth="1"/>
    <col min="5614" max="5854" width="9.109375" style="74" bestFit="1" customWidth="1"/>
    <col min="5855" max="5855" width="1.88671875" style="74" customWidth="1"/>
    <col min="5856" max="5856" width="7.33203125" style="74" customWidth="1"/>
    <col min="5857" max="5857" width="9.88671875" style="74" customWidth="1"/>
    <col min="5858" max="5858" width="12.6640625" style="74" customWidth="1"/>
    <col min="5859" max="5859" width="11.109375" style="74" customWidth="1"/>
    <col min="5860" max="5860" width="10.88671875" style="74" customWidth="1"/>
    <col min="5861" max="5861" width="11.5546875" style="74" customWidth="1"/>
    <col min="5862" max="5862" width="13.44140625" style="74" customWidth="1"/>
    <col min="5863" max="5863" width="11.109375" style="74" customWidth="1"/>
    <col min="5864" max="5864" width="11.33203125" style="74" bestFit="1" customWidth="1"/>
    <col min="5865" max="5865" width="11.5546875" style="74" customWidth="1"/>
    <col min="5866" max="5866" width="8.88671875" style="74"/>
    <col min="5867" max="5867" width="9.88671875" style="74" bestFit="1" customWidth="1"/>
    <col min="5868" max="5868" width="9.109375" style="74" bestFit="1" customWidth="1"/>
    <col min="5869" max="5869" width="9.5546875" style="74" bestFit="1" customWidth="1"/>
    <col min="5870" max="6110" width="9.109375" style="74" bestFit="1" customWidth="1"/>
    <col min="6111" max="6111" width="1.88671875" style="74" customWidth="1"/>
    <col min="6112" max="6112" width="7.33203125" style="74" customWidth="1"/>
    <col min="6113" max="6113" width="9.88671875" style="74" customWidth="1"/>
    <col min="6114" max="6114" width="12.6640625" style="74" customWidth="1"/>
    <col min="6115" max="6115" width="11.109375" style="74" customWidth="1"/>
    <col min="6116" max="6116" width="10.88671875" style="74" customWidth="1"/>
    <col min="6117" max="6117" width="11.5546875" style="74" customWidth="1"/>
    <col min="6118" max="6118" width="13.44140625" style="74" customWidth="1"/>
    <col min="6119" max="6119" width="11.109375" style="74" customWidth="1"/>
    <col min="6120" max="6120" width="11.33203125" style="74" bestFit="1" customWidth="1"/>
    <col min="6121" max="6121" width="11.5546875" style="74" customWidth="1"/>
    <col min="6122" max="6122" width="8.88671875" style="74"/>
    <col min="6123" max="6123" width="9.88671875" style="74" bestFit="1" customWidth="1"/>
    <col min="6124" max="6124" width="9.109375" style="74" bestFit="1" customWidth="1"/>
    <col min="6125" max="6125" width="9.5546875" style="74" bestFit="1" customWidth="1"/>
    <col min="6126" max="6366" width="9.109375" style="74" bestFit="1" customWidth="1"/>
    <col min="6367" max="6367" width="1.88671875" style="74" customWidth="1"/>
    <col min="6368" max="6368" width="7.33203125" style="74" customWidth="1"/>
    <col min="6369" max="6369" width="9.88671875" style="74" customWidth="1"/>
    <col min="6370" max="6370" width="12.6640625" style="74" customWidth="1"/>
    <col min="6371" max="6371" width="11.109375" style="74" customWidth="1"/>
    <col min="6372" max="6372" width="10.88671875" style="74" customWidth="1"/>
    <col min="6373" max="6373" width="11.5546875" style="74" customWidth="1"/>
    <col min="6374" max="6374" width="13.44140625" style="74" customWidth="1"/>
    <col min="6375" max="6375" width="11.109375" style="74" customWidth="1"/>
    <col min="6376" max="6376" width="11.33203125" style="74" bestFit="1" customWidth="1"/>
    <col min="6377" max="6377" width="11.5546875" style="74" customWidth="1"/>
    <col min="6378" max="6378" width="8.88671875" style="74"/>
    <col min="6379" max="6379" width="9.88671875" style="74" bestFit="1" customWidth="1"/>
    <col min="6380" max="6380" width="9.109375" style="74" bestFit="1" customWidth="1"/>
    <col min="6381" max="6381" width="9.5546875" style="74" bestFit="1" customWidth="1"/>
    <col min="6382" max="6622" width="9.109375" style="74" bestFit="1" customWidth="1"/>
    <col min="6623" max="6623" width="1.88671875" style="74" customWidth="1"/>
    <col min="6624" max="6624" width="7.33203125" style="74" customWidth="1"/>
    <col min="6625" max="6625" width="9.88671875" style="74" customWidth="1"/>
    <col min="6626" max="6626" width="12.6640625" style="74" customWidth="1"/>
    <col min="6627" max="6627" width="11.109375" style="74" customWidth="1"/>
    <col min="6628" max="6628" width="10.88671875" style="74" customWidth="1"/>
    <col min="6629" max="6629" width="11.5546875" style="74" customWidth="1"/>
    <col min="6630" max="6630" width="13.44140625" style="74" customWidth="1"/>
    <col min="6631" max="6631" width="11.109375" style="74" customWidth="1"/>
    <col min="6632" max="6632" width="11.33203125" style="74" bestFit="1" customWidth="1"/>
    <col min="6633" max="6633" width="11.5546875" style="74" customWidth="1"/>
    <col min="6634" max="6634" width="8.88671875" style="74"/>
    <col min="6635" max="6635" width="9.88671875" style="74" bestFit="1" customWidth="1"/>
    <col min="6636" max="6636" width="9.109375" style="74" bestFit="1" customWidth="1"/>
    <col min="6637" max="6637" width="9.5546875" style="74" bestFit="1" customWidth="1"/>
    <col min="6638" max="6878" width="9.109375" style="74" bestFit="1" customWidth="1"/>
    <col min="6879" max="6879" width="1.88671875" style="74" customWidth="1"/>
    <col min="6880" max="6880" width="7.33203125" style="74" customWidth="1"/>
    <col min="6881" max="6881" width="9.88671875" style="74" customWidth="1"/>
    <col min="6882" max="6882" width="12.6640625" style="74" customWidth="1"/>
    <col min="6883" max="6883" width="11.109375" style="74" customWidth="1"/>
    <col min="6884" max="6884" width="10.88671875" style="74" customWidth="1"/>
    <col min="6885" max="6885" width="11.5546875" style="74" customWidth="1"/>
    <col min="6886" max="6886" width="13.44140625" style="74" customWidth="1"/>
    <col min="6887" max="6887" width="11.109375" style="74" customWidth="1"/>
    <col min="6888" max="6888" width="11.33203125" style="74" bestFit="1" customWidth="1"/>
    <col min="6889" max="6889" width="11.5546875" style="74" customWidth="1"/>
    <col min="6890" max="6890" width="8.88671875" style="74"/>
    <col min="6891" max="6891" width="9.88671875" style="74" bestFit="1" customWidth="1"/>
    <col min="6892" max="6892" width="9.109375" style="74" bestFit="1" customWidth="1"/>
    <col min="6893" max="6893" width="9.5546875" style="74" bestFit="1" customWidth="1"/>
    <col min="6894" max="7134" width="9.109375" style="74" bestFit="1" customWidth="1"/>
    <col min="7135" max="7135" width="1.88671875" style="74" customWidth="1"/>
    <col min="7136" max="7136" width="7.33203125" style="74" customWidth="1"/>
    <col min="7137" max="7137" width="9.88671875" style="74" customWidth="1"/>
    <col min="7138" max="7138" width="12.6640625" style="74" customWidth="1"/>
    <col min="7139" max="7139" width="11.109375" style="74" customWidth="1"/>
    <col min="7140" max="7140" width="10.88671875" style="74" customWidth="1"/>
    <col min="7141" max="7141" width="11.5546875" style="74" customWidth="1"/>
    <col min="7142" max="7142" width="13.44140625" style="74" customWidth="1"/>
    <col min="7143" max="7143" width="11.109375" style="74" customWidth="1"/>
    <col min="7144" max="7144" width="11.33203125" style="74" bestFit="1" customWidth="1"/>
    <col min="7145" max="7145" width="11.5546875" style="74" customWidth="1"/>
    <col min="7146" max="7146" width="8.88671875" style="74"/>
    <col min="7147" max="7147" width="9.88671875" style="74" bestFit="1" customWidth="1"/>
    <col min="7148" max="7148" width="9.109375" style="74" bestFit="1" customWidth="1"/>
    <col min="7149" max="7149" width="9.5546875" style="74" bestFit="1" customWidth="1"/>
    <col min="7150" max="7390" width="9.109375" style="74" bestFit="1" customWidth="1"/>
    <col min="7391" max="7391" width="1.88671875" style="74" customWidth="1"/>
    <col min="7392" max="7392" width="7.33203125" style="74" customWidth="1"/>
    <col min="7393" max="7393" width="9.88671875" style="74" customWidth="1"/>
    <col min="7394" max="7394" width="12.6640625" style="74" customWidth="1"/>
    <col min="7395" max="7395" width="11.109375" style="74" customWidth="1"/>
    <col min="7396" max="7396" width="10.88671875" style="74" customWidth="1"/>
    <col min="7397" max="7397" width="11.5546875" style="74" customWidth="1"/>
    <col min="7398" max="7398" width="13.44140625" style="74" customWidth="1"/>
    <col min="7399" max="7399" width="11.109375" style="74" customWidth="1"/>
    <col min="7400" max="7400" width="11.33203125" style="74" bestFit="1" customWidth="1"/>
    <col min="7401" max="7401" width="11.5546875" style="74" customWidth="1"/>
    <col min="7402" max="7402" width="8.88671875" style="74"/>
    <col min="7403" max="7403" width="9.88671875" style="74" bestFit="1" customWidth="1"/>
    <col min="7404" max="7404" width="9.109375" style="74" bestFit="1" customWidth="1"/>
    <col min="7405" max="7405" width="9.5546875" style="74" bestFit="1" customWidth="1"/>
    <col min="7406" max="7646" width="9.109375" style="74" bestFit="1" customWidth="1"/>
    <col min="7647" max="7647" width="1.88671875" style="74" customWidth="1"/>
    <col min="7648" max="7648" width="7.33203125" style="74" customWidth="1"/>
    <col min="7649" max="7649" width="9.88671875" style="74" customWidth="1"/>
    <col min="7650" max="7650" width="12.6640625" style="74" customWidth="1"/>
    <col min="7651" max="7651" width="11.109375" style="74" customWidth="1"/>
    <col min="7652" max="7652" width="10.88671875" style="74" customWidth="1"/>
    <col min="7653" max="7653" width="11.5546875" style="74" customWidth="1"/>
    <col min="7654" max="7654" width="13.44140625" style="74" customWidth="1"/>
    <col min="7655" max="7655" width="11.109375" style="74" customWidth="1"/>
    <col min="7656" max="7656" width="11.33203125" style="74" bestFit="1" customWidth="1"/>
    <col min="7657" max="7657" width="11.5546875" style="74" customWidth="1"/>
    <col min="7658" max="7658" width="8.88671875" style="74"/>
    <col min="7659" max="7659" width="9.88671875" style="74" bestFit="1" customWidth="1"/>
    <col min="7660" max="7660" width="9.109375" style="74" bestFit="1" customWidth="1"/>
    <col min="7661" max="7661" width="9.5546875" style="74" bestFit="1" customWidth="1"/>
    <col min="7662" max="7902" width="9.109375" style="74" bestFit="1" customWidth="1"/>
    <col min="7903" max="7903" width="1.88671875" style="74" customWidth="1"/>
    <col min="7904" max="7904" width="7.33203125" style="74" customWidth="1"/>
    <col min="7905" max="7905" width="9.88671875" style="74" customWidth="1"/>
    <col min="7906" max="7906" width="12.6640625" style="74" customWidth="1"/>
    <col min="7907" max="7907" width="11.109375" style="74" customWidth="1"/>
    <col min="7908" max="7908" width="10.88671875" style="74" customWidth="1"/>
    <col min="7909" max="7909" width="11.5546875" style="74" customWidth="1"/>
    <col min="7910" max="7910" width="13.44140625" style="74" customWidth="1"/>
    <col min="7911" max="7911" width="11.109375" style="74" customWidth="1"/>
    <col min="7912" max="7912" width="11.33203125" style="74" bestFit="1" customWidth="1"/>
    <col min="7913" max="7913" width="11.5546875" style="74" customWidth="1"/>
    <col min="7914" max="7914" width="8.88671875" style="74"/>
    <col min="7915" max="7915" width="9.88671875" style="74" bestFit="1" customWidth="1"/>
    <col min="7916" max="7916" width="9.109375" style="74" bestFit="1" customWidth="1"/>
    <col min="7917" max="7917" width="9.5546875" style="74" bestFit="1" customWidth="1"/>
    <col min="7918" max="8158" width="9.109375" style="74" bestFit="1" customWidth="1"/>
    <col min="8159" max="8159" width="1.88671875" style="74" customWidth="1"/>
    <col min="8160" max="8160" width="7.33203125" style="74" customWidth="1"/>
    <col min="8161" max="8161" width="9.88671875" style="74" customWidth="1"/>
    <col min="8162" max="8162" width="12.6640625" style="74" customWidth="1"/>
    <col min="8163" max="8163" width="11.109375" style="74" customWidth="1"/>
    <col min="8164" max="8164" width="10.88671875" style="74" customWidth="1"/>
    <col min="8165" max="8165" width="11.5546875" style="74" customWidth="1"/>
    <col min="8166" max="8166" width="13.44140625" style="74" customWidth="1"/>
    <col min="8167" max="8167" width="11.109375" style="74" customWidth="1"/>
    <col min="8168" max="8168" width="11.33203125" style="74" bestFit="1" customWidth="1"/>
    <col min="8169" max="8169" width="11.5546875" style="74" customWidth="1"/>
    <col min="8170" max="8170" width="8.88671875" style="74"/>
    <col min="8171" max="8171" width="9.88671875" style="74" bestFit="1" customWidth="1"/>
    <col min="8172" max="8172" width="9.109375" style="74" bestFit="1" customWidth="1"/>
    <col min="8173" max="8173" width="9.5546875" style="74" bestFit="1" customWidth="1"/>
    <col min="8174" max="8414" width="9.109375" style="74" bestFit="1" customWidth="1"/>
    <col min="8415" max="8415" width="1.88671875" style="74" customWidth="1"/>
    <col min="8416" max="8416" width="7.33203125" style="74" customWidth="1"/>
    <col min="8417" max="8417" width="9.88671875" style="74" customWidth="1"/>
    <col min="8418" max="8418" width="12.6640625" style="74" customWidth="1"/>
    <col min="8419" max="8419" width="11.109375" style="74" customWidth="1"/>
    <col min="8420" max="8420" width="10.88671875" style="74" customWidth="1"/>
    <col min="8421" max="8421" width="11.5546875" style="74" customWidth="1"/>
    <col min="8422" max="8422" width="13.44140625" style="74" customWidth="1"/>
    <col min="8423" max="8423" width="11.109375" style="74" customWidth="1"/>
    <col min="8424" max="8424" width="11.33203125" style="74" bestFit="1" customWidth="1"/>
    <col min="8425" max="8425" width="11.5546875" style="74" customWidth="1"/>
    <col min="8426" max="8426" width="8.88671875" style="74"/>
    <col min="8427" max="8427" width="9.88671875" style="74" bestFit="1" customWidth="1"/>
    <col min="8428" max="8428" width="9.109375" style="74" bestFit="1" customWidth="1"/>
    <col min="8429" max="8429" width="9.5546875" style="74" bestFit="1" customWidth="1"/>
    <col min="8430" max="8670" width="9.109375" style="74" bestFit="1" customWidth="1"/>
    <col min="8671" max="8671" width="1.88671875" style="74" customWidth="1"/>
    <col min="8672" max="8672" width="7.33203125" style="74" customWidth="1"/>
    <col min="8673" max="8673" width="9.88671875" style="74" customWidth="1"/>
    <col min="8674" max="8674" width="12.6640625" style="74" customWidth="1"/>
    <col min="8675" max="8675" width="11.109375" style="74" customWidth="1"/>
    <col min="8676" max="8676" width="10.88671875" style="74" customWidth="1"/>
    <col min="8677" max="8677" width="11.5546875" style="74" customWidth="1"/>
    <col min="8678" max="8678" width="13.44140625" style="74" customWidth="1"/>
    <col min="8679" max="8679" width="11.109375" style="74" customWidth="1"/>
    <col min="8680" max="8680" width="11.33203125" style="74" bestFit="1" customWidth="1"/>
    <col min="8681" max="8681" width="11.5546875" style="74" customWidth="1"/>
    <col min="8682" max="8682" width="8.88671875" style="74"/>
    <col min="8683" max="8683" width="9.88671875" style="74" bestFit="1" customWidth="1"/>
    <col min="8684" max="8684" width="9.109375" style="74" bestFit="1" customWidth="1"/>
    <col min="8685" max="8685" width="9.5546875" style="74" bestFit="1" customWidth="1"/>
    <col min="8686" max="8926" width="9.109375" style="74" bestFit="1" customWidth="1"/>
    <col min="8927" max="8927" width="1.88671875" style="74" customWidth="1"/>
    <col min="8928" max="8928" width="7.33203125" style="74" customWidth="1"/>
    <col min="8929" max="8929" width="9.88671875" style="74" customWidth="1"/>
    <col min="8930" max="8930" width="12.6640625" style="74" customWidth="1"/>
    <col min="8931" max="8931" width="11.109375" style="74" customWidth="1"/>
    <col min="8932" max="8932" width="10.88671875" style="74" customWidth="1"/>
    <col min="8933" max="8933" width="11.5546875" style="74" customWidth="1"/>
    <col min="8934" max="8934" width="13.44140625" style="74" customWidth="1"/>
    <col min="8935" max="8935" width="11.109375" style="74" customWidth="1"/>
    <col min="8936" max="8936" width="11.33203125" style="74" bestFit="1" customWidth="1"/>
    <col min="8937" max="8937" width="11.5546875" style="74" customWidth="1"/>
    <col min="8938" max="8938" width="8.88671875" style="74"/>
    <col min="8939" max="8939" width="9.88671875" style="74" bestFit="1" customWidth="1"/>
    <col min="8940" max="8940" width="9.109375" style="74" bestFit="1" customWidth="1"/>
    <col min="8941" max="8941" width="9.5546875" style="74" bestFit="1" customWidth="1"/>
    <col min="8942" max="9182" width="9.109375" style="74" bestFit="1" customWidth="1"/>
    <col min="9183" max="9183" width="1.88671875" style="74" customWidth="1"/>
    <col min="9184" max="9184" width="7.33203125" style="74" customWidth="1"/>
    <col min="9185" max="9185" width="9.88671875" style="74" customWidth="1"/>
    <col min="9186" max="9186" width="12.6640625" style="74" customWidth="1"/>
    <col min="9187" max="9187" width="11.109375" style="74" customWidth="1"/>
    <col min="9188" max="9188" width="10.88671875" style="74" customWidth="1"/>
    <col min="9189" max="9189" width="11.5546875" style="74" customWidth="1"/>
    <col min="9190" max="9190" width="13.44140625" style="74" customWidth="1"/>
    <col min="9191" max="9191" width="11.109375" style="74" customWidth="1"/>
    <col min="9192" max="9192" width="11.33203125" style="74" bestFit="1" customWidth="1"/>
    <col min="9193" max="9193" width="11.5546875" style="74" customWidth="1"/>
    <col min="9194" max="9194" width="8.88671875" style="74"/>
    <col min="9195" max="9195" width="9.88671875" style="74" bestFit="1" customWidth="1"/>
    <col min="9196" max="9196" width="9.109375" style="74" bestFit="1" customWidth="1"/>
    <col min="9197" max="9197" width="9.5546875" style="74" bestFit="1" customWidth="1"/>
    <col min="9198" max="9438" width="9.109375" style="74" bestFit="1" customWidth="1"/>
    <col min="9439" max="9439" width="1.88671875" style="74" customWidth="1"/>
    <col min="9440" max="9440" width="7.33203125" style="74" customWidth="1"/>
    <col min="9441" max="9441" width="9.88671875" style="74" customWidth="1"/>
    <col min="9442" max="9442" width="12.6640625" style="74" customWidth="1"/>
    <col min="9443" max="9443" width="11.109375" style="74" customWidth="1"/>
    <col min="9444" max="9444" width="10.88671875" style="74" customWidth="1"/>
    <col min="9445" max="9445" width="11.5546875" style="74" customWidth="1"/>
    <col min="9446" max="9446" width="13.44140625" style="74" customWidth="1"/>
    <col min="9447" max="9447" width="11.109375" style="74" customWidth="1"/>
    <col min="9448" max="9448" width="11.33203125" style="74" bestFit="1" customWidth="1"/>
    <col min="9449" max="9449" width="11.5546875" style="74" customWidth="1"/>
    <col min="9450" max="9450" width="8.88671875" style="74"/>
    <col min="9451" max="9451" width="9.88671875" style="74" bestFit="1" customWidth="1"/>
    <col min="9452" max="9452" width="9.109375" style="74" bestFit="1" customWidth="1"/>
    <col min="9453" max="9453" width="9.5546875" style="74" bestFit="1" customWidth="1"/>
    <col min="9454" max="9694" width="9.109375" style="74" bestFit="1" customWidth="1"/>
    <col min="9695" max="9695" width="1.88671875" style="74" customWidth="1"/>
    <col min="9696" max="9696" width="7.33203125" style="74" customWidth="1"/>
    <col min="9697" max="9697" width="9.88671875" style="74" customWidth="1"/>
    <col min="9698" max="9698" width="12.6640625" style="74" customWidth="1"/>
    <col min="9699" max="9699" width="11.109375" style="74" customWidth="1"/>
    <col min="9700" max="9700" width="10.88671875" style="74" customWidth="1"/>
    <col min="9701" max="9701" width="11.5546875" style="74" customWidth="1"/>
    <col min="9702" max="9702" width="13.44140625" style="74" customWidth="1"/>
    <col min="9703" max="9703" width="11.109375" style="74" customWidth="1"/>
    <col min="9704" max="9704" width="11.33203125" style="74" bestFit="1" customWidth="1"/>
    <col min="9705" max="9705" width="11.5546875" style="74" customWidth="1"/>
    <col min="9706" max="9706" width="8.88671875" style="74"/>
    <col min="9707" max="9707" width="9.88671875" style="74" bestFit="1" customWidth="1"/>
    <col min="9708" max="9708" width="9.109375" style="74" bestFit="1" customWidth="1"/>
    <col min="9709" max="9709" width="9.5546875" style="74" bestFit="1" customWidth="1"/>
    <col min="9710" max="9950" width="9.109375" style="74" bestFit="1" customWidth="1"/>
    <col min="9951" max="9951" width="1.88671875" style="74" customWidth="1"/>
    <col min="9952" max="9952" width="7.33203125" style="74" customWidth="1"/>
    <col min="9953" max="9953" width="9.88671875" style="74" customWidth="1"/>
    <col min="9954" max="9954" width="12.6640625" style="74" customWidth="1"/>
    <col min="9955" max="9955" width="11.109375" style="74" customWidth="1"/>
    <col min="9956" max="9956" width="10.88671875" style="74" customWidth="1"/>
    <col min="9957" max="9957" width="11.5546875" style="74" customWidth="1"/>
    <col min="9958" max="9958" width="13.44140625" style="74" customWidth="1"/>
    <col min="9959" max="9959" width="11.109375" style="74" customWidth="1"/>
    <col min="9960" max="9960" width="11.33203125" style="74" bestFit="1" customWidth="1"/>
    <col min="9961" max="9961" width="11.5546875" style="74" customWidth="1"/>
    <col min="9962" max="9962" width="8.88671875" style="74"/>
    <col min="9963" max="9963" width="9.88671875" style="74" bestFit="1" customWidth="1"/>
    <col min="9964" max="9964" width="9.109375" style="74" bestFit="1" customWidth="1"/>
    <col min="9965" max="9965" width="9.5546875" style="74" bestFit="1" customWidth="1"/>
    <col min="9966" max="10206" width="9.109375" style="74" bestFit="1" customWidth="1"/>
    <col min="10207" max="10207" width="1.88671875" style="74" customWidth="1"/>
    <col min="10208" max="10208" width="7.33203125" style="74" customWidth="1"/>
    <col min="10209" max="10209" width="9.88671875" style="74" customWidth="1"/>
    <col min="10210" max="10210" width="12.6640625" style="74" customWidth="1"/>
    <col min="10211" max="10211" width="11.109375" style="74" customWidth="1"/>
    <col min="10212" max="10212" width="10.88671875" style="74" customWidth="1"/>
    <col min="10213" max="10213" width="11.5546875" style="74" customWidth="1"/>
    <col min="10214" max="10214" width="13.44140625" style="74" customWidth="1"/>
    <col min="10215" max="10215" width="11.109375" style="74" customWidth="1"/>
    <col min="10216" max="10216" width="11.33203125" style="74" bestFit="1" customWidth="1"/>
    <col min="10217" max="10217" width="11.5546875" style="74" customWidth="1"/>
    <col min="10218" max="10218" width="8.88671875" style="74"/>
    <col min="10219" max="10219" width="9.88671875" style="74" bestFit="1" customWidth="1"/>
    <col min="10220" max="10220" width="9.109375" style="74" bestFit="1" customWidth="1"/>
    <col min="10221" max="10221" width="9.5546875" style="74" bestFit="1" customWidth="1"/>
    <col min="10222" max="10462" width="9.109375" style="74" bestFit="1" customWidth="1"/>
    <col min="10463" max="10463" width="1.88671875" style="74" customWidth="1"/>
    <col min="10464" max="10464" width="7.33203125" style="74" customWidth="1"/>
    <col min="10465" max="10465" width="9.88671875" style="74" customWidth="1"/>
    <col min="10466" max="10466" width="12.6640625" style="74" customWidth="1"/>
    <col min="10467" max="10467" width="11.109375" style="74" customWidth="1"/>
    <col min="10468" max="10468" width="10.88671875" style="74" customWidth="1"/>
    <col min="10469" max="10469" width="11.5546875" style="74" customWidth="1"/>
    <col min="10470" max="10470" width="13.44140625" style="74" customWidth="1"/>
    <col min="10471" max="10471" width="11.109375" style="74" customWidth="1"/>
    <col min="10472" max="10472" width="11.33203125" style="74" bestFit="1" customWidth="1"/>
    <col min="10473" max="10473" width="11.5546875" style="74" customWidth="1"/>
    <col min="10474" max="10474" width="8.88671875" style="74"/>
    <col min="10475" max="10475" width="9.88671875" style="74" bestFit="1" customWidth="1"/>
    <col min="10476" max="10476" width="9.109375" style="74" bestFit="1" customWidth="1"/>
    <col min="10477" max="10477" width="9.5546875" style="74" bestFit="1" customWidth="1"/>
    <col min="10478" max="10718" width="9.109375" style="74" bestFit="1" customWidth="1"/>
    <col min="10719" max="10719" width="1.88671875" style="74" customWidth="1"/>
    <col min="10720" max="10720" width="7.33203125" style="74" customWidth="1"/>
    <col min="10721" max="10721" width="9.88671875" style="74" customWidth="1"/>
    <col min="10722" max="10722" width="12.6640625" style="74" customWidth="1"/>
    <col min="10723" max="10723" width="11.109375" style="74" customWidth="1"/>
    <col min="10724" max="10724" width="10.88671875" style="74" customWidth="1"/>
    <col min="10725" max="10725" width="11.5546875" style="74" customWidth="1"/>
    <col min="10726" max="10726" width="13.44140625" style="74" customWidth="1"/>
    <col min="10727" max="10727" width="11.109375" style="74" customWidth="1"/>
    <col min="10728" max="10728" width="11.33203125" style="74" bestFit="1" customWidth="1"/>
    <col min="10729" max="10729" width="11.5546875" style="74" customWidth="1"/>
    <col min="10730" max="10730" width="8.88671875" style="74"/>
    <col min="10731" max="10731" width="9.88671875" style="74" bestFit="1" customWidth="1"/>
    <col min="10732" max="10732" width="9.109375" style="74" bestFit="1" customWidth="1"/>
    <col min="10733" max="10733" width="9.5546875" style="74" bestFit="1" customWidth="1"/>
    <col min="10734" max="10974" width="9.109375" style="74" bestFit="1" customWidth="1"/>
    <col min="10975" max="10975" width="1.88671875" style="74" customWidth="1"/>
    <col min="10976" max="10976" width="7.33203125" style="74" customWidth="1"/>
    <col min="10977" max="10977" width="9.88671875" style="74" customWidth="1"/>
    <col min="10978" max="10978" width="12.6640625" style="74" customWidth="1"/>
    <col min="10979" max="10979" width="11.109375" style="74" customWidth="1"/>
    <col min="10980" max="10980" width="10.88671875" style="74" customWidth="1"/>
    <col min="10981" max="10981" width="11.5546875" style="74" customWidth="1"/>
    <col min="10982" max="10982" width="13.44140625" style="74" customWidth="1"/>
    <col min="10983" max="10983" width="11.109375" style="74" customWidth="1"/>
    <col min="10984" max="10984" width="11.33203125" style="74" bestFit="1" customWidth="1"/>
    <col min="10985" max="10985" width="11.5546875" style="74" customWidth="1"/>
    <col min="10986" max="10986" width="8.88671875" style="74"/>
    <col min="10987" max="10987" width="9.88671875" style="74" bestFit="1" customWidth="1"/>
    <col min="10988" max="10988" width="9.109375" style="74" bestFit="1" customWidth="1"/>
    <col min="10989" max="10989" width="9.5546875" style="74" bestFit="1" customWidth="1"/>
    <col min="10990" max="11230" width="9.109375" style="74" bestFit="1" customWidth="1"/>
    <col min="11231" max="11231" width="1.88671875" style="74" customWidth="1"/>
    <col min="11232" max="11232" width="7.33203125" style="74" customWidth="1"/>
    <col min="11233" max="11233" width="9.88671875" style="74" customWidth="1"/>
    <col min="11234" max="11234" width="12.6640625" style="74" customWidth="1"/>
    <col min="11235" max="11235" width="11.109375" style="74" customWidth="1"/>
    <col min="11236" max="11236" width="10.88671875" style="74" customWidth="1"/>
    <col min="11237" max="11237" width="11.5546875" style="74" customWidth="1"/>
    <col min="11238" max="11238" width="13.44140625" style="74" customWidth="1"/>
    <col min="11239" max="11239" width="11.109375" style="74" customWidth="1"/>
    <col min="11240" max="11240" width="11.33203125" style="74" bestFit="1" customWidth="1"/>
    <col min="11241" max="11241" width="11.5546875" style="74" customWidth="1"/>
    <col min="11242" max="11242" width="8.88671875" style="74"/>
    <col min="11243" max="11243" width="9.88671875" style="74" bestFit="1" customWidth="1"/>
    <col min="11244" max="11244" width="9.109375" style="74" bestFit="1" customWidth="1"/>
    <col min="11245" max="11245" width="9.5546875" style="74" bestFit="1" customWidth="1"/>
    <col min="11246" max="11486" width="9.109375" style="74" bestFit="1" customWidth="1"/>
    <col min="11487" max="11487" width="1.88671875" style="74" customWidth="1"/>
    <col min="11488" max="11488" width="7.33203125" style="74" customWidth="1"/>
    <col min="11489" max="11489" width="9.88671875" style="74" customWidth="1"/>
    <col min="11490" max="11490" width="12.6640625" style="74" customWidth="1"/>
    <col min="11491" max="11491" width="11.109375" style="74" customWidth="1"/>
    <col min="11492" max="11492" width="10.88671875" style="74" customWidth="1"/>
    <col min="11493" max="11493" width="11.5546875" style="74" customWidth="1"/>
    <col min="11494" max="11494" width="13.44140625" style="74" customWidth="1"/>
    <col min="11495" max="11495" width="11.109375" style="74" customWidth="1"/>
    <col min="11496" max="11496" width="11.33203125" style="74" bestFit="1" customWidth="1"/>
    <col min="11497" max="11497" width="11.5546875" style="74" customWidth="1"/>
    <col min="11498" max="11498" width="8.88671875" style="74"/>
    <col min="11499" max="11499" width="9.88671875" style="74" bestFit="1" customWidth="1"/>
    <col min="11500" max="11500" width="9.109375" style="74" bestFit="1" customWidth="1"/>
    <col min="11501" max="11501" width="9.5546875" style="74" bestFit="1" customWidth="1"/>
    <col min="11502" max="11742" width="9.109375" style="74" bestFit="1" customWidth="1"/>
    <col min="11743" max="11743" width="1.88671875" style="74" customWidth="1"/>
    <col min="11744" max="11744" width="7.33203125" style="74" customWidth="1"/>
    <col min="11745" max="11745" width="9.88671875" style="74" customWidth="1"/>
    <col min="11746" max="11746" width="12.6640625" style="74" customWidth="1"/>
    <col min="11747" max="11747" width="11.109375" style="74" customWidth="1"/>
    <col min="11748" max="11748" width="10.88671875" style="74" customWidth="1"/>
    <col min="11749" max="11749" width="11.5546875" style="74" customWidth="1"/>
    <col min="11750" max="11750" width="13.44140625" style="74" customWidth="1"/>
    <col min="11751" max="11751" width="11.109375" style="74" customWidth="1"/>
    <col min="11752" max="11752" width="11.33203125" style="74" bestFit="1" customWidth="1"/>
    <col min="11753" max="11753" width="11.5546875" style="74" customWidth="1"/>
    <col min="11754" max="11754" width="8.88671875" style="74"/>
    <col min="11755" max="11755" width="9.88671875" style="74" bestFit="1" customWidth="1"/>
    <col min="11756" max="11756" width="9.109375" style="74" bestFit="1" customWidth="1"/>
    <col min="11757" max="11757" width="9.5546875" style="74" bestFit="1" customWidth="1"/>
    <col min="11758" max="11998" width="9.109375" style="74" bestFit="1" customWidth="1"/>
    <col min="11999" max="11999" width="1.88671875" style="74" customWidth="1"/>
    <col min="12000" max="12000" width="7.33203125" style="74" customWidth="1"/>
    <col min="12001" max="12001" width="9.88671875" style="74" customWidth="1"/>
    <col min="12002" max="12002" width="12.6640625" style="74" customWidth="1"/>
    <col min="12003" max="12003" width="11.109375" style="74" customWidth="1"/>
    <col min="12004" max="12004" width="10.88671875" style="74" customWidth="1"/>
    <col min="12005" max="12005" width="11.5546875" style="74" customWidth="1"/>
    <col min="12006" max="12006" width="13.44140625" style="74" customWidth="1"/>
    <col min="12007" max="12007" width="11.109375" style="74" customWidth="1"/>
    <col min="12008" max="12008" width="11.33203125" style="74" bestFit="1" customWidth="1"/>
    <col min="12009" max="12009" width="11.5546875" style="74" customWidth="1"/>
    <col min="12010" max="12010" width="8.88671875" style="74"/>
    <col min="12011" max="12011" width="9.88671875" style="74" bestFit="1" customWidth="1"/>
    <col min="12012" max="12012" width="9.109375" style="74" bestFit="1" customWidth="1"/>
    <col min="12013" max="12013" width="9.5546875" style="74" bestFit="1" customWidth="1"/>
    <col min="12014" max="12254" width="9.109375" style="74" bestFit="1" customWidth="1"/>
    <col min="12255" max="12255" width="1.88671875" style="74" customWidth="1"/>
    <col min="12256" max="12256" width="7.33203125" style="74" customWidth="1"/>
    <col min="12257" max="12257" width="9.88671875" style="74" customWidth="1"/>
    <col min="12258" max="12258" width="12.6640625" style="74" customWidth="1"/>
    <col min="12259" max="12259" width="11.109375" style="74" customWidth="1"/>
    <col min="12260" max="12260" width="10.88671875" style="74" customWidth="1"/>
    <col min="12261" max="12261" width="11.5546875" style="74" customWidth="1"/>
    <col min="12262" max="12262" width="13.44140625" style="74" customWidth="1"/>
    <col min="12263" max="12263" width="11.109375" style="74" customWidth="1"/>
    <col min="12264" max="12264" width="11.33203125" style="74" bestFit="1" customWidth="1"/>
    <col min="12265" max="12265" width="11.5546875" style="74" customWidth="1"/>
    <col min="12266" max="12266" width="8.88671875" style="74"/>
    <col min="12267" max="12267" width="9.88671875" style="74" bestFit="1" customWidth="1"/>
    <col min="12268" max="12268" width="9.109375" style="74" bestFit="1" customWidth="1"/>
    <col min="12269" max="12269" width="9.5546875" style="74" bestFit="1" customWidth="1"/>
    <col min="12270" max="12510" width="9.109375" style="74" bestFit="1" customWidth="1"/>
    <col min="12511" max="12511" width="1.88671875" style="74" customWidth="1"/>
    <col min="12512" max="12512" width="7.33203125" style="74" customWidth="1"/>
    <col min="12513" max="12513" width="9.88671875" style="74" customWidth="1"/>
    <col min="12514" max="12514" width="12.6640625" style="74" customWidth="1"/>
    <col min="12515" max="12515" width="11.109375" style="74" customWidth="1"/>
    <col min="12516" max="12516" width="10.88671875" style="74" customWidth="1"/>
    <col min="12517" max="12517" width="11.5546875" style="74" customWidth="1"/>
    <col min="12518" max="12518" width="13.44140625" style="74" customWidth="1"/>
    <col min="12519" max="12519" width="11.109375" style="74" customWidth="1"/>
    <col min="12520" max="12520" width="11.33203125" style="74" bestFit="1" customWidth="1"/>
    <col min="12521" max="12521" width="11.5546875" style="74" customWidth="1"/>
    <col min="12522" max="12522" width="8.88671875" style="74"/>
    <col min="12523" max="12523" width="9.88671875" style="74" bestFit="1" customWidth="1"/>
    <col min="12524" max="12524" width="9.109375" style="74" bestFit="1" customWidth="1"/>
    <col min="12525" max="12525" width="9.5546875" style="74" bestFit="1" customWidth="1"/>
    <col min="12526" max="12766" width="9.109375" style="74" bestFit="1" customWidth="1"/>
    <col min="12767" max="12767" width="1.88671875" style="74" customWidth="1"/>
    <col min="12768" max="12768" width="7.33203125" style="74" customWidth="1"/>
    <col min="12769" max="12769" width="9.88671875" style="74" customWidth="1"/>
    <col min="12770" max="12770" width="12.6640625" style="74" customWidth="1"/>
    <col min="12771" max="12771" width="11.109375" style="74" customWidth="1"/>
    <col min="12772" max="12772" width="10.88671875" style="74" customWidth="1"/>
    <col min="12773" max="12773" width="11.5546875" style="74" customWidth="1"/>
    <col min="12774" max="12774" width="13.44140625" style="74" customWidth="1"/>
    <col min="12775" max="12775" width="11.109375" style="74" customWidth="1"/>
    <col min="12776" max="12776" width="11.33203125" style="74" bestFit="1" customWidth="1"/>
    <col min="12777" max="12777" width="11.5546875" style="74" customWidth="1"/>
    <col min="12778" max="12778" width="8.88671875" style="74"/>
    <col min="12779" max="12779" width="9.88671875" style="74" bestFit="1" customWidth="1"/>
    <col min="12780" max="12780" width="9.109375" style="74" bestFit="1" customWidth="1"/>
    <col min="12781" max="12781" width="9.5546875" style="74" bestFit="1" customWidth="1"/>
    <col min="12782" max="13022" width="9.109375" style="74" bestFit="1" customWidth="1"/>
    <col min="13023" max="13023" width="1.88671875" style="74" customWidth="1"/>
    <col min="13024" max="13024" width="7.33203125" style="74" customWidth="1"/>
    <col min="13025" max="13025" width="9.88671875" style="74" customWidth="1"/>
    <col min="13026" max="13026" width="12.6640625" style="74" customWidth="1"/>
    <col min="13027" max="13027" width="11.109375" style="74" customWidth="1"/>
    <col min="13028" max="13028" width="10.88671875" style="74" customWidth="1"/>
    <col min="13029" max="13029" width="11.5546875" style="74" customWidth="1"/>
    <col min="13030" max="13030" width="13.44140625" style="74" customWidth="1"/>
    <col min="13031" max="13031" width="11.109375" style="74" customWidth="1"/>
    <col min="13032" max="13032" width="11.33203125" style="74" bestFit="1" customWidth="1"/>
    <col min="13033" max="13033" width="11.5546875" style="74" customWidth="1"/>
    <col min="13034" max="13034" width="8.88671875" style="74"/>
    <col min="13035" max="13035" width="9.88671875" style="74" bestFit="1" customWidth="1"/>
    <col min="13036" max="13036" width="9.109375" style="74" bestFit="1" customWidth="1"/>
    <col min="13037" max="13037" width="9.5546875" style="74" bestFit="1" customWidth="1"/>
    <col min="13038" max="13278" width="9.109375" style="74" bestFit="1" customWidth="1"/>
    <col min="13279" max="13279" width="1.88671875" style="74" customWidth="1"/>
    <col min="13280" max="13280" width="7.33203125" style="74" customWidth="1"/>
    <col min="13281" max="13281" width="9.88671875" style="74" customWidth="1"/>
    <col min="13282" max="13282" width="12.6640625" style="74" customWidth="1"/>
    <col min="13283" max="13283" width="11.109375" style="74" customWidth="1"/>
    <col min="13284" max="13284" width="10.88671875" style="74" customWidth="1"/>
    <col min="13285" max="13285" width="11.5546875" style="74" customWidth="1"/>
    <col min="13286" max="13286" width="13.44140625" style="74" customWidth="1"/>
    <col min="13287" max="13287" width="11.109375" style="74" customWidth="1"/>
    <col min="13288" max="13288" width="11.33203125" style="74" bestFit="1" customWidth="1"/>
    <col min="13289" max="13289" width="11.5546875" style="74" customWidth="1"/>
    <col min="13290" max="13290" width="8.88671875" style="74"/>
    <col min="13291" max="13291" width="9.88671875" style="74" bestFit="1" customWidth="1"/>
    <col min="13292" max="13292" width="9.109375" style="74" bestFit="1" customWidth="1"/>
    <col min="13293" max="13293" width="9.5546875" style="74" bestFit="1" customWidth="1"/>
    <col min="13294" max="13534" width="9.109375" style="74" bestFit="1" customWidth="1"/>
    <col min="13535" max="13535" width="1.88671875" style="74" customWidth="1"/>
    <col min="13536" max="13536" width="7.33203125" style="74" customWidth="1"/>
    <col min="13537" max="13537" width="9.88671875" style="74" customWidth="1"/>
    <col min="13538" max="13538" width="12.6640625" style="74" customWidth="1"/>
    <col min="13539" max="13539" width="11.109375" style="74" customWidth="1"/>
    <col min="13540" max="13540" width="10.88671875" style="74" customWidth="1"/>
    <col min="13541" max="13541" width="11.5546875" style="74" customWidth="1"/>
    <col min="13542" max="13542" width="13.44140625" style="74" customWidth="1"/>
    <col min="13543" max="13543" width="11.109375" style="74" customWidth="1"/>
    <col min="13544" max="13544" width="11.33203125" style="74" bestFit="1" customWidth="1"/>
    <col min="13545" max="13545" width="11.5546875" style="74" customWidth="1"/>
    <col min="13546" max="13546" width="8.88671875" style="74"/>
    <col min="13547" max="13547" width="9.88671875" style="74" bestFit="1" customWidth="1"/>
    <col min="13548" max="13548" width="9.109375" style="74" bestFit="1" customWidth="1"/>
    <col min="13549" max="13549" width="9.5546875" style="74" bestFit="1" customWidth="1"/>
    <col min="13550" max="13790" width="9.109375" style="74" bestFit="1" customWidth="1"/>
    <col min="13791" max="13791" width="1.88671875" style="74" customWidth="1"/>
    <col min="13792" max="13792" width="7.33203125" style="74" customWidth="1"/>
    <col min="13793" max="13793" width="9.88671875" style="74" customWidth="1"/>
    <col min="13794" max="13794" width="12.6640625" style="74" customWidth="1"/>
    <col min="13795" max="13795" width="11.109375" style="74" customWidth="1"/>
    <col min="13796" max="13796" width="10.88671875" style="74" customWidth="1"/>
    <col min="13797" max="13797" width="11.5546875" style="74" customWidth="1"/>
    <col min="13798" max="13798" width="13.44140625" style="74" customWidth="1"/>
    <col min="13799" max="13799" width="11.109375" style="74" customWidth="1"/>
    <col min="13800" max="13800" width="11.33203125" style="74" bestFit="1" customWidth="1"/>
    <col min="13801" max="13801" width="11.5546875" style="74" customWidth="1"/>
    <col min="13802" max="13802" width="8.88671875" style="74"/>
    <col min="13803" max="13803" width="9.88671875" style="74" bestFit="1" customWidth="1"/>
    <col min="13804" max="13804" width="9.109375" style="74" bestFit="1" customWidth="1"/>
    <col min="13805" max="13805" width="9.5546875" style="74" bestFit="1" customWidth="1"/>
    <col min="13806" max="14046" width="9.109375" style="74" bestFit="1" customWidth="1"/>
    <col min="14047" max="14047" width="1.88671875" style="74" customWidth="1"/>
    <col min="14048" max="14048" width="7.33203125" style="74" customWidth="1"/>
    <col min="14049" max="14049" width="9.88671875" style="74" customWidth="1"/>
    <col min="14050" max="14050" width="12.6640625" style="74" customWidth="1"/>
    <col min="14051" max="14051" width="11.109375" style="74" customWidth="1"/>
    <col min="14052" max="14052" width="10.88671875" style="74" customWidth="1"/>
    <col min="14053" max="14053" width="11.5546875" style="74" customWidth="1"/>
    <col min="14054" max="14054" width="13.44140625" style="74" customWidth="1"/>
    <col min="14055" max="14055" width="11.109375" style="74" customWidth="1"/>
    <col min="14056" max="14056" width="11.33203125" style="74" bestFit="1" customWidth="1"/>
    <col min="14057" max="14057" width="11.5546875" style="74" customWidth="1"/>
    <col min="14058" max="14058" width="8.88671875" style="74"/>
    <col min="14059" max="14059" width="9.88671875" style="74" bestFit="1" customWidth="1"/>
    <col min="14060" max="14060" width="9.109375" style="74" bestFit="1" customWidth="1"/>
    <col min="14061" max="14061" width="9.5546875" style="74" bestFit="1" customWidth="1"/>
    <col min="14062" max="14302" width="9.109375" style="74" bestFit="1" customWidth="1"/>
    <col min="14303" max="14303" width="1.88671875" style="74" customWidth="1"/>
    <col min="14304" max="14304" width="7.33203125" style="74" customWidth="1"/>
    <col min="14305" max="14305" width="9.88671875" style="74" customWidth="1"/>
    <col min="14306" max="14306" width="12.6640625" style="74" customWidth="1"/>
    <col min="14307" max="14307" width="11.109375" style="74" customWidth="1"/>
    <col min="14308" max="14308" width="10.88671875" style="74" customWidth="1"/>
    <col min="14309" max="14309" width="11.5546875" style="74" customWidth="1"/>
    <col min="14310" max="14310" width="13.44140625" style="74" customWidth="1"/>
    <col min="14311" max="14311" width="11.109375" style="74" customWidth="1"/>
    <col min="14312" max="14312" width="11.33203125" style="74" bestFit="1" customWidth="1"/>
    <col min="14313" max="14313" width="11.5546875" style="74" customWidth="1"/>
    <col min="14314" max="14314" width="8.88671875" style="74"/>
    <col min="14315" max="14315" width="9.88671875" style="74" bestFit="1" customWidth="1"/>
    <col min="14316" max="14316" width="9.109375" style="74" bestFit="1" customWidth="1"/>
    <col min="14317" max="14317" width="9.5546875" style="74" bestFit="1" customWidth="1"/>
    <col min="14318" max="14558" width="9.109375" style="74" bestFit="1" customWidth="1"/>
    <col min="14559" max="14559" width="1.88671875" style="74" customWidth="1"/>
    <col min="14560" max="14560" width="7.33203125" style="74" customWidth="1"/>
    <col min="14561" max="14561" width="9.88671875" style="74" customWidth="1"/>
    <col min="14562" max="14562" width="12.6640625" style="74" customWidth="1"/>
    <col min="14563" max="14563" width="11.109375" style="74" customWidth="1"/>
    <col min="14564" max="14564" width="10.88671875" style="74" customWidth="1"/>
    <col min="14565" max="14565" width="11.5546875" style="74" customWidth="1"/>
    <col min="14566" max="14566" width="13.44140625" style="74" customWidth="1"/>
    <col min="14567" max="14567" width="11.109375" style="74" customWidth="1"/>
    <col min="14568" max="14568" width="11.33203125" style="74" bestFit="1" customWidth="1"/>
    <col min="14569" max="14569" width="11.5546875" style="74" customWidth="1"/>
    <col min="14570" max="14570" width="8.88671875" style="74"/>
    <col min="14571" max="14571" width="9.88671875" style="74" bestFit="1" customWidth="1"/>
    <col min="14572" max="14572" width="9.109375" style="74" bestFit="1" customWidth="1"/>
    <col min="14573" max="14573" width="9.5546875" style="74" bestFit="1" customWidth="1"/>
    <col min="14574" max="14814" width="9.109375" style="74" bestFit="1" customWidth="1"/>
    <col min="14815" max="14815" width="1.88671875" style="74" customWidth="1"/>
    <col min="14816" max="14816" width="7.33203125" style="74" customWidth="1"/>
    <col min="14817" max="14817" width="9.88671875" style="74" customWidth="1"/>
    <col min="14818" max="14818" width="12.6640625" style="74" customWidth="1"/>
    <col min="14819" max="14819" width="11.109375" style="74" customWidth="1"/>
    <col min="14820" max="14820" width="10.88671875" style="74" customWidth="1"/>
    <col min="14821" max="14821" width="11.5546875" style="74" customWidth="1"/>
    <col min="14822" max="14822" width="13.44140625" style="74" customWidth="1"/>
    <col min="14823" max="14823" width="11.109375" style="74" customWidth="1"/>
    <col min="14824" max="14824" width="11.33203125" style="74" bestFit="1" customWidth="1"/>
    <col min="14825" max="14825" width="11.5546875" style="74" customWidth="1"/>
    <col min="14826" max="14826" width="8.88671875" style="74"/>
    <col min="14827" max="14827" width="9.88671875" style="74" bestFit="1" customWidth="1"/>
    <col min="14828" max="14828" width="9.109375" style="74" bestFit="1" customWidth="1"/>
    <col min="14829" max="14829" width="9.5546875" style="74" bestFit="1" customWidth="1"/>
    <col min="14830" max="15070" width="9.109375" style="74" bestFit="1" customWidth="1"/>
    <col min="15071" max="15071" width="1.88671875" style="74" customWidth="1"/>
    <col min="15072" max="15072" width="7.33203125" style="74" customWidth="1"/>
    <col min="15073" max="15073" width="9.88671875" style="74" customWidth="1"/>
    <col min="15074" max="15074" width="12.6640625" style="74" customWidth="1"/>
    <col min="15075" max="15075" width="11.109375" style="74" customWidth="1"/>
    <col min="15076" max="15076" width="10.88671875" style="74" customWidth="1"/>
    <col min="15077" max="15077" width="11.5546875" style="74" customWidth="1"/>
    <col min="15078" max="15078" width="13.44140625" style="74" customWidth="1"/>
    <col min="15079" max="15079" width="11.109375" style="74" customWidth="1"/>
    <col min="15080" max="15080" width="11.33203125" style="74" bestFit="1" customWidth="1"/>
    <col min="15081" max="15081" width="11.5546875" style="74" customWidth="1"/>
    <col min="15082" max="15082" width="8.88671875" style="74"/>
    <col min="15083" max="15083" width="9.88671875" style="74" bestFit="1" customWidth="1"/>
    <col min="15084" max="15084" width="9.109375" style="74" bestFit="1" customWidth="1"/>
    <col min="15085" max="15085" width="9.5546875" style="74" bestFit="1" customWidth="1"/>
    <col min="15086" max="15326" width="9.109375" style="74" bestFit="1" customWidth="1"/>
    <col min="15327" max="15327" width="1.88671875" style="74" customWidth="1"/>
    <col min="15328" max="15328" width="7.33203125" style="74" customWidth="1"/>
    <col min="15329" max="15329" width="9.88671875" style="74" customWidth="1"/>
    <col min="15330" max="15330" width="12.6640625" style="74" customWidth="1"/>
    <col min="15331" max="15331" width="11.109375" style="74" customWidth="1"/>
    <col min="15332" max="15332" width="10.88671875" style="74" customWidth="1"/>
    <col min="15333" max="15333" width="11.5546875" style="74" customWidth="1"/>
    <col min="15334" max="15334" width="13.44140625" style="74" customWidth="1"/>
    <col min="15335" max="15335" width="11.109375" style="74" customWidth="1"/>
    <col min="15336" max="15336" width="11.33203125" style="74" bestFit="1" customWidth="1"/>
    <col min="15337" max="15337" width="11.5546875" style="74" customWidth="1"/>
    <col min="15338" max="15338" width="8.88671875" style="74"/>
    <col min="15339" max="15339" width="9.88671875" style="74" bestFit="1" customWidth="1"/>
    <col min="15340" max="15340" width="9.109375" style="74" bestFit="1" customWidth="1"/>
    <col min="15341" max="15341" width="9.5546875" style="74" bestFit="1" customWidth="1"/>
    <col min="15342" max="15582" width="9.109375" style="74" bestFit="1" customWidth="1"/>
    <col min="15583" max="15583" width="1.88671875" style="74" customWidth="1"/>
    <col min="15584" max="15584" width="7.33203125" style="74" customWidth="1"/>
    <col min="15585" max="15585" width="9.88671875" style="74" customWidth="1"/>
    <col min="15586" max="15586" width="12.6640625" style="74" customWidth="1"/>
    <col min="15587" max="15587" width="11.109375" style="74" customWidth="1"/>
    <col min="15588" max="15588" width="10.88671875" style="74" customWidth="1"/>
    <col min="15589" max="15589" width="11.5546875" style="74" customWidth="1"/>
    <col min="15590" max="15590" width="13.44140625" style="74" customWidth="1"/>
    <col min="15591" max="15591" width="11.109375" style="74" customWidth="1"/>
    <col min="15592" max="15592" width="11.33203125" style="74" bestFit="1" customWidth="1"/>
    <col min="15593" max="15593" width="11.5546875" style="74" customWidth="1"/>
    <col min="15594" max="15594" width="8.88671875" style="74"/>
    <col min="15595" max="15595" width="9.88671875" style="74" bestFit="1" customWidth="1"/>
    <col min="15596" max="15596" width="9.109375" style="74" bestFit="1" customWidth="1"/>
    <col min="15597" max="15597" width="9.5546875" style="74" bestFit="1" customWidth="1"/>
    <col min="15598" max="15838" width="9.109375" style="74" bestFit="1" customWidth="1"/>
    <col min="15839" max="15839" width="1.88671875" style="74" customWidth="1"/>
    <col min="15840" max="15840" width="7.33203125" style="74" customWidth="1"/>
    <col min="15841" max="15841" width="9.88671875" style="74" customWidth="1"/>
    <col min="15842" max="15842" width="12.6640625" style="74" customWidth="1"/>
    <col min="15843" max="15843" width="11.109375" style="74" customWidth="1"/>
    <col min="15844" max="15844" width="10.88671875" style="74" customWidth="1"/>
    <col min="15845" max="15845" width="11.5546875" style="74" customWidth="1"/>
    <col min="15846" max="15846" width="13.44140625" style="74" customWidth="1"/>
    <col min="15847" max="15847" width="11.109375" style="74" customWidth="1"/>
    <col min="15848" max="15848" width="11.33203125" style="74" bestFit="1" customWidth="1"/>
    <col min="15849" max="15849" width="11.5546875" style="74" customWidth="1"/>
    <col min="15850" max="15850" width="8.88671875" style="74"/>
    <col min="15851" max="15851" width="9.88671875" style="74" bestFit="1" customWidth="1"/>
    <col min="15852" max="15852" width="9.109375" style="74" bestFit="1" customWidth="1"/>
    <col min="15853" max="15853" width="9.5546875" style="74" bestFit="1" customWidth="1"/>
    <col min="15854" max="16094" width="9.109375" style="74" bestFit="1" customWidth="1"/>
    <col min="16095" max="16095" width="1.88671875" style="74" customWidth="1"/>
    <col min="16096" max="16096" width="7.33203125" style="74" customWidth="1"/>
    <col min="16097" max="16097" width="9.88671875" style="74" customWidth="1"/>
    <col min="16098" max="16098" width="12.6640625" style="74" customWidth="1"/>
    <col min="16099" max="16099" width="11.109375" style="74" customWidth="1"/>
    <col min="16100" max="16100" width="10.88671875" style="74" customWidth="1"/>
    <col min="16101" max="16101" width="11.5546875" style="74" customWidth="1"/>
    <col min="16102" max="16102" width="13.44140625" style="74" customWidth="1"/>
    <col min="16103" max="16103" width="11.109375" style="74" customWidth="1"/>
    <col min="16104" max="16104" width="11.33203125" style="74" bestFit="1" customWidth="1"/>
    <col min="16105" max="16105" width="11.5546875" style="74" customWidth="1"/>
    <col min="16106" max="16106" width="8.88671875" style="74"/>
    <col min="16107" max="16107" width="9.88671875" style="74" bestFit="1" customWidth="1"/>
    <col min="16108" max="16108" width="9.109375" style="74" bestFit="1" customWidth="1"/>
    <col min="16109" max="16109" width="9.5546875" style="74" bestFit="1" customWidth="1"/>
    <col min="16110" max="16384" width="8.88671875" style="74"/>
  </cols>
  <sheetData>
    <row r="1" spans="1:7" ht="17.399999999999999" customHeight="1" x14ac:dyDescent="0.3">
      <c r="A1" s="314" t="s">
        <v>122</v>
      </c>
      <c r="B1" s="315"/>
      <c r="C1" s="315"/>
      <c r="D1" s="316"/>
    </row>
    <row r="2" spans="1:7" ht="13.8" customHeight="1" x14ac:dyDescent="0.3">
      <c r="A2" s="317" t="s">
        <v>258</v>
      </c>
      <c r="B2" s="318"/>
      <c r="C2" s="318"/>
      <c r="D2" s="319"/>
    </row>
    <row r="3" spans="1:7" ht="13.8" customHeight="1" thickBot="1" x14ac:dyDescent="0.35">
      <c r="A3" s="320" t="s">
        <v>42</v>
      </c>
      <c r="B3" s="321"/>
      <c r="C3" s="321"/>
      <c r="D3" s="322"/>
    </row>
    <row r="5" spans="1:7" x14ac:dyDescent="0.3">
      <c r="A5" s="332" t="s">
        <v>411</v>
      </c>
      <c r="B5" s="332"/>
      <c r="C5" s="332"/>
      <c r="D5" s="332"/>
      <c r="G5" s="89"/>
    </row>
    <row r="6" spans="1:7" ht="13.8" thickBot="1" x14ac:dyDescent="0.35">
      <c r="A6" s="323"/>
      <c r="B6" s="323"/>
      <c r="C6" s="323"/>
      <c r="D6" s="323"/>
    </row>
    <row r="7" spans="1:7" ht="13.8" thickBot="1" x14ac:dyDescent="0.35">
      <c r="A7" s="324" t="s">
        <v>138</v>
      </c>
      <c r="B7" s="325"/>
      <c r="C7" s="325"/>
      <c r="D7" s="326"/>
    </row>
    <row r="8" spans="1:7" x14ac:dyDescent="0.3">
      <c r="A8" s="75" t="s">
        <v>139</v>
      </c>
      <c r="B8" s="76" t="s">
        <v>140</v>
      </c>
      <c r="C8" s="77"/>
      <c r="D8" s="78"/>
    </row>
    <row r="9" spans="1:7" x14ac:dyDescent="0.3">
      <c r="A9" s="79" t="s">
        <v>141</v>
      </c>
      <c r="B9" s="80" t="s">
        <v>142</v>
      </c>
      <c r="C9" s="81"/>
      <c r="D9" s="82"/>
    </row>
    <row r="10" spans="1:7" x14ac:dyDescent="0.3">
      <c r="A10" s="79" t="s">
        <v>143</v>
      </c>
      <c r="B10" s="80" t="s">
        <v>144</v>
      </c>
      <c r="C10" s="81"/>
      <c r="D10" s="82"/>
    </row>
    <row r="11" spans="1:7" ht="13.8" thickBot="1" x14ac:dyDescent="0.35">
      <c r="A11" s="83" t="s">
        <v>145</v>
      </c>
      <c r="B11" s="84" t="s">
        <v>146</v>
      </c>
      <c r="C11" s="85"/>
      <c r="D11" s="86"/>
    </row>
    <row r="12" spans="1:7" ht="13.8" thickBot="1" x14ac:dyDescent="0.35">
      <c r="A12" s="87"/>
      <c r="B12" s="88"/>
      <c r="D12" s="90"/>
    </row>
    <row r="13" spans="1:7" ht="13.8" thickBot="1" x14ac:dyDescent="0.35">
      <c r="A13" s="324" t="s">
        <v>147</v>
      </c>
      <c r="B13" s="325"/>
      <c r="C13" s="325"/>
      <c r="D13" s="326"/>
    </row>
    <row r="14" spans="1:7" x14ac:dyDescent="0.3">
      <c r="A14" s="75" t="s">
        <v>148</v>
      </c>
      <c r="B14" s="76" t="s">
        <v>149</v>
      </c>
      <c r="C14" s="91"/>
      <c r="D14" s="189"/>
    </row>
    <row r="15" spans="1:7" x14ac:dyDescent="0.3">
      <c r="A15" s="79" t="s">
        <v>150</v>
      </c>
      <c r="B15" s="80" t="s">
        <v>151</v>
      </c>
      <c r="C15" s="92"/>
      <c r="D15" s="93" t="s">
        <v>152</v>
      </c>
    </row>
    <row r="16" spans="1:7" x14ac:dyDescent="0.3">
      <c r="A16" s="79" t="s">
        <v>153</v>
      </c>
      <c r="B16" s="80" t="s">
        <v>154</v>
      </c>
      <c r="C16" s="92"/>
      <c r="D16" s="93" t="s">
        <v>155</v>
      </c>
    </row>
    <row r="17" spans="1:5" x14ac:dyDescent="0.3">
      <c r="A17" s="79" t="s">
        <v>156</v>
      </c>
      <c r="B17" s="80" t="s">
        <v>157</v>
      </c>
      <c r="C17" s="327" t="s">
        <v>158</v>
      </c>
      <c r="D17" s="328"/>
    </row>
    <row r="18" spans="1:5" x14ac:dyDescent="0.3">
      <c r="A18" s="79" t="s">
        <v>159</v>
      </c>
      <c r="B18" s="80" t="s">
        <v>160</v>
      </c>
      <c r="C18" s="94"/>
      <c r="D18" s="95" t="s">
        <v>161</v>
      </c>
    </row>
    <row r="19" spans="1:5" ht="13.8" thickBot="1" x14ac:dyDescent="0.35">
      <c r="A19" s="83" t="s">
        <v>162</v>
      </c>
      <c r="B19" s="96" t="s">
        <v>163</v>
      </c>
      <c r="C19" s="97"/>
      <c r="D19" s="98">
        <v>1045</v>
      </c>
    </row>
    <row r="20" spans="1:5" ht="13.8" thickBot="1" x14ac:dyDescent="0.35">
      <c r="D20" s="90"/>
    </row>
    <row r="21" spans="1:5" ht="13.8" thickBot="1" x14ac:dyDescent="0.35">
      <c r="A21" s="329" t="s">
        <v>164</v>
      </c>
      <c r="B21" s="330"/>
      <c r="C21" s="330"/>
      <c r="D21" s="331"/>
      <c r="E21" s="99"/>
    </row>
    <row r="22" spans="1:5" ht="26.4" customHeight="1" x14ac:dyDescent="0.3">
      <c r="A22" s="79" t="s">
        <v>165</v>
      </c>
      <c r="B22" s="308" t="s">
        <v>166</v>
      </c>
      <c r="C22" s="308"/>
      <c r="D22" s="73" t="s">
        <v>274</v>
      </c>
    </row>
    <row r="23" spans="1:5" ht="13.8" x14ac:dyDescent="0.3">
      <c r="A23" s="79" t="s">
        <v>168</v>
      </c>
      <c r="B23" s="308" t="s">
        <v>169</v>
      </c>
      <c r="C23" s="308"/>
      <c r="D23" s="186" t="s">
        <v>136</v>
      </c>
      <c r="E23" s="100"/>
    </row>
    <row r="24" spans="1:5" x14ac:dyDescent="0.25">
      <c r="A24" s="79" t="s">
        <v>170</v>
      </c>
      <c r="B24" s="308" t="s">
        <v>171</v>
      </c>
      <c r="C24" s="308"/>
      <c r="D24" s="180"/>
      <c r="E24" s="101"/>
    </row>
    <row r="25" spans="1:5" x14ac:dyDescent="0.3">
      <c r="A25" s="79" t="s">
        <v>172</v>
      </c>
      <c r="B25" s="308" t="s">
        <v>173</v>
      </c>
      <c r="C25" s="308"/>
      <c r="D25" s="186"/>
    </row>
    <row r="26" spans="1:5" x14ac:dyDescent="0.3">
      <c r="A26" s="79" t="s">
        <v>174</v>
      </c>
      <c r="B26" s="308" t="s">
        <v>175</v>
      </c>
      <c r="C26" s="308"/>
      <c r="D26" s="187"/>
    </row>
    <row r="27" spans="1:5" x14ac:dyDescent="0.3">
      <c r="A27" s="79" t="s">
        <v>176</v>
      </c>
      <c r="B27" s="308" t="s">
        <v>177</v>
      </c>
      <c r="C27" s="308"/>
      <c r="D27" s="188"/>
    </row>
    <row r="28" spans="1:5" x14ac:dyDescent="0.3">
      <c r="A28" s="79" t="s">
        <v>178</v>
      </c>
      <c r="B28" s="308" t="s">
        <v>179</v>
      </c>
      <c r="C28" s="309"/>
      <c r="D28" s="102" t="s">
        <v>180</v>
      </c>
    </row>
    <row r="29" spans="1:5" x14ac:dyDescent="0.3">
      <c r="A29" s="79" t="s">
        <v>181</v>
      </c>
      <c r="B29" s="308" t="s">
        <v>182</v>
      </c>
      <c r="C29" s="309"/>
      <c r="D29" s="103">
        <v>1</v>
      </c>
    </row>
    <row r="30" spans="1:5" x14ac:dyDescent="0.3">
      <c r="A30" s="79" t="s">
        <v>183</v>
      </c>
      <c r="B30" s="308" t="s">
        <v>184</v>
      </c>
      <c r="C30" s="308"/>
      <c r="D30" s="103">
        <v>1</v>
      </c>
    </row>
    <row r="31" spans="1:5" ht="13.8" thickBot="1" x14ac:dyDescent="0.35">
      <c r="A31" s="83" t="s">
        <v>185</v>
      </c>
      <c r="B31" s="310" t="s">
        <v>186</v>
      </c>
      <c r="C31" s="310"/>
      <c r="D31" s="104">
        <f>D29*D30</f>
        <v>1</v>
      </c>
    </row>
    <row r="32" spans="1:5" ht="13.8" thickBot="1" x14ac:dyDescent="0.35">
      <c r="A32" s="105"/>
      <c r="B32" s="106"/>
      <c r="C32" s="106"/>
      <c r="D32" s="107"/>
    </row>
    <row r="33" spans="1:5" x14ac:dyDescent="0.3">
      <c r="A33" s="273" t="s">
        <v>9</v>
      </c>
      <c r="B33" s="274"/>
      <c r="C33" s="274"/>
      <c r="D33" s="275"/>
    </row>
    <row r="34" spans="1:5" x14ac:dyDescent="0.3">
      <c r="A34" s="288" t="s">
        <v>187</v>
      </c>
      <c r="B34" s="289"/>
      <c r="C34" s="302"/>
      <c r="D34" s="108" t="s">
        <v>188</v>
      </c>
    </row>
    <row r="35" spans="1:5" x14ac:dyDescent="0.3">
      <c r="A35" s="109" t="s">
        <v>189</v>
      </c>
      <c r="B35" s="311" t="s">
        <v>190</v>
      </c>
      <c r="C35" s="311"/>
      <c r="D35" s="185"/>
      <c r="E35" s="110"/>
    </row>
    <row r="36" spans="1:5" x14ac:dyDescent="0.3">
      <c r="A36" s="109" t="s">
        <v>191</v>
      </c>
      <c r="B36" s="111" t="s">
        <v>192</v>
      </c>
      <c r="C36" s="112" t="str">
        <f>IF(D35="","",((D19)*(40%)))</f>
        <v/>
      </c>
      <c r="D36" s="113" t="str">
        <f>IF(D35=0,"",IF(C36&gt;C37,C36,0))</f>
        <v/>
      </c>
      <c r="E36" s="110"/>
    </row>
    <row r="37" spans="1:5" x14ac:dyDescent="0.3">
      <c r="A37" s="109" t="s">
        <v>193</v>
      </c>
      <c r="B37" s="227" t="s">
        <v>413</v>
      </c>
      <c r="C37" s="112">
        <f>D35*0.3</f>
        <v>0</v>
      </c>
      <c r="D37" s="113">
        <f>IF(C37&gt;C36,C37,0)</f>
        <v>0</v>
      </c>
      <c r="E37" s="110"/>
    </row>
    <row r="38" spans="1:5" ht="13.8" thickBot="1" x14ac:dyDescent="0.35">
      <c r="A38" s="312" t="s">
        <v>10</v>
      </c>
      <c r="B38" s="313"/>
      <c r="C38" s="313"/>
      <c r="D38" s="115">
        <f>SUM(D35:D37)</f>
        <v>0</v>
      </c>
      <c r="E38" s="116"/>
    </row>
    <row r="39" spans="1:5" ht="13.8" thickBot="1" x14ac:dyDescent="0.35">
      <c r="A39" s="117"/>
      <c r="B39" s="117"/>
      <c r="C39" s="117"/>
      <c r="D39" s="117"/>
    </row>
    <row r="40" spans="1:5" x14ac:dyDescent="0.3">
      <c r="A40" s="273" t="s">
        <v>194</v>
      </c>
      <c r="B40" s="274"/>
      <c r="C40" s="274"/>
      <c r="D40" s="275"/>
    </row>
    <row r="41" spans="1:5" x14ac:dyDescent="0.3">
      <c r="A41" s="276" t="s">
        <v>195</v>
      </c>
      <c r="B41" s="277"/>
      <c r="C41" s="118" t="s">
        <v>196</v>
      </c>
      <c r="D41" s="119" t="s">
        <v>8</v>
      </c>
    </row>
    <row r="42" spans="1:5" x14ac:dyDescent="0.3">
      <c r="A42" s="79" t="s">
        <v>189</v>
      </c>
      <c r="B42" s="120" t="s">
        <v>260</v>
      </c>
      <c r="C42" s="121">
        <v>8.3299999999999999E-2</v>
      </c>
      <c r="D42" s="122">
        <f>(D38)*($C$42)</f>
        <v>0</v>
      </c>
    </row>
    <row r="43" spans="1:5" x14ac:dyDescent="0.3">
      <c r="A43" s="79" t="s">
        <v>191</v>
      </c>
      <c r="B43" s="120" t="s">
        <v>197</v>
      </c>
      <c r="C43" s="121">
        <v>2.7799999999999998E-2</v>
      </c>
      <c r="D43" s="122">
        <f>(D38)*($C$43)</f>
        <v>0</v>
      </c>
      <c r="E43" s="116"/>
    </row>
    <row r="44" spans="1:5" x14ac:dyDescent="0.3">
      <c r="A44" s="301" t="s">
        <v>198</v>
      </c>
      <c r="B44" s="307"/>
      <c r="C44" s="123">
        <f>SUM(C42:C43)</f>
        <v>0.1111</v>
      </c>
      <c r="D44" s="124">
        <f>SUM(D42:D43)</f>
        <v>0</v>
      </c>
    </row>
    <row r="45" spans="1:5" x14ac:dyDescent="0.3">
      <c r="A45" s="228"/>
      <c r="B45" s="229" t="s">
        <v>414</v>
      </c>
      <c r="C45" s="123">
        <f>C44*C56</f>
        <v>4.4217800000000008E-2</v>
      </c>
      <c r="D45" s="124">
        <f>D44*C45</f>
        <v>0</v>
      </c>
    </row>
    <row r="46" spans="1:5" x14ac:dyDescent="0.3">
      <c r="A46" s="301" t="s">
        <v>417</v>
      </c>
      <c r="B46" s="302"/>
      <c r="C46" s="123">
        <f>SUM(C44:C45)</f>
        <v>0.15531780000000001</v>
      </c>
      <c r="D46" s="124">
        <f>SUM(D44:D45)</f>
        <v>0</v>
      </c>
    </row>
    <row r="47" spans="1:5" x14ac:dyDescent="0.3">
      <c r="A47" s="276" t="s">
        <v>199</v>
      </c>
      <c r="B47" s="277"/>
      <c r="C47" s="118" t="s">
        <v>196</v>
      </c>
      <c r="D47" s="238" t="s">
        <v>8</v>
      </c>
    </row>
    <row r="48" spans="1:5" x14ac:dyDescent="0.3">
      <c r="A48" s="79" t="s">
        <v>189</v>
      </c>
      <c r="B48" s="125" t="s">
        <v>261</v>
      </c>
      <c r="C48" s="230">
        <v>0.2</v>
      </c>
      <c r="D48" s="122">
        <f t="shared" ref="D48:D55" si="0">($D$38+$D$44)*(C48)</f>
        <v>0</v>
      </c>
    </row>
    <row r="49" spans="1:5" x14ac:dyDescent="0.3">
      <c r="A49" s="79" t="s">
        <v>191</v>
      </c>
      <c r="B49" s="125" t="s">
        <v>262</v>
      </c>
      <c r="C49" s="176">
        <v>2.5000000000000001E-2</v>
      </c>
      <c r="D49" s="122">
        <f t="shared" si="0"/>
        <v>0</v>
      </c>
    </row>
    <row r="50" spans="1:5" x14ac:dyDescent="0.3">
      <c r="A50" s="79" t="s">
        <v>200</v>
      </c>
      <c r="B50" s="125" t="s">
        <v>263</v>
      </c>
      <c r="C50" s="237">
        <v>0.06</v>
      </c>
      <c r="D50" s="122">
        <f t="shared" si="0"/>
        <v>0</v>
      </c>
      <c r="E50" s="126"/>
    </row>
    <row r="51" spans="1:5" x14ac:dyDescent="0.3">
      <c r="A51" s="79" t="s">
        <v>201</v>
      </c>
      <c r="B51" s="125" t="s">
        <v>264</v>
      </c>
      <c r="C51" s="176">
        <v>1.4999999999999999E-2</v>
      </c>
      <c r="D51" s="122">
        <f t="shared" si="0"/>
        <v>0</v>
      </c>
    </row>
    <row r="52" spans="1:5" x14ac:dyDescent="0.3">
      <c r="A52" s="79" t="s">
        <v>202</v>
      </c>
      <c r="B52" s="125" t="s">
        <v>265</v>
      </c>
      <c r="C52" s="176">
        <v>0.01</v>
      </c>
      <c r="D52" s="122">
        <f t="shared" si="0"/>
        <v>0</v>
      </c>
    </row>
    <row r="53" spans="1:5" x14ac:dyDescent="0.3">
      <c r="A53" s="79" t="s">
        <v>203</v>
      </c>
      <c r="B53" s="127" t="s">
        <v>266</v>
      </c>
      <c r="C53" s="176">
        <v>6.0000000000000001E-3</v>
      </c>
      <c r="D53" s="122">
        <f t="shared" si="0"/>
        <v>0</v>
      </c>
    </row>
    <row r="54" spans="1:5" x14ac:dyDescent="0.3">
      <c r="A54" s="79" t="s">
        <v>204</v>
      </c>
      <c r="B54" s="125" t="s">
        <v>267</v>
      </c>
      <c r="C54" s="176">
        <v>2E-3</v>
      </c>
      <c r="D54" s="122">
        <f t="shared" si="0"/>
        <v>0</v>
      </c>
    </row>
    <row r="55" spans="1:5" x14ac:dyDescent="0.3">
      <c r="A55" s="79" t="s">
        <v>205</v>
      </c>
      <c r="B55" s="125" t="s">
        <v>268</v>
      </c>
      <c r="C55" s="176">
        <v>0.08</v>
      </c>
      <c r="D55" s="122">
        <f t="shared" si="0"/>
        <v>0</v>
      </c>
      <c r="E55" s="116"/>
    </row>
    <row r="56" spans="1:5" x14ac:dyDescent="0.3">
      <c r="A56" s="301" t="s">
        <v>206</v>
      </c>
      <c r="B56" s="307"/>
      <c r="C56" s="128">
        <f>SUM(C48:C55)</f>
        <v>0.39800000000000008</v>
      </c>
      <c r="D56" s="129">
        <f>SUM(D48:D55)</f>
        <v>0</v>
      </c>
    </row>
    <row r="57" spans="1:5" x14ac:dyDescent="0.3">
      <c r="A57" s="276" t="s">
        <v>12</v>
      </c>
      <c r="B57" s="277"/>
      <c r="C57" s="130" t="s">
        <v>207</v>
      </c>
      <c r="D57" s="108" t="s">
        <v>8</v>
      </c>
    </row>
    <row r="58" spans="1:5" x14ac:dyDescent="0.25">
      <c r="A58" s="79" t="s">
        <v>189</v>
      </c>
      <c r="B58" s="131" t="s">
        <v>208</v>
      </c>
      <c r="C58" s="182"/>
      <c r="D58" s="132">
        <f>IF((C58*22)-(D35*6%)&lt;0,0,(C58*22)-(D35*6%))</f>
        <v>0</v>
      </c>
      <c r="E58" s="133"/>
    </row>
    <row r="59" spans="1:5" x14ac:dyDescent="0.25">
      <c r="A59" s="79" t="s">
        <v>191</v>
      </c>
      <c r="B59" s="131" t="s">
        <v>209</v>
      </c>
      <c r="C59" s="183"/>
      <c r="D59" s="134">
        <f>(C59)*22</f>
        <v>0</v>
      </c>
      <c r="E59" s="133"/>
    </row>
    <row r="60" spans="1:5" x14ac:dyDescent="0.3">
      <c r="A60" s="79" t="s">
        <v>200</v>
      </c>
      <c r="B60" s="131" t="s">
        <v>210</v>
      </c>
      <c r="C60" s="184">
        <v>0</v>
      </c>
      <c r="D60" s="134">
        <f>($C$60)</f>
        <v>0</v>
      </c>
      <c r="E60" s="110"/>
    </row>
    <row r="61" spans="1:5" x14ac:dyDescent="0.3">
      <c r="A61" s="79" t="s">
        <v>201</v>
      </c>
      <c r="B61" s="131" t="s">
        <v>211</v>
      </c>
      <c r="C61" s="184">
        <v>0</v>
      </c>
      <c r="D61" s="134">
        <f>($C$61)</f>
        <v>0</v>
      </c>
      <c r="E61" s="135"/>
    </row>
    <row r="62" spans="1:5" x14ac:dyDescent="0.3">
      <c r="A62" s="79" t="s">
        <v>202</v>
      </c>
      <c r="B62" s="131" t="s">
        <v>212</v>
      </c>
      <c r="C62" s="184">
        <v>0</v>
      </c>
      <c r="D62" s="134">
        <f>$C$62</f>
        <v>0</v>
      </c>
      <c r="E62" s="136"/>
    </row>
    <row r="63" spans="1:5" x14ac:dyDescent="0.3">
      <c r="A63" s="79" t="s">
        <v>213</v>
      </c>
      <c r="B63" s="131" t="s">
        <v>214</v>
      </c>
      <c r="C63" s="184">
        <v>0</v>
      </c>
      <c r="D63" s="134">
        <f>$C$63</f>
        <v>0</v>
      </c>
      <c r="E63" s="135"/>
    </row>
    <row r="64" spans="1:5" x14ac:dyDescent="0.3">
      <c r="A64" s="286" t="s">
        <v>215</v>
      </c>
      <c r="B64" s="287"/>
      <c r="C64" s="137"/>
      <c r="D64" s="138">
        <f>SUM(D58:D63)</f>
        <v>0</v>
      </c>
    </row>
    <row r="65" spans="1:4" hidden="1" x14ac:dyDescent="0.3">
      <c r="A65" s="288" t="s">
        <v>216</v>
      </c>
      <c r="B65" s="302"/>
      <c r="C65" s="118" t="s">
        <v>217</v>
      </c>
      <c r="D65" s="108" t="s">
        <v>8</v>
      </c>
    </row>
    <row r="66" spans="1:4" hidden="1" x14ac:dyDescent="0.3">
      <c r="A66" s="79" t="s">
        <v>189</v>
      </c>
      <c r="B66" s="120" t="s">
        <v>218</v>
      </c>
      <c r="C66" s="139">
        <v>0</v>
      </c>
      <c r="D66" s="140">
        <f>(D38/220)*150%*0.5*C66</f>
        <v>0</v>
      </c>
    </row>
    <row r="67" spans="1:4" ht="13.8" hidden="1" thickBot="1" x14ac:dyDescent="0.35">
      <c r="A67" s="271" t="s">
        <v>219</v>
      </c>
      <c r="B67" s="297"/>
      <c r="C67" s="141"/>
      <c r="D67" s="142">
        <f>D66</f>
        <v>0</v>
      </c>
    </row>
    <row r="68" spans="1:4" x14ac:dyDescent="0.3">
      <c r="A68" s="303" t="s">
        <v>220</v>
      </c>
      <c r="B68" s="304"/>
      <c r="C68" s="277"/>
      <c r="D68" s="305"/>
    </row>
    <row r="69" spans="1:4" ht="39.6" x14ac:dyDescent="0.3">
      <c r="A69" s="143" t="s">
        <v>221</v>
      </c>
      <c r="B69" s="306" t="s">
        <v>222</v>
      </c>
      <c r="C69" s="306"/>
      <c r="D69" s="144">
        <f>(D46)</f>
        <v>0</v>
      </c>
    </row>
    <row r="70" spans="1:4" ht="39.6" x14ac:dyDescent="0.3">
      <c r="A70" s="143" t="s">
        <v>223</v>
      </c>
      <c r="B70" s="306" t="s">
        <v>224</v>
      </c>
      <c r="C70" s="306"/>
      <c r="D70" s="144">
        <f>(D56)</f>
        <v>0</v>
      </c>
    </row>
    <row r="71" spans="1:4" ht="39.6" x14ac:dyDescent="0.3">
      <c r="A71" s="143" t="s">
        <v>225</v>
      </c>
      <c r="B71" s="306" t="s">
        <v>15</v>
      </c>
      <c r="C71" s="306"/>
      <c r="D71" s="144">
        <f>(D64)</f>
        <v>0</v>
      </c>
    </row>
    <row r="72" spans="1:4" ht="26.4" x14ac:dyDescent="0.3">
      <c r="A72" s="143" t="s">
        <v>55</v>
      </c>
      <c r="B72" s="306" t="s">
        <v>226</v>
      </c>
      <c r="C72" s="278"/>
      <c r="D72" s="144">
        <f>D67</f>
        <v>0</v>
      </c>
    </row>
    <row r="73" spans="1:4" ht="13.8" thickBot="1" x14ac:dyDescent="0.35">
      <c r="A73" s="271" t="s">
        <v>16</v>
      </c>
      <c r="B73" s="272"/>
      <c r="C73" s="272"/>
      <c r="D73" s="145">
        <f>SUM(D69:D72)</f>
        <v>0</v>
      </c>
    </row>
    <row r="74" spans="1:4" ht="13.8" thickBot="1" x14ac:dyDescent="0.35">
      <c r="A74" s="146"/>
      <c r="B74" s="146"/>
      <c r="C74" s="146"/>
      <c r="D74" s="146"/>
    </row>
    <row r="75" spans="1:4" x14ac:dyDescent="0.3">
      <c r="A75" s="273" t="s">
        <v>227</v>
      </c>
      <c r="B75" s="274"/>
      <c r="C75" s="274"/>
      <c r="D75" s="275"/>
    </row>
    <row r="76" spans="1:4" x14ac:dyDescent="0.3">
      <c r="A76" s="276" t="s">
        <v>228</v>
      </c>
      <c r="B76" s="277"/>
      <c r="C76" s="118" t="s">
        <v>196</v>
      </c>
      <c r="D76" s="108" t="s">
        <v>8</v>
      </c>
    </row>
    <row r="77" spans="1:4" x14ac:dyDescent="0.3">
      <c r="A77" s="79" t="s">
        <v>189</v>
      </c>
      <c r="B77" s="120" t="s">
        <v>229</v>
      </c>
      <c r="C77" s="147">
        <v>4.1999999999999997E-3</v>
      </c>
      <c r="D77" s="148">
        <f t="shared" ref="D77:D82" si="1">($D$38)*(C77)</f>
        <v>0</v>
      </c>
    </row>
    <row r="78" spans="1:4" x14ac:dyDescent="0.3">
      <c r="A78" s="79" t="s">
        <v>191</v>
      </c>
      <c r="B78" s="120" t="s">
        <v>17</v>
      </c>
      <c r="C78" s="147">
        <f>($C$55)*(C77)</f>
        <v>3.3599999999999998E-4</v>
      </c>
      <c r="D78" s="148">
        <f t="shared" si="1"/>
        <v>0</v>
      </c>
    </row>
    <row r="79" spans="1:4" x14ac:dyDescent="0.3">
      <c r="A79" s="79" t="s">
        <v>200</v>
      </c>
      <c r="B79" s="120" t="s">
        <v>230</v>
      </c>
      <c r="C79" s="147">
        <v>3.2000000000000001E-2</v>
      </c>
      <c r="D79" s="148">
        <f t="shared" si="1"/>
        <v>0</v>
      </c>
    </row>
    <row r="80" spans="1:4" x14ac:dyDescent="0.3">
      <c r="A80" s="79" t="s">
        <v>201</v>
      </c>
      <c r="B80" s="120" t="s">
        <v>269</v>
      </c>
      <c r="C80" s="147">
        <v>1.9400000000000001E-2</v>
      </c>
      <c r="D80" s="148">
        <f t="shared" si="1"/>
        <v>0</v>
      </c>
    </row>
    <row r="81" spans="1:5" x14ac:dyDescent="0.3">
      <c r="A81" s="79" t="s">
        <v>202</v>
      </c>
      <c r="B81" s="120" t="s">
        <v>231</v>
      </c>
      <c r="C81" s="147">
        <f>($C$56)*(C80)</f>
        <v>7.7212000000000018E-3</v>
      </c>
      <c r="D81" s="148">
        <f t="shared" si="1"/>
        <v>0</v>
      </c>
    </row>
    <row r="82" spans="1:5" x14ac:dyDescent="0.3">
      <c r="A82" s="79" t="s">
        <v>203</v>
      </c>
      <c r="B82" s="120" t="s">
        <v>232</v>
      </c>
      <c r="C82" s="147">
        <v>8.0000000000000002E-3</v>
      </c>
      <c r="D82" s="148">
        <f t="shared" si="1"/>
        <v>0</v>
      </c>
    </row>
    <row r="83" spans="1:5" ht="13.8" thickBot="1" x14ac:dyDescent="0.35">
      <c r="A83" s="271" t="s">
        <v>18</v>
      </c>
      <c r="B83" s="272"/>
      <c r="C83" s="149">
        <f>SUM(C77:C82)</f>
        <v>7.1657200000000004E-2</v>
      </c>
      <c r="D83" s="145">
        <f>SUM(D77:D82)</f>
        <v>0</v>
      </c>
    </row>
    <row r="84" spans="1:5" ht="13.8" thickBot="1" x14ac:dyDescent="0.35">
      <c r="A84" s="146"/>
      <c r="B84" s="126"/>
      <c r="C84" s="126"/>
      <c r="D84" s="126"/>
    </row>
    <row r="85" spans="1:5" x14ac:dyDescent="0.3">
      <c r="A85" s="273" t="s">
        <v>233</v>
      </c>
      <c r="B85" s="274"/>
      <c r="C85" s="274"/>
      <c r="D85" s="275"/>
    </row>
    <row r="86" spans="1:5" x14ac:dyDescent="0.3">
      <c r="A86" s="288" t="s">
        <v>19</v>
      </c>
      <c r="B86" s="289"/>
      <c r="C86" s="118" t="s">
        <v>196</v>
      </c>
      <c r="D86" s="108" t="s">
        <v>8</v>
      </c>
    </row>
    <row r="87" spans="1:5" x14ac:dyDescent="0.3">
      <c r="A87" s="79" t="s">
        <v>189</v>
      </c>
      <c r="B87" s="120" t="s">
        <v>234</v>
      </c>
      <c r="C87" s="181">
        <v>8.3299999999999999E-2</v>
      </c>
      <c r="D87" s="148">
        <f t="shared" ref="D87:D92" si="2">($D$38+$D$44+$D$56+$D$64+$D$83)*(C87)</f>
        <v>0</v>
      </c>
      <c r="E87" s="150"/>
    </row>
    <row r="88" spans="1:5" x14ac:dyDescent="0.3">
      <c r="A88" s="79" t="s">
        <v>191</v>
      </c>
      <c r="B88" s="120" t="s">
        <v>235</v>
      </c>
      <c r="C88" s="181">
        <v>2.8E-3</v>
      </c>
      <c r="D88" s="148">
        <f t="shared" si="2"/>
        <v>0</v>
      </c>
    </row>
    <row r="89" spans="1:5" x14ac:dyDescent="0.3">
      <c r="A89" s="79" t="s">
        <v>200</v>
      </c>
      <c r="B89" s="120" t="s">
        <v>236</v>
      </c>
      <c r="C89" s="181">
        <v>8.0000000000000004E-4</v>
      </c>
      <c r="D89" s="148">
        <f t="shared" si="2"/>
        <v>0</v>
      </c>
    </row>
    <row r="90" spans="1:5" x14ac:dyDescent="0.3">
      <c r="A90" s="79" t="s">
        <v>201</v>
      </c>
      <c r="B90" s="120" t="s">
        <v>237</v>
      </c>
      <c r="C90" s="181">
        <v>2.9999999999999997E-4</v>
      </c>
      <c r="D90" s="148">
        <f t="shared" si="2"/>
        <v>0</v>
      </c>
    </row>
    <row r="91" spans="1:5" x14ac:dyDescent="0.3">
      <c r="A91" s="79" t="s">
        <v>202</v>
      </c>
      <c r="B91" s="225" t="s">
        <v>238</v>
      </c>
      <c r="C91" s="181">
        <v>5.9999999999999995E-4</v>
      </c>
      <c r="D91" s="148">
        <f t="shared" si="2"/>
        <v>0</v>
      </c>
    </row>
    <row r="92" spans="1:5" x14ac:dyDescent="0.3">
      <c r="A92" s="79" t="s">
        <v>415</v>
      </c>
      <c r="B92" s="225" t="s">
        <v>416</v>
      </c>
      <c r="C92" s="181">
        <v>0</v>
      </c>
      <c r="D92" s="148">
        <f t="shared" si="2"/>
        <v>0</v>
      </c>
    </row>
    <row r="93" spans="1:5" x14ac:dyDescent="0.3">
      <c r="A93" s="286" t="s">
        <v>239</v>
      </c>
      <c r="B93" s="287"/>
      <c r="C93" s="152">
        <f>SUM(C87:C92)</f>
        <v>8.7799999999999989E-2</v>
      </c>
      <c r="D93" s="153">
        <f>SUM(D87:D92)</f>
        <v>0</v>
      </c>
    </row>
    <row r="94" spans="1:5" x14ac:dyDescent="0.3">
      <c r="A94" s="228"/>
      <c r="B94" s="229" t="s">
        <v>414</v>
      </c>
      <c r="C94" s="152">
        <f>C93*C56</f>
        <v>3.49444E-2</v>
      </c>
      <c r="D94" s="153">
        <f>D93*C94</f>
        <v>0</v>
      </c>
    </row>
    <row r="95" spans="1:5" x14ac:dyDescent="0.3">
      <c r="A95" s="301" t="s">
        <v>418</v>
      </c>
      <c r="B95" s="302"/>
      <c r="C95" s="152">
        <f>SUM(C93:C94)</f>
        <v>0.12274439999999999</v>
      </c>
      <c r="D95" s="153">
        <f>SUM(D93:D94)</f>
        <v>0</v>
      </c>
    </row>
    <row r="96" spans="1:5" x14ac:dyDescent="0.3">
      <c r="A96" s="288" t="s">
        <v>21</v>
      </c>
      <c r="B96" s="289"/>
      <c r="C96" s="118"/>
      <c r="D96" s="108" t="s">
        <v>8</v>
      </c>
    </row>
    <row r="97" spans="1:4" x14ac:dyDescent="0.3">
      <c r="A97" s="79" t="s">
        <v>189</v>
      </c>
      <c r="B97" s="120" t="s">
        <v>22</v>
      </c>
      <c r="C97" s="154"/>
      <c r="D97" s="155"/>
    </row>
    <row r="98" spans="1:4" ht="13.8" thickBot="1" x14ac:dyDescent="0.35">
      <c r="A98" s="271" t="s">
        <v>240</v>
      </c>
      <c r="B98" s="272"/>
      <c r="C98" s="141"/>
      <c r="D98" s="142">
        <f>D97</f>
        <v>0</v>
      </c>
    </row>
    <row r="99" spans="1:4" x14ac:dyDescent="0.3">
      <c r="A99" s="290" t="s">
        <v>241</v>
      </c>
      <c r="B99" s="291"/>
      <c r="C99" s="291"/>
      <c r="D99" s="292"/>
    </row>
    <row r="100" spans="1:4" ht="39.6" x14ac:dyDescent="0.3">
      <c r="A100" s="143" t="s">
        <v>242</v>
      </c>
      <c r="B100" s="293" t="s">
        <v>20</v>
      </c>
      <c r="C100" s="294"/>
      <c r="D100" s="144">
        <f>(D95)</f>
        <v>0</v>
      </c>
    </row>
    <row r="101" spans="1:4" x14ac:dyDescent="0.3">
      <c r="A101" s="79" t="s">
        <v>243</v>
      </c>
      <c r="B101" s="295" t="s">
        <v>22</v>
      </c>
      <c r="C101" s="296"/>
      <c r="D101" s="148">
        <f>D98</f>
        <v>0</v>
      </c>
    </row>
    <row r="102" spans="1:4" ht="13.8" thickBot="1" x14ac:dyDescent="0.35">
      <c r="A102" s="271" t="s">
        <v>26</v>
      </c>
      <c r="B102" s="272"/>
      <c r="C102" s="297"/>
      <c r="D102" s="145">
        <f>SUM(D100:D101)</f>
        <v>0</v>
      </c>
    </row>
    <row r="103" spans="1:4" ht="13.8" thickBot="1" x14ac:dyDescent="0.35">
      <c r="A103" s="146"/>
      <c r="B103" s="146"/>
      <c r="C103" s="146"/>
      <c r="D103" s="146"/>
    </row>
    <row r="104" spans="1:4" x14ac:dyDescent="0.3">
      <c r="A104" s="273" t="s">
        <v>244</v>
      </c>
      <c r="B104" s="274"/>
      <c r="C104" s="274"/>
      <c r="D104" s="275"/>
    </row>
    <row r="105" spans="1:4" x14ac:dyDescent="0.3">
      <c r="A105" s="276" t="s">
        <v>245</v>
      </c>
      <c r="B105" s="277"/>
      <c r="C105" s="277"/>
      <c r="D105" s="108" t="s">
        <v>8</v>
      </c>
    </row>
    <row r="106" spans="1:4" x14ac:dyDescent="0.3">
      <c r="A106" s="79" t="s">
        <v>189</v>
      </c>
      <c r="B106" s="156" t="s">
        <v>28</v>
      </c>
      <c r="C106" s="157"/>
      <c r="D106" s="179"/>
    </row>
    <row r="107" spans="1:4" x14ac:dyDescent="0.3">
      <c r="A107" s="79" t="s">
        <v>246</v>
      </c>
      <c r="B107" s="156" t="s">
        <v>27</v>
      </c>
      <c r="C107" s="157"/>
      <c r="D107" s="180"/>
    </row>
    <row r="108" spans="1:4" x14ac:dyDescent="0.3">
      <c r="A108" s="79" t="s">
        <v>200</v>
      </c>
      <c r="B108" s="156" t="s">
        <v>28</v>
      </c>
      <c r="C108" s="157"/>
      <c r="D108" s="180"/>
    </row>
    <row r="109" spans="1:4" x14ac:dyDescent="0.3">
      <c r="A109" s="79" t="s">
        <v>201</v>
      </c>
      <c r="B109" s="156" t="s">
        <v>29</v>
      </c>
      <c r="C109" s="157"/>
      <c r="D109" s="180"/>
    </row>
    <row r="110" spans="1:4" x14ac:dyDescent="0.3">
      <c r="A110" s="79" t="s">
        <v>200</v>
      </c>
      <c r="B110" s="156" t="s">
        <v>30</v>
      </c>
      <c r="C110" s="157"/>
      <c r="D110" s="180"/>
    </row>
    <row r="111" spans="1:4" ht="13.8" thickBot="1" x14ac:dyDescent="0.35">
      <c r="A111" s="271" t="s">
        <v>31</v>
      </c>
      <c r="B111" s="297"/>
      <c r="C111" s="158">
        <f>C106</f>
        <v>0</v>
      </c>
      <c r="D111" s="159">
        <f>SUM(D106:D110)</f>
        <v>0</v>
      </c>
    </row>
    <row r="112" spans="1:4" ht="13.8" thickBot="1" x14ac:dyDescent="0.35">
      <c r="A112" s="160"/>
      <c r="B112" s="161"/>
      <c r="C112" s="161"/>
      <c r="D112" s="162"/>
    </row>
    <row r="113" spans="1:6" x14ac:dyDescent="0.3">
      <c r="A113" s="298" t="s">
        <v>247</v>
      </c>
      <c r="B113" s="299"/>
      <c r="C113" s="299"/>
      <c r="D113" s="300"/>
    </row>
    <row r="114" spans="1:6" x14ac:dyDescent="0.3">
      <c r="A114" s="284" t="s">
        <v>248</v>
      </c>
      <c r="B114" s="285"/>
      <c r="C114" s="118" t="s">
        <v>196</v>
      </c>
      <c r="D114" s="163" t="s">
        <v>8</v>
      </c>
    </row>
    <row r="115" spans="1:6" x14ac:dyDescent="0.3">
      <c r="A115" s="79" t="s">
        <v>189</v>
      </c>
      <c r="B115" s="226" t="s">
        <v>32</v>
      </c>
      <c r="C115" s="121"/>
      <c r="D115" s="148"/>
      <c r="E115" s="165"/>
    </row>
    <row r="116" spans="1:6" x14ac:dyDescent="0.3">
      <c r="A116" s="79"/>
      <c r="B116" s="226" t="s">
        <v>259</v>
      </c>
      <c r="C116" s="176"/>
      <c r="D116" s="148">
        <f>(D38+D73+D83+D102+D111)*C116</f>
        <v>0</v>
      </c>
      <c r="E116" s="165"/>
    </row>
    <row r="117" spans="1:6" ht="26.4" x14ac:dyDescent="0.3">
      <c r="A117" s="79"/>
      <c r="B117" s="226" t="s">
        <v>276</v>
      </c>
      <c r="C117" s="121"/>
      <c r="D117" s="178"/>
      <c r="E117" s="165"/>
    </row>
    <row r="118" spans="1:6" x14ac:dyDescent="0.3">
      <c r="A118" s="79" t="s">
        <v>191</v>
      </c>
      <c r="B118" s="226" t="s">
        <v>33</v>
      </c>
      <c r="C118" s="176"/>
      <c r="D118" s="148">
        <f>(D38+D73+D83+D102+D111+D115)*C118</f>
        <v>0</v>
      </c>
      <c r="E118" s="165"/>
    </row>
    <row r="119" spans="1:6" x14ac:dyDescent="0.3">
      <c r="A119" s="79" t="s">
        <v>419</v>
      </c>
      <c r="B119" s="233" t="s">
        <v>420</v>
      </c>
      <c r="C119" s="176"/>
      <c r="D119" s="148">
        <f>C119*F121</f>
        <v>0</v>
      </c>
      <c r="E119" s="235" t="s">
        <v>426</v>
      </c>
      <c r="F119" s="234">
        <f>C119+C121+C122+C125</f>
        <v>0</v>
      </c>
    </row>
    <row r="120" spans="1:6" x14ac:dyDescent="0.3">
      <c r="A120" s="270" t="s">
        <v>201</v>
      </c>
      <c r="B120" s="127" t="s">
        <v>423</v>
      </c>
      <c r="C120" s="231"/>
      <c r="D120" s="166"/>
      <c r="E120" s="236" t="s">
        <v>427</v>
      </c>
      <c r="F120" s="116">
        <f>+D116+D117+D118+D135</f>
        <v>0</v>
      </c>
    </row>
    <row r="121" spans="1:6" x14ac:dyDescent="0.3">
      <c r="A121" s="270"/>
      <c r="B121" s="232" t="s">
        <v>422</v>
      </c>
      <c r="C121" s="176"/>
      <c r="D121" s="148">
        <f>((D38+D73+D83+D102+D111+D115+D118)/(1-C120))*C121</f>
        <v>0</v>
      </c>
      <c r="E121" s="236" t="s">
        <v>428</v>
      </c>
      <c r="F121" s="116">
        <f>(F120/(1-F119))</f>
        <v>0</v>
      </c>
    </row>
    <row r="122" spans="1:6" x14ac:dyDescent="0.3">
      <c r="A122" s="270"/>
      <c r="B122" s="232" t="s">
        <v>421</v>
      </c>
      <c r="C122" s="176"/>
      <c r="D122" s="148">
        <f>((D38+D73+D83+D102+D111+D115+D118)/(1-C120))*C122</f>
        <v>0</v>
      </c>
      <c r="E122" s="236" t="s">
        <v>429</v>
      </c>
      <c r="F122" s="116">
        <f>F121-F120</f>
        <v>0</v>
      </c>
    </row>
    <row r="123" spans="1:6" x14ac:dyDescent="0.3">
      <c r="A123" s="270"/>
      <c r="B123" s="127" t="s">
        <v>424</v>
      </c>
      <c r="C123" s="177"/>
      <c r="D123" s="178"/>
    </row>
    <row r="124" spans="1:6" x14ac:dyDescent="0.3">
      <c r="A124" s="270"/>
      <c r="B124" s="127" t="s">
        <v>425</v>
      </c>
      <c r="C124" s="177"/>
      <c r="D124" s="178"/>
    </row>
    <row r="125" spans="1:6" x14ac:dyDescent="0.3">
      <c r="A125" s="270"/>
      <c r="B125" s="232" t="s">
        <v>249</v>
      </c>
      <c r="C125" s="176"/>
      <c r="D125" s="148">
        <f>((D38+D73+D83+D102+D111+D115+D118)/(1-C120))*C125</f>
        <v>0</v>
      </c>
    </row>
    <row r="126" spans="1:6" ht="13.8" thickBot="1" x14ac:dyDescent="0.35">
      <c r="A126" s="271" t="s">
        <v>38</v>
      </c>
      <c r="B126" s="272"/>
      <c r="C126" s="167">
        <f>SUM(C116:C125)</f>
        <v>0</v>
      </c>
      <c r="D126" s="142">
        <f>SUM(D115:D125)</f>
        <v>0</v>
      </c>
    </row>
    <row r="127" spans="1:6" ht="13.8" thickBot="1" x14ac:dyDescent="0.35">
      <c r="A127" s="146"/>
      <c r="B127" s="146"/>
      <c r="C127" s="146"/>
      <c r="D127" s="146"/>
    </row>
    <row r="128" spans="1:6" x14ac:dyDescent="0.3">
      <c r="A128" s="273" t="s">
        <v>250</v>
      </c>
      <c r="B128" s="274"/>
      <c r="C128" s="274"/>
      <c r="D128" s="275"/>
    </row>
    <row r="129" spans="1:5" x14ac:dyDescent="0.3">
      <c r="A129" s="276" t="s">
        <v>251</v>
      </c>
      <c r="B129" s="277"/>
      <c r="C129" s="277"/>
      <c r="D129" s="168" t="s">
        <v>8</v>
      </c>
    </row>
    <row r="130" spans="1:5" x14ac:dyDescent="0.3">
      <c r="A130" s="79" t="s">
        <v>189</v>
      </c>
      <c r="B130" s="278" t="s">
        <v>252</v>
      </c>
      <c r="C130" s="279"/>
      <c r="D130" s="169">
        <f>(D38)</f>
        <v>0</v>
      </c>
    </row>
    <row r="131" spans="1:5" x14ac:dyDescent="0.3">
      <c r="A131" s="79" t="s">
        <v>191</v>
      </c>
      <c r="B131" s="278" t="s">
        <v>13</v>
      </c>
      <c r="C131" s="279"/>
      <c r="D131" s="155">
        <f>(D73)</f>
        <v>0</v>
      </c>
    </row>
    <row r="132" spans="1:5" x14ac:dyDescent="0.3">
      <c r="A132" s="79" t="s">
        <v>200</v>
      </c>
      <c r="B132" s="278" t="s">
        <v>253</v>
      </c>
      <c r="C132" s="279"/>
      <c r="D132" s="155">
        <f>(D83)</f>
        <v>0</v>
      </c>
    </row>
    <row r="133" spans="1:5" x14ac:dyDescent="0.3">
      <c r="A133" s="79" t="s">
        <v>201</v>
      </c>
      <c r="B133" s="278" t="s">
        <v>23</v>
      </c>
      <c r="C133" s="279"/>
      <c r="D133" s="155">
        <f>(D102)</f>
        <v>0</v>
      </c>
    </row>
    <row r="134" spans="1:5" x14ac:dyDescent="0.3">
      <c r="A134" s="79" t="s">
        <v>202</v>
      </c>
      <c r="B134" s="278" t="s">
        <v>254</v>
      </c>
      <c r="C134" s="279"/>
      <c r="D134" s="155">
        <f>D106</f>
        <v>0</v>
      </c>
    </row>
    <row r="135" spans="1:5" x14ac:dyDescent="0.3">
      <c r="A135" s="280" t="s">
        <v>255</v>
      </c>
      <c r="B135" s="281"/>
      <c r="C135" s="282"/>
      <c r="D135" s="170">
        <f>SUM(D130:D134)</f>
        <v>0</v>
      </c>
      <c r="E135" s="116"/>
    </row>
    <row r="136" spans="1:5" ht="13.8" thickBot="1" x14ac:dyDescent="0.35">
      <c r="A136" s="171" t="s">
        <v>203</v>
      </c>
      <c r="B136" s="283" t="s">
        <v>256</v>
      </c>
      <c r="C136" s="283"/>
      <c r="D136" s="172">
        <f>(D126)</f>
        <v>0</v>
      </c>
    </row>
    <row r="137" spans="1:5" ht="13.8" thickBot="1" x14ac:dyDescent="0.35">
      <c r="A137" s="268" t="s">
        <v>257</v>
      </c>
      <c r="B137" s="269"/>
      <c r="C137" s="269"/>
      <c r="D137" s="173">
        <f>SUM(D135:D136)</f>
        <v>0</v>
      </c>
    </row>
    <row r="138" spans="1:5" x14ac:dyDescent="0.3">
      <c r="A138" s="74"/>
      <c r="D138" s="90"/>
    </row>
    <row r="139" spans="1:5" x14ac:dyDescent="0.3">
      <c r="D139" s="90"/>
    </row>
    <row r="140" spans="1:5" x14ac:dyDescent="0.3">
      <c r="D140" s="90"/>
    </row>
    <row r="141" spans="1:5" x14ac:dyDescent="0.3">
      <c r="D141" s="90"/>
    </row>
    <row r="142" spans="1:5" x14ac:dyDescent="0.3">
      <c r="C142" s="174"/>
    </row>
  </sheetData>
  <sheetProtection algorithmName="SHA-512" hashValue="M8VPOdDTE/dO2FteB3yvvdh3mhq7vln7Ds+/F40hH3JLlKnZspdy2RpWDCTLZB9otMP0/XshC50D/mB8GEGMAQ==" saltValue="hcceYBpRn+lgVdu8sf+YdQ==" spinCount="100000" sheet="1" objects="1" scenarios="1"/>
  <mergeCells count="69">
    <mergeCell ref="B24:C24"/>
    <mergeCell ref="A1:D1"/>
    <mergeCell ref="A2:D2"/>
    <mergeCell ref="A3:D3"/>
    <mergeCell ref="A5:D5"/>
    <mergeCell ref="A6:D6"/>
    <mergeCell ref="A7:D7"/>
    <mergeCell ref="A13:D13"/>
    <mergeCell ref="C17:D17"/>
    <mergeCell ref="A21:D21"/>
    <mergeCell ref="B22:C22"/>
    <mergeCell ref="B23:C23"/>
    <mergeCell ref="A40:D40"/>
    <mergeCell ref="B25:C25"/>
    <mergeCell ref="B26:C26"/>
    <mergeCell ref="B27:C27"/>
    <mergeCell ref="B28:C28"/>
    <mergeCell ref="B29:C29"/>
    <mergeCell ref="B30:C30"/>
    <mergeCell ref="B31:C31"/>
    <mergeCell ref="A33:D33"/>
    <mergeCell ref="A34:C34"/>
    <mergeCell ref="B35:C35"/>
    <mergeCell ref="A38:C38"/>
    <mergeCell ref="B70:C70"/>
    <mergeCell ref="A41:B41"/>
    <mergeCell ref="A44:B44"/>
    <mergeCell ref="A46:B46"/>
    <mergeCell ref="A47:B47"/>
    <mergeCell ref="A56:B56"/>
    <mergeCell ref="A57:B57"/>
    <mergeCell ref="A64:B64"/>
    <mergeCell ref="A65:B65"/>
    <mergeCell ref="A67:B67"/>
    <mergeCell ref="A68:D68"/>
    <mergeCell ref="B69:C69"/>
    <mergeCell ref="A98:B98"/>
    <mergeCell ref="B71:C71"/>
    <mergeCell ref="B72:C72"/>
    <mergeCell ref="A73:C73"/>
    <mergeCell ref="A75:D75"/>
    <mergeCell ref="A76:B76"/>
    <mergeCell ref="A83:B83"/>
    <mergeCell ref="A85:D85"/>
    <mergeCell ref="A86:B86"/>
    <mergeCell ref="A93:B93"/>
    <mergeCell ref="A95:B95"/>
    <mergeCell ref="A96:B96"/>
    <mergeCell ref="A128:D128"/>
    <mergeCell ref="A99:D99"/>
    <mergeCell ref="B100:C100"/>
    <mergeCell ref="B101:C101"/>
    <mergeCell ref="A102:C102"/>
    <mergeCell ref="A104:D104"/>
    <mergeCell ref="A105:C105"/>
    <mergeCell ref="A111:B111"/>
    <mergeCell ref="A113:D113"/>
    <mergeCell ref="A114:B114"/>
    <mergeCell ref="A120:A125"/>
    <mergeCell ref="A126:B126"/>
    <mergeCell ref="A135:C135"/>
    <mergeCell ref="B136:C136"/>
    <mergeCell ref="A137:C137"/>
    <mergeCell ref="A129:C129"/>
    <mergeCell ref="B130:C130"/>
    <mergeCell ref="B131:C131"/>
    <mergeCell ref="B132:C132"/>
    <mergeCell ref="B133:C133"/>
    <mergeCell ref="B134:C134"/>
  </mergeCells>
  <pageMargins left="0.511811024" right="0.511811024" top="0.78740157499999996" bottom="0.78740157499999996" header="0.31496062000000002" footer="0.31496062000000002"/>
  <pageSetup paperSize="9" orientation="portrait" verticalDpi="0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0869F5-A7A9-418E-9900-6901F48B32EA}">
  <dimension ref="A1:J40"/>
  <sheetViews>
    <sheetView workbookViewId="0">
      <pane ySplit="7" topLeftCell="A20" activePane="bottomLeft" state="frozen"/>
      <selection pane="bottomLeft" activeCell="H22" sqref="H22"/>
    </sheetView>
  </sheetViews>
  <sheetFormatPr defaultRowHeight="13.2" x14ac:dyDescent="0.25"/>
  <cols>
    <col min="1" max="1" width="10.21875" style="2" bestFit="1" customWidth="1"/>
    <col min="2" max="2" width="12" style="2" customWidth="1"/>
    <col min="3" max="3" width="17.5546875" style="2" customWidth="1"/>
    <col min="4" max="4" width="16.6640625" style="2" customWidth="1"/>
    <col min="5" max="5" width="14.109375" style="2" customWidth="1"/>
    <col min="6" max="6" width="25.5546875" style="2" customWidth="1"/>
    <col min="7" max="7" width="15.33203125" style="2" customWidth="1"/>
    <col min="8" max="8" width="18.33203125" style="2" bestFit="1" customWidth="1"/>
    <col min="9" max="9" width="16" style="2" bestFit="1" customWidth="1"/>
    <col min="10" max="10" width="13.109375" style="2" bestFit="1" customWidth="1"/>
    <col min="11" max="252" width="8.88671875" style="2"/>
    <col min="253" max="253" width="10" style="2" bestFit="1" customWidth="1"/>
    <col min="254" max="254" width="8.88671875" style="2"/>
    <col min="255" max="255" width="15" style="2" bestFit="1" customWidth="1"/>
    <col min="256" max="256" width="14.44140625" style="2" customWidth="1"/>
    <col min="257" max="257" width="10.88671875" style="2" bestFit="1" customWidth="1"/>
    <col min="258" max="258" width="8.88671875" style="2"/>
    <col min="259" max="259" width="19.109375" style="2" customWidth="1"/>
    <col min="260" max="260" width="8.88671875" style="2"/>
    <col min="261" max="261" width="14.5546875" style="2" customWidth="1"/>
    <col min="262" max="262" width="14.109375" style="2" bestFit="1" customWidth="1"/>
    <col min="263" max="263" width="10.5546875" style="2" bestFit="1" customWidth="1"/>
    <col min="264" max="264" width="8.88671875" style="2"/>
    <col min="265" max="265" width="9.5546875" style="2" bestFit="1" customWidth="1"/>
    <col min="266" max="508" width="8.88671875" style="2"/>
    <col min="509" max="509" width="10" style="2" bestFit="1" customWidth="1"/>
    <col min="510" max="510" width="8.88671875" style="2"/>
    <col min="511" max="511" width="15" style="2" bestFit="1" customWidth="1"/>
    <col min="512" max="512" width="14.44140625" style="2" customWidth="1"/>
    <col min="513" max="513" width="10.88671875" style="2" bestFit="1" customWidth="1"/>
    <col min="514" max="514" width="8.88671875" style="2"/>
    <col min="515" max="515" width="19.109375" style="2" customWidth="1"/>
    <col min="516" max="516" width="8.88671875" style="2"/>
    <col min="517" max="517" width="14.5546875" style="2" customWidth="1"/>
    <col min="518" max="518" width="14.109375" style="2" bestFit="1" customWidth="1"/>
    <col min="519" max="519" width="10.5546875" style="2" bestFit="1" customWidth="1"/>
    <col min="520" max="520" width="8.88671875" style="2"/>
    <col min="521" max="521" width="9.5546875" style="2" bestFit="1" customWidth="1"/>
    <col min="522" max="764" width="8.88671875" style="2"/>
    <col min="765" max="765" width="10" style="2" bestFit="1" customWidth="1"/>
    <col min="766" max="766" width="8.88671875" style="2"/>
    <col min="767" max="767" width="15" style="2" bestFit="1" customWidth="1"/>
    <col min="768" max="768" width="14.44140625" style="2" customWidth="1"/>
    <col min="769" max="769" width="10.88671875" style="2" bestFit="1" customWidth="1"/>
    <col min="770" max="770" width="8.88671875" style="2"/>
    <col min="771" max="771" width="19.109375" style="2" customWidth="1"/>
    <col min="772" max="772" width="8.88671875" style="2"/>
    <col min="773" max="773" width="14.5546875" style="2" customWidth="1"/>
    <col min="774" max="774" width="14.109375" style="2" bestFit="1" customWidth="1"/>
    <col min="775" max="775" width="10.5546875" style="2" bestFit="1" customWidth="1"/>
    <col min="776" max="776" width="8.88671875" style="2"/>
    <col min="777" max="777" width="9.5546875" style="2" bestFit="1" customWidth="1"/>
    <col min="778" max="1020" width="8.88671875" style="2"/>
    <col min="1021" max="1021" width="10" style="2" bestFit="1" customWidth="1"/>
    <col min="1022" max="1022" width="8.88671875" style="2"/>
    <col min="1023" max="1023" width="15" style="2" bestFit="1" customWidth="1"/>
    <col min="1024" max="1024" width="14.44140625" style="2" customWidth="1"/>
    <col min="1025" max="1025" width="10.88671875" style="2" bestFit="1" customWidth="1"/>
    <col min="1026" max="1026" width="8.88671875" style="2"/>
    <col min="1027" max="1027" width="19.109375" style="2" customWidth="1"/>
    <col min="1028" max="1028" width="8.88671875" style="2"/>
    <col min="1029" max="1029" width="14.5546875" style="2" customWidth="1"/>
    <col min="1030" max="1030" width="14.109375" style="2" bestFit="1" customWidth="1"/>
    <col min="1031" max="1031" width="10.5546875" style="2" bestFit="1" customWidth="1"/>
    <col min="1032" max="1032" width="8.88671875" style="2"/>
    <col min="1033" max="1033" width="9.5546875" style="2" bestFit="1" customWidth="1"/>
    <col min="1034" max="1276" width="8.88671875" style="2"/>
    <col min="1277" max="1277" width="10" style="2" bestFit="1" customWidth="1"/>
    <col min="1278" max="1278" width="8.88671875" style="2"/>
    <col min="1279" max="1279" width="15" style="2" bestFit="1" customWidth="1"/>
    <col min="1280" max="1280" width="14.44140625" style="2" customWidth="1"/>
    <col min="1281" max="1281" width="10.88671875" style="2" bestFit="1" customWidth="1"/>
    <col min="1282" max="1282" width="8.88671875" style="2"/>
    <col min="1283" max="1283" width="19.109375" style="2" customWidth="1"/>
    <col min="1284" max="1284" width="8.88671875" style="2"/>
    <col min="1285" max="1285" width="14.5546875" style="2" customWidth="1"/>
    <col min="1286" max="1286" width="14.109375" style="2" bestFit="1" customWidth="1"/>
    <col min="1287" max="1287" width="10.5546875" style="2" bestFit="1" customWidth="1"/>
    <col min="1288" max="1288" width="8.88671875" style="2"/>
    <col min="1289" max="1289" width="9.5546875" style="2" bestFit="1" customWidth="1"/>
    <col min="1290" max="1532" width="8.88671875" style="2"/>
    <col min="1533" max="1533" width="10" style="2" bestFit="1" customWidth="1"/>
    <col min="1534" max="1534" width="8.88671875" style="2"/>
    <col min="1535" max="1535" width="15" style="2" bestFit="1" customWidth="1"/>
    <col min="1536" max="1536" width="14.44140625" style="2" customWidth="1"/>
    <col min="1537" max="1537" width="10.88671875" style="2" bestFit="1" customWidth="1"/>
    <col min="1538" max="1538" width="8.88671875" style="2"/>
    <col min="1539" max="1539" width="19.109375" style="2" customWidth="1"/>
    <col min="1540" max="1540" width="8.88671875" style="2"/>
    <col min="1541" max="1541" width="14.5546875" style="2" customWidth="1"/>
    <col min="1542" max="1542" width="14.109375" style="2" bestFit="1" customWidth="1"/>
    <col min="1543" max="1543" width="10.5546875" style="2" bestFit="1" customWidth="1"/>
    <col min="1544" max="1544" width="8.88671875" style="2"/>
    <col min="1545" max="1545" width="9.5546875" style="2" bestFit="1" customWidth="1"/>
    <col min="1546" max="1788" width="8.88671875" style="2"/>
    <col min="1789" max="1789" width="10" style="2" bestFit="1" customWidth="1"/>
    <col min="1790" max="1790" width="8.88671875" style="2"/>
    <col min="1791" max="1791" width="15" style="2" bestFit="1" customWidth="1"/>
    <col min="1792" max="1792" width="14.44140625" style="2" customWidth="1"/>
    <col min="1793" max="1793" width="10.88671875" style="2" bestFit="1" customWidth="1"/>
    <col min="1794" max="1794" width="8.88671875" style="2"/>
    <col min="1795" max="1795" width="19.109375" style="2" customWidth="1"/>
    <col min="1796" max="1796" width="8.88671875" style="2"/>
    <col min="1797" max="1797" width="14.5546875" style="2" customWidth="1"/>
    <col min="1798" max="1798" width="14.109375" style="2" bestFit="1" customWidth="1"/>
    <col min="1799" max="1799" width="10.5546875" style="2" bestFit="1" customWidth="1"/>
    <col min="1800" max="1800" width="8.88671875" style="2"/>
    <col min="1801" max="1801" width="9.5546875" style="2" bestFit="1" customWidth="1"/>
    <col min="1802" max="2044" width="8.88671875" style="2"/>
    <col min="2045" max="2045" width="10" style="2" bestFit="1" customWidth="1"/>
    <col min="2046" max="2046" width="8.88671875" style="2"/>
    <col min="2047" max="2047" width="15" style="2" bestFit="1" customWidth="1"/>
    <col min="2048" max="2048" width="14.44140625" style="2" customWidth="1"/>
    <col min="2049" max="2049" width="10.88671875" style="2" bestFit="1" customWidth="1"/>
    <col min="2050" max="2050" width="8.88671875" style="2"/>
    <col min="2051" max="2051" width="19.109375" style="2" customWidth="1"/>
    <col min="2052" max="2052" width="8.88671875" style="2"/>
    <col min="2053" max="2053" width="14.5546875" style="2" customWidth="1"/>
    <col min="2054" max="2054" width="14.109375" style="2" bestFit="1" customWidth="1"/>
    <col min="2055" max="2055" width="10.5546875" style="2" bestFit="1" customWidth="1"/>
    <col min="2056" max="2056" width="8.88671875" style="2"/>
    <col min="2057" max="2057" width="9.5546875" style="2" bestFit="1" customWidth="1"/>
    <col min="2058" max="2300" width="8.88671875" style="2"/>
    <col min="2301" max="2301" width="10" style="2" bestFit="1" customWidth="1"/>
    <col min="2302" max="2302" width="8.88671875" style="2"/>
    <col min="2303" max="2303" width="15" style="2" bestFit="1" customWidth="1"/>
    <col min="2304" max="2304" width="14.44140625" style="2" customWidth="1"/>
    <col min="2305" max="2305" width="10.88671875" style="2" bestFit="1" customWidth="1"/>
    <col min="2306" max="2306" width="8.88671875" style="2"/>
    <col min="2307" max="2307" width="19.109375" style="2" customWidth="1"/>
    <col min="2308" max="2308" width="8.88671875" style="2"/>
    <col min="2309" max="2309" width="14.5546875" style="2" customWidth="1"/>
    <col min="2310" max="2310" width="14.109375" style="2" bestFit="1" customWidth="1"/>
    <col min="2311" max="2311" width="10.5546875" style="2" bestFit="1" customWidth="1"/>
    <col min="2312" max="2312" width="8.88671875" style="2"/>
    <col min="2313" max="2313" width="9.5546875" style="2" bestFit="1" customWidth="1"/>
    <col min="2314" max="2556" width="8.88671875" style="2"/>
    <col min="2557" max="2557" width="10" style="2" bestFit="1" customWidth="1"/>
    <col min="2558" max="2558" width="8.88671875" style="2"/>
    <col min="2559" max="2559" width="15" style="2" bestFit="1" customWidth="1"/>
    <col min="2560" max="2560" width="14.44140625" style="2" customWidth="1"/>
    <col min="2561" max="2561" width="10.88671875" style="2" bestFit="1" customWidth="1"/>
    <col min="2562" max="2562" width="8.88671875" style="2"/>
    <col min="2563" max="2563" width="19.109375" style="2" customWidth="1"/>
    <col min="2564" max="2564" width="8.88671875" style="2"/>
    <col min="2565" max="2565" width="14.5546875" style="2" customWidth="1"/>
    <col min="2566" max="2566" width="14.109375" style="2" bestFit="1" customWidth="1"/>
    <col min="2567" max="2567" width="10.5546875" style="2" bestFit="1" customWidth="1"/>
    <col min="2568" max="2568" width="8.88671875" style="2"/>
    <col min="2569" max="2569" width="9.5546875" style="2" bestFit="1" customWidth="1"/>
    <col min="2570" max="2812" width="8.88671875" style="2"/>
    <col min="2813" max="2813" width="10" style="2" bestFit="1" customWidth="1"/>
    <col min="2814" max="2814" width="8.88671875" style="2"/>
    <col min="2815" max="2815" width="15" style="2" bestFit="1" customWidth="1"/>
    <col min="2816" max="2816" width="14.44140625" style="2" customWidth="1"/>
    <col min="2817" max="2817" width="10.88671875" style="2" bestFit="1" customWidth="1"/>
    <col min="2818" max="2818" width="8.88671875" style="2"/>
    <col min="2819" max="2819" width="19.109375" style="2" customWidth="1"/>
    <col min="2820" max="2820" width="8.88671875" style="2"/>
    <col min="2821" max="2821" width="14.5546875" style="2" customWidth="1"/>
    <col min="2822" max="2822" width="14.109375" style="2" bestFit="1" customWidth="1"/>
    <col min="2823" max="2823" width="10.5546875" style="2" bestFit="1" customWidth="1"/>
    <col min="2824" max="2824" width="8.88671875" style="2"/>
    <col min="2825" max="2825" width="9.5546875" style="2" bestFit="1" customWidth="1"/>
    <col min="2826" max="3068" width="8.88671875" style="2"/>
    <col min="3069" max="3069" width="10" style="2" bestFit="1" customWidth="1"/>
    <col min="3070" max="3070" width="8.88671875" style="2"/>
    <col min="3071" max="3071" width="15" style="2" bestFit="1" customWidth="1"/>
    <col min="3072" max="3072" width="14.44140625" style="2" customWidth="1"/>
    <col min="3073" max="3073" width="10.88671875" style="2" bestFit="1" customWidth="1"/>
    <col min="3074" max="3074" width="8.88671875" style="2"/>
    <col min="3075" max="3075" width="19.109375" style="2" customWidth="1"/>
    <col min="3076" max="3076" width="8.88671875" style="2"/>
    <col min="3077" max="3077" width="14.5546875" style="2" customWidth="1"/>
    <col min="3078" max="3078" width="14.109375" style="2" bestFit="1" customWidth="1"/>
    <col min="3079" max="3079" width="10.5546875" style="2" bestFit="1" customWidth="1"/>
    <col min="3080" max="3080" width="8.88671875" style="2"/>
    <col min="3081" max="3081" width="9.5546875" style="2" bestFit="1" customWidth="1"/>
    <col min="3082" max="3324" width="8.88671875" style="2"/>
    <col min="3325" max="3325" width="10" style="2" bestFit="1" customWidth="1"/>
    <col min="3326" max="3326" width="8.88671875" style="2"/>
    <col min="3327" max="3327" width="15" style="2" bestFit="1" customWidth="1"/>
    <col min="3328" max="3328" width="14.44140625" style="2" customWidth="1"/>
    <col min="3329" max="3329" width="10.88671875" style="2" bestFit="1" customWidth="1"/>
    <col min="3330" max="3330" width="8.88671875" style="2"/>
    <col min="3331" max="3331" width="19.109375" style="2" customWidth="1"/>
    <col min="3332" max="3332" width="8.88671875" style="2"/>
    <col min="3333" max="3333" width="14.5546875" style="2" customWidth="1"/>
    <col min="3334" max="3334" width="14.109375" style="2" bestFit="1" customWidth="1"/>
    <col min="3335" max="3335" width="10.5546875" style="2" bestFit="1" customWidth="1"/>
    <col min="3336" max="3336" width="8.88671875" style="2"/>
    <col min="3337" max="3337" width="9.5546875" style="2" bestFit="1" customWidth="1"/>
    <col min="3338" max="3580" width="8.88671875" style="2"/>
    <col min="3581" max="3581" width="10" style="2" bestFit="1" customWidth="1"/>
    <col min="3582" max="3582" width="8.88671875" style="2"/>
    <col min="3583" max="3583" width="15" style="2" bestFit="1" customWidth="1"/>
    <col min="3584" max="3584" width="14.44140625" style="2" customWidth="1"/>
    <col min="3585" max="3585" width="10.88671875" style="2" bestFit="1" customWidth="1"/>
    <col min="3586" max="3586" width="8.88671875" style="2"/>
    <col min="3587" max="3587" width="19.109375" style="2" customWidth="1"/>
    <col min="3588" max="3588" width="8.88671875" style="2"/>
    <col min="3589" max="3589" width="14.5546875" style="2" customWidth="1"/>
    <col min="3590" max="3590" width="14.109375" style="2" bestFit="1" customWidth="1"/>
    <col min="3591" max="3591" width="10.5546875" style="2" bestFit="1" customWidth="1"/>
    <col min="3592" max="3592" width="8.88671875" style="2"/>
    <col min="3593" max="3593" width="9.5546875" style="2" bestFit="1" customWidth="1"/>
    <col min="3594" max="3836" width="8.88671875" style="2"/>
    <col min="3837" max="3837" width="10" style="2" bestFit="1" customWidth="1"/>
    <col min="3838" max="3838" width="8.88671875" style="2"/>
    <col min="3839" max="3839" width="15" style="2" bestFit="1" customWidth="1"/>
    <col min="3840" max="3840" width="14.44140625" style="2" customWidth="1"/>
    <col min="3841" max="3841" width="10.88671875" style="2" bestFit="1" customWidth="1"/>
    <col min="3842" max="3842" width="8.88671875" style="2"/>
    <col min="3843" max="3843" width="19.109375" style="2" customWidth="1"/>
    <col min="3844" max="3844" width="8.88671875" style="2"/>
    <col min="3845" max="3845" width="14.5546875" style="2" customWidth="1"/>
    <col min="3846" max="3846" width="14.109375" style="2" bestFit="1" customWidth="1"/>
    <col min="3847" max="3847" width="10.5546875" style="2" bestFit="1" customWidth="1"/>
    <col min="3848" max="3848" width="8.88671875" style="2"/>
    <col min="3849" max="3849" width="9.5546875" style="2" bestFit="1" customWidth="1"/>
    <col min="3850" max="4092" width="8.88671875" style="2"/>
    <col min="4093" max="4093" width="10" style="2" bestFit="1" customWidth="1"/>
    <col min="4094" max="4094" width="8.88671875" style="2"/>
    <col min="4095" max="4095" width="15" style="2" bestFit="1" customWidth="1"/>
    <col min="4096" max="4096" width="14.44140625" style="2" customWidth="1"/>
    <col min="4097" max="4097" width="10.88671875" style="2" bestFit="1" customWidth="1"/>
    <col min="4098" max="4098" width="8.88671875" style="2"/>
    <col min="4099" max="4099" width="19.109375" style="2" customWidth="1"/>
    <col min="4100" max="4100" width="8.88671875" style="2"/>
    <col min="4101" max="4101" width="14.5546875" style="2" customWidth="1"/>
    <col min="4102" max="4102" width="14.109375" style="2" bestFit="1" customWidth="1"/>
    <col min="4103" max="4103" width="10.5546875" style="2" bestFit="1" customWidth="1"/>
    <col min="4104" max="4104" width="8.88671875" style="2"/>
    <col min="4105" max="4105" width="9.5546875" style="2" bestFit="1" customWidth="1"/>
    <col min="4106" max="4348" width="8.88671875" style="2"/>
    <col min="4349" max="4349" width="10" style="2" bestFit="1" customWidth="1"/>
    <col min="4350" max="4350" width="8.88671875" style="2"/>
    <col min="4351" max="4351" width="15" style="2" bestFit="1" customWidth="1"/>
    <col min="4352" max="4352" width="14.44140625" style="2" customWidth="1"/>
    <col min="4353" max="4353" width="10.88671875" style="2" bestFit="1" customWidth="1"/>
    <col min="4354" max="4354" width="8.88671875" style="2"/>
    <col min="4355" max="4355" width="19.109375" style="2" customWidth="1"/>
    <col min="4356" max="4356" width="8.88671875" style="2"/>
    <col min="4357" max="4357" width="14.5546875" style="2" customWidth="1"/>
    <col min="4358" max="4358" width="14.109375" style="2" bestFit="1" customWidth="1"/>
    <col min="4359" max="4359" width="10.5546875" style="2" bestFit="1" customWidth="1"/>
    <col min="4360" max="4360" width="8.88671875" style="2"/>
    <col min="4361" max="4361" width="9.5546875" style="2" bestFit="1" customWidth="1"/>
    <col min="4362" max="4604" width="8.88671875" style="2"/>
    <col min="4605" max="4605" width="10" style="2" bestFit="1" customWidth="1"/>
    <col min="4606" max="4606" width="8.88671875" style="2"/>
    <col min="4607" max="4607" width="15" style="2" bestFit="1" customWidth="1"/>
    <col min="4608" max="4608" width="14.44140625" style="2" customWidth="1"/>
    <col min="4609" max="4609" width="10.88671875" style="2" bestFit="1" customWidth="1"/>
    <col min="4610" max="4610" width="8.88671875" style="2"/>
    <col min="4611" max="4611" width="19.109375" style="2" customWidth="1"/>
    <col min="4612" max="4612" width="8.88671875" style="2"/>
    <col min="4613" max="4613" width="14.5546875" style="2" customWidth="1"/>
    <col min="4614" max="4614" width="14.109375" style="2" bestFit="1" customWidth="1"/>
    <col min="4615" max="4615" width="10.5546875" style="2" bestFit="1" customWidth="1"/>
    <col min="4616" max="4616" width="8.88671875" style="2"/>
    <col min="4617" max="4617" width="9.5546875" style="2" bestFit="1" customWidth="1"/>
    <col min="4618" max="4860" width="8.88671875" style="2"/>
    <col min="4861" max="4861" width="10" style="2" bestFit="1" customWidth="1"/>
    <col min="4862" max="4862" width="8.88671875" style="2"/>
    <col min="4863" max="4863" width="15" style="2" bestFit="1" customWidth="1"/>
    <col min="4864" max="4864" width="14.44140625" style="2" customWidth="1"/>
    <col min="4865" max="4865" width="10.88671875" style="2" bestFit="1" customWidth="1"/>
    <col min="4866" max="4866" width="8.88671875" style="2"/>
    <col min="4867" max="4867" width="19.109375" style="2" customWidth="1"/>
    <col min="4868" max="4868" width="8.88671875" style="2"/>
    <col min="4869" max="4869" width="14.5546875" style="2" customWidth="1"/>
    <col min="4870" max="4870" width="14.109375" style="2" bestFit="1" customWidth="1"/>
    <col min="4871" max="4871" width="10.5546875" style="2" bestFit="1" customWidth="1"/>
    <col min="4872" max="4872" width="8.88671875" style="2"/>
    <col min="4873" max="4873" width="9.5546875" style="2" bestFit="1" customWidth="1"/>
    <col min="4874" max="5116" width="8.88671875" style="2"/>
    <col min="5117" max="5117" width="10" style="2" bestFit="1" customWidth="1"/>
    <col min="5118" max="5118" width="8.88671875" style="2"/>
    <col min="5119" max="5119" width="15" style="2" bestFit="1" customWidth="1"/>
    <col min="5120" max="5120" width="14.44140625" style="2" customWidth="1"/>
    <col min="5121" max="5121" width="10.88671875" style="2" bestFit="1" customWidth="1"/>
    <col min="5122" max="5122" width="8.88671875" style="2"/>
    <col min="5123" max="5123" width="19.109375" style="2" customWidth="1"/>
    <col min="5124" max="5124" width="8.88671875" style="2"/>
    <col min="5125" max="5125" width="14.5546875" style="2" customWidth="1"/>
    <col min="5126" max="5126" width="14.109375" style="2" bestFit="1" customWidth="1"/>
    <col min="5127" max="5127" width="10.5546875" style="2" bestFit="1" customWidth="1"/>
    <col min="5128" max="5128" width="8.88671875" style="2"/>
    <col min="5129" max="5129" width="9.5546875" style="2" bestFit="1" customWidth="1"/>
    <col min="5130" max="5372" width="8.88671875" style="2"/>
    <col min="5373" max="5373" width="10" style="2" bestFit="1" customWidth="1"/>
    <col min="5374" max="5374" width="8.88671875" style="2"/>
    <col min="5375" max="5375" width="15" style="2" bestFit="1" customWidth="1"/>
    <col min="5376" max="5376" width="14.44140625" style="2" customWidth="1"/>
    <col min="5377" max="5377" width="10.88671875" style="2" bestFit="1" customWidth="1"/>
    <col min="5378" max="5378" width="8.88671875" style="2"/>
    <col min="5379" max="5379" width="19.109375" style="2" customWidth="1"/>
    <col min="5380" max="5380" width="8.88671875" style="2"/>
    <col min="5381" max="5381" width="14.5546875" style="2" customWidth="1"/>
    <col min="5382" max="5382" width="14.109375" style="2" bestFit="1" customWidth="1"/>
    <col min="5383" max="5383" width="10.5546875" style="2" bestFit="1" customWidth="1"/>
    <col min="5384" max="5384" width="8.88671875" style="2"/>
    <col min="5385" max="5385" width="9.5546875" style="2" bestFit="1" customWidth="1"/>
    <col min="5386" max="5628" width="8.88671875" style="2"/>
    <col min="5629" max="5629" width="10" style="2" bestFit="1" customWidth="1"/>
    <col min="5630" max="5630" width="8.88671875" style="2"/>
    <col min="5631" max="5631" width="15" style="2" bestFit="1" customWidth="1"/>
    <col min="5632" max="5632" width="14.44140625" style="2" customWidth="1"/>
    <col min="5633" max="5633" width="10.88671875" style="2" bestFit="1" customWidth="1"/>
    <col min="5634" max="5634" width="8.88671875" style="2"/>
    <col min="5635" max="5635" width="19.109375" style="2" customWidth="1"/>
    <col min="5636" max="5636" width="8.88671875" style="2"/>
    <col min="5637" max="5637" width="14.5546875" style="2" customWidth="1"/>
    <col min="5638" max="5638" width="14.109375" style="2" bestFit="1" customWidth="1"/>
    <col min="5639" max="5639" width="10.5546875" style="2" bestFit="1" customWidth="1"/>
    <col min="5640" max="5640" width="8.88671875" style="2"/>
    <col min="5641" max="5641" width="9.5546875" style="2" bestFit="1" customWidth="1"/>
    <col min="5642" max="5884" width="8.88671875" style="2"/>
    <col min="5885" max="5885" width="10" style="2" bestFit="1" customWidth="1"/>
    <col min="5886" max="5886" width="8.88671875" style="2"/>
    <col min="5887" max="5887" width="15" style="2" bestFit="1" customWidth="1"/>
    <col min="5888" max="5888" width="14.44140625" style="2" customWidth="1"/>
    <col min="5889" max="5889" width="10.88671875" style="2" bestFit="1" customWidth="1"/>
    <col min="5890" max="5890" width="8.88671875" style="2"/>
    <col min="5891" max="5891" width="19.109375" style="2" customWidth="1"/>
    <col min="5892" max="5892" width="8.88671875" style="2"/>
    <col min="5893" max="5893" width="14.5546875" style="2" customWidth="1"/>
    <col min="5894" max="5894" width="14.109375" style="2" bestFit="1" customWidth="1"/>
    <col min="5895" max="5895" width="10.5546875" style="2" bestFit="1" customWidth="1"/>
    <col min="5896" max="5896" width="8.88671875" style="2"/>
    <col min="5897" max="5897" width="9.5546875" style="2" bestFit="1" customWidth="1"/>
    <col min="5898" max="6140" width="8.88671875" style="2"/>
    <col min="6141" max="6141" width="10" style="2" bestFit="1" customWidth="1"/>
    <col min="6142" max="6142" width="8.88671875" style="2"/>
    <col min="6143" max="6143" width="15" style="2" bestFit="1" customWidth="1"/>
    <col min="6144" max="6144" width="14.44140625" style="2" customWidth="1"/>
    <col min="6145" max="6145" width="10.88671875" style="2" bestFit="1" customWidth="1"/>
    <col min="6146" max="6146" width="8.88671875" style="2"/>
    <col min="6147" max="6147" width="19.109375" style="2" customWidth="1"/>
    <col min="6148" max="6148" width="8.88671875" style="2"/>
    <col min="6149" max="6149" width="14.5546875" style="2" customWidth="1"/>
    <col min="6150" max="6150" width="14.109375" style="2" bestFit="1" customWidth="1"/>
    <col min="6151" max="6151" width="10.5546875" style="2" bestFit="1" customWidth="1"/>
    <col min="6152" max="6152" width="8.88671875" style="2"/>
    <col min="6153" max="6153" width="9.5546875" style="2" bestFit="1" customWidth="1"/>
    <col min="6154" max="6396" width="8.88671875" style="2"/>
    <col min="6397" max="6397" width="10" style="2" bestFit="1" customWidth="1"/>
    <col min="6398" max="6398" width="8.88671875" style="2"/>
    <col min="6399" max="6399" width="15" style="2" bestFit="1" customWidth="1"/>
    <col min="6400" max="6400" width="14.44140625" style="2" customWidth="1"/>
    <col min="6401" max="6401" width="10.88671875" style="2" bestFit="1" customWidth="1"/>
    <col min="6402" max="6402" width="8.88671875" style="2"/>
    <col min="6403" max="6403" width="19.109375" style="2" customWidth="1"/>
    <col min="6404" max="6404" width="8.88671875" style="2"/>
    <col min="6405" max="6405" width="14.5546875" style="2" customWidth="1"/>
    <col min="6406" max="6406" width="14.109375" style="2" bestFit="1" customWidth="1"/>
    <col min="6407" max="6407" width="10.5546875" style="2" bestFit="1" customWidth="1"/>
    <col min="6408" max="6408" width="8.88671875" style="2"/>
    <col min="6409" max="6409" width="9.5546875" style="2" bestFit="1" customWidth="1"/>
    <col min="6410" max="6652" width="8.88671875" style="2"/>
    <col min="6653" max="6653" width="10" style="2" bestFit="1" customWidth="1"/>
    <col min="6654" max="6654" width="8.88671875" style="2"/>
    <col min="6655" max="6655" width="15" style="2" bestFit="1" customWidth="1"/>
    <col min="6656" max="6656" width="14.44140625" style="2" customWidth="1"/>
    <col min="6657" max="6657" width="10.88671875" style="2" bestFit="1" customWidth="1"/>
    <col min="6658" max="6658" width="8.88671875" style="2"/>
    <col min="6659" max="6659" width="19.109375" style="2" customWidth="1"/>
    <col min="6660" max="6660" width="8.88671875" style="2"/>
    <col min="6661" max="6661" width="14.5546875" style="2" customWidth="1"/>
    <col min="6662" max="6662" width="14.109375" style="2" bestFit="1" customWidth="1"/>
    <col min="6663" max="6663" width="10.5546875" style="2" bestFit="1" customWidth="1"/>
    <col min="6664" max="6664" width="8.88671875" style="2"/>
    <col min="6665" max="6665" width="9.5546875" style="2" bestFit="1" customWidth="1"/>
    <col min="6666" max="6908" width="8.88671875" style="2"/>
    <col min="6909" max="6909" width="10" style="2" bestFit="1" customWidth="1"/>
    <col min="6910" max="6910" width="8.88671875" style="2"/>
    <col min="6911" max="6911" width="15" style="2" bestFit="1" customWidth="1"/>
    <col min="6912" max="6912" width="14.44140625" style="2" customWidth="1"/>
    <col min="6913" max="6913" width="10.88671875" style="2" bestFit="1" customWidth="1"/>
    <col min="6914" max="6914" width="8.88671875" style="2"/>
    <col min="6915" max="6915" width="19.109375" style="2" customWidth="1"/>
    <col min="6916" max="6916" width="8.88671875" style="2"/>
    <col min="6917" max="6917" width="14.5546875" style="2" customWidth="1"/>
    <col min="6918" max="6918" width="14.109375" style="2" bestFit="1" customWidth="1"/>
    <col min="6919" max="6919" width="10.5546875" style="2" bestFit="1" customWidth="1"/>
    <col min="6920" max="6920" width="8.88671875" style="2"/>
    <col min="6921" max="6921" width="9.5546875" style="2" bestFit="1" customWidth="1"/>
    <col min="6922" max="7164" width="8.88671875" style="2"/>
    <col min="7165" max="7165" width="10" style="2" bestFit="1" customWidth="1"/>
    <col min="7166" max="7166" width="8.88671875" style="2"/>
    <col min="7167" max="7167" width="15" style="2" bestFit="1" customWidth="1"/>
    <col min="7168" max="7168" width="14.44140625" style="2" customWidth="1"/>
    <col min="7169" max="7169" width="10.88671875" style="2" bestFit="1" customWidth="1"/>
    <col min="7170" max="7170" width="8.88671875" style="2"/>
    <col min="7171" max="7171" width="19.109375" style="2" customWidth="1"/>
    <col min="7172" max="7172" width="8.88671875" style="2"/>
    <col min="7173" max="7173" width="14.5546875" style="2" customWidth="1"/>
    <col min="7174" max="7174" width="14.109375" style="2" bestFit="1" customWidth="1"/>
    <col min="7175" max="7175" width="10.5546875" style="2" bestFit="1" customWidth="1"/>
    <col min="7176" max="7176" width="8.88671875" style="2"/>
    <col min="7177" max="7177" width="9.5546875" style="2" bestFit="1" customWidth="1"/>
    <col min="7178" max="7420" width="8.88671875" style="2"/>
    <col min="7421" max="7421" width="10" style="2" bestFit="1" customWidth="1"/>
    <col min="7422" max="7422" width="8.88671875" style="2"/>
    <col min="7423" max="7423" width="15" style="2" bestFit="1" customWidth="1"/>
    <col min="7424" max="7424" width="14.44140625" style="2" customWidth="1"/>
    <col min="7425" max="7425" width="10.88671875" style="2" bestFit="1" customWidth="1"/>
    <col min="7426" max="7426" width="8.88671875" style="2"/>
    <col min="7427" max="7427" width="19.109375" style="2" customWidth="1"/>
    <col min="7428" max="7428" width="8.88671875" style="2"/>
    <col min="7429" max="7429" width="14.5546875" style="2" customWidth="1"/>
    <col min="7430" max="7430" width="14.109375" style="2" bestFit="1" customWidth="1"/>
    <col min="7431" max="7431" width="10.5546875" style="2" bestFit="1" customWidth="1"/>
    <col min="7432" max="7432" width="8.88671875" style="2"/>
    <col min="7433" max="7433" width="9.5546875" style="2" bestFit="1" customWidth="1"/>
    <col min="7434" max="7676" width="8.88671875" style="2"/>
    <col min="7677" max="7677" width="10" style="2" bestFit="1" customWidth="1"/>
    <col min="7678" max="7678" width="8.88671875" style="2"/>
    <col min="7679" max="7679" width="15" style="2" bestFit="1" customWidth="1"/>
    <col min="7680" max="7680" width="14.44140625" style="2" customWidth="1"/>
    <col min="7681" max="7681" width="10.88671875" style="2" bestFit="1" customWidth="1"/>
    <col min="7682" max="7682" width="8.88671875" style="2"/>
    <col min="7683" max="7683" width="19.109375" style="2" customWidth="1"/>
    <col min="7684" max="7684" width="8.88671875" style="2"/>
    <col min="7685" max="7685" width="14.5546875" style="2" customWidth="1"/>
    <col min="7686" max="7686" width="14.109375" style="2" bestFit="1" customWidth="1"/>
    <col min="7687" max="7687" width="10.5546875" style="2" bestFit="1" customWidth="1"/>
    <col min="7688" max="7688" width="8.88671875" style="2"/>
    <col min="7689" max="7689" width="9.5546875" style="2" bestFit="1" customWidth="1"/>
    <col min="7690" max="7932" width="8.88671875" style="2"/>
    <col min="7933" max="7933" width="10" style="2" bestFit="1" customWidth="1"/>
    <col min="7934" max="7934" width="8.88671875" style="2"/>
    <col min="7935" max="7935" width="15" style="2" bestFit="1" customWidth="1"/>
    <col min="7936" max="7936" width="14.44140625" style="2" customWidth="1"/>
    <col min="7937" max="7937" width="10.88671875" style="2" bestFit="1" customWidth="1"/>
    <col min="7938" max="7938" width="8.88671875" style="2"/>
    <col min="7939" max="7939" width="19.109375" style="2" customWidth="1"/>
    <col min="7940" max="7940" width="8.88671875" style="2"/>
    <col min="7941" max="7941" width="14.5546875" style="2" customWidth="1"/>
    <col min="7942" max="7942" width="14.109375" style="2" bestFit="1" customWidth="1"/>
    <col min="7943" max="7943" width="10.5546875" style="2" bestFit="1" customWidth="1"/>
    <col min="7944" max="7944" width="8.88671875" style="2"/>
    <col min="7945" max="7945" width="9.5546875" style="2" bestFit="1" customWidth="1"/>
    <col min="7946" max="8188" width="8.88671875" style="2"/>
    <col min="8189" max="8189" width="10" style="2" bestFit="1" customWidth="1"/>
    <col min="8190" max="8190" width="8.88671875" style="2"/>
    <col min="8191" max="8191" width="15" style="2" bestFit="1" customWidth="1"/>
    <col min="8192" max="8192" width="14.44140625" style="2" customWidth="1"/>
    <col min="8193" max="8193" width="10.88671875" style="2" bestFit="1" customWidth="1"/>
    <col min="8194" max="8194" width="8.88671875" style="2"/>
    <col min="8195" max="8195" width="19.109375" style="2" customWidth="1"/>
    <col min="8196" max="8196" width="8.88671875" style="2"/>
    <col min="8197" max="8197" width="14.5546875" style="2" customWidth="1"/>
    <col min="8198" max="8198" width="14.109375" style="2" bestFit="1" customWidth="1"/>
    <col min="8199" max="8199" width="10.5546875" style="2" bestFit="1" customWidth="1"/>
    <col min="8200" max="8200" width="8.88671875" style="2"/>
    <col min="8201" max="8201" width="9.5546875" style="2" bestFit="1" customWidth="1"/>
    <col min="8202" max="8444" width="8.88671875" style="2"/>
    <col min="8445" max="8445" width="10" style="2" bestFit="1" customWidth="1"/>
    <col min="8446" max="8446" width="8.88671875" style="2"/>
    <col min="8447" max="8447" width="15" style="2" bestFit="1" customWidth="1"/>
    <col min="8448" max="8448" width="14.44140625" style="2" customWidth="1"/>
    <col min="8449" max="8449" width="10.88671875" style="2" bestFit="1" customWidth="1"/>
    <col min="8450" max="8450" width="8.88671875" style="2"/>
    <col min="8451" max="8451" width="19.109375" style="2" customWidth="1"/>
    <col min="8452" max="8452" width="8.88671875" style="2"/>
    <col min="8453" max="8453" width="14.5546875" style="2" customWidth="1"/>
    <col min="8454" max="8454" width="14.109375" style="2" bestFit="1" customWidth="1"/>
    <col min="8455" max="8455" width="10.5546875" style="2" bestFit="1" customWidth="1"/>
    <col min="8456" max="8456" width="8.88671875" style="2"/>
    <col min="8457" max="8457" width="9.5546875" style="2" bestFit="1" customWidth="1"/>
    <col min="8458" max="8700" width="8.88671875" style="2"/>
    <col min="8701" max="8701" width="10" style="2" bestFit="1" customWidth="1"/>
    <col min="8702" max="8702" width="8.88671875" style="2"/>
    <col min="8703" max="8703" width="15" style="2" bestFit="1" customWidth="1"/>
    <col min="8704" max="8704" width="14.44140625" style="2" customWidth="1"/>
    <col min="8705" max="8705" width="10.88671875" style="2" bestFit="1" customWidth="1"/>
    <col min="8706" max="8706" width="8.88671875" style="2"/>
    <col min="8707" max="8707" width="19.109375" style="2" customWidth="1"/>
    <col min="8708" max="8708" width="8.88671875" style="2"/>
    <col min="8709" max="8709" width="14.5546875" style="2" customWidth="1"/>
    <col min="8710" max="8710" width="14.109375" style="2" bestFit="1" customWidth="1"/>
    <col min="8711" max="8711" width="10.5546875" style="2" bestFit="1" customWidth="1"/>
    <col min="8712" max="8712" width="8.88671875" style="2"/>
    <col min="8713" max="8713" width="9.5546875" style="2" bestFit="1" customWidth="1"/>
    <col min="8714" max="8956" width="8.88671875" style="2"/>
    <col min="8957" max="8957" width="10" style="2" bestFit="1" customWidth="1"/>
    <col min="8958" max="8958" width="8.88671875" style="2"/>
    <col min="8959" max="8959" width="15" style="2" bestFit="1" customWidth="1"/>
    <col min="8960" max="8960" width="14.44140625" style="2" customWidth="1"/>
    <col min="8961" max="8961" width="10.88671875" style="2" bestFit="1" customWidth="1"/>
    <col min="8962" max="8962" width="8.88671875" style="2"/>
    <col min="8963" max="8963" width="19.109375" style="2" customWidth="1"/>
    <col min="8964" max="8964" width="8.88671875" style="2"/>
    <col min="8965" max="8965" width="14.5546875" style="2" customWidth="1"/>
    <col min="8966" max="8966" width="14.109375" style="2" bestFit="1" customWidth="1"/>
    <col min="8967" max="8967" width="10.5546875" style="2" bestFit="1" customWidth="1"/>
    <col min="8968" max="8968" width="8.88671875" style="2"/>
    <col min="8969" max="8969" width="9.5546875" style="2" bestFit="1" customWidth="1"/>
    <col min="8970" max="9212" width="8.88671875" style="2"/>
    <col min="9213" max="9213" width="10" style="2" bestFit="1" customWidth="1"/>
    <col min="9214" max="9214" width="8.88671875" style="2"/>
    <col min="9215" max="9215" width="15" style="2" bestFit="1" customWidth="1"/>
    <col min="9216" max="9216" width="14.44140625" style="2" customWidth="1"/>
    <col min="9217" max="9217" width="10.88671875" style="2" bestFit="1" customWidth="1"/>
    <col min="9218" max="9218" width="8.88671875" style="2"/>
    <col min="9219" max="9219" width="19.109375" style="2" customWidth="1"/>
    <col min="9220" max="9220" width="8.88671875" style="2"/>
    <col min="9221" max="9221" width="14.5546875" style="2" customWidth="1"/>
    <col min="9222" max="9222" width="14.109375" style="2" bestFit="1" customWidth="1"/>
    <col min="9223" max="9223" width="10.5546875" style="2" bestFit="1" customWidth="1"/>
    <col min="9224" max="9224" width="8.88671875" style="2"/>
    <col min="9225" max="9225" width="9.5546875" style="2" bestFit="1" customWidth="1"/>
    <col min="9226" max="9468" width="8.88671875" style="2"/>
    <col min="9469" max="9469" width="10" style="2" bestFit="1" customWidth="1"/>
    <col min="9470" max="9470" width="8.88671875" style="2"/>
    <col min="9471" max="9471" width="15" style="2" bestFit="1" customWidth="1"/>
    <col min="9472" max="9472" width="14.44140625" style="2" customWidth="1"/>
    <col min="9473" max="9473" width="10.88671875" style="2" bestFit="1" customWidth="1"/>
    <col min="9474" max="9474" width="8.88671875" style="2"/>
    <col min="9475" max="9475" width="19.109375" style="2" customWidth="1"/>
    <col min="9476" max="9476" width="8.88671875" style="2"/>
    <col min="9477" max="9477" width="14.5546875" style="2" customWidth="1"/>
    <col min="9478" max="9478" width="14.109375" style="2" bestFit="1" customWidth="1"/>
    <col min="9479" max="9479" width="10.5546875" style="2" bestFit="1" customWidth="1"/>
    <col min="9480" max="9480" width="8.88671875" style="2"/>
    <col min="9481" max="9481" width="9.5546875" style="2" bestFit="1" customWidth="1"/>
    <col min="9482" max="9724" width="8.88671875" style="2"/>
    <col min="9725" max="9725" width="10" style="2" bestFit="1" customWidth="1"/>
    <col min="9726" max="9726" width="8.88671875" style="2"/>
    <col min="9727" max="9727" width="15" style="2" bestFit="1" customWidth="1"/>
    <col min="9728" max="9728" width="14.44140625" style="2" customWidth="1"/>
    <col min="9729" max="9729" width="10.88671875" style="2" bestFit="1" customWidth="1"/>
    <col min="9730" max="9730" width="8.88671875" style="2"/>
    <col min="9731" max="9731" width="19.109375" style="2" customWidth="1"/>
    <col min="9732" max="9732" width="8.88671875" style="2"/>
    <col min="9733" max="9733" width="14.5546875" style="2" customWidth="1"/>
    <col min="9734" max="9734" width="14.109375" style="2" bestFit="1" customWidth="1"/>
    <col min="9735" max="9735" width="10.5546875" style="2" bestFit="1" customWidth="1"/>
    <col min="9736" max="9736" width="8.88671875" style="2"/>
    <col min="9737" max="9737" width="9.5546875" style="2" bestFit="1" customWidth="1"/>
    <col min="9738" max="9980" width="8.88671875" style="2"/>
    <col min="9981" max="9981" width="10" style="2" bestFit="1" customWidth="1"/>
    <col min="9982" max="9982" width="8.88671875" style="2"/>
    <col min="9983" max="9983" width="15" style="2" bestFit="1" customWidth="1"/>
    <col min="9984" max="9984" width="14.44140625" style="2" customWidth="1"/>
    <col min="9985" max="9985" width="10.88671875" style="2" bestFit="1" customWidth="1"/>
    <col min="9986" max="9986" width="8.88671875" style="2"/>
    <col min="9987" max="9987" width="19.109375" style="2" customWidth="1"/>
    <col min="9988" max="9988" width="8.88671875" style="2"/>
    <col min="9989" max="9989" width="14.5546875" style="2" customWidth="1"/>
    <col min="9990" max="9990" width="14.109375" style="2" bestFit="1" customWidth="1"/>
    <col min="9991" max="9991" width="10.5546875" style="2" bestFit="1" customWidth="1"/>
    <col min="9992" max="9992" width="8.88671875" style="2"/>
    <col min="9993" max="9993" width="9.5546875" style="2" bestFit="1" customWidth="1"/>
    <col min="9994" max="10236" width="8.88671875" style="2"/>
    <col min="10237" max="10237" width="10" style="2" bestFit="1" customWidth="1"/>
    <col min="10238" max="10238" width="8.88671875" style="2"/>
    <col min="10239" max="10239" width="15" style="2" bestFit="1" customWidth="1"/>
    <col min="10240" max="10240" width="14.44140625" style="2" customWidth="1"/>
    <col min="10241" max="10241" width="10.88671875" style="2" bestFit="1" customWidth="1"/>
    <col min="10242" max="10242" width="8.88671875" style="2"/>
    <col min="10243" max="10243" width="19.109375" style="2" customWidth="1"/>
    <col min="10244" max="10244" width="8.88671875" style="2"/>
    <col min="10245" max="10245" width="14.5546875" style="2" customWidth="1"/>
    <col min="10246" max="10246" width="14.109375" style="2" bestFit="1" customWidth="1"/>
    <col min="10247" max="10247" width="10.5546875" style="2" bestFit="1" customWidth="1"/>
    <col min="10248" max="10248" width="8.88671875" style="2"/>
    <col min="10249" max="10249" width="9.5546875" style="2" bestFit="1" customWidth="1"/>
    <col min="10250" max="10492" width="8.88671875" style="2"/>
    <col min="10493" max="10493" width="10" style="2" bestFit="1" customWidth="1"/>
    <col min="10494" max="10494" width="8.88671875" style="2"/>
    <col min="10495" max="10495" width="15" style="2" bestFit="1" customWidth="1"/>
    <col min="10496" max="10496" width="14.44140625" style="2" customWidth="1"/>
    <col min="10497" max="10497" width="10.88671875" style="2" bestFit="1" customWidth="1"/>
    <col min="10498" max="10498" width="8.88671875" style="2"/>
    <col min="10499" max="10499" width="19.109375" style="2" customWidth="1"/>
    <col min="10500" max="10500" width="8.88671875" style="2"/>
    <col min="10501" max="10501" width="14.5546875" style="2" customWidth="1"/>
    <col min="10502" max="10502" width="14.109375" style="2" bestFit="1" customWidth="1"/>
    <col min="10503" max="10503" width="10.5546875" style="2" bestFit="1" customWidth="1"/>
    <col min="10504" max="10504" width="8.88671875" style="2"/>
    <col min="10505" max="10505" width="9.5546875" style="2" bestFit="1" customWidth="1"/>
    <col min="10506" max="10748" width="8.88671875" style="2"/>
    <col min="10749" max="10749" width="10" style="2" bestFit="1" customWidth="1"/>
    <col min="10750" max="10750" width="8.88671875" style="2"/>
    <col min="10751" max="10751" width="15" style="2" bestFit="1" customWidth="1"/>
    <col min="10752" max="10752" width="14.44140625" style="2" customWidth="1"/>
    <col min="10753" max="10753" width="10.88671875" style="2" bestFit="1" customWidth="1"/>
    <col min="10754" max="10754" width="8.88671875" style="2"/>
    <col min="10755" max="10755" width="19.109375" style="2" customWidth="1"/>
    <col min="10756" max="10756" width="8.88671875" style="2"/>
    <col min="10757" max="10757" width="14.5546875" style="2" customWidth="1"/>
    <col min="10758" max="10758" width="14.109375" style="2" bestFit="1" customWidth="1"/>
    <col min="10759" max="10759" width="10.5546875" style="2" bestFit="1" customWidth="1"/>
    <col min="10760" max="10760" width="8.88671875" style="2"/>
    <col min="10761" max="10761" width="9.5546875" style="2" bestFit="1" customWidth="1"/>
    <col min="10762" max="11004" width="8.88671875" style="2"/>
    <col min="11005" max="11005" width="10" style="2" bestFit="1" customWidth="1"/>
    <col min="11006" max="11006" width="8.88671875" style="2"/>
    <col min="11007" max="11007" width="15" style="2" bestFit="1" customWidth="1"/>
    <col min="11008" max="11008" width="14.44140625" style="2" customWidth="1"/>
    <col min="11009" max="11009" width="10.88671875" style="2" bestFit="1" customWidth="1"/>
    <col min="11010" max="11010" width="8.88671875" style="2"/>
    <col min="11011" max="11011" width="19.109375" style="2" customWidth="1"/>
    <col min="11012" max="11012" width="8.88671875" style="2"/>
    <col min="11013" max="11013" width="14.5546875" style="2" customWidth="1"/>
    <col min="11014" max="11014" width="14.109375" style="2" bestFit="1" customWidth="1"/>
    <col min="11015" max="11015" width="10.5546875" style="2" bestFit="1" customWidth="1"/>
    <col min="11016" max="11016" width="8.88671875" style="2"/>
    <col min="11017" max="11017" width="9.5546875" style="2" bestFit="1" customWidth="1"/>
    <col min="11018" max="11260" width="8.88671875" style="2"/>
    <col min="11261" max="11261" width="10" style="2" bestFit="1" customWidth="1"/>
    <col min="11262" max="11262" width="8.88671875" style="2"/>
    <col min="11263" max="11263" width="15" style="2" bestFit="1" customWidth="1"/>
    <col min="11264" max="11264" width="14.44140625" style="2" customWidth="1"/>
    <col min="11265" max="11265" width="10.88671875" style="2" bestFit="1" customWidth="1"/>
    <col min="11266" max="11266" width="8.88671875" style="2"/>
    <col min="11267" max="11267" width="19.109375" style="2" customWidth="1"/>
    <col min="11268" max="11268" width="8.88671875" style="2"/>
    <col min="11269" max="11269" width="14.5546875" style="2" customWidth="1"/>
    <col min="11270" max="11270" width="14.109375" style="2" bestFit="1" customWidth="1"/>
    <col min="11271" max="11271" width="10.5546875" style="2" bestFit="1" customWidth="1"/>
    <col min="11272" max="11272" width="8.88671875" style="2"/>
    <col min="11273" max="11273" width="9.5546875" style="2" bestFit="1" customWidth="1"/>
    <col min="11274" max="11516" width="8.88671875" style="2"/>
    <col min="11517" max="11517" width="10" style="2" bestFit="1" customWidth="1"/>
    <col min="11518" max="11518" width="8.88671875" style="2"/>
    <col min="11519" max="11519" width="15" style="2" bestFit="1" customWidth="1"/>
    <col min="11520" max="11520" width="14.44140625" style="2" customWidth="1"/>
    <col min="11521" max="11521" width="10.88671875" style="2" bestFit="1" customWidth="1"/>
    <col min="11522" max="11522" width="8.88671875" style="2"/>
    <col min="11523" max="11523" width="19.109375" style="2" customWidth="1"/>
    <col min="11524" max="11524" width="8.88671875" style="2"/>
    <col min="11525" max="11525" width="14.5546875" style="2" customWidth="1"/>
    <col min="11526" max="11526" width="14.109375" style="2" bestFit="1" customWidth="1"/>
    <col min="11527" max="11527" width="10.5546875" style="2" bestFit="1" customWidth="1"/>
    <col min="11528" max="11528" width="8.88671875" style="2"/>
    <col min="11529" max="11529" width="9.5546875" style="2" bestFit="1" customWidth="1"/>
    <col min="11530" max="11772" width="8.88671875" style="2"/>
    <col min="11773" max="11773" width="10" style="2" bestFit="1" customWidth="1"/>
    <col min="11774" max="11774" width="8.88671875" style="2"/>
    <col min="11775" max="11775" width="15" style="2" bestFit="1" customWidth="1"/>
    <col min="11776" max="11776" width="14.44140625" style="2" customWidth="1"/>
    <col min="11777" max="11777" width="10.88671875" style="2" bestFit="1" customWidth="1"/>
    <col min="11778" max="11778" width="8.88671875" style="2"/>
    <col min="11779" max="11779" width="19.109375" style="2" customWidth="1"/>
    <col min="11780" max="11780" width="8.88671875" style="2"/>
    <col min="11781" max="11781" width="14.5546875" style="2" customWidth="1"/>
    <col min="11782" max="11782" width="14.109375" style="2" bestFit="1" customWidth="1"/>
    <col min="11783" max="11783" width="10.5546875" style="2" bestFit="1" customWidth="1"/>
    <col min="11784" max="11784" width="8.88671875" style="2"/>
    <col min="11785" max="11785" width="9.5546875" style="2" bestFit="1" customWidth="1"/>
    <col min="11786" max="12028" width="8.88671875" style="2"/>
    <col min="12029" max="12029" width="10" style="2" bestFit="1" customWidth="1"/>
    <col min="12030" max="12030" width="8.88671875" style="2"/>
    <col min="12031" max="12031" width="15" style="2" bestFit="1" customWidth="1"/>
    <col min="12032" max="12032" width="14.44140625" style="2" customWidth="1"/>
    <col min="12033" max="12033" width="10.88671875" style="2" bestFit="1" customWidth="1"/>
    <col min="12034" max="12034" width="8.88671875" style="2"/>
    <col min="12035" max="12035" width="19.109375" style="2" customWidth="1"/>
    <col min="12036" max="12036" width="8.88671875" style="2"/>
    <col min="12037" max="12037" width="14.5546875" style="2" customWidth="1"/>
    <col min="12038" max="12038" width="14.109375" style="2" bestFit="1" customWidth="1"/>
    <col min="12039" max="12039" width="10.5546875" style="2" bestFit="1" customWidth="1"/>
    <col min="12040" max="12040" width="8.88671875" style="2"/>
    <col min="12041" max="12041" width="9.5546875" style="2" bestFit="1" customWidth="1"/>
    <col min="12042" max="12284" width="8.88671875" style="2"/>
    <col min="12285" max="12285" width="10" style="2" bestFit="1" customWidth="1"/>
    <col min="12286" max="12286" width="8.88671875" style="2"/>
    <col min="12287" max="12287" width="15" style="2" bestFit="1" customWidth="1"/>
    <col min="12288" max="12288" width="14.44140625" style="2" customWidth="1"/>
    <col min="12289" max="12289" width="10.88671875" style="2" bestFit="1" customWidth="1"/>
    <col min="12290" max="12290" width="8.88671875" style="2"/>
    <col min="12291" max="12291" width="19.109375" style="2" customWidth="1"/>
    <col min="12292" max="12292" width="8.88671875" style="2"/>
    <col min="12293" max="12293" width="14.5546875" style="2" customWidth="1"/>
    <col min="12294" max="12294" width="14.109375" style="2" bestFit="1" customWidth="1"/>
    <col min="12295" max="12295" width="10.5546875" style="2" bestFit="1" customWidth="1"/>
    <col min="12296" max="12296" width="8.88671875" style="2"/>
    <col min="12297" max="12297" width="9.5546875" style="2" bestFit="1" customWidth="1"/>
    <col min="12298" max="12540" width="8.88671875" style="2"/>
    <col min="12541" max="12541" width="10" style="2" bestFit="1" customWidth="1"/>
    <col min="12542" max="12542" width="8.88671875" style="2"/>
    <col min="12543" max="12543" width="15" style="2" bestFit="1" customWidth="1"/>
    <col min="12544" max="12544" width="14.44140625" style="2" customWidth="1"/>
    <col min="12545" max="12545" width="10.88671875" style="2" bestFit="1" customWidth="1"/>
    <col min="12546" max="12546" width="8.88671875" style="2"/>
    <col min="12547" max="12547" width="19.109375" style="2" customWidth="1"/>
    <col min="12548" max="12548" width="8.88671875" style="2"/>
    <col min="12549" max="12549" width="14.5546875" style="2" customWidth="1"/>
    <col min="12550" max="12550" width="14.109375" style="2" bestFit="1" customWidth="1"/>
    <col min="12551" max="12551" width="10.5546875" style="2" bestFit="1" customWidth="1"/>
    <col min="12552" max="12552" width="8.88671875" style="2"/>
    <col min="12553" max="12553" width="9.5546875" style="2" bestFit="1" customWidth="1"/>
    <col min="12554" max="12796" width="8.88671875" style="2"/>
    <col min="12797" max="12797" width="10" style="2" bestFit="1" customWidth="1"/>
    <col min="12798" max="12798" width="8.88671875" style="2"/>
    <col min="12799" max="12799" width="15" style="2" bestFit="1" customWidth="1"/>
    <col min="12800" max="12800" width="14.44140625" style="2" customWidth="1"/>
    <col min="12801" max="12801" width="10.88671875" style="2" bestFit="1" customWidth="1"/>
    <col min="12802" max="12802" width="8.88671875" style="2"/>
    <col min="12803" max="12803" width="19.109375" style="2" customWidth="1"/>
    <col min="12804" max="12804" width="8.88671875" style="2"/>
    <col min="12805" max="12805" width="14.5546875" style="2" customWidth="1"/>
    <col min="12806" max="12806" width="14.109375" style="2" bestFit="1" customWidth="1"/>
    <col min="12807" max="12807" width="10.5546875" style="2" bestFit="1" customWidth="1"/>
    <col min="12808" max="12808" width="8.88671875" style="2"/>
    <col min="12809" max="12809" width="9.5546875" style="2" bestFit="1" customWidth="1"/>
    <col min="12810" max="13052" width="8.88671875" style="2"/>
    <col min="13053" max="13053" width="10" style="2" bestFit="1" customWidth="1"/>
    <col min="13054" max="13054" width="8.88671875" style="2"/>
    <col min="13055" max="13055" width="15" style="2" bestFit="1" customWidth="1"/>
    <col min="13056" max="13056" width="14.44140625" style="2" customWidth="1"/>
    <col min="13057" max="13057" width="10.88671875" style="2" bestFit="1" customWidth="1"/>
    <col min="13058" max="13058" width="8.88671875" style="2"/>
    <col min="13059" max="13059" width="19.109375" style="2" customWidth="1"/>
    <col min="13060" max="13060" width="8.88671875" style="2"/>
    <col min="13061" max="13061" width="14.5546875" style="2" customWidth="1"/>
    <col min="13062" max="13062" width="14.109375" style="2" bestFit="1" customWidth="1"/>
    <col min="13063" max="13063" width="10.5546875" style="2" bestFit="1" customWidth="1"/>
    <col min="13064" max="13064" width="8.88671875" style="2"/>
    <col min="13065" max="13065" width="9.5546875" style="2" bestFit="1" customWidth="1"/>
    <col min="13066" max="13308" width="8.88671875" style="2"/>
    <col min="13309" max="13309" width="10" style="2" bestFit="1" customWidth="1"/>
    <col min="13310" max="13310" width="8.88671875" style="2"/>
    <col min="13311" max="13311" width="15" style="2" bestFit="1" customWidth="1"/>
    <col min="13312" max="13312" width="14.44140625" style="2" customWidth="1"/>
    <col min="13313" max="13313" width="10.88671875" style="2" bestFit="1" customWidth="1"/>
    <col min="13314" max="13314" width="8.88671875" style="2"/>
    <col min="13315" max="13315" width="19.109375" style="2" customWidth="1"/>
    <col min="13316" max="13316" width="8.88671875" style="2"/>
    <col min="13317" max="13317" width="14.5546875" style="2" customWidth="1"/>
    <col min="13318" max="13318" width="14.109375" style="2" bestFit="1" customWidth="1"/>
    <col min="13319" max="13319" width="10.5546875" style="2" bestFit="1" customWidth="1"/>
    <col min="13320" max="13320" width="8.88671875" style="2"/>
    <col min="13321" max="13321" width="9.5546875" style="2" bestFit="1" customWidth="1"/>
    <col min="13322" max="13564" width="8.88671875" style="2"/>
    <col min="13565" max="13565" width="10" style="2" bestFit="1" customWidth="1"/>
    <col min="13566" max="13566" width="8.88671875" style="2"/>
    <col min="13567" max="13567" width="15" style="2" bestFit="1" customWidth="1"/>
    <col min="13568" max="13568" width="14.44140625" style="2" customWidth="1"/>
    <col min="13569" max="13569" width="10.88671875" style="2" bestFit="1" customWidth="1"/>
    <col min="13570" max="13570" width="8.88671875" style="2"/>
    <col min="13571" max="13571" width="19.109375" style="2" customWidth="1"/>
    <col min="13572" max="13572" width="8.88671875" style="2"/>
    <col min="13573" max="13573" width="14.5546875" style="2" customWidth="1"/>
    <col min="13574" max="13574" width="14.109375" style="2" bestFit="1" customWidth="1"/>
    <col min="13575" max="13575" width="10.5546875" style="2" bestFit="1" customWidth="1"/>
    <col min="13576" max="13576" width="8.88671875" style="2"/>
    <col min="13577" max="13577" width="9.5546875" style="2" bestFit="1" customWidth="1"/>
    <col min="13578" max="13820" width="8.88671875" style="2"/>
    <col min="13821" max="13821" width="10" style="2" bestFit="1" customWidth="1"/>
    <col min="13822" max="13822" width="8.88671875" style="2"/>
    <col min="13823" max="13823" width="15" style="2" bestFit="1" customWidth="1"/>
    <col min="13824" max="13824" width="14.44140625" style="2" customWidth="1"/>
    <col min="13825" max="13825" width="10.88671875" style="2" bestFit="1" customWidth="1"/>
    <col min="13826" max="13826" width="8.88671875" style="2"/>
    <col min="13827" max="13827" width="19.109375" style="2" customWidth="1"/>
    <col min="13828" max="13828" width="8.88671875" style="2"/>
    <col min="13829" max="13829" width="14.5546875" style="2" customWidth="1"/>
    <col min="13830" max="13830" width="14.109375" style="2" bestFit="1" customWidth="1"/>
    <col min="13831" max="13831" width="10.5546875" style="2" bestFit="1" customWidth="1"/>
    <col min="13832" max="13832" width="8.88671875" style="2"/>
    <col min="13833" max="13833" width="9.5546875" style="2" bestFit="1" customWidth="1"/>
    <col min="13834" max="14076" width="8.88671875" style="2"/>
    <col min="14077" max="14077" width="10" style="2" bestFit="1" customWidth="1"/>
    <col min="14078" max="14078" width="8.88671875" style="2"/>
    <col min="14079" max="14079" width="15" style="2" bestFit="1" customWidth="1"/>
    <col min="14080" max="14080" width="14.44140625" style="2" customWidth="1"/>
    <col min="14081" max="14081" width="10.88671875" style="2" bestFit="1" customWidth="1"/>
    <col min="14082" max="14082" width="8.88671875" style="2"/>
    <col min="14083" max="14083" width="19.109375" style="2" customWidth="1"/>
    <col min="14084" max="14084" width="8.88671875" style="2"/>
    <col min="14085" max="14085" width="14.5546875" style="2" customWidth="1"/>
    <col min="14086" max="14086" width="14.109375" style="2" bestFit="1" customWidth="1"/>
    <col min="14087" max="14087" width="10.5546875" style="2" bestFit="1" customWidth="1"/>
    <col min="14088" max="14088" width="8.88671875" style="2"/>
    <col min="14089" max="14089" width="9.5546875" style="2" bestFit="1" customWidth="1"/>
    <col min="14090" max="14332" width="8.88671875" style="2"/>
    <col min="14333" max="14333" width="10" style="2" bestFit="1" customWidth="1"/>
    <col min="14334" max="14334" width="8.88671875" style="2"/>
    <col min="14335" max="14335" width="15" style="2" bestFit="1" customWidth="1"/>
    <col min="14336" max="14336" width="14.44140625" style="2" customWidth="1"/>
    <col min="14337" max="14337" width="10.88671875" style="2" bestFit="1" customWidth="1"/>
    <col min="14338" max="14338" width="8.88671875" style="2"/>
    <col min="14339" max="14339" width="19.109375" style="2" customWidth="1"/>
    <col min="14340" max="14340" width="8.88671875" style="2"/>
    <col min="14341" max="14341" width="14.5546875" style="2" customWidth="1"/>
    <col min="14342" max="14342" width="14.109375" style="2" bestFit="1" customWidth="1"/>
    <col min="14343" max="14343" width="10.5546875" style="2" bestFit="1" customWidth="1"/>
    <col min="14344" max="14344" width="8.88671875" style="2"/>
    <col min="14345" max="14345" width="9.5546875" style="2" bestFit="1" customWidth="1"/>
    <col min="14346" max="14588" width="8.88671875" style="2"/>
    <col min="14589" max="14589" width="10" style="2" bestFit="1" customWidth="1"/>
    <col min="14590" max="14590" width="8.88671875" style="2"/>
    <col min="14591" max="14591" width="15" style="2" bestFit="1" customWidth="1"/>
    <col min="14592" max="14592" width="14.44140625" style="2" customWidth="1"/>
    <col min="14593" max="14593" width="10.88671875" style="2" bestFit="1" customWidth="1"/>
    <col min="14594" max="14594" width="8.88671875" style="2"/>
    <col min="14595" max="14595" width="19.109375" style="2" customWidth="1"/>
    <col min="14596" max="14596" width="8.88671875" style="2"/>
    <col min="14597" max="14597" width="14.5546875" style="2" customWidth="1"/>
    <col min="14598" max="14598" width="14.109375" style="2" bestFit="1" customWidth="1"/>
    <col min="14599" max="14599" width="10.5546875" style="2" bestFit="1" customWidth="1"/>
    <col min="14600" max="14600" width="8.88671875" style="2"/>
    <col min="14601" max="14601" width="9.5546875" style="2" bestFit="1" customWidth="1"/>
    <col min="14602" max="14844" width="8.88671875" style="2"/>
    <col min="14845" max="14845" width="10" style="2" bestFit="1" customWidth="1"/>
    <col min="14846" max="14846" width="8.88671875" style="2"/>
    <col min="14847" max="14847" width="15" style="2" bestFit="1" customWidth="1"/>
    <col min="14848" max="14848" width="14.44140625" style="2" customWidth="1"/>
    <col min="14849" max="14849" width="10.88671875" style="2" bestFit="1" customWidth="1"/>
    <col min="14850" max="14850" width="8.88671875" style="2"/>
    <col min="14851" max="14851" width="19.109375" style="2" customWidth="1"/>
    <col min="14852" max="14852" width="8.88671875" style="2"/>
    <col min="14853" max="14853" width="14.5546875" style="2" customWidth="1"/>
    <col min="14854" max="14854" width="14.109375" style="2" bestFit="1" customWidth="1"/>
    <col min="14855" max="14855" width="10.5546875" style="2" bestFit="1" customWidth="1"/>
    <col min="14856" max="14856" width="8.88671875" style="2"/>
    <col min="14857" max="14857" width="9.5546875" style="2" bestFit="1" customWidth="1"/>
    <col min="14858" max="15100" width="8.88671875" style="2"/>
    <col min="15101" max="15101" width="10" style="2" bestFit="1" customWidth="1"/>
    <col min="15102" max="15102" width="8.88671875" style="2"/>
    <col min="15103" max="15103" width="15" style="2" bestFit="1" customWidth="1"/>
    <col min="15104" max="15104" width="14.44140625" style="2" customWidth="1"/>
    <col min="15105" max="15105" width="10.88671875" style="2" bestFit="1" customWidth="1"/>
    <col min="15106" max="15106" width="8.88671875" style="2"/>
    <col min="15107" max="15107" width="19.109375" style="2" customWidth="1"/>
    <col min="15108" max="15108" width="8.88671875" style="2"/>
    <col min="15109" max="15109" width="14.5546875" style="2" customWidth="1"/>
    <col min="15110" max="15110" width="14.109375" style="2" bestFit="1" customWidth="1"/>
    <col min="15111" max="15111" width="10.5546875" style="2" bestFit="1" customWidth="1"/>
    <col min="15112" max="15112" width="8.88671875" style="2"/>
    <col min="15113" max="15113" width="9.5546875" style="2" bestFit="1" customWidth="1"/>
    <col min="15114" max="15356" width="8.88671875" style="2"/>
    <col min="15357" max="15357" width="10" style="2" bestFit="1" customWidth="1"/>
    <col min="15358" max="15358" width="8.88671875" style="2"/>
    <col min="15359" max="15359" width="15" style="2" bestFit="1" customWidth="1"/>
    <col min="15360" max="15360" width="14.44140625" style="2" customWidth="1"/>
    <col min="15361" max="15361" width="10.88671875" style="2" bestFit="1" customWidth="1"/>
    <col min="15362" max="15362" width="8.88671875" style="2"/>
    <col min="15363" max="15363" width="19.109375" style="2" customWidth="1"/>
    <col min="15364" max="15364" width="8.88671875" style="2"/>
    <col min="15365" max="15365" width="14.5546875" style="2" customWidth="1"/>
    <col min="15366" max="15366" width="14.109375" style="2" bestFit="1" customWidth="1"/>
    <col min="15367" max="15367" width="10.5546875" style="2" bestFit="1" customWidth="1"/>
    <col min="15368" max="15368" width="8.88671875" style="2"/>
    <col min="15369" max="15369" width="9.5546875" style="2" bestFit="1" customWidth="1"/>
    <col min="15370" max="15612" width="8.88671875" style="2"/>
    <col min="15613" max="15613" width="10" style="2" bestFit="1" customWidth="1"/>
    <col min="15614" max="15614" width="8.88671875" style="2"/>
    <col min="15615" max="15615" width="15" style="2" bestFit="1" customWidth="1"/>
    <col min="15616" max="15616" width="14.44140625" style="2" customWidth="1"/>
    <col min="15617" max="15617" width="10.88671875" style="2" bestFit="1" customWidth="1"/>
    <col min="15618" max="15618" width="8.88671875" style="2"/>
    <col min="15619" max="15619" width="19.109375" style="2" customWidth="1"/>
    <col min="15620" max="15620" width="8.88671875" style="2"/>
    <col min="15621" max="15621" width="14.5546875" style="2" customWidth="1"/>
    <col min="15622" max="15622" width="14.109375" style="2" bestFit="1" customWidth="1"/>
    <col min="15623" max="15623" width="10.5546875" style="2" bestFit="1" customWidth="1"/>
    <col min="15624" max="15624" width="8.88671875" style="2"/>
    <col min="15625" max="15625" width="9.5546875" style="2" bestFit="1" customWidth="1"/>
    <col min="15626" max="15868" width="8.88671875" style="2"/>
    <col min="15869" max="15869" width="10" style="2" bestFit="1" customWidth="1"/>
    <col min="15870" max="15870" width="8.88671875" style="2"/>
    <col min="15871" max="15871" width="15" style="2" bestFit="1" customWidth="1"/>
    <col min="15872" max="15872" width="14.44140625" style="2" customWidth="1"/>
    <col min="15873" max="15873" width="10.88671875" style="2" bestFit="1" customWidth="1"/>
    <col min="15874" max="15874" width="8.88671875" style="2"/>
    <col min="15875" max="15875" width="19.109375" style="2" customWidth="1"/>
    <col min="15876" max="15876" width="8.88671875" style="2"/>
    <col min="15877" max="15877" width="14.5546875" style="2" customWidth="1"/>
    <col min="15878" max="15878" width="14.109375" style="2" bestFit="1" customWidth="1"/>
    <col min="15879" max="15879" width="10.5546875" style="2" bestFit="1" customWidth="1"/>
    <col min="15880" max="15880" width="8.88671875" style="2"/>
    <col min="15881" max="15881" width="9.5546875" style="2" bestFit="1" customWidth="1"/>
    <col min="15882" max="16124" width="8.88671875" style="2"/>
    <col min="16125" max="16125" width="10" style="2" bestFit="1" customWidth="1"/>
    <col min="16126" max="16126" width="8.88671875" style="2"/>
    <col min="16127" max="16127" width="15" style="2" bestFit="1" customWidth="1"/>
    <col min="16128" max="16128" width="14.44140625" style="2" customWidth="1"/>
    <col min="16129" max="16129" width="10.88671875" style="2" bestFit="1" customWidth="1"/>
    <col min="16130" max="16130" width="8.88671875" style="2"/>
    <col min="16131" max="16131" width="19.109375" style="2" customWidth="1"/>
    <col min="16132" max="16132" width="8.88671875" style="2"/>
    <col min="16133" max="16133" width="14.5546875" style="2" customWidth="1"/>
    <col min="16134" max="16134" width="14.109375" style="2" bestFit="1" customWidth="1"/>
    <col min="16135" max="16135" width="10.5546875" style="2" bestFit="1" customWidth="1"/>
    <col min="16136" max="16136" width="8.88671875" style="2"/>
    <col min="16137" max="16137" width="9.5546875" style="2" bestFit="1" customWidth="1"/>
    <col min="16138" max="16380" width="8.88671875" style="2"/>
    <col min="16381" max="16384" width="9.109375" style="2" customWidth="1"/>
  </cols>
  <sheetData>
    <row r="1" spans="1:10" ht="22.8" x14ac:dyDescent="0.25">
      <c r="A1" s="241" t="s">
        <v>122</v>
      </c>
      <c r="B1" s="241"/>
      <c r="C1" s="241"/>
      <c r="D1" s="241"/>
      <c r="E1" s="241"/>
      <c r="F1" s="241"/>
      <c r="G1" s="241"/>
      <c r="H1" s="241"/>
      <c r="I1" s="241"/>
      <c r="J1" s="241"/>
    </row>
    <row r="2" spans="1:10" ht="15.6" x14ac:dyDescent="0.25">
      <c r="A2" s="341" t="s">
        <v>7</v>
      </c>
      <c r="B2" s="341"/>
      <c r="C2" s="341"/>
      <c r="D2" s="341"/>
      <c r="E2" s="341"/>
      <c r="F2" s="341"/>
      <c r="G2" s="341"/>
      <c r="H2" s="341"/>
      <c r="I2" s="341"/>
      <c r="J2" s="341"/>
    </row>
    <row r="3" spans="1:10" ht="15.6" x14ac:dyDescent="0.25">
      <c r="A3" s="341" t="s">
        <v>42</v>
      </c>
      <c r="B3" s="341"/>
      <c r="C3" s="341"/>
      <c r="D3" s="341"/>
      <c r="E3" s="341"/>
      <c r="F3" s="341"/>
      <c r="G3" s="341"/>
      <c r="H3" s="341"/>
      <c r="I3" s="341"/>
      <c r="J3" s="341"/>
    </row>
    <row r="4" spans="1:10" x14ac:dyDescent="0.25">
      <c r="A4" s="28"/>
      <c r="B4" s="28"/>
      <c r="C4" s="28"/>
      <c r="D4" s="28"/>
      <c r="E4" s="28"/>
      <c r="F4" s="28"/>
      <c r="G4" s="28"/>
      <c r="H4" s="28"/>
      <c r="I4" s="28"/>
      <c r="J4" s="28"/>
    </row>
    <row r="5" spans="1:10" ht="15.6" x14ac:dyDescent="0.3">
      <c r="A5" s="354" t="s">
        <v>131</v>
      </c>
      <c r="B5" s="354"/>
      <c r="C5" s="354"/>
      <c r="D5" s="354"/>
      <c r="E5" s="354"/>
      <c r="F5" s="354"/>
      <c r="G5" s="354"/>
      <c r="H5" s="354"/>
      <c r="I5" s="354"/>
      <c r="J5" s="354"/>
    </row>
    <row r="6" spans="1:10" ht="14.4" x14ac:dyDescent="0.25">
      <c r="A6" s="342" t="s">
        <v>3</v>
      </c>
      <c r="B6" s="344" t="s">
        <v>39</v>
      </c>
      <c r="C6" s="345"/>
      <c r="D6" s="345"/>
      <c r="E6" s="346"/>
      <c r="F6" s="355" t="s">
        <v>277</v>
      </c>
      <c r="G6" s="350" t="s">
        <v>43</v>
      </c>
      <c r="H6" s="352" t="s">
        <v>44</v>
      </c>
      <c r="I6" s="33" t="s">
        <v>45</v>
      </c>
      <c r="J6" s="33" t="s">
        <v>47</v>
      </c>
    </row>
    <row r="7" spans="1:10" ht="14.4" x14ac:dyDescent="0.25">
      <c r="A7" s="343"/>
      <c r="B7" s="347"/>
      <c r="C7" s="348"/>
      <c r="D7" s="348"/>
      <c r="E7" s="349"/>
      <c r="F7" s="356"/>
      <c r="G7" s="351"/>
      <c r="H7" s="353"/>
      <c r="I7" s="34" t="s">
        <v>46</v>
      </c>
      <c r="J7" s="34" t="s">
        <v>46</v>
      </c>
    </row>
    <row r="8" spans="1:10" ht="14.4" x14ac:dyDescent="0.25">
      <c r="A8" s="22">
        <v>1</v>
      </c>
      <c r="B8" s="333" t="s">
        <v>48</v>
      </c>
      <c r="C8" s="334"/>
      <c r="D8" s="334"/>
      <c r="E8" s="334"/>
      <c r="F8" s="334"/>
      <c r="G8" s="334"/>
      <c r="H8" s="334"/>
      <c r="I8" s="334"/>
      <c r="J8" s="335"/>
    </row>
    <row r="9" spans="1:10" ht="28.8" x14ac:dyDescent="0.25">
      <c r="A9" s="1" t="s">
        <v>49</v>
      </c>
      <c r="B9" s="336" t="s">
        <v>75</v>
      </c>
      <c r="C9" s="337"/>
      <c r="D9" s="337"/>
      <c r="E9" s="338"/>
      <c r="F9" s="199" t="s">
        <v>299</v>
      </c>
      <c r="G9" s="27" t="s">
        <v>50</v>
      </c>
      <c r="H9" s="27">
        <v>5</v>
      </c>
      <c r="I9" s="190"/>
      <c r="J9" s="67" t="str">
        <f>IF(I9="","Inserir Valor Unitário",H9*I9)</f>
        <v>Inserir Valor Unitário</v>
      </c>
    </row>
    <row r="10" spans="1:10" ht="14.4" customHeight="1" x14ac:dyDescent="0.25">
      <c r="A10" s="23">
        <v>2</v>
      </c>
      <c r="B10" s="333" t="s">
        <v>51</v>
      </c>
      <c r="C10" s="334"/>
      <c r="D10" s="334"/>
      <c r="E10" s="334"/>
      <c r="F10" s="334"/>
      <c r="G10" s="334"/>
      <c r="H10" s="334"/>
      <c r="I10" s="334"/>
      <c r="J10" s="335"/>
    </row>
    <row r="11" spans="1:10" ht="30" customHeight="1" x14ac:dyDescent="0.25">
      <c r="A11" s="32" t="s">
        <v>11</v>
      </c>
      <c r="B11" s="360" t="s">
        <v>52</v>
      </c>
      <c r="C11" s="360"/>
      <c r="D11" s="360"/>
      <c r="E11" s="360"/>
      <c r="F11" s="200" t="s">
        <v>278</v>
      </c>
      <c r="G11" s="25" t="s">
        <v>53</v>
      </c>
      <c r="H11" s="26">
        <v>1020</v>
      </c>
      <c r="I11" s="191"/>
      <c r="J11" s="67" t="str">
        <f t="shared" ref="J11:J16" si="0">IF(I11="","Inserir Valor Unitário",H11*I11)</f>
        <v>Inserir Valor Unitário</v>
      </c>
    </row>
    <row r="12" spans="1:10" ht="30" customHeight="1" x14ac:dyDescent="0.25">
      <c r="A12" s="32" t="s">
        <v>14</v>
      </c>
      <c r="B12" s="339" t="s">
        <v>54</v>
      </c>
      <c r="C12" s="339"/>
      <c r="D12" s="339"/>
      <c r="E12" s="339"/>
      <c r="F12" s="200" t="s">
        <v>279</v>
      </c>
      <c r="G12" s="14" t="s">
        <v>53</v>
      </c>
      <c r="H12" s="1">
        <v>650</v>
      </c>
      <c r="I12" s="192"/>
      <c r="J12" s="67" t="str">
        <f t="shared" si="0"/>
        <v>Inserir Valor Unitário</v>
      </c>
    </row>
    <row r="13" spans="1:10" ht="30" customHeight="1" x14ac:dyDescent="0.25">
      <c r="A13" s="32" t="s">
        <v>55</v>
      </c>
      <c r="B13" s="339" t="s">
        <v>56</v>
      </c>
      <c r="C13" s="339"/>
      <c r="D13" s="339"/>
      <c r="E13" s="339"/>
      <c r="F13" s="200" t="s">
        <v>280</v>
      </c>
      <c r="G13" s="14" t="s">
        <v>53</v>
      </c>
      <c r="H13" s="1">
        <v>220</v>
      </c>
      <c r="I13" s="192"/>
      <c r="J13" s="67" t="str">
        <f t="shared" si="0"/>
        <v>Inserir Valor Unitário</v>
      </c>
    </row>
    <row r="14" spans="1:10" ht="30" customHeight="1" x14ac:dyDescent="0.25">
      <c r="A14" s="32" t="s">
        <v>57</v>
      </c>
      <c r="B14" s="339" t="s">
        <v>58</v>
      </c>
      <c r="C14" s="339"/>
      <c r="D14" s="339"/>
      <c r="E14" s="339"/>
      <c r="F14" s="200" t="s">
        <v>281</v>
      </c>
      <c r="G14" s="14" t="s">
        <v>53</v>
      </c>
      <c r="H14" s="1">
        <v>650</v>
      </c>
      <c r="I14" s="192"/>
      <c r="J14" s="67" t="str">
        <f t="shared" si="0"/>
        <v>Inserir Valor Unitário</v>
      </c>
    </row>
    <row r="15" spans="1:10" ht="30" customHeight="1" x14ac:dyDescent="0.25">
      <c r="A15" s="32" t="s">
        <v>59</v>
      </c>
      <c r="B15" s="339" t="s">
        <v>60</v>
      </c>
      <c r="C15" s="339"/>
      <c r="D15" s="339"/>
      <c r="E15" s="339"/>
      <c r="F15" s="200" t="s">
        <v>282</v>
      </c>
      <c r="G15" s="14" t="s">
        <v>53</v>
      </c>
      <c r="H15" s="1">
        <v>150</v>
      </c>
      <c r="I15" s="192"/>
      <c r="J15" s="67" t="str">
        <f t="shared" si="0"/>
        <v>Inserir Valor Unitário</v>
      </c>
    </row>
    <row r="16" spans="1:10" ht="30" customHeight="1" x14ac:dyDescent="0.25">
      <c r="A16" s="32" t="s">
        <v>61</v>
      </c>
      <c r="B16" s="340" t="s">
        <v>62</v>
      </c>
      <c r="C16" s="340"/>
      <c r="D16" s="340"/>
      <c r="E16" s="340"/>
      <c r="F16" s="200" t="s">
        <v>283</v>
      </c>
      <c r="G16" s="16" t="s">
        <v>53</v>
      </c>
      <c r="H16" s="24">
        <v>650</v>
      </c>
      <c r="I16" s="193"/>
      <c r="J16" s="67" t="str">
        <f t="shared" si="0"/>
        <v>Inserir Valor Unitário</v>
      </c>
    </row>
    <row r="17" spans="1:10" ht="14.4" x14ac:dyDescent="0.25">
      <c r="A17" s="22">
        <v>3</v>
      </c>
      <c r="B17" s="333" t="s">
        <v>63</v>
      </c>
      <c r="C17" s="334"/>
      <c r="D17" s="334"/>
      <c r="E17" s="334"/>
      <c r="F17" s="334"/>
      <c r="G17" s="334"/>
      <c r="H17" s="334"/>
      <c r="I17" s="334"/>
      <c r="J17" s="335"/>
    </row>
    <row r="18" spans="1:10" ht="28.8" x14ac:dyDescent="0.25">
      <c r="A18" s="1" t="s">
        <v>64</v>
      </c>
      <c r="B18" s="336" t="s">
        <v>65</v>
      </c>
      <c r="C18" s="337"/>
      <c r="D18" s="337"/>
      <c r="E18" s="338"/>
      <c r="F18" s="200" t="s">
        <v>284</v>
      </c>
      <c r="G18" s="26" t="s">
        <v>53</v>
      </c>
      <c r="H18" s="26">
        <v>50</v>
      </c>
      <c r="I18" s="191"/>
      <c r="J18" s="67" t="str">
        <f t="shared" ref="J18:J19" si="1">IF(I18="","Inserir Valor Unitário",H18*I18)</f>
        <v>Inserir Valor Unitário</v>
      </c>
    </row>
    <row r="19" spans="1:10" ht="28.8" x14ac:dyDescent="0.25">
      <c r="A19" s="1" t="s">
        <v>66</v>
      </c>
      <c r="B19" s="336" t="s">
        <v>67</v>
      </c>
      <c r="C19" s="337"/>
      <c r="D19" s="337"/>
      <c r="E19" s="338"/>
      <c r="F19" s="200" t="s">
        <v>285</v>
      </c>
      <c r="G19" s="24" t="s">
        <v>53</v>
      </c>
      <c r="H19" s="24">
        <v>50</v>
      </c>
      <c r="I19" s="193"/>
      <c r="J19" s="67" t="str">
        <f t="shared" si="1"/>
        <v>Inserir Valor Unitário</v>
      </c>
    </row>
    <row r="20" spans="1:10" ht="14.4" x14ac:dyDescent="0.25">
      <c r="A20" s="23">
        <v>4</v>
      </c>
      <c r="B20" s="333">
        <v>2</v>
      </c>
      <c r="C20" s="334"/>
      <c r="D20" s="334"/>
      <c r="E20" s="334"/>
      <c r="F20" s="334"/>
      <c r="G20" s="334"/>
      <c r="H20" s="334"/>
      <c r="I20" s="334"/>
      <c r="J20" s="335"/>
    </row>
    <row r="21" spans="1:10" ht="30" customHeight="1" x14ac:dyDescent="0.25">
      <c r="A21" s="32" t="s">
        <v>24</v>
      </c>
      <c r="B21" s="360" t="s">
        <v>68</v>
      </c>
      <c r="C21" s="360"/>
      <c r="D21" s="360"/>
      <c r="E21" s="360"/>
      <c r="F21" s="201" t="s">
        <v>286</v>
      </c>
      <c r="G21" s="25" t="s">
        <v>69</v>
      </c>
      <c r="H21" s="26">
        <v>160</v>
      </c>
      <c r="I21" s="191"/>
      <c r="J21" s="67" t="str">
        <f t="shared" ref="J21:J24" si="2">IF(I21="","Inserir Valor Unitário",H21*I21)</f>
        <v>Inserir Valor Unitário</v>
      </c>
    </row>
    <row r="22" spans="1:10" ht="30" customHeight="1" x14ac:dyDescent="0.25">
      <c r="A22" s="32" t="s">
        <v>25</v>
      </c>
      <c r="B22" s="339" t="s">
        <v>70</v>
      </c>
      <c r="C22" s="339"/>
      <c r="D22" s="339"/>
      <c r="E22" s="339"/>
      <c r="F22" s="202" t="s">
        <v>287</v>
      </c>
      <c r="G22" s="14" t="s">
        <v>69</v>
      </c>
      <c r="H22" s="1">
        <v>80</v>
      </c>
      <c r="I22" s="192"/>
      <c r="J22" s="67" t="str">
        <f t="shared" si="2"/>
        <v>Inserir Valor Unitário</v>
      </c>
    </row>
    <row r="23" spans="1:10" ht="30" customHeight="1" x14ac:dyDescent="0.25">
      <c r="A23" s="32" t="s">
        <v>71</v>
      </c>
      <c r="B23" s="339" t="s">
        <v>72</v>
      </c>
      <c r="C23" s="339"/>
      <c r="D23" s="339"/>
      <c r="E23" s="339"/>
      <c r="F23" s="200" t="s">
        <v>288</v>
      </c>
      <c r="G23" s="14" t="s">
        <v>69</v>
      </c>
      <c r="H23" s="1">
        <v>45</v>
      </c>
      <c r="I23" s="192"/>
      <c r="J23" s="67" t="str">
        <f t="shared" si="2"/>
        <v>Inserir Valor Unitário</v>
      </c>
    </row>
    <row r="24" spans="1:10" ht="30" customHeight="1" x14ac:dyDescent="0.25">
      <c r="A24" s="32" t="s">
        <v>73</v>
      </c>
      <c r="B24" s="340" t="s">
        <v>74</v>
      </c>
      <c r="C24" s="340"/>
      <c r="D24" s="340"/>
      <c r="E24" s="340"/>
      <c r="F24" s="202" t="s">
        <v>285</v>
      </c>
      <c r="G24" s="16" t="s">
        <v>69</v>
      </c>
      <c r="H24" s="24">
        <v>250</v>
      </c>
      <c r="I24" s="193"/>
      <c r="J24" s="67" t="str">
        <f t="shared" si="2"/>
        <v>Inserir Valor Unitário</v>
      </c>
    </row>
    <row r="25" spans="1:10" ht="14.4" x14ac:dyDescent="0.25">
      <c r="A25" s="22">
        <v>5</v>
      </c>
      <c r="B25" s="333" t="s">
        <v>117</v>
      </c>
      <c r="C25" s="334"/>
      <c r="D25" s="334"/>
      <c r="E25" s="334"/>
      <c r="F25" s="334"/>
      <c r="G25" s="334"/>
      <c r="H25" s="334"/>
      <c r="I25" s="334"/>
      <c r="J25" s="335"/>
    </row>
    <row r="26" spans="1:10" ht="28.8" x14ac:dyDescent="0.25">
      <c r="A26" s="7" t="s">
        <v>101</v>
      </c>
      <c r="B26" s="360" t="s">
        <v>112</v>
      </c>
      <c r="C26" s="360"/>
      <c r="D26" s="360"/>
      <c r="E26" s="360"/>
      <c r="F26" s="202" t="s">
        <v>289</v>
      </c>
      <c r="G26" s="25" t="s">
        <v>53</v>
      </c>
      <c r="H26" s="68">
        <f>H27</f>
        <v>6232</v>
      </c>
      <c r="I26" s="191"/>
      <c r="J26" s="67" t="str">
        <f t="shared" ref="J26:J34" si="3">IF(I26="","Inserir Valor Unitário",H26*I26)</f>
        <v>Inserir Valor Unitário</v>
      </c>
    </row>
    <row r="27" spans="1:10" ht="30" customHeight="1" x14ac:dyDescent="0.25">
      <c r="A27" s="7" t="s">
        <v>102</v>
      </c>
      <c r="B27" s="339" t="s">
        <v>107</v>
      </c>
      <c r="C27" s="339"/>
      <c r="D27" s="339"/>
      <c r="E27" s="339"/>
      <c r="F27" s="202" t="s">
        <v>290</v>
      </c>
      <c r="G27" s="14" t="s">
        <v>69</v>
      </c>
      <c r="H27" s="69">
        <v>6232</v>
      </c>
      <c r="I27" s="192"/>
      <c r="J27" s="67" t="str">
        <f t="shared" si="3"/>
        <v>Inserir Valor Unitário</v>
      </c>
    </row>
    <row r="28" spans="1:10" ht="28.8" x14ac:dyDescent="0.25">
      <c r="A28" s="7" t="s">
        <v>103</v>
      </c>
      <c r="B28" s="339" t="s">
        <v>114</v>
      </c>
      <c r="C28" s="339"/>
      <c r="D28" s="339"/>
      <c r="E28" s="339"/>
      <c r="F28" s="202" t="s">
        <v>291</v>
      </c>
      <c r="G28" s="14" t="s">
        <v>53</v>
      </c>
      <c r="H28" s="69">
        <f>H29</f>
        <v>2056</v>
      </c>
      <c r="I28" s="192"/>
      <c r="J28" s="67" t="str">
        <f t="shared" si="3"/>
        <v>Inserir Valor Unitário</v>
      </c>
    </row>
    <row r="29" spans="1:10" ht="30" customHeight="1" x14ac:dyDescent="0.25">
      <c r="A29" s="7" t="s">
        <v>104</v>
      </c>
      <c r="B29" s="339" t="s">
        <v>108</v>
      </c>
      <c r="C29" s="339"/>
      <c r="D29" s="339"/>
      <c r="E29" s="339"/>
      <c r="F29" s="202" t="s">
        <v>292</v>
      </c>
      <c r="G29" s="14" t="s">
        <v>69</v>
      </c>
      <c r="H29" s="69">
        <v>2056</v>
      </c>
      <c r="I29" s="192"/>
      <c r="J29" s="67" t="str">
        <f t="shared" si="3"/>
        <v>Inserir Valor Unitário</v>
      </c>
    </row>
    <row r="30" spans="1:10" ht="28.8" x14ac:dyDescent="0.25">
      <c r="A30" s="7" t="s">
        <v>105</v>
      </c>
      <c r="B30" s="339" t="s">
        <v>110</v>
      </c>
      <c r="C30" s="339"/>
      <c r="D30" s="339"/>
      <c r="E30" s="339"/>
      <c r="F30" s="72" t="s">
        <v>293</v>
      </c>
      <c r="G30" s="14" t="s">
        <v>53</v>
      </c>
      <c r="H30" s="69">
        <f>H31+H35</f>
        <v>1663</v>
      </c>
      <c r="I30" s="192"/>
      <c r="J30" s="67" t="str">
        <f t="shared" si="3"/>
        <v>Inserir Valor Unitário</v>
      </c>
    </row>
    <row r="31" spans="1:10" ht="45" customHeight="1" x14ac:dyDescent="0.25">
      <c r="A31" s="7" t="s">
        <v>111</v>
      </c>
      <c r="B31" s="339" t="s">
        <v>106</v>
      </c>
      <c r="C31" s="339"/>
      <c r="D31" s="339"/>
      <c r="E31" s="339"/>
      <c r="F31" s="72" t="s">
        <v>294</v>
      </c>
      <c r="G31" s="14" t="s">
        <v>69</v>
      </c>
      <c r="H31" s="69">
        <v>941</v>
      </c>
      <c r="I31" s="192"/>
      <c r="J31" s="67" t="str">
        <f t="shared" si="3"/>
        <v>Inserir Valor Unitário</v>
      </c>
    </row>
    <row r="32" spans="1:10" ht="28.8" x14ac:dyDescent="0.25">
      <c r="A32" s="7" t="s">
        <v>113</v>
      </c>
      <c r="B32" s="339" t="s">
        <v>112</v>
      </c>
      <c r="C32" s="339"/>
      <c r="D32" s="339"/>
      <c r="E32" s="339"/>
      <c r="F32" s="72" t="s">
        <v>295</v>
      </c>
      <c r="G32" s="14" t="s">
        <v>53</v>
      </c>
      <c r="H32" s="69">
        <f>H33</f>
        <v>4179</v>
      </c>
      <c r="I32" s="192"/>
      <c r="J32" s="67" t="str">
        <f t="shared" si="3"/>
        <v>Inserir Valor Unitário</v>
      </c>
    </row>
    <row r="33" spans="1:10" ht="30" customHeight="1" x14ac:dyDescent="0.25">
      <c r="A33" s="7" t="s">
        <v>118</v>
      </c>
      <c r="B33" s="339" t="s">
        <v>115</v>
      </c>
      <c r="C33" s="339"/>
      <c r="D33" s="339"/>
      <c r="E33" s="339"/>
      <c r="F33" s="72" t="s">
        <v>296</v>
      </c>
      <c r="G33" s="14" t="s">
        <v>69</v>
      </c>
      <c r="H33" s="69">
        <v>4179</v>
      </c>
      <c r="I33" s="192"/>
      <c r="J33" s="67" t="str">
        <f t="shared" si="3"/>
        <v>Inserir Valor Unitário</v>
      </c>
    </row>
    <row r="34" spans="1:10" ht="30" customHeight="1" x14ac:dyDescent="0.25">
      <c r="A34" s="7" t="s">
        <v>119</v>
      </c>
      <c r="B34" s="339" t="s">
        <v>116</v>
      </c>
      <c r="C34" s="339"/>
      <c r="D34" s="339"/>
      <c r="E34" s="339"/>
      <c r="F34" s="72" t="s">
        <v>297</v>
      </c>
      <c r="G34" s="14" t="s">
        <v>69</v>
      </c>
      <c r="H34" s="69">
        <f>0.8*2.1*10</f>
        <v>16.8</v>
      </c>
      <c r="I34" s="192"/>
      <c r="J34" s="67" t="str">
        <f t="shared" si="3"/>
        <v>Inserir Valor Unitário</v>
      </c>
    </row>
    <row r="35" spans="1:10" ht="30" customHeight="1" x14ac:dyDescent="0.25">
      <c r="A35" s="15" t="s">
        <v>120</v>
      </c>
      <c r="B35" s="340" t="s">
        <v>121</v>
      </c>
      <c r="C35" s="340"/>
      <c r="D35" s="340"/>
      <c r="E35" s="340"/>
      <c r="F35" s="72" t="s">
        <v>298</v>
      </c>
      <c r="G35" s="16" t="s">
        <v>69</v>
      </c>
      <c r="H35" s="70">
        <v>722</v>
      </c>
      <c r="I35" s="193"/>
      <c r="J35" s="67" t="str">
        <f>IF(I35="","Inserir Valor Unitário",H35*I35)</f>
        <v>Inserir Valor Unitário</v>
      </c>
    </row>
    <row r="36" spans="1:10" ht="14.4" x14ac:dyDescent="0.25">
      <c r="A36" s="17"/>
      <c r="B36" s="18"/>
      <c r="C36" s="18"/>
      <c r="D36" s="18"/>
      <c r="E36" s="18"/>
      <c r="F36" s="18"/>
      <c r="G36" s="19"/>
      <c r="H36" s="19"/>
      <c r="I36" s="20"/>
      <c r="J36" s="21"/>
    </row>
    <row r="37" spans="1:10" ht="14.4" customHeight="1" x14ac:dyDescent="0.25">
      <c r="A37" s="361" t="s">
        <v>109</v>
      </c>
      <c r="B37" s="362"/>
      <c r="C37" s="362"/>
      <c r="D37" s="362"/>
      <c r="E37" s="362"/>
      <c r="F37" s="362"/>
      <c r="G37" s="362"/>
      <c r="H37" s="362"/>
      <c r="I37" s="363"/>
      <c r="J37" s="8">
        <f>SUM(J26:J35,J21:J24,J18:J19,J11:J16,J9)</f>
        <v>0</v>
      </c>
    </row>
    <row r="38" spans="1:10" ht="23.4" customHeight="1" x14ac:dyDescent="0.25">
      <c r="A38" s="357" t="s">
        <v>2</v>
      </c>
      <c r="B38" s="358"/>
      <c r="C38" s="358"/>
      <c r="D38" s="358"/>
      <c r="E38" s="358"/>
      <c r="F38" s="358"/>
      <c r="G38" s="358"/>
      <c r="H38" s="358"/>
      <c r="I38" s="359"/>
      <c r="J38" s="197">
        <f>BDI!C32</f>
        <v>3.7882719252724462E-2</v>
      </c>
    </row>
    <row r="39" spans="1:10" ht="23.4" customHeight="1" x14ac:dyDescent="0.25">
      <c r="A39" s="357" t="s">
        <v>1</v>
      </c>
      <c r="B39" s="358"/>
      <c r="C39" s="358"/>
      <c r="D39" s="358"/>
      <c r="E39" s="358"/>
      <c r="F39" s="358"/>
      <c r="G39" s="358"/>
      <c r="H39" s="358"/>
      <c r="I39" s="359"/>
      <c r="J39" s="198">
        <f>J37*(1+J38)</f>
        <v>0</v>
      </c>
    </row>
    <row r="40" spans="1:10" x14ac:dyDescent="0.25">
      <c r="F40" s="28"/>
    </row>
  </sheetData>
  <sheetProtection algorithmName="SHA-512" hashValue="vrTaiG9yIISrFOcRmHFMkWd9ob+G4xrjjcAfuFrxObUkooebASy/7UmXy4LfMSBssBVZLo8y3j48nODotGRxSw==" saltValue="K1dDM2FZ7UTukx+xY7t1Kg==" spinCount="100000" sheet="1" objects="1" scenarios="1"/>
  <mergeCells count="40">
    <mergeCell ref="A39:I39"/>
    <mergeCell ref="B32:E32"/>
    <mergeCell ref="B33:E33"/>
    <mergeCell ref="B34:E34"/>
    <mergeCell ref="B35:E35"/>
    <mergeCell ref="A37:I37"/>
    <mergeCell ref="B29:E29"/>
    <mergeCell ref="B30:E30"/>
    <mergeCell ref="B19:E19"/>
    <mergeCell ref="F6:F7"/>
    <mergeCell ref="A38:I38"/>
    <mergeCell ref="B31:E31"/>
    <mergeCell ref="B20:J20"/>
    <mergeCell ref="B21:E21"/>
    <mergeCell ref="B22:E22"/>
    <mergeCell ref="B23:E23"/>
    <mergeCell ref="B24:E24"/>
    <mergeCell ref="B25:J25"/>
    <mergeCell ref="B26:E26"/>
    <mergeCell ref="B10:J10"/>
    <mergeCell ref="B11:E11"/>
    <mergeCell ref="B12:E12"/>
    <mergeCell ref="A1:J1"/>
    <mergeCell ref="A2:J2"/>
    <mergeCell ref="A3:J3"/>
    <mergeCell ref="A6:A7"/>
    <mergeCell ref="B6:E7"/>
    <mergeCell ref="G6:G7"/>
    <mergeCell ref="H6:H7"/>
    <mergeCell ref="A5:J5"/>
    <mergeCell ref="B8:J8"/>
    <mergeCell ref="B9:E9"/>
    <mergeCell ref="B27:E27"/>
    <mergeCell ref="B28:E28"/>
    <mergeCell ref="B18:E18"/>
    <mergeCell ref="B13:E13"/>
    <mergeCell ref="B14:E14"/>
    <mergeCell ref="B15:E15"/>
    <mergeCell ref="B16:E16"/>
    <mergeCell ref="B17:J17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10</vt:i4>
      </vt:variant>
    </vt:vector>
  </HeadingPairs>
  <TitlesOfParts>
    <vt:vector size="10" baseType="lpstr">
      <vt:lpstr>Resumo</vt:lpstr>
      <vt:lpstr>BDI</vt:lpstr>
      <vt:lpstr>ENCARREGADO </vt:lpstr>
      <vt:lpstr>ELETRICISTA</vt:lpstr>
      <vt:lpstr>ENCANADOR</vt:lpstr>
      <vt:lpstr>PEDREIRO</vt:lpstr>
      <vt:lpstr>SERVENTE</vt:lpstr>
      <vt:lpstr>AUX.ELE.</vt:lpstr>
      <vt:lpstr>Serviço Eventual</vt:lpstr>
      <vt:lpstr>Equip e Ferramental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Vinicius Cardoso da Silva</dc:creator>
  <cp:lastModifiedBy>Joao Bulhoes de Lima Neto</cp:lastModifiedBy>
  <dcterms:created xsi:type="dcterms:W3CDTF">2019-09-16T15:09:36Z</dcterms:created>
  <dcterms:modified xsi:type="dcterms:W3CDTF">2021-12-03T16:53:43Z</dcterms:modified>
</cp:coreProperties>
</file>