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7970" windowHeight="5520" tabRatio="859" activeTab="1"/>
  </bookViews>
  <sheets>
    <sheet name="RESUMO" sheetId="66" r:id="rId1"/>
    <sheet name="modelo" sheetId="83" r:id="rId2"/>
  </sheets>
  <definedNames>
    <definedName name="_xlnm.Print_Area" localSheetId="1">modelo!$A$1:$E$146</definedName>
    <definedName name="_xlnm.Print_Area" localSheetId="0">RESUMO!$A$1:$G$8</definedName>
    <definedName name="ISS" localSheetId="1">#REF!</definedName>
    <definedName name="ISS">#REF!</definedName>
    <definedName name="PageMaker" localSheetId="1">#REF!</definedName>
    <definedName name="PageMaker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1" i="83" l="1"/>
  <c r="D80" i="83"/>
  <c r="E27" i="83"/>
  <c r="D98" i="83" l="1"/>
  <c r="D41" i="83"/>
  <c r="D135" i="83" l="1"/>
  <c r="E28" i="83"/>
  <c r="E30" i="83" l="1"/>
  <c r="E31" i="83"/>
  <c r="D47" i="83"/>
  <c r="D84" i="83"/>
  <c r="D83" i="83"/>
  <c r="D97" i="83" l="1"/>
  <c r="D86" i="83"/>
  <c r="D107" i="83" l="1"/>
  <c r="D109" i="83" s="1"/>
  <c r="D53" i="83"/>
  <c r="D40" i="83"/>
  <c r="E125" i="83" s="1"/>
  <c r="D72" i="83" l="1"/>
  <c r="D71" i="83"/>
  <c r="D75" i="83" s="1"/>
  <c r="E63" i="83"/>
  <c r="E73" i="83" s="1"/>
  <c r="E33" i="83" l="1"/>
  <c r="E38" i="83" l="1"/>
  <c r="E91" i="83"/>
  <c r="E39" i="83"/>
  <c r="F41" i="83"/>
  <c r="E92" i="83"/>
  <c r="E80" i="83"/>
  <c r="E139" i="83"/>
  <c r="E66" i="83"/>
  <c r="E95" i="83"/>
  <c r="E81" i="83"/>
  <c r="E85" i="83"/>
  <c r="E96" i="83"/>
  <c r="E82" i="83"/>
  <c r="E93" i="83"/>
  <c r="E83" i="83"/>
  <c r="E67" i="83"/>
  <c r="E74" i="83" s="1"/>
  <c r="E84" i="83"/>
  <c r="E94" i="83"/>
  <c r="E40" i="83" l="1"/>
  <c r="E71" i="83"/>
  <c r="E41" i="83"/>
  <c r="E47" i="83"/>
  <c r="E45" i="83"/>
  <c r="E86" i="83"/>
  <c r="E141" i="83" s="1"/>
  <c r="E97" i="83"/>
  <c r="E98" i="83" s="1"/>
  <c r="E107" i="83" l="1"/>
  <c r="E46" i="83"/>
  <c r="E49" i="83"/>
  <c r="E48" i="83"/>
  <c r="E50" i="83"/>
  <c r="E51" i="83"/>
  <c r="E52" i="83"/>
  <c r="E124" i="83"/>
  <c r="E53" i="83" l="1"/>
  <c r="E72" i="83" s="1"/>
  <c r="E75" i="83"/>
  <c r="E140" i="83" s="1"/>
  <c r="E103" i="83" l="1"/>
  <c r="E108" i="83" s="1"/>
  <c r="E109" i="83" s="1"/>
  <c r="E142" i="83" s="1"/>
  <c r="E123" i="83" l="1"/>
  <c r="E143" i="83" s="1"/>
  <c r="E144" i="83" s="1"/>
  <c r="E129" i="83" s="1"/>
  <c r="E130" i="83" s="1"/>
  <c r="E115" i="66"/>
  <c r="E117" i="66"/>
  <c r="E132" i="83" l="1"/>
  <c r="E133" i="83" l="1"/>
  <c r="E134" i="83"/>
  <c r="E135" i="83" l="1"/>
  <c r="E145" i="83" s="1"/>
  <c r="E146" i="83" s="1"/>
  <c r="C7" i="66" s="1"/>
  <c r="E7" i="66" s="1"/>
  <c r="F7" i="66" s="1"/>
  <c r="F8" i="66" s="1"/>
</calcChain>
</file>

<file path=xl/comments1.xml><?xml version="1.0" encoding="utf-8"?>
<comments xmlns="http://schemas.openxmlformats.org/spreadsheetml/2006/main">
  <authors>
    <author>Autor</author>
  </authors>
  <commentList>
    <comment ref="E2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BC pode ser o salário mínimo</t>
        </r>
      </text>
    </comment>
    <comment ref="E3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calcular o adicional noturno conforme estabelecido na CCT ou na CLT. Na célula D30 colocar o percentual de adicional noturno.</t>
        </r>
      </text>
    </comment>
    <comment ref="E3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que calcular o adicional de hora noturna reduzida, colocar 100% na célula D31.</t>
        </r>
      </text>
    </comment>
    <comment ref="D3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Normalmente se utiliza 8,33%</t>
        </r>
      </text>
    </comment>
    <comment ref="D3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Pode ser utilizado 12,10%, 11,11% ou 2,78%, e neste caso haverá férias no Submódulo 4.1.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incidência do Submódulo 2.2 pode ocorrer  sobre este submódulo de forma isolada ou juntamente com o módulo 1. Preferi utilizar a segunda opção.</t>
        </r>
      </text>
    </comment>
    <comment ref="A4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a empresa for optante pelo simples nacional somente cota INSS, RAt e FGTS. Se a empresa for desonerada, o INSS será 0%. O RAT pode variar entre 0,5% e 6%.</t>
        </r>
      </text>
    </comment>
    <comment ref="E57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tarifa municipal. VT (valor da tarifa) a quantidade de dias (QD), varia de acordo com o tipo de jornada de trabalho.</t>
        </r>
      </text>
    </comment>
    <comment ref="E5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do auxílio alimentação (AA) de acordo com a CCT. O número de dias depende do tipo de jornada de trabalho.</t>
        </r>
      </text>
    </comment>
    <comment ref="E5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valores de acordo com a CCT.</t>
        </r>
      </text>
    </comment>
    <comment ref="E6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E6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E6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A6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>
        </r>
      </text>
    </comment>
    <comment ref="D7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7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módulos 1 e 2.</t>
        </r>
      </text>
    </comment>
    <comment ref="E9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1, 2 e 3.</t>
        </r>
      </text>
    </comment>
    <comment ref="D9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férias no submódulo 2.1 de 12,10, não poderia constar nada neste item. Mas, é comum usar 11,11% no submódulo 2.1 e 0,92% ou 0,95% nesta célula. Também não é raro encontrar aoenas o adicional de férias (2,78%) no submódulo 2.1  e 8,33% nesta célula.</t>
        </r>
      </text>
    </comment>
    <comment ref="D9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6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10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item é utilizado quando a empresa encaminha empregado para substituir o titular do posto, fato que o levar descansar durante uma hora. Se houver descanso sem qualquer substituição, este item fica zerado. Se for utilizar este item colocar 1 na célula D100</t>
        </r>
      </text>
    </comment>
    <comment ref="E114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item é obtido a partir da somatório de todo o custos do fornecimento de uniforme durante o ano e dividido por 12 meses, vez que o fornecimento do uniforme é semestral e calcula-se a partir de dois fornecimentos.</t>
        </r>
      </text>
    </comment>
    <comment ref="E11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equipamento individual deve ser depreciado conforme a sua vida útil em meses. cada equipamento individual tem vida útil diferente de outro equipamento. Deve ser somado todo os os equipamento individuais e dividido de acordo com a sua vida útil.</t>
        </r>
      </text>
    </comment>
    <comment ref="E116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 a mesma lógica do equipamento individual, contudo, divide-se pelo número de empregados que utilizam o equipamento. faz-se rateio.</t>
        </r>
      </text>
    </comment>
    <comment ref="E117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do posto.</t>
        </r>
      </text>
    </comment>
    <comment ref="E11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em regra, segue a regra do equipamento individual.</t>
        </r>
      </text>
    </comment>
    <comment ref="E11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custo de combustível é por posto de trabalho. se o posto de trabalho tiver 2 empregados, 12X36, por exemplo, divide-se a despesa por dois, pois ao final da planilha multiplica-se o valor da despesa com um empregado por 2.</t>
        </r>
      </text>
    </comment>
    <comment ref="E12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por posto, considerar a vida útil de cada equipamento. O armamento tem se utilizado 120 meses e colete 60 meses. Munição, 24 meses.</t>
        </r>
      </text>
    </comment>
    <comment ref="E12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por posto. divide-se pelo número total de equipamentos.</t>
        </r>
      </text>
    </comment>
    <comment ref="E12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Deve ser somado o total de equipamento e multiplicado pela taxa de manutenção. O TCU utiliza 0,5% e divide pelo número de empregados</t>
        </r>
      </text>
    </comment>
  </commentList>
</comments>
</file>

<file path=xl/sharedStrings.xml><?xml version="1.0" encoding="utf-8"?>
<sst xmlns="http://schemas.openxmlformats.org/spreadsheetml/2006/main" count="233" uniqueCount="159">
  <si>
    <t xml:space="preserve">A </t>
  </si>
  <si>
    <t xml:space="preserve">B </t>
  </si>
  <si>
    <t xml:space="preserve">C </t>
  </si>
  <si>
    <t xml:space="preserve">D </t>
  </si>
  <si>
    <t xml:space="preserve">Unidade de medida </t>
  </si>
  <si>
    <t>MÃO-DE-OBRA VINCULADA À EXECUÇÃO CONTRATUAL</t>
  </si>
  <si>
    <t xml:space="preserve">Tipo de serviço (mesmo serviço com características distintas) </t>
  </si>
  <si>
    <t xml:space="preserve">Categoria profissional (vinculada à execução contratual) </t>
  </si>
  <si>
    <t xml:space="preserve">Data base da categoria (dia/mês/ano) </t>
  </si>
  <si>
    <t>MÓDULO 1 : COMPOSIÇÃO DA REMUNERAÇÃO</t>
  </si>
  <si>
    <t xml:space="preserve">Valor (R$) </t>
  </si>
  <si>
    <t xml:space="preserve">E </t>
  </si>
  <si>
    <t xml:space="preserve">F </t>
  </si>
  <si>
    <t xml:space="preserve">Encargos previdenciários e FGTS </t>
  </si>
  <si>
    <t xml:space="preserve">% </t>
  </si>
  <si>
    <t xml:space="preserve">13º salário e adicional de férias </t>
  </si>
  <si>
    <t xml:space="preserve">Provisão para rescisão </t>
  </si>
  <si>
    <t xml:space="preserve">(R$) </t>
  </si>
  <si>
    <t xml:space="preserve">Módulo 1 - Composição da Remuneração </t>
  </si>
  <si>
    <t>G</t>
  </si>
  <si>
    <t>Tipo de Serviço</t>
  </si>
  <si>
    <t>%</t>
  </si>
  <si>
    <t>Quantidade total a contratar</t>
  </si>
  <si>
    <t>E</t>
  </si>
  <si>
    <t>F</t>
  </si>
  <si>
    <t>INSS - Artigo 22 Inciso I Lei 8.212/91</t>
  </si>
  <si>
    <t>INCRA - Lei 7.787 de 30/06/89 e DL 1.146/70(*)</t>
  </si>
  <si>
    <t>SEBRAE - Artigo 8° Lei 8.029/90 e Lei 8.154 de 28/12/90(*)</t>
  </si>
  <si>
    <t>PLANILHA DE CUSTOS E FORMAÇÃO DE PREÇOS POR CATEGORIA</t>
  </si>
  <si>
    <t>MÃO DE OBRA VINCULADA Á EXECUÇÃO CONTRATUAL (VALOR POR EMPREGADO)</t>
  </si>
  <si>
    <t>VALOR TOTAL POR EMPREGADO</t>
  </si>
  <si>
    <t>TOTAL DOS INSUMOS DIVERSOS</t>
  </si>
  <si>
    <t xml:space="preserve">Uniformes </t>
  </si>
  <si>
    <t>H</t>
  </si>
  <si>
    <t>A</t>
  </si>
  <si>
    <t>B</t>
  </si>
  <si>
    <t>C</t>
  </si>
  <si>
    <t>D</t>
  </si>
  <si>
    <t>PIS</t>
  </si>
  <si>
    <t>ISS</t>
  </si>
  <si>
    <t>LUCRO</t>
  </si>
  <si>
    <t>TRIBUTOS</t>
  </si>
  <si>
    <t>Intrajornada</t>
  </si>
  <si>
    <t>Data de Apresentação da Proposta</t>
  </si>
  <si>
    <t>Municipio/UF</t>
  </si>
  <si>
    <t>Ano Acordo, Convenção ou Sentença Normativa em Dissidio Coletivo</t>
  </si>
  <si>
    <t>Nº de meses de execução contratual</t>
  </si>
  <si>
    <t>SESC/SESI Artigo 3º Lei Nº 8.036/90</t>
  </si>
  <si>
    <t>SENAC/SENAI Decreto Nº2.318/86</t>
  </si>
  <si>
    <t>Salário Educação - Artigo 3º Inc. I Decreto Nº 87.043/82</t>
  </si>
  <si>
    <t>FGTS - Artigo 15 Lei 8.036/90 e Artigo 7º III, CF</t>
  </si>
  <si>
    <t>Aviso prévio indenizado Art. 7º, XXI, CF/88, 477, 487 e 491 CLT</t>
  </si>
  <si>
    <t>Incidência do FGTS  sobre aviso prévio indenizado  Leis Nº 8.036/90 e 9.491/97</t>
  </si>
  <si>
    <t>Aviso prévio trabalhado Art. 7º, XXI, CF/88, 477, 487 e 491CLT. Redução de 7 dias ou 2 horas por dia, percentual relativo a contrato de 12 meses</t>
  </si>
  <si>
    <t>Férias Art 7º, XVII, CF/88</t>
  </si>
  <si>
    <t>Licença paternidade Art 7º, XIX, CF/88 e 10, § 1º da CLT</t>
  </si>
  <si>
    <t>Ausência por Acidente de trabalho Art. 19 a 23 da Lei Nº 88.213/91</t>
  </si>
  <si>
    <t>4.1</t>
  </si>
  <si>
    <t>QUADRO DE RESUMO DE PREÇOS</t>
  </si>
  <si>
    <t>DETERMINAÇÃO DOS SERVIÇOS</t>
  </si>
  <si>
    <t>Item</t>
  </si>
  <si>
    <t>DADOS COMPLEMENTARES PARA COMPOSIÇÃO DOS CUSTOS REFERENTE Á MÃO-DE-OBRA</t>
  </si>
  <si>
    <t>Classificação Brasileira de Ocupações</t>
  </si>
  <si>
    <t>Salário Normativo da Categoria Profissional</t>
  </si>
  <si>
    <t xml:space="preserve">Salário Base </t>
  </si>
  <si>
    <t>2.1</t>
  </si>
  <si>
    <t>MÓDULO 2: ENCARGOS, BENEFÍCIOS ANUAIS, MENSAIS E DIÁRIOS</t>
  </si>
  <si>
    <t>SUBMÓDULO 2.1 - 13º SALÁRIO E ADICIONAL DE FÉRIAS</t>
  </si>
  <si>
    <t xml:space="preserve">SUBMÓDULO 2.2 - ENCARGOS PREVIDENCIÁRIOS, FGTS </t>
  </si>
  <si>
    <t>2.2</t>
  </si>
  <si>
    <t xml:space="preserve">SUBMÓDULO 2.3 -BENEFÍCIOS MENSAIS E DIÁRIOS </t>
  </si>
  <si>
    <t>2.3</t>
  </si>
  <si>
    <t>QUADRO RESUMO DO MÓDULO 2 - ENCARGOS E BENEFÍCIOS ANUAIS, MENSAIS E DIÁRIOS</t>
  </si>
  <si>
    <t>VALOR TOTAL DO MÓDULO 2</t>
  </si>
  <si>
    <t>13º Salário, Férias e Adicional de Férias</t>
  </si>
  <si>
    <t>Benefícios Mensais e Diários</t>
  </si>
  <si>
    <t>MÓDULO 3: PROVISÃO PARA RESCISÃO</t>
  </si>
  <si>
    <t>MÓDULO 4: CUSTO DE REPOSIÇÃO DO PROFISSIONAL AUSENTE</t>
  </si>
  <si>
    <t>SUBMÓDULO 4.1 - AUSÊNCIAS LEGAIS</t>
  </si>
  <si>
    <t>SUBMÓDULO 4.2 - INTRAJORNADA</t>
  </si>
  <si>
    <t>4.2</t>
  </si>
  <si>
    <t>Ausências Legais</t>
  </si>
  <si>
    <t>Remuneração</t>
  </si>
  <si>
    <t>Benefícios</t>
  </si>
  <si>
    <t>Encargos e benefícios anuais, mensis e diários</t>
  </si>
  <si>
    <t>TOTAL DO MÓDULO 1</t>
  </si>
  <si>
    <t>TOTAL DO SUBMÓDULO 2.1</t>
  </si>
  <si>
    <t>TOTAL DO SUBMÓDULO 2.2</t>
  </si>
  <si>
    <t>TOTAL DO SUBMÓDULO 2.3</t>
  </si>
  <si>
    <t>TOTAL DO SUBMÓDULO 4.1</t>
  </si>
  <si>
    <t>TOTAL DO SUBMÓDULO 4.2</t>
  </si>
  <si>
    <t>QUADRO RESUMO DO MÓDULO 4 - CUSTO DE REPOSIÇÃO DO PROFISSIONAL AUSENTE</t>
  </si>
  <si>
    <t>Custo de reposição do profissional ausente</t>
  </si>
  <si>
    <t>TOTAL DO MÓDULO 4</t>
  </si>
  <si>
    <t>MÓDULO 5: INSUMOS DIVERSOS</t>
  </si>
  <si>
    <t>INSUMOS DIVERSOS</t>
  </si>
  <si>
    <t>MÓDULO 6: CUSTOS INDIRETOS, TRIBUTOS E LUCRO</t>
  </si>
  <si>
    <t>Custos Indiretos</t>
  </si>
  <si>
    <t>QUADRO RESUMO DO CUSTO POR EMPREGADO</t>
  </si>
  <si>
    <t xml:space="preserve">Módulo 2 - Encargos. Benefícios Anuais, Mensais e Diários </t>
  </si>
  <si>
    <t>Módulo 3 - Provisão para Rescisão</t>
  </si>
  <si>
    <t>Módulo 4 - Custo de Reposição do Profissional Ausente</t>
  </si>
  <si>
    <t>Módulo 5 - Insumos Diversos</t>
  </si>
  <si>
    <t xml:space="preserve">Subtotal (A + B + C + D+E) </t>
  </si>
  <si>
    <t xml:space="preserve">Módulo 6 - Custos indiretos, tributos e lucro </t>
  </si>
  <si>
    <t>I</t>
  </si>
  <si>
    <t>Tipo de Serviço (A)</t>
  </si>
  <si>
    <t>Intervalo para repouso ou alimentação (1/12 avos do item H - Módulo 1)</t>
  </si>
  <si>
    <t>Adicional Noturno</t>
  </si>
  <si>
    <t>Adicional Periculosidade</t>
  </si>
  <si>
    <t>Adicional Insalubridade</t>
  </si>
  <si>
    <t>Adicional de Hora Noturna Reduzida</t>
  </si>
  <si>
    <t>13º (décimo terceiro) Salário</t>
  </si>
  <si>
    <t>SAT - Riscos Ambientais de Trabalho (RAT 3,00XFAP 0,50)</t>
  </si>
  <si>
    <t>Seguro de vida</t>
  </si>
  <si>
    <t>GPS, FGTS e outras contribuições</t>
  </si>
  <si>
    <t>Incidência dos encargos do submódulo 2.2 sobre o Aviso Prévio</t>
  </si>
  <si>
    <t>Afastamento Maternidade</t>
  </si>
  <si>
    <t>CUSTOS INDIRETOS</t>
  </si>
  <si>
    <t>TOTAL DO MÓDULO 3</t>
  </si>
  <si>
    <t>VALOR DO MÓDULO 6</t>
  </si>
  <si>
    <t xml:space="preserve">Licitação </t>
  </si>
  <si>
    <t xml:space="preserve">Data: </t>
  </si>
  <si>
    <t>Armamento e Munição</t>
  </si>
  <si>
    <t xml:space="preserve">Processo Nº </t>
  </si>
  <si>
    <t>Adicional de Produtividade</t>
  </si>
  <si>
    <t xml:space="preserve">Vale Transporte </t>
  </si>
  <si>
    <t xml:space="preserve">Auxílio refeição/alimentação </t>
  </si>
  <si>
    <t>Prêmio mensal</t>
  </si>
  <si>
    <t>SUBMÓDULO 2.4 -Intervalo Intrajornada do Titular</t>
  </si>
  <si>
    <t>Intervalo Intrajornada</t>
  </si>
  <si>
    <t>TOTAL DO SUBMÓDULO 2.4</t>
  </si>
  <si>
    <t>2.4</t>
  </si>
  <si>
    <t>Intervalo Intrajornada Titular</t>
  </si>
  <si>
    <t>Equipamento Individual</t>
  </si>
  <si>
    <t>Equipamento do Posto</t>
  </si>
  <si>
    <t>Acessórios para Moto</t>
  </si>
  <si>
    <t>Combustível</t>
  </si>
  <si>
    <t>Ponto Eletrônico</t>
  </si>
  <si>
    <t>Taxa de Manutenção</t>
  </si>
  <si>
    <t>TOTAL DE ENCARGOS</t>
  </si>
  <si>
    <t>COFINS</t>
  </si>
  <si>
    <t>Veículos (Motocicleta)</t>
  </si>
  <si>
    <t>Outros</t>
  </si>
  <si>
    <t>Posto</t>
  </si>
  <si>
    <t>5</t>
  </si>
  <si>
    <t>Multa do FGTS sobre o Aviso Prévio Indenizado  Leis Nº 8.036/90 e 9.491/97</t>
  </si>
  <si>
    <t>Multa do FGTSsobre aviso prévio trabalhado Leis Nº 8.036/90 e 9.491/97</t>
  </si>
  <si>
    <t xml:space="preserve">Triênio </t>
  </si>
  <si>
    <t xml:space="preserve">Benefício Social </t>
  </si>
  <si>
    <t>Posto X</t>
  </si>
  <si>
    <t>Qtde. de Postos</t>
  </si>
  <si>
    <t>Valor do posto por Empregado (B)</t>
  </si>
  <si>
    <t>Valor Total Mensal</t>
  </si>
  <si>
    <t>Valor Anual</t>
  </si>
  <si>
    <t>Valor total estimado ANUAL</t>
  </si>
  <si>
    <t>DEPEN</t>
  </si>
  <si>
    <r>
      <rPr>
        <strike/>
        <sz val="11"/>
        <rFont val="Cambria"/>
        <family val="1"/>
        <scheme val="major"/>
      </rPr>
      <t>Férias</t>
    </r>
    <r>
      <rPr>
        <sz val="11"/>
        <rFont val="Cambria"/>
        <family val="1"/>
        <scheme val="major"/>
      </rPr>
      <t xml:space="preserve"> + Adicional de Férias</t>
    </r>
  </si>
  <si>
    <t xml:space="preserve">Incidência do Submódulo 2.2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</si>
</sst>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0_);_(* \(#,##0.00\);_(* \-??_);_(@_)"/>
    <numFmt numFmtId="168" formatCode="0.000"/>
    <numFmt numFmtId="169" formatCode="&quot;R$ &quot;#,##0_);[Red]\(&quot;R$ &quot;#,##0\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9"/>
      <color indexed="10"/>
      <name val="Geneva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Bookman Old Style"/>
      <family val="1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2"/>
      <color theme="1"/>
      <name val="Times New Roman"/>
      <family val="1"/>
    </font>
    <font>
      <sz val="11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trike/>
      <sz val="11"/>
      <name val="Cambria"/>
      <family val="1"/>
      <scheme val="major"/>
    </font>
    <font>
      <i/>
      <sz val="11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0" borderId="0"/>
    <xf numFmtId="0" fontId="2" fillId="17" borderId="2" applyNumberFormat="0" applyAlignment="0" applyProtection="0"/>
    <xf numFmtId="0" fontId="2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64" fontId="21" fillId="0" borderId="0" applyFont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4" applyNumberFormat="0" applyFont="0" applyAlignment="0" applyProtection="0"/>
    <xf numFmtId="0" fontId="3" fillId="23" borderId="4" applyNumberFormat="0" applyFont="0" applyAlignment="0" applyProtection="0"/>
    <xf numFmtId="9" fontId="2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165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</cellStyleXfs>
  <cellXfs count="213">
    <xf numFmtId="0" fontId="0" fillId="0" borderId="0" xfId="0"/>
    <xf numFmtId="0" fontId="25" fillId="24" borderId="18" xfId="0" applyFont="1" applyFill="1" applyBorder="1" applyAlignment="1">
      <alignment horizontal="center" vertical="center" wrapText="1"/>
    </xf>
    <xf numFmtId="0" fontId="25" fillId="24" borderId="0" xfId="0" applyFont="1" applyFill="1"/>
    <xf numFmtId="0" fontId="2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vertical="center"/>
    </xf>
    <xf numFmtId="0" fontId="25" fillId="24" borderId="0" xfId="0" applyFont="1" applyFill="1" applyAlignment="1">
      <alignment horizontal="center"/>
    </xf>
    <xf numFmtId="0" fontId="25" fillId="24" borderId="10" xfId="0" applyFont="1" applyFill="1" applyBorder="1" applyAlignment="1">
      <alignment horizontal="center" vertical="center" wrapText="1"/>
    </xf>
    <xf numFmtId="0" fontId="26" fillId="24" borderId="0" xfId="0" applyFont="1" applyFill="1"/>
    <xf numFmtId="0" fontId="25" fillId="24" borderId="0" xfId="0" applyFont="1" applyFill="1" applyAlignment="1">
      <alignment vertical="center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43" fontId="25" fillId="24" borderId="16" xfId="121" applyFont="1" applyFill="1" applyBorder="1" applyAlignment="1">
      <alignment horizontal="center" wrapText="1"/>
    </xf>
    <xf numFmtId="2" fontId="25" fillId="24" borderId="15" xfId="0" applyNumberFormat="1" applyFont="1" applyFill="1" applyBorder="1" applyAlignment="1">
      <alignment horizontal="center" vertical="center" wrapText="1"/>
    </xf>
    <xf numFmtId="49" fontId="26" fillId="24" borderId="16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0" fontId="27" fillId="0" borderId="0" xfId="0" applyNumberFormat="1" applyFont="1" applyAlignment="1">
      <alignment vertical="center" wrapText="1"/>
    </xf>
    <xf numFmtId="43" fontId="25" fillId="24" borderId="0" xfId="121" applyFont="1" applyFill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/>
    </xf>
    <xf numFmtId="43" fontId="26" fillId="24" borderId="0" xfId="121" applyFont="1" applyFill="1" applyBorder="1" applyAlignment="1">
      <alignment horizontal="right" wrapText="1"/>
    </xf>
    <xf numFmtId="10" fontId="25" fillId="24" borderId="15" xfId="82" applyNumberFormat="1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10" fontId="25" fillId="24" borderId="0" xfId="82" applyNumberFormat="1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43" xfId="0" applyFont="1" applyFill="1" applyBorder="1" applyAlignment="1">
      <alignment horizontal="center" vertical="center" wrapText="1"/>
    </xf>
    <xf numFmtId="0" fontId="26" fillId="25" borderId="44" xfId="0" applyFont="1" applyFill="1" applyBorder="1" applyAlignment="1">
      <alignment horizontal="center" wrapText="1"/>
    </xf>
    <xf numFmtId="0" fontId="26" fillId="25" borderId="42" xfId="0" applyFont="1" applyFill="1" applyBorder="1" applyAlignment="1">
      <alignment horizontal="center" vertical="center" wrapText="1"/>
    </xf>
    <xf numFmtId="0" fontId="26" fillId="25" borderId="3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10" fontId="25" fillId="24" borderId="16" xfId="82" applyNumberFormat="1" applyFont="1" applyFill="1" applyBorder="1" applyAlignment="1">
      <alignment horizontal="center" vertical="center" wrapText="1"/>
    </xf>
    <xf numFmtId="10" fontId="31" fillId="24" borderId="0" xfId="0" applyNumberFormat="1" applyFont="1" applyFill="1"/>
    <xf numFmtId="0" fontId="26" fillId="24" borderId="11" xfId="0" applyFont="1" applyFill="1" applyBorder="1" applyAlignment="1">
      <alignment horizontal="center" wrapText="1"/>
    </xf>
    <xf numFmtId="0" fontId="25" fillId="24" borderId="29" xfId="0" applyFont="1" applyFill="1" applyBorder="1" applyAlignment="1">
      <alignment horizontal="center" vertical="center" wrapText="1"/>
    </xf>
    <xf numFmtId="9" fontId="25" fillId="24" borderId="16" xfId="82" applyFont="1" applyFill="1" applyBorder="1" applyAlignment="1">
      <alignment horizont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24" borderId="15" xfId="0" applyFont="1" applyFill="1" applyBorder="1" applyAlignment="1">
      <alignment horizontal="left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left" vertical="center" wrapText="1"/>
    </xf>
    <xf numFmtId="0" fontId="25" fillId="24" borderId="20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left" wrapText="1"/>
    </xf>
    <xf numFmtId="0" fontId="26" fillId="24" borderId="0" xfId="0" applyFont="1" applyFill="1" applyAlignment="1">
      <alignment horizontal="center" vertical="center"/>
    </xf>
    <xf numFmtId="0" fontId="26" fillId="25" borderId="16" xfId="0" applyFont="1" applyFill="1" applyBorder="1" applyAlignment="1">
      <alignment horizontal="center" wrapText="1"/>
    </xf>
    <xf numFmtId="0" fontId="25" fillId="24" borderId="16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center" vertical="center" wrapText="1"/>
    </xf>
    <xf numFmtId="0" fontId="30" fillId="24" borderId="5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26" fillId="25" borderId="20" xfId="0" applyFont="1" applyFill="1" applyBorder="1" applyAlignment="1">
      <alignment horizontal="center" wrapText="1"/>
    </xf>
    <xf numFmtId="43" fontId="25" fillId="24" borderId="20" xfId="121" applyFont="1" applyFill="1" applyBorder="1" applyAlignment="1">
      <alignment horizontal="right" wrapText="1"/>
    </xf>
    <xf numFmtId="43" fontId="26" fillId="25" borderId="20" xfId="121" applyFont="1" applyFill="1" applyBorder="1" applyAlignment="1">
      <alignment horizontal="right" wrapText="1"/>
    </xf>
    <xf numFmtId="0" fontId="26" fillId="24" borderId="0" xfId="0" applyFont="1" applyFill="1" applyAlignment="1">
      <alignment horizontal="center" vertical="center" wrapText="1"/>
    </xf>
    <xf numFmtId="2" fontId="25" fillId="24" borderId="20" xfId="0" applyNumberFormat="1" applyFont="1" applyFill="1" applyBorder="1" applyAlignment="1">
      <alignment horizontal="right" vertical="center" wrapText="1"/>
    </xf>
    <xf numFmtId="0" fontId="26" fillId="24" borderId="0" xfId="0" applyFont="1" applyFill="1" applyAlignment="1">
      <alignment horizontal="center" wrapText="1"/>
    </xf>
    <xf numFmtId="10" fontId="26" fillId="24" borderId="0" xfId="0" applyNumberFormat="1" applyFont="1" applyFill="1" applyAlignment="1">
      <alignment horizontal="center" vertical="center" wrapText="1"/>
    </xf>
    <xf numFmtId="2" fontId="26" fillId="24" borderId="0" xfId="0" applyNumberFormat="1" applyFont="1" applyFill="1" applyAlignment="1">
      <alignment horizontal="right" vertical="center" wrapText="1"/>
    </xf>
    <xf numFmtId="10" fontId="25" fillId="24" borderId="19" xfId="82" applyNumberFormat="1" applyFont="1" applyFill="1" applyBorder="1" applyAlignment="1">
      <alignment horizontal="center" vertical="center" wrapText="1"/>
    </xf>
    <xf numFmtId="43" fontId="25" fillId="24" borderId="19" xfId="121" applyFont="1" applyFill="1" applyBorder="1" applyAlignment="1">
      <alignment horizontal="right" vertical="center" wrapText="1"/>
    </xf>
    <xf numFmtId="10" fontId="26" fillId="25" borderId="16" xfId="82" applyNumberFormat="1" applyFont="1" applyFill="1" applyBorder="1" applyAlignment="1">
      <alignment horizontal="center" vertical="center" wrapText="1"/>
    </xf>
    <xf numFmtId="43" fontId="25" fillId="24" borderId="20" xfId="121" applyFont="1" applyFill="1" applyBorder="1" applyAlignment="1">
      <alignment horizontal="right" vertical="center" wrapText="1"/>
    </xf>
    <xf numFmtId="43" fontId="26" fillId="25" borderId="32" xfId="121" applyFont="1" applyFill="1" applyBorder="1" applyAlignment="1">
      <alignment horizontal="right" wrapText="1"/>
    </xf>
    <xf numFmtId="0" fontId="26" fillId="24" borderId="62" xfId="0" applyFont="1" applyFill="1" applyBorder="1" applyAlignment="1">
      <alignment vertical="center" wrapText="1"/>
    </xf>
    <xf numFmtId="0" fontId="26" fillId="24" borderId="59" xfId="0" applyFont="1" applyFill="1" applyBorder="1" applyAlignment="1">
      <alignment vertical="center" wrapText="1"/>
    </xf>
    <xf numFmtId="0" fontId="26" fillId="24" borderId="60" xfId="0" applyFont="1" applyFill="1" applyBorder="1" applyAlignment="1">
      <alignment vertical="center" wrapText="1"/>
    </xf>
    <xf numFmtId="0" fontId="26" fillId="24" borderId="58" xfId="0" applyFont="1" applyFill="1" applyBorder="1" applyAlignment="1">
      <alignment horizontal="center" vertical="center" wrapText="1"/>
    </xf>
    <xf numFmtId="0" fontId="25" fillId="24" borderId="58" xfId="0" applyFont="1" applyFill="1" applyBorder="1" applyAlignment="1">
      <alignment horizontal="center" vertical="center" wrapText="1"/>
    </xf>
    <xf numFmtId="43" fontId="25" fillId="24" borderId="58" xfId="121" applyFont="1" applyFill="1" applyBorder="1" applyAlignment="1">
      <alignment horizontal="right" wrapText="1"/>
    </xf>
    <xf numFmtId="0" fontId="26" fillId="28" borderId="58" xfId="0" applyFont="1" applyFill="1" applyBorder="1" applyAlignment="1">
      <alignment horizontal="center" vertical="center" wrapText="1"/>
    </xf>
    <xf numFmtId="43" fontId="26" fillId="28" borderId="58" xfId="121" applyFont="1" applyFill="1" applyBorder="1" applyAlignment="1">
      <alignment horizontal="right" wrapText="1"/>
    </xf>
    <xf numFmtId="10" fontId="25" fillId="24" borderId="15" xfId="0" applyNumberFormat="1" applyFont="1" applyFill="1" applyBorder="1" applyAlignment="1">
      <alignment horizontal="center" wrapText="1"/>
    </xf>
    <xf numFmtId="43" fontId="25" fillId="24" borderId="19" xfId="121" applyFont="1" applyFill="1" applyBorder="1" applyAlignment="1">
      <alignment horizontal="right" wrapText="1"/>
    </xf>
    <xf numFmtId="10" fontId="26" fillId="25" borderId="32" xfId="0" applyNumberFormat="1" applyFont="1" applyFill="1" applyBorder="1" applyAlignment="1">
      <alignment horizontal="center"/>
    </xf>
    <xf numFmtId="10" fontId="26" fillId="24" borderId="0" xfId="0" applyNumberFormat="1" applyFont="1" applyFill="1" applyAlignment="1">
      <alignment horizontal="center"/>
    </xf>
    <xf numFmtId="0" fontId="26" fillId="25" borderId="41" xfId="0" applyFont="1" applyFill="1" applyBorder="1" applyAlignment="1">
      <alignment horizontal="center" wrapText="1"/>
    </xf>
    <xf numFmtId="10" fontId="25" fillId="24" borderId="16" xfId="82" applyNumberFormat="1" applyFont="1" applyFill="1" applyBorder="1" applyAlignment="1">
      <alignment horizontal="center" wrapText="1"/>
    </xf>
    <xf numFmtId="10" fontId="26" fillId="25" borderId="31" xfId="0" applyNumberFormat="1" applyFont="1" applyFill="1" applyBorder="1" applyAlignment="1">
      <alignment horizontal="center"/>
    </xf>
    <xf numFmtId="10" fontId="26" fillId="25" borderId="16" xfId="82" applyNumberFormat="1" applyFont="1" applyFill="1" applyBorder="1" applyAlignment="1">
      <alignment horizontal="center" wrapText="1"/>
    </xf>
    <xf numFmtId="4" fontId="25" fillId="24" borderId="16" xfId="82" applyNumberFormat="1" applyFont="1" applyFill="1" applyBorder="1" applyAlignment="1">
      <alignment horizontal="center" vertical="center" wrapText="1"/>
    </xf>
    <xf numFmtId="10" fontId="26" fillId="25" borderId="16" xfId="0" applyNumberFormat="1" applyFont="1" applyFill="1" applyBorder="1" applyAlignment="1">
      <alignment horizontal="center" vertical="center"/>
    </xf>
    <xf numFmtId="10" fontId="25" fillId="24" borderId="40" xfId="82" applyNumberFormat="1" applyFont="1" applyFill="1" applyBorder="1" applyAlignment="1">
      <alignment horizontal="center" wrapText="1"/>
    </xf>
    <xf numFmtId="43" fontId="25" fillId="24" borderId="63" xfId="121" applyFont="1" applyFill="1" applyBorder="1" applyAlignment="1">
      <alignment horizontal="right" wrapText="1"/>
    </xf>
    <xf numFmtId="43" fontId="26" fillId="25" borderId="19" xfId="121" applyFont="1" applyFill="1" applyBorder="1" applyAlignment="1">
      <alignment horizontal="right" wrapText="1"/>
    </xf>
    <xf numFmtId="10" fontId="26" fillId="25" borderId="39" xfId="82" applyNumberFormat="1" applyFont="1" applyFill="1" applyBorder="1" applyAlignment="1">
      <alignment horizontal="center" vertical="center" wrapText="1"/>
    </xf>
    <xf numFmtId="43" fontId="26" fillId="25" borderId="64" xfId="121" applyFont="1" applyFill="1" applyBorder="1" applyAlignment="1">
      <alignment horizontal="right" vertical="center" wrapText="1"/>
    </xf>
    <xf numFmtId="4" fontId="25" fillId="24" borderId="20" xfId="0" applyNumberFormat="1" applyFont="1" applyFill="1" applyBorder="1" applyAlignment="1">
      <alignment wrapText="1"/>
    </xf>
    <xf numFmtId="164" fontId="32" fillId="26" borderId="54" xfId="0" applyNumberFormat="1" applyFont="1" applyFill="1" applyBorder="1" applyAlignment="1">
      <alignment vertical="center" wrapText="1"/>
    </xf>
    <xf numFmtId="0" fontId="26" fillId="25" borderId="20" xfId="0" applyFont="1" applyFill="1" applyBorder="1" applyAlignment="1">
      <alignment horizontal="center" vertical="center" wrapText="1"/>
    </xf>
    <xf numFmtId="4" fontId="26" fillId="25" borderId="16" xfId="82" applyNumberFormat="1" applyFont="1" applyFill="1" applyBorder="1" applyAlignment="1">
      <alignment horizontal="right" vertical="center" wrapText="1"/>
    </xf>
    <xf numFmtId="4" fontId="25" fillId="24" borderId="20" xfId="0" applyNumberFormat="1" applyFont="1" applyFill="1" applyBorder="1" applyAlignment="1">
      <alignment horizontal="right" wrapText="1"/>
    </xf>
    <xf numFmtId="4" fontId="26" fillId="25" borderId="20" xfId="0" applyNumberFormat="1" applyFont="1" applyFill="1" applyBorder="1" applyAlignment="1">
      <alignment horizontal="right" wrapText="1"/>
    </xf>
    <xf numFmtId="4" fontId="26" fillId="25" borderId="20" xfId="0" applyNumberFormat="1" applyFont="1" applyFill="1" applyBorder="1" applyAlignment="1">
      <alignment horizontal="right" vertical="center" wrapText="1"/>
    </xf>
    <xf numFmtId="10" fontId="26" fillId="24" borderId="0" xfId="0" applyNumberFormat="1" applyFont="1" applyFill="1"/>
    <xf numFmtId="43" fontId="26" fillId="24" borderId="0" xfId="0" applyNumberFormat="1" applyFont="1" applyFill="1"/>
    <xf numFmtId="0" fontId="30" fillId="24" borderId="52" xfId="0" applyFont="1" applyFill="1" applyBorder="1" applyAlignment="1">
      <alignment horizontal="center" vertical="center" wrapText="1"/>
    </xf>
    <xf numFmtId="0" fontId="30" fillId="24" borderId="51" xfId="0" applyFont="1" applyFill="1" applyBorder="1" applyAlignment="1">
      <alignment vertical="center" wrapText="1"/>
    </xf>
    <xf numFmtId="164" fontId="30" fillId="24" borderId="51" xfId="64" applyFont="1" applyFill="1" applyBorder="1" applyAlignment="1">
      <alignment vertical="center" wrapText="1"/>
    </xf>
    <xf numFmtId="164" fontId="30" fillId="24" borderId="51" xfId="0" applyNumberFormat="1" applyFont="1" applyFill="1" applyBorder="1" applyAlignment="1">
      <alignment vertical="center" wrapText="1"/>
    </xf>
    <xf numFmtId="164" fontId="30" fillId="24" borderId="54" xfId="0" applyNumberFormat="1" applyFont="1" applyFill="1" applyBorder="1" applyAlignment="1">
      <alignment vertical="center" wrapText="1"/>
    </xf>
    <xf numFmtId="0" fontId="26" fillId="25" borderId="16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wrapText="1"/>
    </xf>
    <xf numFmtId="0" fontId="26" fillId="29" borderId="58" xfId="0" applyFont="1" applyFill="1" applyBorder="1" applyAlignment="1">
      <alignment horizontal="center" vertical="center"/>
    </xf>
    <xf numFmtId="10" fontId="26" fillId="27" borderId="0" xfId="0" applyNumberFormat="1" applyFont="1" applyFill="1"/>
    <xf numFmtId="10" fontId="26" fillId="25" borderId="65" xfId="0" applyNumberFormat="1" applyFont="1" applyFill="1" applyBorder="1" applyAlignment="1">
      <alignment horizontal="center" vertical="center" wrapText="1"/>
    </xf>
    <xf numFmtId="4" fontId="26" fillId="25" borderId="65" xfId="0" applyNumberFormat="1" applyFont="1" applyFill="1" applyBorder="1" applyAlignment="1">
      <alignment horizontal="right" vertical="center" wrapText="1"/>
    </xf>
    <xf numFmtId="10" fontId="26" fillId="25" borderId="16" xfId="0" applyNumberFormat="1" applyFont="1" applyFill="1" applyBorder="1" applyAlignment="1">
      <alignment horizontal="center" vertical="center" wrapText="1"/>
    </xf>
    <xf numFmtId="4" fontId="26" fillId="25" borderId="16" xfId="0" applyNumberFormat="1" applyFont="1" applyFill="1" applyBorder="1" applyAlignment="1">
      <alignment horizontal="right" vertical="center" wrapText="1"/>
    </xf>
    <xf numFmtId="164" fontId="26" fillId="24" borderId="0" xfId="64" applyFont="1" applyFill="1"/>
    <xf numFmtId="43" fontId="26" fillId="25" borderId="16" xfId="121" applyFont="1" applyFill="1" applyBorder="1" applyAlignment="1">
      <alignment horizontal="right" wrapText="1"/>
    </xf>
    <xf numFmtId="0" fontId="28" fillId="0" borderId="6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26" borderId="56" xfId="0" applyFont="1" applyFill="1" applyBorder="1" applyAlignment="1">
      <alignment vertical="center" wrapText="1"/>
    </xf>
    <xf numFmtId="0" fontId="30" fillId="26" borderId="57" xfId="0" applyFont="1" applyFill="1" applyBorder="1" applyAlignment="1">
      <alignment vertical="center" wrapText="1"/>
    </xf>
    <xf numFmtId="0" fontId="30" fillId="26" borderId="54" xfId="0" applyFont="1" applyFill="1" applyBorder="1" applyAlignment="1">
      <alignment vertical="center" wrapText="1"/>
    </xf>
    <xf numFmtId="0" fontId="30" fillId="26" borderId="55" xfId="0" applyFont="1" applyFill="1" applyBorder="1" applyAlignment="1">
      <alignment horizontal="center" vertical="center" wrapText="1"/>
    </xf>
    <xf numFmtId="0" fontId="30" fillId="26" borderId="53" xfId="0" applyFont="1" applyFill="1" applyBorder="1" applyAlignment="1">
      <alignment horizontal="center" vertical="center" wrapText="1"/>
    </xf>
    <xf numFmtId="0" fontId="30" fillId="26" borderId="52" xfId="0" applyFont="1" applyFill="1" applyBorder="1" applyAlignment="1">
      <alignment horizontal="center" vertical="center" wrapText="1"/>
    </xf>
    <xf numFmtId="0" fontId="30" fillId="26" borderId="46" xfId="0" applyFont="1" applyFill="1" applyBorder="1" applyAlignment="1">
      <alignment horizontal="center" vertical="center" wrapText="1"/>
    </xf>
    <xf numFmtId="0" fontId="30" fillId="26" borderId="48" xfId="0" applyFont="1" applyFill="1" applyBorder="1" applyAlignment="1">
      <alignment horizontal="center" vertical="center" wrapText="1"/>
    </xf>
    <xf numFmtId="0" fontId="30" fillId="26" borderId="50" xfId="0" applyFont="1" applyFill="1" applyBorder="1" applyAlignment="1">
      <alignment horizontal="center" vertical="center" wrapText="1"/>
    </xf>
    <xf numFmtId="0" fontId="30" fillId="26" borderId="47" xfId="0" applyFont="1" applyFill="1" applyBorder="1" applyAlignment="1">
      <alignment horizontal="center" vertical="center" wrapText="1"/>
    </xf>
    <xf numFmtId="0" fontId="30" fillId="26" borderId="49" xfId="0" applyFont="1" applyFill="1" applyBorder="1" applyAlignment="1">
      <alignment horizontal="center" vertical="center" wrapText="1"/>
    </xf>
    <xf numFmtId="0" fontId="30" fillId="26" borderId="5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24" borderId="16" xfId="0" applyFont="1" applyFill="1" applyBorder="1" applyAlignment="1">
      <alignment horizontal="left" vertical="center" wrapText="1"/>
    </xf>
    <xf numFmtId="43" fontId="25" fillId="24" borderId="20" xfId="121" applyFont="1" applyFill="1" applyBorder="1" applyAlignment="1">
      <alignment horizontal="center" vertical="center" wrapText="1"/>
    </xf>
    <xf numFmtId="43" fontId="25" fillId="24" borderId="15" xfId="121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6" fillId="27" borderId="62" xfId="0" applyFont="1" applyFill="1" applyBorder="1" applyAlignment="1">
      <alignment horizontal="center" vertical="center"/>
    </xf>
    <xf numFmtId="0" fontId="26" fillId="27" borderId="59" xfId="0" applyFont="1" applyFill="1" applyBorder="1" applyAlignment="1">
      <alignment horizontal="center" vertical="center"/>
    </xf>
    <xf numFmtId="0" fontId="26" fillId="27" borderId="60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left" vertical="center"/>
    </xf>
    <xf numFmtId="0" fontId="24" fillId="24" borderId="40" xfId="0" applyFont="1" applyFill="1" applyBorder="1" applyAlignment="1">
      <alignment horizontal="left" vertical="center"/>
    </xf>
    <xf numFmtId="0" fontId="26" fillId="25" borderId="16" xfId="0" applyFont="1" applyFill="1" applyBorder="1" applyAlignment="1">
      <alignment horizontal="center" wrapText="1"/>
    </xf>
    <xf numFmtId="14" fontId="25" fillId="24" borderId="16" xfId="0" applyNumberFormat="1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24" borderId="15" xfId="0" applyFont="1" applyFill="1" applyBorder="1" applyAlignment="1">
      <alignment horizontal="left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5" fillId="24" borderId="20" xfId="64" applyFont="1" applyFill="1" applyBorder="1" applyAlignment="1">
      <alignment horizontal="left" wrapText="1"/>
    </xf>
    <xf numFmtId="164" fontId="25" fillId="24" borderId="15" xfId="64" applyFont="1" applyFill="1" applyBorder="1" applyAlignment="1">
      <alignment horizontal="left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0" fontId="25" fillId="24" borderId="16" xfId="0" applyFont="1" applyFill="1" applyBorder="1" applyAlignment="1">
      <alignment horizontal="left" wrapText="1"/>
    </xf>
    <xf numFmtId="0" fontId="26" fillId="25" borderId="16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5" borderId="16" xfId="0" applyFont="1" applyFill="1" applyBorder="1" applyAlignment="1">
      <alignment horizontal="left" wrapText="1"/>
    </xf>
    <xf numFmtId="0" fontId="26" fillId="25" borderId="44" xfId="0" applyFont="1" applyFill="1" applyBorder="1" applyAlignment="1">
      <alignment horizontal="left" wrapText="1"/>
    </xf>
    <xf numFmtId="0" fontId="26" fillId="25" borderId="45" xfId="0" applyFont="1" applyFill="1" applyBorder="1" applyAlignment="1">
      <alignment horizontal="left" wrapText="1"/>
    </xf>
    <xf numFmtId="0" fontId="25" fillId="24" borderId="13" xfId="0" applyFont="1" applyFill="1" applyBorder="1" applyAlignment="1">
      <alignment horizontal="left" vertical="center" wrapText="1"/>
    </xf>
    <xf numFmtId="0" fontId="25" fillId="24" borderId="28" xfId="0" applyFont="1" applyFill="1" applyBorder="1" applyAlignment="1">
      <alignment horizontal="left" vertical="center" wrapText="1"/>
    </xf>
    <xf numFmtId="0" fontId="26" fillId="25" borderId="16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left" vertical="center" wrapText="1"/>
    </xf>
    <xf numFmtId="0" fontId="26" fillId="25" borderId="15" xfId="0" applyFont="1" applyFill="1" applyBorder="1" applyAlignment="1">
      <alignment horizontal="left" vertical="center" wrapText="1"/>
    </xf>
    <xf numFmtId="0" fontId="26" fillId="25" borderId="17" xfId="0" applyFont="1" applyFill="1" applyBorder="1" applyAlignment="1">
      <alignment horizontal="center" wrapText="1"/>
    </xf>
    <xf numFmtId="0" fontId="34" fillId="25" borderId="20" xfId="0" applyFont="1" applyFill="1" applyBorder="1" applyAlignment="1">
      <alignment horizontal="left" wrapText="1"/>
    </xf>
    <xf numFmtId="0" fontId="34" fillId="25" borderId="15" xfId="0" applyFont="1" applyFill="1" applyBorder="1" applyAlignment="1">
      <alignment horizontal="left" wrapText="1"/>
    </xf>
    <xf numFmtId="0" fontId="25" fillId="24" borderId="21" xfId="0" applyFont="1" applyFill="1" applyBorder="1" applyAlignment="1">
      <alignment horizontal="left" vertical="center" wrapText="1"/>
    </xf>
    <xf numFmtId="0" fontId="25" fillId="24" borderId="24" xfId="0" applyFont="1" applyFill="1" applyBorder="1" applyAlignment="1">
      <alignment horizontal="left" vertical="center" wrapText="1"/>
    </xf>
    <xf numFmtId="0" fontId="25" fillId="24" borderId="25" xfId="0" applyFont="1" applyFill="1" applyBorder="1" applyAlignment="1">
      <alignment horizontal="left" vertical="center" wrapText="1"/>
    </xf>
    <xf numFmtId="0" fontId="25" fillId="24" borderId="35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left" vertical="center" wrapText="1"/>
    </xf>
    <xf numFmtId="0" fontId="26" fillId="25" borderId="41" xfId="0" applyFont="1" applyFill="1" applyBorder="1" applyAlignment="1">
      <alignment horizontal="left" wrapText="1"/>
    </xf>
    <xf numFmtId="0" fontId="26" fillId="25" borderId="34" xfId="0" applyFont="1" applyFill="1" applyBorder="1" applyAlignment="1">
      <alignment horizontal="left" wrapText="1"/>
    </xf>
    <xf numFmtId="0" fontId="26" fillId="25" borderId="26" xfId="0" applyFont="1" applyFill="1" applyBorder="1" applyAlignment="1">
      <alignment horizontal="center" wrapText="1"/>
    </xf>
    <xf numFmtId="0" fontId="26" fillId="25" borderId="27" xfId="0" applyFont="1" applyFill="1" applyBorder="1" applyAlignment="1">
      <alignment horizontal="center" wrapText="1"/>
    </xf>
    <xf numFmtId="0" fontId="26" fillId="25" borderId="36" xfId="0" applyFont="1" applyFill="1" applyBorder="1" applyAlignment="1">
      <alignment horizontal="center" wrapText="1"/>
    </xf>
    <xf numFmtId="0" fontId="26" fillId="25" borderId="26" xfId="0" applyFont="1" applyFill="1" applyBorder="1" applyAlignment="1">
      <alignment horizontal="center" vertical="center" wrapText="1"/>
    </xf>
    <xf numFmtId="0" fontId="26" fillId="25" borderId="27" xfId="0" applyFont="1" applyFill="1" applyBorder="1" applyAlignment="1">
      <alignment horizontal="center" vertical="center" wrapText="1"/>
    </xf>
    <xf numFmtId="0" fontId="26" fillId="25" borderId="36" xfId="0" applyFont="1" applyFill="1" applyBorder="1" applyAlignment="1">
      <alignment horizontal="center" vertical="center" wrapText="1"/>
    </xf>
    <xf numFmtId="0" fontId="26" fillId="28" borderId="62" xfId="0" applyFont="1" applyFill="1" applyBorder="1" applyAlignment="1">
      <alignment horizontal="center" vertical="center" wrapText="1"/>
    </xf>
    <xf numFmtId="0" fontId="26" fillId="28" borderId="59" xfId="0" applyFont="1" applyFill="1" applyBorder="1" applyAlignment="1">
      <alignment horizontal="center" vertical="center" wrapText="1"/>
    </xf>
    <xf numFmtId="0" fontId="26" fillId="28" borderId="60" xfId="0" applyFont="1" applyFill="1" applyBorder="1" applyAlignment="1">
      <alignment horizontal="center" vertical="center" wrapText="1"/>
    </xf>
    <xf numFmtId="0" fontId="25" fillId="24" borderId="62" xfId="0" applyFont="1" applyFill="1" applyBorder="1" applyAlignment="1">
      <alignment horizontal="left" vertical="center" wrapText="1"/>
    </xf>
    <xf numFmtId="0" fontId="25" fillId="24" borderId="60" xfId="0" applyFont="1" applyFill="1" applyBorder="1" applyAlignment="1">
      <alignment horizontal="left" vertical="center" wrapText="1"/>
    </xf>
    <xf numFmtId="0" fontId="26" fillId="24" borderId="62" xfId="0" applyFont="1" applyFill="1" applyBorder="1" applyAlignment="1">
      <alignment horizontal="center" vertical="center" wrapText="1"/>
    </xf>
    <xf numFmtId="0" fontId="26" fillId="24" borderId="59" xfId="0" applyFont="1" applyFill="1" applyBorder="1" applyAlignment="1">
      <alignment horizontal="center" vertical="center" wrapText="1"/>
    </xf>
    <xf numFmtId="0" fontId="26" fillId="24" borderId="60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vertical="center"/>
    </xf>
    <xf numFmtId="0" fontId="26" fillId="25" borderId="41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left" wrapText="1"/>
    </xf>
    <xf numFmtId="0" fontId="26" fillId="25" borderId="40" xfId="0" applyFont="1" applyFill="1" applyBorder="1" applyAlignment="1">
      <alignment horizontal="left" wrapText="1"/>
    </xf>
    <xf numFmtId="0" fontId="26" fillId="25" borderId="18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left" vertical="center" wrapText="1"/>
    </xf>
    <xf numFmtId="0" fontId="26" fillId="25" borderId="20" xfId="0" applyFont="1" applyFill="1" applyBorder="1" applyAlignment="1">
      <alignment horizontal="left" wrapText="1"/>
    </xf>
    <xf numFmtId="0" fontId="26" fillId="25" borderId="21" xfId="0" applyFont="1" applyFill="1" applyBorder="1" applyAlignment="1">
      <alignment horizontal="left" wrapText="1"/>
    </xf>
    <xf numFmtId="0" fontId="26" fillId="25" borderId="15" xfId="0" applyFont="1" applyFill="1" applyBorder="1" applyAlignment="1">
      <alignment horizontal="left" wrapText="1"/>
    </xf>
    <xf numFmtId="0" fontId="25" fillId="24" borderId="21" xfId="0" applyFont="1" applyFill="1" applyBorder="1" applyAlignment="1">
      <alignment horizontal="left" wrapText="1"/>
    </xf>
    <xf numFmtId="0" fontId="26" fillId="25" borderId="16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left" wrapText="1"/>
    </xf>
    <xf numFmtId="0" fontId="26" fillId="24" borderId="37" xfId="0" applyFont="1" applyFill="1" applyBorder="1" applyAlignment="1">
      <alignment horizontal="center" vertical="center" wrapText="1"/>
    </xf>
    <xf numFmtId="0" fontId="26" fillId="24" borderId="38" xfId="0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/>
    </xf>
    <xf numFmtId="0" fontId="26" fillId="25" borderId="15" xfId="0" applyFont="1" applyFill="1" applyBorder="1" applyAlignment="1">
      <alignment horizontal="center" vertical="center"/>
    </xf>
  </cellXfs>
  <cellStyles count="140">
    <cellStyle name="20% - Ênfase1 2" xfId="1"/>
    <cellStyle name="20% - Ênfase1 3" xfId="2"/>
    <cellStyle name="20% - Ênfase2 2" xfId="3"/>
    <cellStyle name="20% - Ênfase2 3" xfId="4"/>
    <cellStyle name="20% - Ênfase3 2" xfId="5"/>
    <cellStyle name="20% - Ênfase3 3" xfId="6"/>
    <cellStyle name="20% - Ênfase4 2" xfId="7"/>
    <cellStyle name="20% - Ênfase4 3" xfId="8"/>
    <cellStyle name="20% - Ênfase5 2" xfId="9"/>
    <cellStyle name="20% - Ênfase5 3" xfId="10"/>
    <cellStyle name="20% - Ênfase6 2" xfId="11"/>
    <cellStyle name="20% - Ênfase6 3" xfId="12"/>
    <cellStyle name="40% - Ênfase1 2" xfId="13"/>
    <cellStyle name="40% - Ênfase1 3" xfId="14"/>
    <cellStyle name="40% - Ênfase2 2" xfId="15"/>
    <cellStyle name="40% - Ênfase2 3" xfId="16"/>
    <cellStyle name="40% - Ênfase3 2" xfId="17"/>
    <cellStyle name="40% - Ênfase3 3" xfId="18"/>
    <cellStyle name="40% - Ênfase4 2" xfId="19"/>
    <cellStyle name="40% - Ênfase4 3" xfId="20"/>
    <cellStyle name="40% - Ênfase5 2" xfId="21"/>
    <cellStyle name="40% - Ênfase5 3" xfId="22"/>
    <cellStyle name="40% - Ênfase6 2" xfId="23"/>
    <cellStyle name="40% - Ênfase6 3" xfId="24"/>
    <cellStyle name="60% - Ênfase1 2" xfId="25"/>
    <cellStyle name="60% - Ênfase1 3" xfId="26"/>
    <cellStyle name="60% - Ênfase2 2" xfId="27"/>
    <cellStyle name="60% - Ênfase2 3" xfId="28"/>
    <cellStyle name="60% - Ênfase3 2" xfId="29"/>
    <cellStyle name="60% - Ênfase3 3" xfId="30"/>
    <cellStyle name="60% - Ênfase4 2" xfId="31"/>
    <cellStyle name="60% - Ênfase4 3" xfId="32"/>
    <cellStyle name="60% - Ênfase5 2" xfId="33"/>
    <cellStyle name="60% - Ênfase5 3" xfId="34"/>
    <cellStyle name="60% - Ênfase6 2" xfId="35"/>
    <cellStyle name="60% - Ênfase6 3" xfId="36"/>
    <cellStyle name="Bom 2" xfId="37"/>
    <cellStyle name="Bom 3" xfId="38"/>
    <cellStyle name="Cálculo 2" xfId="39"/>
    <cellStyle name="Cálculo 3" xfId="40"/>
    <cellStyle name="Cancel" xfId="41"/>
    <cellStyle name="Célula de Verificação 2" xfId="42"/>
    <cellStyle name="Célula de Verificação 3" xfId="43"/>
    <cellStyle name="Célula Vinculada 2" xfId="44"/>
    <cellStyle name="Célula Vinculada 3" xfId="45"/>
    <cellStyle name="Ênfase1 2" xfId="46"/>
    <cellStyle name="Ênfase1 3" xfId="47"/>
    <cellStyle name="Ênfase2 2" xfId="48"/>
    <cellStyle name="Ênfase2 3" xfId="49"/>
    <cellStyle name="Ênfase3 2" xfId="50"/>
    <cellStyle name="Ênfase3 3" xfId="51"/>
    <cellStyle name="Ênfase4 2" xfId="52"/>
    <cellStyle name="Ênfase4 3" xfId="53"/>
    <cellStyle name="Ênfase5 2" xfId="54"/>
    <cellStyle name="Ênfase5 3" xfId="55"/>
    <cellStyle name="Ênfase6 2" xfId="56"/>
    <cellStyle name="Ênfase6 3" xfId="57"/>
    <cellStyle name="Entrada 2" xfId="58"/>
    <cellStyle name="Entrada 3" xfId="59"/>
    <cellStyle name="Hyperlink 2" xfId="60"/>
    <cellStyle name="Hyperlink 3" xfId="61"/>
    <cellStyle name="Incorreto 2" xfId="62"/>
    <cellStyle name="Incorreto 3" xfId="63"/>
    <cellStyle name="Moeda" xfId="64" builtinId="4"/>
    <cellStyle name="Moeda 2" xfId="65"/>
    <cellStyle name="Moeda 2 2" xfId="125"/>
    <cellStyle name="Moeda 3" xfId="66"/>
    <cellStyle name="Moeda 3 2" xfId="139"/>
    <cellStyle name="Moeda 4" xfId="67"/>
    <cellStyle name="Neutra 2" xfId="68"/>
    <cellStyle name="Neutra 3" xfId="69"/>
    <cellStyle name="Normal" xfId="0" builtinId="0"/>
    <cellStyle name="Normal 10" xfId="70"/>
    <cellStyle name="Normal 11" xfId="71"/>
    <cellStyle name="Normal 2" xfId="72"/>
    <cellStyle name="Normal 2 2 2" xfId="126"/>
    <cellStyle name="Normal 2 3" xfId="127"/>
    <cellStyle name="Normal 3" xfId="73"/>
    <cellStyle name="Normal 3 2" xfId="128"/>
    <cellStyle name="Normal 3 3" xfId="129"/>
    <cellStyle name="Normal 4" xfId="74"/>
    <cellStyle name="Normal 5" xfId="75"/>
    <cellStyle name="Normal 5 2" xfId="122"/>
    <cellStyle name="Normal 6" xfId="76"/>
    <cellStyle name="Normal 7" xfId="77"/>
    <cellStyle name="Normal 8" xfId="78"/>
    <cellStyle name="Normal 9" xfId="79"/>
    <cellStyle name="Nota 2" xfId="80"/>
    <cellStyle name="Nota 3" xfId="81"/>
    <cellStyle name="Porcentagem" xfId="82" builtinId="5"/>
    <cellStyle name="Porcentagem 2" xfId="83"/>
    <cellStyle name="Porcentagem 2 2" xfId="130"/>
    <cellStyle name="Porcentagem 3" xfId="84"/>
    <cellStyle name="Porcentagem 4" xfId="85"/>
    <cellStyle name="Porcentagem 5" xfId="86"/>
    <cellStyle name="Porcentagem 6" xfId="87"/>
    <cellStyle name="Porcentagem 7" xfId="88"/>
    <cellStyle name="Porcentagem 8" xfId="89"/>
    <cellStyle name="Saída 2" xfId="90"/>
    <cellStyle name="Saída 3" xfId="91"/>
    <cellStyle name="Separador de milhares 10" xfId="92"/>
    <cellStyle name="Separador de milhares 11" xfId="93"/>
    <cellStyle name="Separador de milhares 12" xfId="94"/>
    <cellStyle name="Separador de milhares 13" xfId="95"/>
    <cellStyle name="Separador de milhares 14" xfId="96"/>
    <cellStyle name="Separador de milhares 2" xfId="97"/>
    <cellStyle name="Separador de milhares 2 2" xfId="131"/>
    <cellStyle name="Separador de milhares 2 2 2" xfId="132"/>
    <cellStyle name="Separador de milhares 3" xfId="98"/>
    <cellStyle name="Separador de milhares 3 2" xfId="133"/>
    <cellStyle name="Separador de milhares 4" xfId="99"/>
    <cellStyle name="Separador de milhares 4 2" xfId="124"/>
    <cellStyle name="Separador de milhares 5" xfId="100"/>
    <cellStyle name="Separador de milhares 5 2" xfId="138"/>
    <cellStyle name="Separador de milhares 6" xfId="101"/>
    <cellStyle name="Separador de milhares 7" xfId="102"/>
    <cellStyle name="Separador de milhares 8" xfId="103"/>
    <cellStyle name="Separador de milhares 9" xfId="104"/>
    <cellStyle name="Texto de Aviso 2" xfId="105"/>
    <cellStyle name="Texto de Aviso 3" xfId="106"/>
    <cellStyle name="Texto Explicativo 2" xfId="107"/>
    <cellStyle name="Texto Explicativo 3" xfId="108"/>
    <cellStyle name="Título 1 2" xfId="109"/>
    <cellStyle name="Título 1 3" xfId="110"/>
    <cellStyle name="Título 2 2" xfId="111"/>
    <cellStyle name="Título 2 3" xfId="112"/>
    <cellStyle name="Título 3 2" xfId="113"/>
    <cellStyle name="Título 3 3" xfId="114"/>
    <cellStyle name="Título 4 2" xfId="115"/>
    <cellStyle name="Título 4 3" xfId="116"/>
    <cellStyle name="Título 5" xfId="117"/>
    <cellStyle name="Título 6" xfId="118"/>
    <cellStyle name="Total 2" xfId="119"/>
    <cellStyle name="Total 3" xfId="120"/>
    <cellStyle name="Vírgula" xfId="121" builtinId="3"/>
    <cellStyle name="Vírgula 2" xfId="134"/>
    <cellStyle name="Vírgula 2 2" xfId="135"/>
    <cellStyle name="Vírgula 2 3" xfId="123"/>
    <cellStyle name="Vírgula 2 4" xfId="136"/>
    <cellStyle name="Vírgula 3" xfId="1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1-02-20T23:47:02.84" personId="{00000000-0000-0000-0000-000000000000}" id="{BA062BB4-760D-4EDD-BC61-3CB3B33EEC30}">
    <text>A BC pode ser o salário mínimo</text>
  </threadedComment>
  <threadedComment ref="E30" dT="2021-02-20T23:54:53.25" personId="{00000000-0000-0000-0000-000000000000}" id="{36655164-65C5-4B52-B9D9-B1EAF68DADDD}">
    <text>calcular o adicional noturno conforme estabelecido na CCT ou na CLT. Na célula D30 colocar o percentual de adicional noturno.</text>
  </threadedComment>
  <threadedComment ref="E31" dT="2021-02-20T23:55:44.82" personId="{00000000-0000-0000-0000-000000000000}" id="{4C8590C8-BC1C-401F-B7F2-0FFC151B4E9A}">
    <text>Se tiver que calcular o adicional de hora noturna reduzida, colocar 100% na célula D31.</text>
  </threadedComment>
  <threadedComment ref="D38" dT="2021-02-20T23:58:51.95" personId="{00000000-0000-0000-0000-000000000000}" id="{5FF4062D-7A0D-445E-A725-ED5359E8569D}">
    <text>Normalmente se utiliza 8,33%</text>
  </threadedComment>
  <threadedComment ref="D39" dT="2021-02-20T23:59:46.01" personId="{00000000-0000-0000-0000-000000000000}" id="{DBC1110B-2BF1-4035-979A-F631B40A483D}">
    <text>Pode ser utilizado 12,10%, 11,11% ou 2,78%, e neste caso haverá férias no Submódulo 4.1.</text>
  </threadedComment>
  <threadedComment ref="D40" dT="2021-02-21T00:46:01.36" personId="{00000000-0000-0000-0000-000000000000}" id="{AB4CF0FC-4F49-4EC1-AAEE-8FFD22E54CD7}">
    <text>A incidência do Submódulo 2.2 pode ocorrer  sobre este submódulo de forma isolada ou juntamente com o módulo 1. Preferi utilizar a segunda opção.</text>
  </threadedComment>
  <threadedComment ref="A42" dT="2021-02-21T00:03:39.36" personId="{00000000-0000-0000-0000-000000000000}" id="{2938407B-CADC-4D98-92EA-8952D0AE507C}">
    <text>Se a empresa for optante pelo simples nacional somente cota INSS, RAt e FGTS. Se a empresa for desonerada, o INSS será 0%. O RAT pode variar entre 0,5% e 6%.</text>
  </threadedComment>
  <threadedComment ref="E56" dT="2021-02-21T00:04:58.49" personId="{00000000-0000-0000-0000-000000000000}" id="{F40D4265-0D51-4827-B96B-E933D7DDD3CD}">
    <text>Valor de acordo com a tarifa municipal. VT (valor da tarifa) a quantidade de dias (QD), varia de acordo com o tipo de jornada de trabalho.</text>
  </threadedComment>
  <threadedComment ref="E57" dT="2021-02-21T00:09:17.47" personId="{00000000-0000-0000-0000-000000000000}" id="{DFB8003E-C508-45B8-A4A9-6838A05F4ED2}">
    <text>valor do auxílio alimentação (AA) de acordo com a CCT. O número de dias depende do tipo de jornada de trabalho.</text>
  </threadedComment>
  <threadedComment ref="E58" dT="2021-02-21T00:10:05.52" personId="{00000000-0000-0000-0000-000000000000}" id="{49BB14B2-0C7D-491D-B609-038191EC9F02}">
    <text>valores de acordo com a CCT.</text>
  </threadedComment>
  <threadedComment ref="E59" dT="2021-02-21T00:10:35.18" personId="{00000000-0000-0000-0000-000000000000}" id="{C75AEC7A-B3B0-46BD-BC88-0BD2E575F819}">
    <text>Valor de acordo com a CCT.</text>
  </threadedComment>
  <threadedComment ref="E60" dT="2021-02-21T00:10:42.19" personId="{00000000-0000-0000-0000-000000000000}" id="{9336E724-FFC3-43B5-90C9-1FD836027783}">
    <text>Valor de acordo com a CCT.</text>
  </threadedComment>
  <threadedComment ref="E61" dT="2021-02-21T00:10:48.64" personId="{00000000-0000-0000-0000-000000000000}" id="{58F6D9AB-0927-4775-804E-5927B839ECD0}">
    <text>Valor de acordo com a CCT.</text>
  </threadedComment>
  <threadedComment ref="A64" dT="2021-02-21T00:12:27.61" personId="{00000000-0000-0000-0000-000000000000}" id="{800F1AF7-DC2D-4EBA-BE47-2AF3ADA4D026}">
    <text>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ext>
  </threadedComment>
  <threadedComment ref="D78" dT="2021-02-21T00:19:47.48" personId="{00000000-0000-0000-0000-000000000000}" id="{B46F2981-0B02-4CB4-90FA-22CD49A754D0}">
    <text>Utilzar percentuais conforme a prática local.</text>
  </threadedComment>
  <threadedComment ref="E78" dT="2021-02-21T00:20:37.99" personId="{00000000-0000-0000-0000-000000000000}" id="{EA79CC91-9DEB-4BAE-8F27-5D9CDD9138E3}">
    <text>Utilizei como base de cálculo apenas a remuneração, mas podemos encontra como base de cálculo o somatório dos módulos 1 e 2.</text>
  </threadedComment>
  <threadedComment ref="E89" dT="2021-02-21T00:52:20.24" personId="{00000000-0000-0000-0000-000000000000}" id="{C984741E-234F-4139-95F6-29CAA6C064A3}">
    <text>Utilizei como base de cálculo apenas a remuneração, mas podemos encontra como base de cálculo o somatório dos mósulos 1, 2 e 3.</text>
  </threadedComment>
  <threadedComment ref="D90" dT="2021-02-21T00:49:37.34" personId="{00000000-0000-0000-0000-000000000000}" id="{9438AE65-D670-49EB-9C24-F242A4602E34}">
    <text>Se tiver férias no submódulo 2.1 de 12,10, não poderia constar nada neste item. Mas, é comum usar 11,11% no submódulo 2.1 e 0,92% ou 0,95% nesta célula. Também não é raro encontrar aoenas o adicional de férias (2,78%) no submódulo 2.1  e 8,33% nesta célula.</text>
  </threadedComment>
  <threadedComment ref="D91" dT="2021-02-21T00:50:47.19" personId="{00000000-0000-0000-0000-000000000000}" id="{6FA9008D-17F3-43EA-9E11-F13CA74D1C88}">
    <text>Utilzar percentuais conforme a prática local.</text>
  </threadedComment>
  <threadedComment ref="D92" dT="2021-02-21T00:50:53.51" personId="{00000000-0000-0000-0000-000000000000}" id="{C716AE94-7C7D-4864-9480-48FC503A7C4D}">
    <text>Utilzar percentuais conforme a prática local.</text>
  </threadedComment>
  <threadedComment ref="D93" dT="2021-02-21T00:50:58.91" personId="{00000000-0000-0000-0000-000000000000}" id="{007B5CE4-5F25-4EE3-8D95-34B671F71753}">
    <text>Utilzar percentuais conforme a prática local.</text>
  </threadedComment>
  <threadedComment ref="D94" dT="2021-02-21T00:51:08.92" personId="{00000000-0000-0000-0000-000000000000}" id="{F2D16E33-9FE2-4106-9C77-1D63F576E668}">
    <text>Utilzar percentuais conforme a prática local.</text>
  </threadedComment>
  <threadedComment ref="D95" dT="2021-02-21T00:51:20.19" personId="{00000000-0000-0000-0000-000000000000}" id="{EC14E2BA-50D2-442C-A7AF-F1E4D32DBF1F}">
    <text>Utilzar percentuais conforme a prática local.</text>
  </threadedComment>
  <threadedComment ref="E99" dT="2021-02-21T00:54:11.20" personId="{00000000-0000-0000-0000-000000000000}" id="{C3099065-E60A-4725-BC1E-514AE1C1A131}">
    <text>Este é item é utilizado quando a empresa encaminha empregado para substituir o titular do posto, fato que o levar descansar durante uma hora. Se houver descanso sem qualquer substituição, este item fica zerado. Se for utilizar este item colocar 1 na célula D100</text>
  </threadedComment>
  <threadedComment ref="E112" dT="2021-02-21T00:58:00.17" personId="{00000000-0000-0000-0000-000000000000}" id="{A57BE93B-F457-4FA4-BA96-60ED39FD9C28}">
    <text>este item é obtido a partir da somatório de todo o custos do fornecimento de uniforme durante o ano e dividido por 12 meses, vez que o fornecimento do uniforme é semestral e calcula-se a partir de dois fornecimentos.</text>
  </threadedComment>
  <threadedComment ref="E113" dT="2021-02-21T01:01:05.63" personId="{00000000-0000-0000-0000-000000000000}" id="{96FD5A2E-017E-4D75-AD1E-39F33015C901}">
    <text>o equipamento individual deve ser depreciado conforme a sua vida útil em meses. cada equipamento individual tem vida útil diferente de outro equipamento. Deve ser somado todo os os equipamento individuais e dividido de acordo com a sua vida útil.</text>
  </threadedComment>
  <threadedComment ref="E114" dT="2021-02-21T01:02:08.50" personId="{00000000-0000-0000-0000-000000000000}" id="{28ED0C8C-1E20-40C1-BF15-68D3AD8247E2}">
    <text>utiliza a mesma lógica do equipamento individual, contudo, divide-se pelo número de empregados que utilizam o equipamento. faz-se rateio.</text>
  </threadedComment>
  <threadedComment ref="E115" dT="2021-02-21T01:02:37.98" personId="{00000000-0000-0000-0000-000000000000}" id="{A1FA14CC-AA88-4556-8AA6-03000EA8DA68}">
    <text>Segue a regra do equipamento do posto.</text>
  </threadedComment>
  <threadedComment ref="E116" dT="2021-02-21T01:02:58.66" personId="{00000000-0000-0000-0000-000000000000}" id="{C74CC7AF-25E7-4DEC-9F83-0841AE9E1D3E}">
    <text>em regra, segue a regra do equipamento individual.</text>
  </threadedComment>
  <threadedComment ref="E117" dT="2021-02-21T01:04:13.94" personId="{00000000-0000-0000-0000-000000000000}" id="{C4A43126-AD04-43D6-8D3D-F8EC15C021C4}">
    <text>o custo de combustível é por posto de trabalho. se o posto de trabalho tiver 2 empregados, 12X36, por exemplo, divide-se a despesa por dois, pois ao final da planilha multiplica-se o valor da despesa com um empregado por 2.</text>
  </threadedComment>
  <threadedComment ref="E118" dT="2021-02-21T01:05:38.36" personId="{00000000-0000-0000-0000-000000000000}" id="{CA331257-7D07-473B-95CB-A90B1E7208DC}">
    <text>segue a regra do equipamento por posto, considerar a vida útil de cada equipamento. O armamento tem se utilizado 120 meses e colete 60 meses. Munição, 24 meses.</text>
  </threadedComment>
  <threadedComment ref="E119" dT="2021-02-21T01:06:11.93" personId="{00000000-0000-0000-0000-000000000000}" id="{330D57E4-CEA4-47AA-B31A-2850CA6878FE}">
    <text>segue a regra do equipamento por posto. divide-se pelo número total de equipamentos.</text>
  </threadedComment>
  <threadedComment ref="E120" dT="2021-02-21T01:12:02.16" personId="{00000000-0000-0000-0000-000000000000}" id="{0DEADF7F-A71E-4AED-8517-EF27FA8EE415}">
    <text>Deve ser somado o total de equipamento e multiplicado pela taxa de manutenção. O TCU utiliza 0,5% e divide pelo número de empregados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zoomScale="120" zoomScaleNormal="80" zoomScaleSheetLayoutView="120" workbookViewId="0">
      <selection activeCell="C7" sqref="C7"/>
    </sheetView>
  </sheetViews>
  <sheetFormatPr defaultColWidth="9.140625" defaultRowHeight="14.25"/>
  <cols>
    <col min="1" max="1" width="9.7109375" style="16" customWidth="1"/>
    <col min="2" max="2" width="36.140625" style="16" customWidth="1"/>
    <col min="3" max="3" width="19.140625" style="17" customWidth="1"/>
    <col min="4" max="4" width="19.5703125" style="20" customWidth="1"/>
    <col min="5" max="5" width="19.140625" style="16" customWidth="1"/>
    <col min="6" max="6" width="21" style="16" customWidth="1"/>
    <col min="7" max="7" width="18.85546875" style="16" customWidth="1"/>
    <col min="8" max="8" width="15" style="16" customWidth="1"/>
    <col min="9" max="9" width="17" style="16" customWidth="1"/>
    <col min="10" max="16384" width="9.140625" style="16"/>
  </cols>
  <sheetData>
    <row r="1" spans="1:7">
      <c r="A1" s="118" t="s">
        <v>58</v>
      </c>
      <c r="B1" s="118"/>
      <c r="C1" s="118"/>
      <c r="D1" s="118"/>
      <c r="E1" s="118"/>
      <c r="F1" s="119"/>
      <c r="G1" s="117"/>
    </row>
    <row r="2" spans="1:7">
      <c r="A2" s="118"/>
      <c r="B2" s="118"/>
      <c r="C2" s="118"/>
      <c r="D2" s="118"/>
      <c r="E2" s="118"/>
      <c r="F2" s="119"/>
      <c r="G2" s="117"/>
    </row>
    <row r="3" spans="1:7" ht="21" thickBot="1">
      <c r="A3" s="34"/>
      <c r="B3" s="34"/>
      <c r="C3" s="34"/>
      <c r="D3" s="34"/>
      <c r="E3" s="34"/>
      <c r="F3" s="34"/>
      <c r="G3" s="117"/>
    </row>
    <row r="4" spans="1:7" ht="45" customHeight="1">
      <c r="A4" s="126" t="s">
        <v>106</v>
      </c>
      <c r="B4" s="129"/>
      <c r="C4" s="123" t="s">
        <v>152</v>
      </c>
      <c r="D4" s="123" t="s">
        <v>151</v>
      </c>
      <c r="E4" s="123" t="s">
        <v>153</v>
      </c>
      <c r="F4" s="126" t="s">
        <v>154</v>
      </c>
      <c r="G4" s="117"/>
    </row>
    <row r="5" spans="1:7" ht="15" customHeight="1">
      <c r="A5" s="127"/>
      <c r="B5" s="130"/>
      <c r="C5" s="124"/>
      <c r="D5" s="124"/>
      <c r="E5" s="124"/>
      <c r="F5" s="127"/>
      <c r="G5" s="117"/>
    </row>
    <row r="6" spans="1:7" ht="15.75" customHeight="1" thickBot="1">
      <c r="A6" s="128"/>
      <c r="B6" s="131"/>
      <c r="C6" s="125"/>
      <c r="D6" s="125"/>
      <c r="E6" s="125"/>
      <c r="F6" s="128"/>
      <c r="G6" s="117"/>
    </row>
    <row r="7" spans="1:7" ht="16.5" thickBot="1">
      <c r="A7" s="102" t="s">
        <v>105</v>
      </c>
      <c r="B7" s="103" t="s">
        <v>150</v>
      </c>
      <c r="C7" s="104">
        <f>modelo!E146</f>
        <v>0</v>
      </c>
      <c r="D7" s="54">
        <v>5</v>
      </c>
      <c r="E7" s="105">
        <f>C7*D7</f>
        <v>0</v>
      </c>
      <c r="F7" s="106">
        <f>E7*12</f>
        <v>0</v>
      </c>
      <c r="G7" s="117"/>
    </row>
    <row r="8" spans="1:7" ht="15.75" customHeight="1" thickBot="1">
      <c r="A8" s="120" t="s">
        <v>155</v>
      </c>
      <c r="B8" s="121"/>
      <c r="C8" s="121"/>
      <c r="D8" s="121"/>
      <c r="E8" s="122"/>
      <c r="F8" s="94">
        <f>SUM(F7:F7)</f>
        <v>0</v>
      </c>
      <c r="G8" s="117"/>
    </row>
    <row r="12" spans="1:7">
      <c r="A12" s="132"/>
      <c r="B12" s="132"/>
      <c r="C12" s="132"/>
      <c r="D12" s="132"/>
      <c r="E12" s="132"/>
      <c r="F12" s="132"/>
    </row>
    <row r="13" spans="1:7">
      <c r="A13" s="132"/>
      <c r="B13" s="132"/>
      <c r="C13" s="132"/>
      <c r="D13" s="132"/>
      <c r="E13" s="132"/>
      <c r="F13" s="132"/>
    </row>
    <row r="14" spans="1:7" ht="14.25" customHeight="1">
      <c r="A14" s="132"/>
      <c r="B14" s="132"/>
      <c r="C14" s="132"/>
      <c r="D14" s="132"/>
      <c r="E14" s="132"/>
      <c r="F14" s="132"/>
    </row>
    <row r="15" spans="1:7" ht="14.25" customHeight="1">
      <c r="A15" s="132"/>
      <c r="B15" s="132"/>
      <c r="C15" s="132"/>
      <c r="D15" s="132"/>
      <c r="E15" s="132"/>
      <c r="F15" s="132"/>
    </row>
    <row r="16" spans="1:7" ht="14.25" customHeight="1">
      <c r="A16" s="132"/>
      <c r="B16" s="132"/>
      <c r="C16" s="132"/>
      <c r="D16" s="132"/>
      <c r="E16" s="132"/>
      <c r="F16" s="132"/>
    </row>
    <row r="105" spans="2:2">
      <c r="B105" s="18"/>
    </row>
    <row r="106" spans="2:2">
      <c r="B106" s="18"/>
    </row>
    <row r="115" spans="5:5">
      <c r="E115" s="16">
        <f>SUM(E109:E111)</f>
        <v>0</v>
      </c>
    </row>
    <row r="117" spans="5:5">
      <c r="E117" s="16">
        <f>SUM(E111:E113)</f>
        <v>0</v>
      </c>
    </row>
  </sheetData>
  <mergeCells count="13">
    <mergeCell ref="A16:F16"/>
    <mergeCell ref="A15:F15"/>
    <mergeCell ref="A14:F14"/>
    <mergeCell ref="A13:F13"/>
    <mergeCell ref="A12:F12"/>
    <mergeCell ref="G1:G8"/>
    <mergeCell ref="A1:F2"/>
    <mergeCell ref="A8:E8"/>
    <mergeCell ref="E4:E6"/>
    <mergeCell ref="F4:F6"/>
    <mergeCell ref="A4:B6"/>
    <mergeCell ref="C4:C6"/>
    <mergeCell ref="D4:D6"/>
  </mergeCells>
  <printOptions horizontalCentered="1"/>
  <pageMargins left="1.1811023622047245" right="0.59055118110236227" top="1.5748031496062993" bottom="0.78740157480314965" header="0.31496062992125984" footer="0.31496062992125984"/>
  <pageSetup paperSize="9" scale="56" orientation="portrait" r:id="rId1"/>
  <headerFooter alignWithMargins="0">
    <oddFooter xml:space="preserve">&amp;CRua Ingá Qd. 42 Lote 01 S/N Casa 01/A Parque Primavera - Aparecida de Goiânia-GO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6"/>
  <sheetViews>
    <sheetView showGridLines="0" tabSelected="1" view="pageBreakPreview" topLeftCell="A127" zoomScale="95" zoomScaleNormal="95" zoomScaleSheetLayoutView="95" workbookViewId="0">
      <selection activeCell="D129" sqref="D129:D130"/>
    </sheetView>
  </sheetViews>
  <sheetFormatPr defaultColWidth="9.140625" defaultRowHeight="14.25"/>
  <cols>
    <col min="1" max="1" width="7.28515625" style="3" customWidth="1"/>
    <col min="2" max="2" width="31.5703125" style="2" customWidth="1"/>
    <col min="3" max="3" width="39.42578125" style="2" customWidth="1"/>
    <col min="4" max="4" width="14.28515625" style="5" customWidth="1"/>
    <col min="5" max="5" width="18.7109375" style="2" bestFit="1" customWidth="1"/>
    <col min="6" max="6" width="16.42578125" style="2" customWidth="1"/>
    <col min="7" max="16384" width="9.140625" style="2"/>
  </cols>
  <sheetData>
    <row r="1" spans="1:5" ht="15" thickBot="1"/>
    <row r="2" spans="1:5" ht="17.25" customHeight="1" thickBot="1">
      <c r="A2" s="137" t="s">
        <v>28</v>
      </c>
      <c r="B2" s="138"/>
      <c r="C2" s="138"/>
      <c r="D2" s="138"/>
      <c r="E2" s="139"/>
    </row>
    <row r="3" spans="1:5" ht="18" customHeight="1" thickBot="1">
      <c r="A3" s="47"/>
      <c r="B3" s="47"/>
      <c r="C3" s="109" t="s">
        <v>156</v>
      </c>
      <c r="D3" s="47"/>
      <c r="E3" s="47"/>
    </row>
    <row r="4" spans="1:5" ht="15.75">
      <c r="A4" s="140" t="s">
        <v>124</v>
      </c>
      <c r="B4" s="140"/>
      <c r="C4" s="141"/>
      <c r="D4" s="140"/>
      <c r="E4" s="140"/>
    </row>
    <row r="5" spans="1:5" ht="15.75">
      <c r="A5" s="140" t="s">
        <v>121</v>
      </c>
      <c r="B5" s="140"/>
      <c r="C5" s="140"/>
      <c r="D5" s="140"/>
      <c r="E5" s="140"/>
    </row>
    <row r="6" spans="1:5" ht="15.75">
      <c r="A6" s="140" t="s">
        <v>122</v>
      </c>
      <c r="B6" s="140"/>
      <c r="C6" s="140"/>
      <c r="D6" s="140"/>
      <c r="E6" s="140"/>
    </row>
    <row r="7" spans="1:5">
      <c r="A7" s="21"/>
      <c r="B7" s="21"/>
      <c r="C7" s="21"/>
      <c r="D7" s="21"/>
      <c r="E7" s="21"/>
    </row>
    <row r="8" spans="1:5">
      <c r="A8" s="142" t="s">
        <v>59</v>
      </c>
      <c r="B8" s="142"/>
      <c r="C8" s="142"/>
      <c r="D8" s="142"/>
      <c r="E8" s="142"/>
    </row>
    <row r="9" spans="1:5">
      <c r="A9" s="49" t="s">
        <v>34</v>
      </c>
      <c r="B9" s="133" t="s">
        <v>43</v>
      </c>
      <c r="C9" s="133"/>
      <c r="D9" s="143"/>
      <c r="E9" s="136"/>
    </row>
    <row r="10" spans="1:5" ht="15" customHeight="1">
      <c r="A10" s="49" t="s">
        <v>35</v>
      </c>
      <c r="B10" s="133" t="s">
        <v>44</v>
      </c>
      <c r="C10" s="133"/>
      <c r="D10" s="134"/>
      <c r="E10" s="135"/>
    </row>
    <row r="11" spans="1:5">
      <c r="A11" s="49" t="s">
        <v>36</v>
      </c>
      <c r="B11" s="133" t="s">
        <v>45</v>
      </c>
      <c r="C11" s="133"/>
      <c r="D11" s="136"/>
      <c r="E11" s="136"/>
    </row>
    <row r="12" spans="1:5">
      <c r="A12" s="49" t="s">
        <v>37</v>
      </c>
      <c r="B12" s="133" t="s">
        <v>46</v>
      </c>
      <c r="C12" s="133"/>
      <c r="D12" s="136"/>
      <c r="E12" s="136"/>
    </row>
    <row r="13" spans="1:5">
      <c r="A13" s="55"/>
      <c r="B13" s="56"/>
      <c r="C13" s="56"/>
      <c r="D13" s="55"/>
      <c r="E13" s="55"/>
    </row>
    <row r="14" spans="1:5" ht="28.5">
      <c r="A14" s="43" t="s">
        <v>60</v>
      </c>
      <c r="B14" s="43" t="s">
        <v>20</v>
      </c>
      <c r="C14" s="150" t="s">
        <v>4</v>
      </c>
      <c r="D14" s="151"/>
      <c r="E14" s="43" t="s">
        <v>22</v>
      </c>
    </row>
    <row r="15" spans="1:5">
      <c r="A15" s="50">
        <v>1</v>
      </c>
      <c r="B15" s="50" t="s">
        <v>150</v>
      </c>
      <c r="C15" s="152" t="s">
        <v>144</v>
      </c>
      <c r="D15" s="152"/>
      <c r="E15" s="15" t="s">
        <v>145</v>
      </c>
    </row>
    <row r="16" spans="1:5">
      <c r="A16" s="55"/>
      <c r="B16" s="56"/>
      <c r="C16" s="56"/>
      <c r="D16" s="55"/>
      <c r="E16" s="55"/>
    </row>
    <row r="17" spans="1:5" ht="15.75">
      <c r="A17" s="153" t="s">
        <v>5</v>
      </c>
      <c r="B17" s="153"/>
      <c r="C17" s="153"/>
      <c r="D17" s="153"/>
      <c r="E17" s="153"/>
    </row>
    <row r="18" spans="1:5">
      <c r="A18" s="142" t="s">
        <v>61</v>
      </c>
      <c r="B18" s="142"/>
      <c r="C18" s="142"/>
      <c r="D18" s="142"/>
      <c r="E18" s="142"/>
    </row>
    <row r="19" spans="1:5">
      <c r="A19" s="49">
        <v>1</v>
      </c>
      <c r="B19" s="133" t="s">
        <v>6</v>
      </c>
      <c r="C19" s="133"/>
      <c r="D19" s="136"/>
      <c r="E19" s="136"/>
    </row>
    <row r="20" spans="1:5">
      <c r="A20" s="49">
        <v>2</v>
      </c>
      <c r="B20" s="144" t="s">
        <v>62</v>
      </c>
      <c r="C20" s="145"/>
      <c r="D20" s="146"/>
      <c r="E20" s="147"/>
    </row>
    <row r="21" spans="1:5" ht="15" customHeight="1">
      <c r="A21" s="49">
        <v>3</v>
      </c>
      <c r="B21" s="133" t="s">
        <v>63</v>
      </c>
      <c r="C21" s="133"/>
      <c r="D21" s="148"/>
      <c r="E21" s="149"/>
    </row>
    <row r="22" spans="1:5">
      <c r="A22" s="49">
        <v>4</v>
      </c>
      <c r="B22" s="133" t="s">
        <v>7</v>
      </c>
      <c r="C22" s="133"/>
      <c r="D22" s="136"/>
      <c r="E22" s="136"/>
    </row>
    <row r="23" spans="1:5">
      <c r="A23" s="49">
        <v>5</v>
      </c>
      <c r="B23" s="133" t="s">
        <v>8</v>
      </c>
      <c r="C23" s="133"/>
      <c r="D23" s="143"/>
      <c r="E23" s="143"/>
    </row>
    <row r="24" spans="1:5">
      <c r="A24" s="156"/>
      <c r="B24" s="156"/>
      <c r="C24" s="156"/>
      <c r="D24" s="156"/>
      <c r="E24" s="156"/>
    </row>
    <row r="25" spans="1:5">
      <c r="A25" s="157" t="s">
        <v>9</v>
      </c>
      <c r="B25" s="158"/>
      <c r="C25" s="158"/>
      <c r="D25" s="158"/>
      <c r="E25" s="158"/>
    </row>
    <row r="26" spans="1:5">
      <c r="A26" s="43">
        <v>1</v>
      </c>
      <c r="B26" s="159" t="s">
        <v>82</v>
      </c>
      <c r="C26" s="159"/>
      <c r="D26" s="48" t="s">
        <v>21</v>
      </c>
      <c r="E26" s="57" t="s">
        <v>10</v>
      </c>
    </row>
    <row r="27" spans="1:5">
      <c r="A27" s="49" t="s">
        <v>0</v>
      </c>
      <c r="B27" s="154" t="s">
        <v>64</v>
      </c>
      <c r="C27" s="154"/>
      <c r="D27" s="13"/>
      <c r="E27" s="58">
        <f>D21</f>
        <v>0</v>
      </c>
    </row>
    <row r="28" spans="1:5">
      <c r="A28" s="49" t="s">
        <v>35</v>
      </c>
      <c r="B28" s="154" t="s">
        <v>109</v>
      </c>
      <c r="C28" s="154"/>
      <c r="D28" s="39"/>
      <c r="E28" s="58">
        <f>E27*D28</f>
        <v>0</v>
      </c>
    </row>
    <row r="29" spans="1:5">
      <c r="A29" s="49" t="s">
        <v>36</v>
      </c>
      <c r="B29" s="154" t="s">
        <v>110</v>
      </c>
      <c r="C29" s="154"/>
      <c r="D29" s="39"/>
      <c r="E29" s="58"/>
    </row>
    <row r="30" spans="1:5">
      <c r="A30" s="49" t="s">
        <v>37</v>
      </c>
      <c r="B30" s="154" t="s">
        <v>108</v>
      </c>
      <c r="C30" s="154"/>
      <c r="D30" s="39"/>
      <c r="E30" s="58">
        <f>(E27+E28)/220*D30*15*7</f>
        <v>0</v>
      </c>
    </row>
    <row r="31" spans="1:5">
      <c r="A31" s="49" t="s">
        <v>23</v>
      </c>
      <c r="B31" s="154" t="s">
        <v>111</v>
      </c>
      <c r="C31" s="154"/>
      <c r="D31" s="39"/>
      <c r="E31" s="58">
        <f>(E27+E28)/220*(D31+D30)*15*1</f>
        <v>0</v>
      </c>
    </row>
    <row r="32" spans="1:5">
      <c r="A32" s="49" t="s">
        <v>24</v>
      </c>
      <c r="B32" s="154" t="s">
        <v>125</v>
      </c>
      <c r="C32" s="154"/>
      <c r="D32" s="39"/>
      <c r="E32" s="58">
        <v>0</v>
      </c>
    </row>
    <row r="33" spans="1:7" s="7" customFormat="1">
      <c r="A33" s="155" t="s">
        <v>85</v>
      </c>
      <c r="B33" s="155"/>
      <c r="C33" s="155"/>
      <c r="D33" s="155"/>
      <c r="E33" s="59">
        <f>SUM(E27:E32)</f>
        <v>0</v>
      </c>
    </row>
    <row r="34" spans="1:7" s="7" customFormat="1">
      <c r="A34" s="60"/>
      <c r="B34" s="60"/>
      <c r="C34" s="60"/>
      <c r="D34" s="60"/>
      <c r="E34" s="22"/>
    </row>
    <row r="35" spans="1:7" s="7" customFormat="1">
      <c r="A35" s="157" t="s">
        <v>66</v>
      </c>
      <c r="B35" s="158"/>
      <c r="C35" s="158"/>
      <c r="D35" s="158"/>
      <c r="E35" s="158"/>
    </row>
    <row r="36" spans="1:7" s="7" customFormat="1">
      <c r="A36" s="164" t="s">
        <v>67</v>
      </c>
      <c r="B36" s="164"/>
      <c r="C36" s="164"/>
      <c r="D36" s="164"/>
      <c r="E36" s="165"/>
    </row>
    <row r="37" spans="1:7" s="7" customFormat="1">
      <c r="A37" s="27" t="s">
        <v>65</v>
      </c>
      <c r="B37" s="166" t="s">
        <v>15</v>
      </c>
      <c r="C37" s="167"/>
      <c r="D37" s="51" t="s">
        <v>21</v>
      </c>
      <c r="E37" s="51" t="s">
        <v>10</v>
      </c>
    </row>
    <row r="38" spans="1:7" s="7" customFormat="1">
      <c r="A38" s="6" t="s">
        <v>0</v>
      </c>
      <c r="B38" s="144" t="s">
        <v>112</v>
      </c>
      <c r="C38" s="145"/>
      <c r="D38" s="35">
        <v>8.3299999999999999E-2</v>
      </c>
      <c r="E38" s="61">
        <f>D38*E33</f>
        <v>0</v>
      </c>
    </row>
    <row r="39" spans="1:7" s="7" customFormat="1">
      <c r="A39" s="6" t="s">
        <v>1</v>
      </c>
      <c r="B39" s="40" t="s">
        <v>157</v>
      </c>
      <c r="C39" s="41"/>
      <c r="D39" s="35">
        <v>2.7799999999999998E-2</v>
      </c>
      <c r="E39" s="61">
        <f>D39*E33</f>
        <v>0</v>
      </c>
      <c r="F39" s="110"/>
    </row>
    <row r="40" spans="1:7" s="7" customFormat="1">
      <c r="A40" s="168" t="s">
        <v>86</v>
      </c>
      <c r="B40" s="168"/>
      <c r="C40" s="168"/>
      <c r="D40" s="111">
        <f>D38+D39</f>
        <v>0.1111</v>
      </c>
      <c r="E40" s="112">
        <f>SUM(E38:E39)</f>
        <v>0</v>
      </c>
      <c r="F40" s="100"/>
      <c r="G40" s="101"/>
    </row>
    <row r="41" spans="1:7" s="7" customFormat="1">
      <c r="A41" s="108"/>
      <c r="B41" s="169" t="s">
        <v>158</v>
      </c>
      <c r="C41" s="170"/>
      <c r="D41" s="113">
        <f>D40*D53</f>
        <v>4.4217800000000008E-2</v>
      </c>
      <c r="E41" s="114">
        <f>D53*E40</f>
        <v>0</v>
      </c>
      <c r="F41" s="115">
        <f>D41*E33</f>
        <v>0</v>
      </c>
      <c r="G41" s="101"/>
    </row>
    <row r="42" spans="1:7" s="7" customFormat="1">
      <c r="A42" s="62"/>
      <c r="B42" s="62"/>
      <c r="C42" s="62"/>
      <c r="D42" s="63"/>
      <c r="E42" s="64"/>
    </row>
    <row r="43" spans="1:7" s="7" customFormat="1">
      <c r="A43" s="164" t="s">
        <v>68</v>
      </c>
      <c r="B43" s="164"/>
      <c r="C43" s="164"/>
      <c r="D43" s="164"/>
      <c r="E43" s="165"/>
    </row>
    <row r="44" spans="1:7" s="7" customFormat="1">
      <c r="A44" s="28" t="s">
        <v>69</v>
      </c>
      <c r="B44" s="160" t="s">
        <v>13</v>
      </c>
      <c r="C44" s="161"/>
      <c r="D44" s="29" t="s">
        <v>21</v>
      </c>
      <c r="E44" s="29" t="s">
        <v>10</v>
      </c>
      <c r="G44" s="101"/>
    </row>
    <row r="45" spans="1:7" s="7" customFormat="1">
      <c r="A45" s="9" t="s">
        <v>0</v>
      </c>
      <c r="B45" s="162" t="s">
        <v>25</v>
      </c>
      <c r="C45" s="163"/>
      <c r="D45" s="65">
        <v>0.2</v>
      </c>
      <c r="E45" s="66">
        <f>($E$33+$E$40)*D45</f>
        <v>0</v>
      </c>
    </row>
    <row r="46" spans="1:7" s="7" customFormat="1" ht="13.9" customHeight="1">
      <c r="A46" s="9" t="s">
        <v>1</v>
      </c>
      <c r="B46" s="162" t="s">
        <v>49</v>
      </c>
      <c r="C46" s="163"/>
      <c r="D46" s="65">
        <v>2.5000000000000001E-2</v>
      </c>
      <c r="E46" s="66">
        <f>($E$33+$E$40)*D46</f>
        <v>0</v>
      </c>
    </row>
    <row r="47" spans="1:7" s="7" customFormat="1" ht="13.9" customHeight="1">
      <c r="A47" s="9" t="s">
        <v>36</v>
      </c>
      <c r="B47" s="162" t="s">
        <v>113</v>
      </c>
      <c r="C47" s="163"/>
      <c r="D47" s="65">
        <f>3%*2</f>
        <v>0.06</v>
      </c>
      <c r="E47" s="66">
        <f>($E$33+$E$40)*D47</f>
        <v>0</v>
      </c>
    </row>
    <row r="48" spans="1:7" s="7" customFormat="1" ht="13.9" customHeight="1">
      <c r="A48" s="9" t="s">
        <v>37</v>
      </c>
      <c r="B48" s="162" t="s">
        <v>47</v>
      </c>
      <c r="C48" s="163"/>
      <c r="D48" s="65">
        <v>1.4999999999999999E-2</v>
      </c>
      <c r="E48" s="66">
        <f t="shared" ref="E48:E52" si="0">($E$33+$E$40)*D48</f>
        <v>0</v>
      </c>
    </row>
    <row r="49" spans="1:5" s="7" customFormat="1" ht="13.9" customHeight="1">
      <c r="A49" s="9" t="s">
        <v>23</v>
      </c>
      <c r="B49" s="162" t="s">
        <v>48</v>
      </c>
      <c r="C49" s="163"/>
      <c r="D49" s="65">
        <v>0.01</v>
      </c>
      <c r="E49" s="66">
        <f t="shared" si="0"/>
        <v>0</v>
      </c>
    </row>
    <row r="50" spans="1:5" s="7" customFormat="1" ht="13.9" customHeight="1">
      <c r="A50" s="9" t="s">
        <v>12</v>
      </c>
      <c r="B50" s="172" t="s">
        <v>27</v>
      </c>
      <c r="C50" s="173"/>
      <c r="D50" s="65">
        <v>6.0000000000000001E-3</v>
      </c>
      <c r="E50" s="66">
        <f t="shared" si="0"/>
        <v>0</v>
      </c>
    </row>
    <row r="51" spans="1:5" s="7" customFormat="1" ht="13.9" customHeight="1">
      <c r="A51" s="9" t="s">
        <v>19</v>
      </c>
      <c r="B51" s="162" t="s">
        <v>26</v>
      </c>
      <c r="C51" s="163"/>
      <c r="D51" s="65">
        <v>2E-3</v>
      </c>
      <c r="E51" s="66">
        <f t="shared" si="0"/>
        <v>0</v>
      </c>
    </row>
    <row r="52" spans="1:5" s="7" customFormat="1" ht="13.9" customHeight="1">
      <c r="A52" s="10" t="s">
        <v>33</v>
      </c>
      <c r="B52" s="174" t="s">
        <v>50</v>
      </c>
      <c r="C52" s="175"/>
      <c r="D52" s="65">
        <v>0.08</v>
      </c>
      <c r="E52" s="66">
        <f t="shared" si="0"/>
        <v>0</v>
      </c>
    </row>
    <row r="53" spans="1:5" s="7" customFormat="1">
      <c r="A53" s="155" t="s">
        <v>87</v>
      </c>
      <c r="B53" s="155"/>
      <c r="C53" s="155"/>
      <c r="D53" s="67">
        <f>SUM(D45:D52)</f>
        <v>0.39800000000000008</v>
      </c>
      <c r="E53" s="96">
        <f>SUM(E45:E52)</f>
        <v>0</v>
      </c>
    </row>
    <row r="54" spans="1:5" s="7" customFormat="1">
      <c r="A54" s="60"/>
      <c r="B54" s="60"/>
      <c r="C54" s="60"/>
      <c r="D54" s="60"/>
      <c r="E54" s="22"/>
    </row>
    <row r="55" spans="1:5" s="7" customFormat="1">
      <c r="A55" s="164" t="s">
        <v>70</v>
      </c>
      <c r="B55" s="164"/>
      <c r="C55" s="164"/>
      <c r="D55" s="164"/>
      <c r="E55" s="165"/>
    </row>
    <row r="56" spans="1:5" s="8" customFormat="1" ht="14.45" customHeight="1">
      <c r="A56" s="27" t="s">
        <v>71</v>
      </c>
      <c r="B56" s="166" t="s">
        <v>83</v>
      </c>
      <c r="C56" s="176"/>
      <c r="D56" s="42"/>
      <c r="E56" s="51" t="s">
        <v>10</v>
      </c>
    </row>
    <row r="57" spans="1:5" s="8" customFormat="1">
      <c r="A57" s="38" t="s">
        <v>34</v>
      </c>
      <c r="B57" s="144" t="s">
        <v>126</v>
      </c>
      <c r="C57" s="171"/>
      <c r="D57" s="14"/>
      <c r="E57" s="68"/>
    </row>
    <row r="58" spans="1:5" s="8" customFormat="1">
      <c r="A58" s="49" t="s">
        <v>35</v>
      </c>
      <c r="B58" s="144" t="s">
        <v>127</v>
      </c>
      <c r="C58" s="171"/>
      <c r="D58" s="53"/>
      <c r="E58" s="68"/>
    </row>
    <row r="59" spans="1:5" s="8" customFormat="1" ht="14.25" customHeight="1">
      <c r="A59" s="49" t="s">
        <v>36</v>
      </c>
      <c r="B59" s="144" t="s">
        <v>149</v>
      </c>
      <c r="C59" s="171"/>
      <c r="D59" s="145"/>
      <c r="E59" s="68"/>
    </row>
    <row r="60" spans="1:5" s="8" customFormat="1">
      <c r="A60" s="49" t="s">
        <v>37</v>
      </c>
      <c r="B60" s="144" t="s">
        <v>114</v>
      </c>
      <c r="C60" s="171"/>
      <c r="D60" s="53"/>
      <c r="E60" s="68"/>
    </row>
    <row r="61" spans="1:5" s="8" customFormat="1">
      <c r="A61" s="49" t="s">
        <v>23</v>
      </c>
      <c r="B61" s="144" t="s">
        <v>128</v>
      </c>
      <c r="C61" s="171"/>
      <c r="D61" s="145"/>
      <c r="E61" s="68"/>
    </row>
    <row r="62" spans="1:5" s="8" customFormat="1">
      <c r="A62" s="49" t="s">
        <v>24</v>
      </c>
      <c r="B62" s="144" t="s">
        <v>148</v>
      </c>
      <c r="C62" s="171"/>
      <c r="D62" s="53"/>
      <c r="E62" s="68"/>
    </row>
    <row r="63" spans="1:5" s="7" customFormat="1" ht="15" thickBot="1">
      <c r="A63" s="182" t="s">
        <v>88</v>
      </c>
      <c r="B63" s="183"/>
      <c r="C63" s="183"/>
      <c r="D63" s="184"/>
      <c r="E63" s="69">
        <f>SUM(E57:E62)</f>
        <v>0</v>
      </c>
    </row>
    <row r="64" spans="1:5" s="7" customFormat="1" ht="15" customHeight="1" thickBot="1">
      <c r="A64" s="70"/>
      <c r="B64" s="71"/>
      <c r="C64" s="71"/>
      <c r="D64" s="71"/>
      <c r="E64" s="72"/>
    </row>
    <row r="65" spans="1:5" s="7" customFormat="1" ht="15" customHeight="1" thickBot="1">
      <c r="A65" s="185" t="s">
        <v>129</v>
      </c>
      <c r="B65" s="186"/>
      <c r="C65" s="186"/>
      <c r="D65" s="186"/>
      <c r="E65" s="187"/>
    </row>
    <row r="66" spans="1:5" s="7" customFormat="1" ht="15" customHeight="1" thickBot="1">
      <c r="A66" s="73" t="s">
        <v>34</v>
      </c>
      <c r="B66" s="188" t="s">
        <v>130</v>
      </c>
      <c r="C66" s="189"/>
      <c r="D66" s="74">
        <v>0</v>
      </c>
      <c r="E66" s="75">
        <f>E33/220*1.5*15*0.5*D66</f>
        <v>0</v>
      </c>
    </row>
    <row r="67" spans="1:5" s="7" customFormat="1" ht="15" customHeight="1" thickBot="1">
      <c r="A67" s="76"/>
      <c r="B67" s="185" t="s">
        <v>131</v>
      </c>
      <c r="C67" s="187"/>
      <c r="D67" s="76"/>
      <c r="E67" s="77">
        <f>E66</f>
        <v>0</v>
      </c>
    </row>
    <row r="68" spans="1:5" s="7" customFormat="1" ht="15" customHeight="1" thickBot="1">
      <c r="A68" s="190"/>
      <c r="B68" s="191"/>
      <c r="C68" s="191"/>
      <c r="D68" s="191"/>
      <c r="E68" s="192"/>
    </row>
    <row r="69" spans="1:5" s="7" customFormat="1">
      <c r="A69" s="193" t="s">
        <v>72</v>
      </c>
      <c r="B69" s="193"/>
      <c r="C69" s="193"/>
      <c r="D69" s="193"/>
      <c r="E69" s="194"/>
    </row>
    <row r="70" spans="1:5" s="7" customFormat="1">
      <c r="A70" s="30"/>
      <c r="B70" s="177" t="s">
        <v>84</v>
      </c>
      <c r="C70" s="178"/>
      <c r="D70" s="31" t="s">
        <v>14</v>
      </c>
      <c r="E70" s="29" t="s">
        <v>10</v>
      </c>
    </row>
    <row r="71" spans="1:5" s="7" customFormat="1">
      <c r="A71" s="11" t="s">
        <v>65</v>
      </c>
      <c r="B71" s="154" t="s">
        <v>74</v>
      </c>
      <c r="C71" s="154"/>
      <c r="D71" s="78">
        <f>D40</f>
        <v>0.1111</v>
      </c>
      <c r="E71" s="79">
        <f>E40</f>
        <v>0</v>
      </c>
    </row>
    <row r="72" spans="1:5" s="7" customFormat="1">
      <c r="A72" s="11" t="s">
        <v>69</v>
      </c>
      <c r="B72" s="154" t="s">
        <v>115</v>
      </c>
      <c r="C72" s="154"/>
      <c r="D72" s="78">
        <f>D53</f>
        <v>0.39800000000000008</v>
      </c>
      <c r="E72" s="79">
        <f>E53</f>
        <v>0</v>
      </c>
    </row>
    <row r="73" spans="1:5" s="7" customFormat="1">
      <c r="A73" s="11" t="s">
        <v>71</v>
      </c>
      <c r="B73" s="154" t="s">
        <v>75</v>
      </c>
      <c r="C73" s="154"/>
      <c r="D73" s="78">
        <v>0</v>
      </c>
      <c r="E73" s="79">
        <f>E63</f>
        <v>0</v>
      </c>
    </row>
    <row r="74" spans="1:5" s="7" customFormat="1">
      <c r="A74" s="11" t="s">
        <v>132</v>
      </c>
      <c r="B74" s="154" t="s">
        <v>133</v>
      </c>
      <c r="C74" s="154"/>
      <c r="D74" s="78">
        <v>0</v>
      </c>
      <c r="E74" s="79">
        <f>E67</f>
        <v>0</v>
      </c>
    </row>
    <row r="75" spans="1:5" s="7" customFormat="1" ht="15" thickBot="1">
      <c r="A75" s="179" t="s">
        <v>73</v>
      </c>
      <c r="B75" s="180"/>
      <c r="C75" s="181"/>
      <c r="D75" s="80">
        <f>SUM(D71:D74)</f>
        <v>0.50910000000000011</v>
      </c>
      <c r="E75" s="69">
        <f>SUM(E71:E74)</f>
        <v>0</v>
      </c>
    </row>
    <row r="76" spans="1:5" s="7" customFormat="1">
      <c r="A76" s="62"/>
      <c r="B76" s="62"/>
      <c r="C76" s="62"/>
      <c r="D76" s="81"/>
      <c r="E76" s="22"/>
    </row>
    <row r="77" spans="1:5" s="7" customFormat="1">
      <c r="A77" s="157" t="s">
        <v>76</v>
      </c>
      <c r="B77" s="158"/>
      <c r="C77" s="158"/>
      <c r="D77" s="158"/>
      <c r="E77" s="158"/>
    </row>
    <row r="78" spans="1:5" s="7" customFormat="1">
      <c r="A78" s="164" t="s">
        <v>76</v>
      </c>
      <c r="B78" s="164"/>
      <c r="C78" s="164"/>
      <c r="D78" s="164"/>
      <c r="E78" s="165"/>
    </row>
    <row r="79" spans="1:5" s="7" customFormat="1">
      <c r="A79" s="32">
        <v>3</v>
      </c>
      <c r="B79" s="197" t="s">
        <v>16</v>
      </c>
      <c r="C79" s="197"/>
      <c r="D79" s="33" t="s">
        <v>14</v>
      </c>
      <c r="E79" s="82" t="s">
        <v>10</v>
      </c>
    </row>
    <row r="80" spans="1:5" s="7" customFormat="1">
      <c r="A80" s="1" t="s">
        <v>0</v>
      </c>
      <c r="B80" s="154" t="s">
        <v>51</v>
      </c>
      <c r="C80" s="154"/>
      <c r="D80" s="83">
        <f>5%/12</f>
        <v>4.1666666666666666E-3</v>
      </c>
      <c r="E80" s="58">
        <f>D80*$E$33</f>
        <v>0</v>
      </c>
    </row>
    <row r="81" spans="1:6" s="7" customFormat="1" ht="13.9" customHeight="1">
      <c r="A81" s="1" t="s">
        <v>1</v>
      </c>
      <c r="B81" s="154" t="s">
        <v>52</v>
      </c>
      <c r="C81" s="154"/>
      <c r="D81" s="83">
        <f>D52*D80</f>
        <v>3.3333333333333332E-4</v>
      </c>
      <c r="E81" s="58">
        <f t="shared" ref="E81:E85" si="1">D81*$E$33</f>
        <v>0</v>
      </c>
    </row>
    <row r="82" spans="1:6" s="7" customFormat="1" ht="13.9" customHeight="1">
      <c r="A82" s="1" t="s">
        <v>2</v>
      </c>
      <c r="B82" s="154" t="s">
        <v>146</v>
      </c>
      <c r="C82" s="154"/>
      <c r="D82" s="83">
        <v>3.2000000000000001E-2</v>
      </c>
      <c r="E82" s="58">
        <f t="shared" si="1"/>
        <v>0</v>
      </c>
    </row>
    <row r="83" spans="1:6" s="7" customFormat="1" ht="13.9" customHeight="1">
      <c r="A83" s="1" t="s">
        <v>3</v>
      </c>
      <c r="B83" s="154" t="s">
        <v>53</v>
      </c>
      <c r="C83" s="154"/>
      <c r="D83" s="83">
        <f>7/30/12</f>
        <v>1.9444444444444445E-2</v>
      </c>
      <c r="E83" s="58">
        <f t="shared" si="1"/>
        <v>0</v>
      </c>
    </row>
    <row r="84" spans="1:6" s="7" customFormat="1" ht="13.9" customHeight="1">
      <c r="A84" s="1" t="s">
        <v>11</v>
      </c>
      <c r="B84" s="195" t="s">
        <v>116</v>
      </c>
      <c r="C84" s="196"/>
      <c r="D84" s="83">
        <f>D53*D83</f>
        <v>7.7388888888888906E-3</v>
      </c>
      <c r="E84" s="58">
        <f t="shared" si="1"/>
        <v>0</v>
      </c>
    </row>
    <row r="85" spans="1:6" s="7" customFormat="1">
      <c r="A85" s="1" t="s">
        <v>12</v>
      </c>
      <c r="B85" s="195" t="s">
        <v>147</v>
      </c>
      <c r="C85" s="196"/>
      <c r="D85" s="83">
        <v>8.0000000000000002E-3</v>
      </c>
      <c r="E85" s="58">
        <f t="shared" si="1"/>
        <v>0</v>
      </c>
    </row>
    <row r="86" spans="1:6" s="7" customFormat="1" ht="14.45" customHeight="1" thickBot="1">
      <c r="A86" s="179" t="s">
        <v>119</v>
      </c>
      <c r="B86" s="180"/>
      <c r="C86" s="181"/>
      <c r="D86" s="84">
        <f>SUM(D80:D85)</f>
        <v>7.1683333333333321E-2</v>
      </c>
      <c r="E86" s="69">
        <f>SUM(E80:E85)</f>
        <v>0</v>
      </c>
    </row>
    <row r="87" spans="1:6" s="7" customFormat="1">
      <c r="A87" s="62"/>
      <c r="B87" s="62"/>
      <c r="C87" s="62"/>
      <c r="D87" s="81"/>
      <c r="E87" s="22"/>
    </row>
    <row r="88" spans="1:6" s="7" customFormat="1">
      <c r="A88" s="157" t="s">
        <v>77</v>
      </c>
      <c r="B88" s="158"/>
      <c r="C88" s="158"/>
      <c r="D88" s="158"/>
      <c r="E88" s="158"/>
    </row>
    <row r="89" spans="1:6" s="7" customFormat="1" ht="16.5" customHeight="1">
      <c r="A89" s="164" t="s">
        <v>78</v>
      </c>
      <c r="B89" s="164"/>
      <c r="C89" s="164"/>
      <c r="D89" s="164"/>
      <c r="E89" s="165"/>
    </row>
    <row r="90" spans="1:6" s="7" customFormat="1">
      <c r="A90" s="27" t="s">
        <v>57</v>
      </c>
      <c r="B90" s="200" t="s">
        <v>81</v>
      </c>
      <c r="C90" s="200"/>
      <c r="D90" s="43" t="s">
        <v>14</v>
      </c>
      <c r="E90" s="51" t="s">
        <v>10</v>
      </c>
    </row>
    <row r="91" spans="1:6" s="7" customFormat="1">
      <c r="A91" s="6" t="s">
        <v>0</v>
      </c>
      <c r="B91" s="133" t="s">
        <v>54</v>
      </c>
      <c r="C91" s="133"/>
      <c r="D91" s="83">
        <v>8.3299999999999999E-2</v>
      </c>
      <c r="E91" s="58">
        <f>D91*$E$33</f>
        <v>0</v>
      </c>
      <c r="F91" s="100">
        <v>8.3299999999999999E-2</v>
      </c>
    </row>
    <row r="92" spans="1:6" s="7" customFormat="1">
      <c r="A92" s="6" t="s">
        <v>1</v>
      </c>
      <c r="B92" s="133" t="s">
        <v>81</v>
      </c>
      <c r="C92" s="133"/>
      <c r="D92" s="83">
        <v>2.8E-3</v>
      </c>
      <c r="E92" s="58">
        <f>D92*$E$33</f>
        <v>0</v>
      </c>
    </row>
    <row r="93" spans="1:6" s="7" customFormat="1">
      <c r="A93" s="6" t="s">
        <v>2</v>
      </c>
      <c r="B93" s="133" t="s">
        <v>55</v>
      </c>
      <c r="C93" s="133"/>
      <c r="D93" s="83">
        <v>8.0000000000000004E-4</v>
      </c>
      <c r="E93" s="58">
        <f t="shared" ref="E93:E96" si="2">D93*$E$33</f>
        <v>0</v>
      </c>
    </row>
    <row r="94" spans="1:6" s="7" customFormat="1">
      <c r="A94" s="6" t="s">
        <v>3</v>
      </c>
      <c r="B94" s="133" t="s">
        <v>56</v>
      </c>
      <c r="C94" s="133"/>
      <c r="D94" s="83">
        <v>2.9999999999999997E-4</v>
      </c>
      <c r="E94" s="58">
        <f t="shared" si="2"/>
        <v>0</v>
      </c>
    </row>
    <row r="95" spans="1:6" s="7" customFormat="1">
      <c r="A95" s="6" t="s">
        <v>11</v>
      </c>
      <c r="B95" s="133" t="s">
        <v>117</v>
      </c>
      <c r="C95" s="133"/>
      <c r="D95" s="83">
        <v>5.9999999999999995E-4</v>
      </c>
      <c r="E95" s="58">
        <f t="shared" si="2"/>
        <v>0</v>
      </c>
    </row>
    <row r="96" spans="1:6" s="7" customFormat="1">
      <c r="A96" s="1" t="s">
        <v>24</v>
      </c>
      <c r="B96" s="154" t="s">
        <v>143</v>
      </c>
      <c r="C96" s="154"/>
      <c r="D96" s="83">
        <v>0</v>
      </c>
      <c r="E96" s="58">
        <f t="shared" si="2"/>
        <v>0</v>
      </c>
    </row>
    <row r="97" spans="1:6" s="7" customFormat="1">
      <c r="A97" s="198" t="s">
        <v>89</v>
      </c>
      <c r="B97" s="199"/>
      <c r="C97" s="151"/>
      <c r="D97" s="85">
        <f>SUM(D91:D96)</f>
        <v>8.7799999999999989E-2</v>
      </c>
      <c r="E97" s="59">
        <f>SUM(E91:E96)</f>
        <v>0</v>
      </c>
    </row>
    <row r="98" spans="1:6" s="7" customFormat="1">
      <c r="A98" s="107"/>
      <c r="B98" s="169" t="s">
        <v>158</v>
      </c>
      <c r="C98" s="170"/>
      <c r="D98" s="85">
        <f>D97*D53</f>
        <v>3.49444E-2</v>
      </c>
      <c r="E98" s="116">
        <f>E97*D53</f>
        <v>0</v>
      </c>
      <c r="F98" s="101"/>
    </row>
    <row r="99" spans="1:6" s="7" customFormat="1">
      <c r="A99" s="62"/>
      <c r="B99" s="62"/>
      <c r="C99" s="62"/>
      <c r="D99" s="81"/>
      <c r="E99" s="22"/>
    </row>
    <row r="100" spans="1:6" s="7" customFormat="1">
      <c r="A100" s="164" t="s">
        <v>79</v>
      </c>
      <c r="B100" s="164"/>
      <c r="C100" s="164"/>
      <c r="D100" s="164"/>
      <c r="E100" s="165"/>
    </row>
    <row r="101" spans="1:6" s="7" customFormat="1">
      <c r="A101" s="27" t="s">
        <v>80</v>
      </c>
      <c r="B101" s="200" t="s">
        <v>42</v>
      </c>
      <c r="C101" s="200"/>
      <c r="D101" s="43" t="s">
        <v>14</v>
      </c>
      <c r="E101" s="51" t="s">
        <v>10</v>
      </c>
    </row>
    <row r="102" spans="1:6">
      <c r="A102" s="6" t="s">
        <v>0</v>
      </c>
      <c r="B102" s="133" t="s">
        <v>107</v>
      </c>
      <c r="C102" s="133"/>
      <c r="D102" s="86">
        <v>1</v>
      </c>
      <c r="E102" s="58">
        <v>0</v>
      </c>
    </row>
    <row r="103" spans="1:6" ht="15" thickBot="1">
      <c r="A103" s="179" t="s">
        <v>90</v>
      </c>
      <c r="B103" s="180"/>
      <c r="C103" s="180"/>
      <c r="D103" s="181"/>
      <c r="E103" s="69">
        <f>E102</f>
        <v>0</v>
      </c>
    </row>
    <row r="104" spans="1:6">
      <c r="A104" s="24"/>
      <c r="B104" s="56"/>
      <c r="C104" s="56"/>
      <c r="D104" s="25"/>
      <c r="E104" s="19"/>
    </row>
    <row r="105" spans="1:6">
      <c r="A105" s="205" t="s">
        <v>91</v>
      </c>
      <c r="B105" s="205"/>
      <c r="C105" s="205"/>
      <c r="D105" s="205"/>
      <c r="E105" s="206"/>
    </row>
    <row r="106" spans="1:6">
      <c r="A106" s="30"/>
      <c r="B106" s="177" t="s">
        <v>92</v>
      </c>
      <c r="C106" s="178"/>
      <c r="D106" s="31" t="s">
        <v>14</v>
      </c>
      <c r="E106" s="29" t="s">
        <v>10</v>
      </c>
    </row>
    <row r="107" spans="1:6">
      <c r="A107" s="11" t="s">
        <v>57</v>
      </c>
      <c r="B107" s="154" t="s">
        <v>81</v>
      </c>
      <c r="C107" s="154"/>
      <c r="D107" s="78">
        <f>D97</f>
        <v>8.7799999999999989E-2</v>
      </c>
      <c r="E107" s="79">
        <f>E97</f>
        <v>0</v>
      </c>
    </row>
    <row r="108" spans="1:6">
      <c r="A108" s="11" t="s">
        <v>80</v>
      </c>
      <c r="B108" s="154" t="s">
        <v>42</v>
      </c>
      <c r="C108" s="154"/>
      <c r="D108" s="23">
        <v>0</v>
      </c>
      <c r="E108" s="79">
        <f>E103</f>
        <v>0</v>
      </c>
    </row>
    <row r="109" spans="1:6" ht="15" thickBot="1">
      <c r="A109" s="179" t="s">
        <v>93</v>
      </c>
      <c r="B109" s="180"/>
      <c r="C109" s="181"/>
      <c r="D109" s="80">
        <f>SUM(D107:D108)</f>
        <v>8.7799999999999989E-2</v>
      </c>
      <c r="E109" s="69">
        <f>E107+E108</f>
        <v>0</v>
      </c>
    </row>
    <row r="110" spans="1:6">
      <c r="A110" s="37"/>
      <c r="B110" s="62"/>
      <c r="C110" s="62"/>
      <c r="D110" s="81"/>
      <c r="E110" s="22"/>
    </row>
    <row r="111" spans="1:6">
      <c r="A111" s="157" t="s">
        <v>94</v>
      </c>
      <c r="B111" s="158"/>
      <c r="C111" s="158"/>
      <c r="D111" s="158"/>
      <c r="E111" s="158"/>
    </row>
    <row r="112" spans="1:6">
      <c r="A112" s="164" t="s">
        <v>94</v>
      </c>
      <c r="B112" s="164"/>
      <c r="C112" s="164"/>
      <c r="D112" s="164"/>
      <c r="E112" s="165"/>
    </row>
    <row r="113" spans="1:5">
      <c r="A113" s="27">
        <v>5</v>
      </c>
      <c r="B113" s="201" t="s">
        <v>95</v>
      </c>
      <c r="C113" s="202"/>
      <c r="D113" s="203"/>
      <c r="E113" s="57" t="s">
        <v>10</v>
      </c>
    </row>
    <row r="114" spans="1:5">
      <c r="A114" s="6" t="s">
        <v>0</v>
      </c>
      <c r="B114" s="195" t="s">
        <v>32</v>
      </c>
      <c r="C114" s="204"/>
      <c r="D114" s="196"/>
      <c r="E114" s="58"/>
    </row>
    <row r="115" spans="1:5">
      <c r="A115" s="6" t="s">
        <v>1</v>
      </c>
      <c r="B115" s="195" t="s">
        <v>134</v>
      </c>
      <c r="C115" s="204"/>
      <c r="D115" s="196"/>
      <c r="E115" s="58"/>
    </row>
    <row r="116" spans="1:5">
      <c r="A116" s="6" t="s">
        <v>36</v>
      </c>
      <c r="B116" s="195" t="s">
        <v>135</v>
      </c>
      <c r="C116" s="204"/>
      <c r="D116" s="196"/>
      <c r="E116" s="58"/>
    </row>
    <row r="117" spans="1:5" ht="14.45" customHeight="1">
      <c r="A117" s="6" t="s">
        <v>37</v>
      </c>
      <c r="B117" s="144" t="s">
        <v>142</v>
      </c>
      <c r="C117" s="171"/>
      <c r="D117" s="46"/>
      <c r="E117" s="58"/>
    </row>
    <row r="118" spans="1:5">
      <c r="A118" s="6" t="s">
        <v>23</v>
      </c>
      <c r="B118" s="45" t="s">
        <v>136</v>
      </c>
      <c r="C118" s="52"/>
      <c r="D118" s="46"/>
      <c r="E118" s="58"/>
    </row>
    <row r="119" spans="1:5">
      <c r="A119" s="6" t="s">
        <v>24</v>
      </c>
      <c r="B119" s="45" t="s">
        <v>137</v>
      </c>
      <c r="C119" s="52"/>
      <c r="D119" s="46"/>
      <c r="E119" s="58"/>
    </row>
    <row r="120" spans="1:5">
      <c r="A120" s="6" t="s">
        <v>19</v>
      </c>
      <c r="B120" s="45" t="s">
        <v>123</v>
      </c>
      <c r="C120" s="52"/>
      <c r="D120" s="46"/>
      <c r="E120" s="58"/>
    </row>
    <row r="121" spans="1:5">
      <c r="A121" s="6" t="s">
        <v>33</v>
      </c>
      <c r="B121" s="45" t="s">
        <v>138</v>
      </c>
      <c r="C121" s="52"/>
      <c r="D121" s="46"/>
      <c r="E121" s="58"/>
    </row>
    <row r="122" spans="1:5">
      <c r="A122" s="6" t="s">
        <v>105</v>
      </c>
      <c r="B122" s="195" t="s">
        <v>139</v>
      </c>
      <c r="C122" s="204"/>
      <c r="D122" s="196"/>
      <c r="E122" s="58"/>
    </row>
    <row r="123" spans="1:5" s="7" customFormat="1" ht="15" thickBot="1">
      <c r="A123" s="179" t="s">
        <v>31</v>
      </c>
      <c r="B123" s="180"/>
      <c r="C123" s="180"/>
      <c r="D123" s="181"/>
      <c r="E123" s="69">
        <f>SUM(E114:E122)</f>
        <v>0</v>
      </c>
    </row>
    <row r="124" spans="1:5">
      <c r="E124" s="36">
        <f>D75+D86+D109</f>
        <v>0.66858333333333342</v>
      </c>
    </row>
    <row r="125" spans="1:5">
      <c r="A125" s="206" t="s">
        <v>140</v>
      </c>
      <c r="B125" s="211"/>
      <c r="C125" s="211"/>
      <c r="D125" s="212"/>
      <c r="E125" s="87">
        <f>D40+D53+D86+D97</f>
        <v>0.66858333333333342</v>
      </c>
    </row>
    <row r="126" spans="1:5">
      <c r="A126" s="157" t="s">
        <v>96</v>
      </c>
      <c r="B126" s="158"/>
      <c r="C126" s="158"/>
      <c r="D126" s="158"/>
      <c r="E126" s="158"/>
    </row>
    <row r="127" spans="1:5" s="8" customFormat="1">
      <c r="A127" s="164" t="s">
        <v>96</v>
      </c>
      <c r="B127" s="164"/>
      <c r="C127" s="164"/>
      <c r="D127" s="164"/>
      <c r="E127" s="165"/>
    </row>
    <row r="128" spans="1:5">
      <c r="A128" s="43">
        <v>6</v>
      </c>
      <c r="B128" s="200" t="s">
        <v>97</v>
      </c>
      <c r="C128" s="200"/>
      <c r="D128" s="43" t="s">
        <v>21</v>
      </c>
      <c r="E128" s="95" t="s">
        <v>10</v>
      </c>
    </row>
    <row r="129" spans="1:5">
      <c r="A129" s="26" t="s">
        <v>0</v>
      </c>
      <c r="B129" s="207" t="s">
        <v>118</v>
      </c>
      <c r="C129" s="207"/>
      <c r="D129" s="88"/>
      <c r="E129" s="89">
        <f>D129*E144</f>
        <v>0</v>
      </c>
    </row>
    <row r="130" spans="1:5">
      <c r="A130" s="12" t="s">
        <v>1</v>
      </c>
      <c r="B130" s="154" t="s">
        <v>40</v>
      </c>
      <c r="C130" s="154"/>
      <c r="D130" s="88"/>
      <c r="E130" s="79">
        <f>(E129+E144)*D130</f>
        <v>0</v>
      </c>
    </row>
    <row r="131" spans="1:5">
      <c r="A131" s="208" t="s">
        <v>36</v>
      </c>
      <c r="B131" s="142" t="s">
        <v>41</v>
      </c>
      <c r="C131" s="142"/>
      <c r="D131" s="85"/>
      <c r="E131" s="90"/>
    </row>
    <row r="132" spans="1:5">
      <c r="A132" s="209"/>
      <c r="B132" s="154" t="s">
        <v>38</v>
      </c>
      <c r="C132" s="154"/>
      <c r="D132" s="83">
        <v>1.6500000000000001E-2</v>
      </c>
      <c r="E132" s="58">
        <f>($E$129+$E$130+$E$144)/(1-($D$132+$D$133+$D$134))*D132</f>
        <v>0</v>
      </c>
    </row>
    <row r="133" spans="1:5">
      <c r="A133" s="209"/>
      <c r="B133" s="154" t="s">
        <v>141</v>
      </c>
      <c r="C133" s="154"/>
      <c r="D133" s="83">
        <v>7.5999999999999998E-2</v>
      </c>
      <c r="E133" s="58">
        <f>($E$129+$E$130+$E$144)/(1-($D$132+$D$133+$D$134))*D133</f>
        <v>0</v>
      </c>
    </row>
    <row r="134" spans="1:5" s="4" customFormat="1">
      <c r="A134" s="210"/>
      <c r="B134" s="154" t="s">
        <v>39</v>
      </c>
      <c r="C134" s="154"/>
      <c r="D134" s="83">
        <v>0.05</v>
      </c>
      <c r="E134" s="58">
        <f>($E$129+$E$130+$E$144)/(1-($D$132+$D$133+$D$134))*D134</f>
        <v>0</v>
      </c>
    </row>
    <row r="135" spans="1:5" ht="15" thickBot="1">
      <c r="A135" s="182" t="s">
        <v>120</v>
      </c>
      <c r="B135" s="183"/>
      <c r="C135" s="184"/>
      <c r="D135" s="91">
        <f>(1+D129)*(1+D130)/(1-(D132+D133+D134))-1</f>
        <v>0.16618075801749277</v>
      </c>
      <c r="E135" s="92">
        <f>E129+E130+E132+E133+E134</f>
        <v>0</v>
      </c>
    </row>
    <row r="137" spans="1:5">
      <c r="A137" s="205" t="s">
        <v>98</v>
      </c>
      <c r="B137" s="205"/>
      <c r="C137" s="205"/>
      <c r="D137" s="205"/>
      <c r="E137" s="206"/>
    </row>
    <row r="138" spans="1:5" ht="14.45" customHeight="1">
      <c r="A138" s="198" t="s">
        <v>29</v>
      </c>
      <c r="B138" s="199"/>
      <c r="C138" s="199"/>
      <c r="D138" s="151"/>
      <c r="E138" s="51" t="s">
        <v>17</v>
      </c>
    </row>
    <row r="139" spans="1:5">
      <c r="A139" s="6" t="s">
        <v>0</v>
      </c>
      <c r="B139" s="144" t="s">
        <v>18</v>
      </c>
      <c r="C139" s="171"/>
      <c r="D139" s="145"/>
      <c r="E139" s="93">
        <f>E33</f>
        <v>0</v>
      </c>
    </row>
    <row r="140" spans="1:5">
      <c r="A140" s="6" t="s">
        <v>1</v>
      </c>
      <c r="B140" s="144" t="s">
        <v>99</v>
      </c>
      <c r="C140" s="171"/>
      <c r="D140" s="145"/>
      <c r="E140" s="97">
        <f>E75</f>
        <v>0</v>
      </c>
    </row>
    <row r="141" spans="1:5">
      <c r="A141" s="6" t="s">
        <v>2</v>
      </c>
      <c r="B141" s="144" t="s">
        <v>100</v>
      </c>
      <c r="C141" s="171"/>
      <c r="D141" s="145"/>
      <c r="E141" s="97">
        <f>E86</f>
        <v>0</v>
      </c>
    </row>
    <row r="142" spans="1:5">
      <c r="A142" s="6" t="s">
        <v>3</v>
      </c>
      <c r="B142" s="144" t="s">
        <v>101</v>
      </c>
      <c r="C142" s="171"/>
      <c r="D142" s="145"/>
      <c r="E142" s="97">
        <f>E109</f>
        <v>0</v>
      </c>
    </row>
    <row r="143" spans="1:5">
      <c r="A143" s="49" t="s">
        <v>11</v>
      </c>
      <c r="B143" s="44" t="s">
        <v>102</v>
      </c>
      <c r="C143" s="44"/>
      <c r="D143" s="53"/>
      <c r="E143" s="93">
        <f>E123</f>
        <v>0</v>
      </c>
    </row>
    <row r="144" spans="1:5">
      <c r="A144" s="198" t="s">
        <v>103</v>
      </c>
      <c r="B144" s="199"/>
      <c r="C144" s="199"/>
      <c r="D144" s="151"/>
      <c r="E144" s="98">
        <f>SUM(E139:E143)</f>
        <v>0</v>
      </c>
    </row>
    <row r="145" spans="1:5" s="7" customFormat="1">
      <c r="A145" s="6" t="s">
        <v>24</v>
      </c>
      <c r="B145" s="144" t="s">
        <v>104</v>
      </c>
      <c r="C145" s="171"/>
      <c r="D145" s="145"/>
      <c r="E145" s="97">
        <f>E135</f>
        <v>0</v>
      </c>
    </row>
    <row r="146" spans="1:5">
      <c r="A146" s="155" t="s">
        <v>30</v>
      </c>
      <c r="B146" s="155"/>
      <c r="C146" s="155"/>
      <c r="D146" s="155"/>
      <c r="E146" s="99">
        <f>E144+E145</f>
        <v>0</v>
      </c>
    </row>
  </sheetData>
  <mergeCells count="134">
    <mergeCell ref="B142:D142"/>
    <mergeCell ref="A144:D144"/>
    <mergeCell ref="B145:D145"/>
    <mergeCell ref="A146:D146"/>
    <mergeCell ref="A135:C135"/>
    <mergeCell ref="A137:E137"/>
    <mergeCell ref="A138:D138"/>
    <mergeCell ref="B139:D139"/>
    <mergeCell ref="B140:D140"/>
    <mergeCell ref="B141:D141"/>
    <mergeCell ref="B129:C129"/>
    <mergeCell ref="B130:C130"/>
    <mergeCell ref="A131:A134"/>
    <mergeCell ref="B131:C131"/>
    <mergeCell ref="B132:C132"/>
    <mergeCell ref="B133:C133"/>
    <mergeCell ref="B134:C134"/>
    <mergeCell ref="B122:D122"/>
    <mergeCell ref="A123:D123"/>
    <mergeCell ref="A125:D125"/>
    <mergeCell ref="A126:E126"/>
    <mergeCell ref="A127:E127"/>
    <mergeCell ref="B128:C128"/>
    <mergeCell ref="A112:E112"/>
    <mergeCell ref="B113:D113"/>
    <mergeCell ref="B114:D114"/>
    <mergeCell ref="B115:D115"/>
    <mergeCell ref="B116:D116"/>
    <mergeCell ref="B117:C117"/>
    <mergeCell ref="A105:E105"/>
    <mergeCell ref="B106:C106"/>
    <mergeCell ref="B107:C107"/>
    <mergeCell ref="B108:C108"/>
    <mergeCell ref="A109:C109"/>
    <mergeCell ref="A111:E111"/>
    <mergeCell ref="B96:C96"/>
    <mergeCell ref="A97:C97"/>
    <mergeCell ref="A100:E100"/>
    <mergeCell ref="B101:C101"/>
    <mergeCell ref="B102:C102"/>
    <mergeCell ref="A103:D103"/>
    <mergeCell ref="B90:C90"/>
    <mergeCell ref="B91:C91"/>
    <mergeCell ref="B92:C92"/>
    <mergeCell ref="B93:C93"/>
    <mergeCell ref="B94:C94"/>
    <mergeCell ref="B95:C95"/>
    <mergeCell ref="B98:C98"/>
    <mergeCell ref="B83:C83"/>
    <mergeCell ref="B84:C84"/>
    <mergeCell ref="B85:C85"/>
    <mergeCell ref="A86:C86"/>
    <mergeCell ref="A88:E88"/>
    <mergeCell ref="A89:E89"/>
    <mergeCell ref="A77:E77"/>
    <mergeCell ref="A78:E78"/>
    <mergeCell ref="B79:C79"/>
    <mergeCell ref="B80:C80"/>
    <mergeCell ref="B81:C81"/>
    <mergeCell ref="B82:C82"/>
    <mergeCell ref="B70:C70"/>
    <mergeCell ref="B71:C71"/>
    <mergeCell ref="B72:C72"/>
    <mergeCell ref="B73:C73"/>
    <mergeCell ref="B74:C74"/>
    <mergeCell ref="A75:C75"/>
    <mergeCell ref="A63:D63"/>
    <mergeCell ref="A65:E65"/>
    <mergeCell ref="B66:C66"/>
    <mergeCell ref="B67:C67"/>
    <mergeCell ref="A68:E68"/>
    <mergeCell ref="A69:E69"/>
    <mergeCell ref="B57:C57"/>
    <mergeCell ref="B58:C58"/>
    <mergeCell ref="B59:D59"/>
    <mergeCell ref="B60:C60"/>
    <mergeCell ref="B61:D61"/>
    <mergeCell ref="B62:C62"/>
    <mergeCell ref="B50:C50"/>
    <mergeCell ref="B51:C51"/>
    <mergeCell ref="B52:C52"/>
    <mergeCell ref="A53:C53"/>
    <mergeCell ref="A55:E55"/>
    <mergeCell ref="B56:C56"/>
    <mergeCell ref="B44:C44"/>
    <mergeCell ref="B45:C45"/>
    <mergeCell ref="B46:C46"/>
    <mergeCell ref="B47:C47"/>
    <mergeCell ref="B48:C48"/>
    <mergeCell ref="B49:C49"/>
    <mergeCell ref="A35:E35"/>
    <mergeCell ref="A36:E36"/>
    <mergeCell ref="B37:C37"/>
    <mergeCell ref="B38:C38"/>
    <mergeCell ref="A40:C40"/>
    <mergeCell ref="A43:E43"/>
    <mergeCell ref="B41:C41"/>
    <mergeCell ref="B28:C28"/>
    <mergeCell ref="B29:C29"/>
    <mergeCell ref="B30:C30"/>
    <mergeCell ref="B31:C31"/>
    <mergeCell ref="B32:C32"/>
    <mergeCell ref="A33:D33"/>
    <mergeCell ref="B23:C23"/>
    <mergeCell ref="D23:E23"/>
    <mergeCell ref="A24:E24"/>
    <mergeCell ref="A25:E25"/>
    <mergeCell ref="B26:C26"/>
    <mergeCell ref="B27:C27"/>
    <mergeCell ref="B20:C20"/>
    <mergeCell ref="D20:E20"/>
    <mergeCell ref="B21:C21"/>
    <mergeCell ref="D21:E21"/>
    <mergeCell ref="B22:C22"/>
    <mergeCell ref="D22:E22"/>
    <mergeCell ref="C14:D14"/>
    <mergeCell ref="C15:D15"/>
    <mergeCell ref="A17:E17"/>
    <mergeCell ref="A18:E18"/>
    <mergeCell ref="B19:C19"/>
    <mergeCell ref="D19:E19"/>
    <mergeCell ref="B10:C10"/>
    <mergeCell ref="D10:E10"/>
    <mergeCell ref="B11:C11"/>
    <mergeCell ref="D11:E11"/>
    <mergeCell ref="B12:C12"/>
    <mergeCell ref="D12:E12"/>
    <mergeCell ref="A2:E2"/>
    <mergeCell ref="A4:E4"/>
    <mergeCell ref="A5:E5"/>
    <mergeCell ref="A6:E6"/>
    <mergeCell ref="A8:E8"/>
    <mergeCell ref="B9:C9"/>
    <mergeCell ref="D9:E9"/>
  </mergeCells>
  <printOptions horizontalCentered="1"/>
  <pageMargins left="1.1811023622047245" right="0.59055118110236227" top="1.5748031496062993" bottom="0.78740157480314965" header="0.31496062992125984" footer="0.31496062992125984"/>
  <pageSetup paperSize="9" scale="49" orientation="portrait" r:id="rId1"/>
  <headerFooter alignWithMargins="0">
    <oddFooter xml:space="preserve">&amp;CRua Ingá Qd. 42 Lote 01 S/N Casa 01/A Parque Primavera - Aparecida de Goiânia-GO
</oddFooter>
  </headerFooter>
  <rowBreaks count="1" manualBreakCount="1">
    <brk id="7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RESUMO</vt:lpstr>
      <vt:lpstr>modelo</vt:lpstr>
      <vt:lpstr>modelo!Area_de_impressao</vt:lpstr>
      <vt:lpstr>RESUMO!Area_de_impressao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2021-06-11T14:24:01Z</dcterms:modified>
</cp:coreProperties>
</file>