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F2232D32-9903-4C45-A090-5ADA047058DF}" xr6:coauthVersionLast="47" xr6:coauthVersionMax="47" xr10:uidLastSave="{00000000-0000-0000-0000-000000000000}"/>
  <bookViews>
    <workbookView xWindow="-104" yWindow="-104" windowWidth="22326" windowHeight="11947" xr2:uid="{297CA634-9F19-46FF-BEDF-9C28B6A40086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H8" i="9"/>
  <c r="C31" i="9" s="1"/>
  <c r="H5" i="9"/>
  <c r="C28" i="9" s="1"/>
  <c r="G5" i="9"/>
  <c r="C80" i="8"/>
  <c r="C79" i="8"/>
  <c r="F78" i="8"/>
  <c r="C78" i="8"/>
  <c r="C77" i="8"/>
  <c r="F76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F80" i="8" s="1"/>
  <c r="C61" i="8"/>
  <c r="D56" i="8"/>
  <c r="F50" i="8"/>
  <c r="F49" i="8"/>
  <c r="F48" i="8"/>
  <c r="C48" i="8"/>
  <c r="C47" i="8"/>
  <c r="F44" i="8"/>
  <c r="F40" i="8"/>
  <c r="A39" i="8"/>
  <c r="H34" i="8"/>
  <c r="F55" i="8" s="1"/>
  <c r="E34" i="8"/>
  <c r="A34" i="8"/>
  <c r="H29" i="8"/>
  <c r="F54" i="8" s="1"/>
  <c r="E29" i="8"/>
  <c r="A29" i="8"/>
  <c r="H24" i="8"/>
  <c r="F52" i="8" s="1"/>
  <c r="H23" i="8"/>
  <c r="F51" i="8" s="1"/>
  <c r="H22" i="8"/>
  <c r="H21" i="8"/>
  <c r="H20" i="8"/>
  <c r="H19" i="8"/>
  <c r="F47" i="8" s="1"/>
  <c r="E17" i="8"/>
  <c r="H15" i="8"/>
  <c r="F46" i="8" s="1"/>
  <c r="H14" i="8"/>
  <c r="F45" i="8" s="1"/>
  <c r="C14" i="8"/>
  <c r="H12" i="8"/>
  <c r="H11" i="8"/>
  <c r="F43" i="8" s="1"/>
  <c r="H10" i="8"/>
  <c r="F42" i="8" s="1"/>
  <c r="H9" i="8"/>
  <c r="F41" i="8" s="1"/>
  <c r="H8" i="8"/>
  <c r="H7" i="8"/>
  <c r="F39" i="8" s="1"/>
  <c r="E5" i="8"/>
  <c r="H132" i="7"/>
  <c r="E128" i="7"/>
  <c r="C128" i="7"/>
  <c r="E122" i="7"/>
  <c r="G119" i="7"/>
  <c r="G118" i="7"/>
  <c r="H117" i="7"/>
  <c r="H113" i="7"/>
  <c r="H106" i="7"/>
  <c r="H102" i="7"/>
  <c r="H100" i="7"/>
  <c r="H97" i="7"/>
  <c r="H95" i="7"/>
  <c r="H92" i="7"/>
  <c r="G86" i="7"/>
  <c r="H85" i="7"/>
  <c r="G79" i="7"/>
  <c r="H74" i="7"/>
  <c r="H66" i="7"/>
  <c r="H62" i="7"/>
  <c r="H61" i="7"/>
  <c r="H53" i="7"/>
  <c r="G45" i="7"/>
  <c r="G51" i="7" s="1"/>
  <c r="F45" i="7"/>
  <c r="C45" i="7"/>
  <c r="H42" i="7"/>
  <c r="G38" i="7"/>
  <c r="G37" i="7"/>
  <c r="G39" i="7" s="1"/>
  <c r="G67" i="7" s="1"/>
  <c r="H36" i="7"/>
  <c r="H26" i="7"/>
  <c r="H27" i="7" s="1"/>
  <c r="H32" i="7" s="1"/>
  <c r="H25" i="7"/>
  <c r="H20" i="7"/>
  <c r="F12" i="7"/>
  <c r="H9" i="7"/>
  <c r="H7" i="7"/>
  <c r="H6" i="7"/>
  <c r="B4" i="7"/>
  <c r="B3" i="7"/>
  <c r="H132" i="6"/>
  <c r="C128" i="6"/>
  <c r="E122" i="6"/>
  <c r="G119" i="6"/>
  <c r="G118" i="6"/>
  <c r="H117" i="6"/>
  <c r="H113" i="6"/>
  <c r="H106" i="6"/>
  <c r="H100" i="6"/>
  <c r="H97" i="6"/>
  <c r="H102" i="6" s="1"/>
  <c r="H95" i="6"/>
  <c r="H92" i="6"/>
  <c r="H85" i="6"/>
  <c r="G79" i="6"/>
  <c r="H79" i="6" s="1"/>
  <c r="H74" i="6"/>
  <c r="H66" i="6"/>
  <c r="H53" i="6"/>
  <c r="F45" i="6"/>
  <c r="C45" i="6"/>
  <c r="G45" i="6" s="1"/>
  <c r="H42" i="6"/>
  <c r="G38" i="6"/>
  <c r="G37" i="6"/>
  <c r="G39" i="6" s="1"/>
  <c r="G67" i="6" s="1"/>
  <c r="H36" i="6"/>
  <c r="H32" i="6"/>
  <c r="H26" i="6"/>
  <c r="H25" i="6"/>
  <c r="H20" i="6"/>
  <c r="F12" i="6"/>
  <c r="H9" i="6"/>
  <c r="H7" i="6"/>
  <c r="H6" i="6"/>
  <c r="B4" i="6"/>
  <c r="B3" i="6"/>
  <c r="H134" i="5"/>
  <c r="E129" i="5"/>
  <c r="E123" i="5"/>
  <c r="G120" i="5"/>
  <c r="G119" i="5"/>
  <c r="H118" i="5"/>
  <c r="H114" i="5"/>
  <c r="H107" i="5"/>
  <c r="H101" i="5"/>
  <c r="H98" i="5"/>
  <c r="H103" i="5" s="1"/>
  <c r="H96" i="5"/>
  <c r="G88" i="5"/>
  <c r="H86" i="5"/>
  <c r="G80" i="5"/>
  <c r="G78" i="5"/>
  <c r="H75" i="5"/>
  <c r="H67" i="5"/>
  <c r="H62" i="5"/>
  <c r="H55" i="5"/>
  <c r="H53" i="5"/>
  <c r="F45" i="5"/>
  <c r="C45" i="5"/>
  <c r="H42" i="5"/>
  <c r="G39" i="5"/>
  <c r="G68" i="5" s="1"/>
  <c r="G38" i="5"/>
  <c r="G37" i="5"/>
  <c r="H36" i="5"/>
  <c r="H32" i="5"/>
  <c r="H28" i="5"/>
  <c r="H26" i="5"/>
  <c r="H25" i="5"/>
  <c r="H20" i="5"/>
  <c r="F12" i="5"/>
  <c r="H9" i="5"/>
  <c r="H7" i="5"/>
  <c r="C129" i="5" s="1"/>
  <c r="B3" i="5"/>
  <c r="H134" i="4"/>
  <c r="E129" i="4"/>
  <c r="E123" i="4"/>
  <c r="G120" i="4"/>
  <c r="G119" i="4"/>
  <c r="H118" i="4"/>
  <c r="H114" i="4"/>
  <c r="H107" i="4"/>
  <c r="H101" i="4"/>
  <c r="H98" i="4"/>
  <c r="H103" i="4" s="1"/>
  <c r="H96" i="4"/>
  <c r="G90" i="4"/>
  <c r="G89" i="4"/>
  <c r="H86" i="4"/>
  <c r="G80" i="4"/>
  <c r="H75" i="4"/>
  <c r="G68" i="4"/>
  <c r="H67" i="4"/>
  <c r="H60" i="4"/>
  <c r="H53" i="4"/>
  <c r="F45" i="4"/>
  <c r="C45" i="4"/>
  <c r="G45" i="4" s="1"/>
  <c r="G51" i="4" s="1"/>
  <c r="G69" i="4" s="1"/>
  <c r="H42" i="4"/>
  <c r="G39" i="4"/>
  <c r="G38" i="4"/>
  <c r="G37" i="4"/>
  <c r="H36" i="4"/>
  <c r="H32" i="4"/>
  <c r="H25" i="4"/>
  <c r="H20" i="4"/>
  <c r="F12" i="4"/>
  <c r="H9" i="4"/>
  <c r="H7" i="4"/>
  <c r="C129" i="4" s="1"/>
  <c r="B3" i="4"/>
  <c r="I135" i="3"/>
  <c r="H134" i="3"/>
  <c r="E123" i="3"/>
  <c r="G120" i="3"/>
  <c r="G119" i="3"/>
  <c r="H118" i="3"/>
  <c r="H114" i="3"/>
  <c r="H107" i="3"/>
  <c r="H103" i="3"/>
  <c r="H101" i="3"/>
  <c r="I98" i="3"/>
  <c r="I103" i="3" s="1"/>
  <c r="H98" i="3"/>
  <c r="H96" i="3"/>
  <c r="G92" i="3"/>
  <c r="G91" i="3"/>
  <c r="G87" i="3"/>
  <c r="H86" i="3"/>
  <c r="G80" i="3"/>
  <c r="I80" i="3" s="1"/>
  <c r="H75" i="3"/>
  <c r="H67" i="3"/>
  <c r="H63" i="3"/>
  <c r="I62" i="3"/>
  <c r="I55" i="3"/>
  <c r="H53" i="3"/>
  <c r="F45" i="3"/>
  <c r="C45" i="3"/>
  <c r="H42" i="3"/>
  <c r="G38" i="3"/>
  <c r="I38" i="3" s="1"/>
  <c r="I37" i="3"/>
  <c r="G37" i="3"/>
  <c r="H36" i="3"/>
  <c r="I32" i="3"/>
  <c r="I26" i="3"/>
  <c r="H26" i="3"/>
  <c r="H32" i="3" s="1"/>
  <c r="H25" i="3"/>
  <c r="H20" i="3"/>
  <c r="F12" i="3"/>
  <c r="H9" i="3"/>
  <c r="H7" i="3"/>
  <c r="C129" i="3" s="1"/>
  <c r="B3" i="3"/>
  <c r="G31" i="2"/>
  <c r="H31" i="2" s="1"/>
  <c r="H30" i="2"/>
  <c r="G30" i="2"/>
  <c r="H29" i="2"/>
  <c r="G29" i="2"/>
  <c r="G28" i="2"/>
  <c r="H28" i="2" s="1"/>
  <c r="H32" i="2" s="1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9" i="2" s="1"/>
  <c r="F5" i="2"/>
  <c r="F4" i="2"/>
  <c r="F3" i="2"/>
  <c r="H183" i="1"/>
  <c r="H179" i="1"/>
  <c r="C179" i="1"/>
  <c r="C175" i="1"/>
  <c r="H175" i="1" s="1"/>
  <c r="C171" i="1"/>
  <c r="H171" i="1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66" i="1" s="1"/>
  <c r="G86" i="8" s="1"/>
  <c r="E84" i="1"/>
  <c r="D83" i="1"/>
  <c r="E83" i="1" s="1"/>
  <c r="A83" i="1"/>
  <c r="D81" i="1"/>
  <c r="E124" i="3" s="1"/>
  <c r="F123" i="3" s="1"/>
  <c r="E80" i="1"/>
  <c r="D80" i="1"/>
  <c r="D78" i="1"/>
  <c r="G72" i="1"/>
  <c r="G71" i="1"/>
  <c r="G90" i="7" s="1"/>
  <c r="G70" i="1"/>
  <c r="G89" i="6" s="1"/>
  <c r="G69" i="1"/>
  <c r="G88" i="6" s="1"/>
  <c r="G68" i="1"/>
  <c r="G67" i="1"/>
  <c r="E61" i="1"/>
  <c r="G78" i="3" s="1"/>
  <c r="E59" i="1"/>
  <c r="G76" i="3" s="1"/>
  <c r="H54" i="1"/>
  <c r="H53" i="1"/>
  <c r="H52" i="1"/>
  <c r="H51" i="1"/>
  <c r="H50" i="1"/>
  <c r="H49" i="1"/>
  <c r="H48" i="1"/>
  <c r="H47" i="1"/>
  <c r="F43" i="1"/>
  <c r="D43" i="1"/>
  <c r="E43" i="1" s="1"/>
  <c r="I42" i="1" s="1"/>
  <c r="A42" i="1"/>
  <c r="F40" i="1"/>
  <c r="D40" i="1"/>
  <c r="E40" i="1" s="1"/>
  <c r="I39" i="1" s="1"/>
  <c r="H54" i="4" s="1"/>
  <c r="A39" i="1"/>
  <c r="F37" i="1"/>
  <c r="E37" i="1"/>
  <c r="I36" i="1" s="1"/>
  <c r="I54" i="3" s="1"/>
  <c r="D37" i="1"/>
  <c r="A36" i="1"/>
  <c r="F34" i="1"/>
  <c r="E34" i="1"/>
  <c r="I33" i="1" s="1"/>
  <c r="A33" i="1"/>
  <c r="I30" i="1"/>
  <c r="I28" i="1"/>
  <c r="H62" i="3" s="1"/>
  <c r="I26" i="1"/>
  <c r="H60" i="5" s="1"/>
  <c r="E24" i="1"/>
  <c r="I24" i="1" s="1"/>
  <c r="D24" i="1"/>
  <c r="G22" i="1"/>
  <c r="I22" i="1" s="1"/>
  <c r="E22" i="1"/>
  <c r="I20" i="1"/>
  <c r="I57" i="3" s="1"/>
  <c r="I18" i="1"/>
  <c r="I56" i="3" s="1"/>
  <c r="I16" i="1"/>
  <c r="F7" i="1"/>
  <c r="H26" i="4" s="1"/>
  <c r="H59" i="6" l="1"/>
  <c r="H59" i="3"/>
  <c r="H59" i="5"/>
  <c r="I59" i="3"/>
  <c r="H59" i="4"/>
  <c r="H59" i="7"/>
  <c r="G68" i="7"/>
  <c r="H58" i="7"/>
  <c r="H58" i="5"/>
  <c r="I58" i="3"/>
  <c r="I64" i="3" s="1"/>
  <c r="I70" i="3" s="1"/>
  <c r="H58" i="4"/>
  <c r="H58" i="6"/>
  <c r="H58" i="3"/>
  <c r="G51" i="6"/>
  <c r="H135" i="3"/>
  <c r="H80" i="3"/>
  <c r="H54" i="7"/>
  <c r="H54" i="6"/>
  <c r="H133" i="7"/>
  <c r="H41" i="7"/>
  <c r="H38" i="7"/>
  <c r="H37" i="7"/>
  <c r="H39" i="7" s="1"/>
  <c r="H67" i="7" s="1"/>
  <c r="H185" i="1"/>
  <c r="G89" i="8" s="1"/>
  <c r="H54" i="3"/>
  <c r="H54" i="5"/>
  <c r="H90" i="7"/>
  <c r="G88" i="4"/>
  <c r="G87" i="7"/>
  <c r="H61" i="5"/>
  <c r="H62" i="6"/>
  <c r="H63" i="4"/>
  <c r="I63" i="3"/>
  <c r="H63" i="5"/>
  <c r="H61" i="3"/>
  <c r="G92" i="5"/>
  <c r="G91" i="6"/>
  <c r="G91" i="7"/>
  <c r="H55" i="7"/>
  <c r="H55" i="6"/>
  <c r="H55" i="3"/>
  <c r="H57" i="3"/>
  <c r="H55" i="4"/>
  <c r="H64" i="4" s="1"/>
  <c r="H70" i="4" s="1"/>
  <c r="E124" i="4"/>
  <c r="F123" i="4" s="1"/>
  <c r="F129" i="4" s="1"/>
  <c r="H38" i="5"/>
  <c r="E124" i="5"/>
  <c r="G75" i="6"/>
  <c r="E128" i="6"/>
  <c r="H57" i="7"/>
  <c r="B28" i="9"/>
  <c r="H56" i="4"/>
  <c r="H56" i="5"/>
  <c r="G88" i="3"/>
  <c r="H57" i="4"/>
  <c r="H56" i="6"/>
  <c r="G90" i="6"/>
  <c r="D28" i="9"/>
  <c r="G77" i="6"/>
  <c r="G77" i="7"/>
  <c r="I60" i="3"/>
  <c r="H61" i="4"/>
  <c r="G78" i="4"/>
  <c r="G91" i="4"/>
  <c r="H57" i="5"/>
  <c r="G76" i="5"/>
  <c r="G90" i="5"/>
  <c r="H61" i="6"/>
  <c r="H79" i="7"/>
  <c r="E62" i="1"/>
  <c r="I61" i="3"/>
  <c r="G90" i="3"/>
  <c r="E129" i="3"/>
  <c r="F129" i="3" s="1"/>
  <c r="H62" i="4"/>
  <c r="H135" i="4"/>
  <c r="G91" i="5"/>
  <c r="H135" i="5"/>
  <c r="H55" i="1"/>
  <c r="G86" i="6"/>
  <c r="G87" i="4"/>
  <c r="G87" i="5"/>
  <c r="H37" i="4"/>
  <c r="G92" i="4"/>
  <c r="G45" i="5"/>
  <c r="E123" i="7"/>
  <c r="F122" i="7" s="1"/>
  <c r="F128" i="7" s="1"/>
  <c r="G76" i="4"/>
  <c r="H57" i="6"/>
  <c r="G39" i="3"/>
  <c r="G68" i="3" s="1"/>
  <c r="H37" i="3"/>
  <c r="G45" i="3"/>
  <c r="H133" i="6"/>
  <c r="H11" i="9"/>
  <c r="H9" i="9"/>
  <c r="H7" i="9"/>
  <c r="H6" i="9"/>
  <c r="I39" i="3"/>
  <c r="H38" i="4"/>
  <c r="H80" i="4"/>
  <c r="D31" i="9"/>
  <c r="B31" i="9"/>
  <c r="E60" i="1"/>
  <c r="H38" i="3"/>
  <c r="H56" i="3"/>
  <c r="H37" i="5"/>
  <c r="H80" i="5"/>
  <c r="H37" i="6"/>
  <c r="E123" i="6"/>
  <c r="F122" i="6" s="1"/>
  <c r="G89" i="7"/>
  <c r="G89" i="5"/>
  <c r="G89" i="3"/>
  <c r="H60" i="3"/>
  <c r="H60" i="6"/>
  <c r="H60" i="7"/>
  <c r="G87" i="6"/>
  <c r="G88" i="7"/>
  <c r="F123" i="5"/>
  <c r="F129" i="5" s="1"/>
  <c r="H38" i="6"/>
  <c r="H56" i="7"/>
  <c r="G75" i="7"/>
  <c r="H10" i="9"/>
  <c r="D30" i="9" l="1"/>
  <c r="B30" i="9"/>
  <c r="C30" i="9"/>
  <c r="F128" i="6"/>
  <c r="C32" i="9"/>
  <c r="D32" i="9"/>
  <c r="B32" i="9"/>
  <c r="D33" i="9"/>
  <c r="D35" i="9" s="1"/>
  <c r="C33" i="9"/>
  <c r="B33" i="9"/>
  <c r="G93" i="6"/>
  <c r="I41" i="3"/>
  <c r="I68" i="3"/>
  <c r="I45" i="3"/>
  <c r="G51" i="3"/>
  <c r="H108" i="5"/>
  <c r="H107" i="6"/>
  <c r="I108" i="3"/>
  <c r="H107" i="7"/>
  <c r="H108" i="4"/>
  <c r="H108" i="3"/>
  <c r="H46" i="7"/>
  <c r="H44" i="7"/>
  <c r="H43" i="7"/>
  <c r="H48" i="7"/>
  <c r="H73" i="7"/>
  <c r="H75" i="7" s="1"/>
  <c r="H50" i="7"/>
  <c r="H49" i="7"/>
  <c r="H47" i="7"/>
  <c r="D34" i="9"/>
  <c r="B34" i="9"/>
  <c r="C34" i="9"/>
  <c r="G94" i="5"/>
  <c r="G94" i="4"/>
  <c r="G94" i="3"/>
  <c r="G79" i="4"/>
  <c r="G78" i="7"/>
  <c r="G79" i="3"/>
  <c r="G79" i="5"/>
  <c r="G78" i="6"/>
  <c r="G93" i="7"/>
  <c r="D29" i="9"/>
  <c r="B29" i="9"/>
  <c r="B35" i="9" s="1"/>
  <c r="C29" i="9"/>
  <c r="H39" i="3"/>
  <c r="H45" i="7"/>
  <c r="H51" i="7"/>
  <c r="G77" i="3"/>
  <c r="G77" i="5"/>
  <c r="G77" i="4"/>
  <c r="G76" i="7"/>
  <c r="G76" i="6"/>
  <c r="H39" i="6"/>
  <c r="G51" i="5"/>
  <c r="H63" i="6"/>
  <c r="H69" i="6" s="1"/>
  <c r="G68" i="6"/>
  <c r="H64" i="5"/>
  <c r="H70" i="5" s="1"/>
  <c r="H63" i="7"/>
  <c r="H69" i="7" s="1"/>
  <c r="H39" i="5"/>
  <c r="H39" i="4"/>
  <c r="H64" i="3"/>
  <c r="H70" i="3" s="1"/>
  <c r="H68" i="4" l="1"/>
  <c r="H41" i="4"/>
  <c r="H67" i="6"/>
  <c r="H41" i="6"/>
  <c r="I71" i="3"/>
  <c r="H68" i="5"/>
  <c r="H41" i="5"/>
  <c r="H51" i="5" s="1"/>
  <c r="G69" i="3"/>
  <c r="I51" i="3"/>
  <c r="I69" i="3" s="1"/>
  <c r="C35" i="9"/>
  <c r="H77" i="7"/>
  <c r="H80" i="7" s="1"/>
  <c r="H135" i="7" s="1"/>
  <c r="G69" i="5"/>
  <c r="H68" i="3"/>
  <c r="H41" i="3"/>
  <c r="H51" i="3" s="1"/>
  <c r="H76" i="7"/>
  <c r="I77" i="3"/>
  <c r="H68" i="7"/>
  <c r="H70" i="7" s="1"/>
  <c r="H86" i="7"/>
  <c r="I50" i="3"/>
  <c r="I43" i="3"/>
  <c r="I46" i="3"/>
  <c r="I74" i="3"/>
  <c r="I44" i="3"/>
  <c r="I48" i="3"/>
  <c r="I47" i="3"/>
  <c r="I49" i="3"/>
  <c r="H78" i="7"/>
  <c r="H69" i="3" l="1"/>
  <c r="I87" i="3"/>
  <c r="H87" i="3"/>
  <c r="H69" i="5"/>
  <c r="H87" i="5"/>
  <c r="I76" i="3"/>
  <c r="I78" i="3"/>
  <c r="H47" i="3"/>
  <c r="H74" i="3"/>
  <c r="H48" i="3"/>
  <c r="H46" i="3"/>
  <c r="H49" i="3"/>
  <c r="H44" i="3"/>
  <c r="H43" i="3"/>
  <c r="H50" i="3"/>
  <c r="H45" i="3"/>
  <c r="H71" i="3"/>
  <c r="I136" i="3"/>
  <c r="I79" i="3"/>
  <c r="H44" i="6"/>
  <c r="H50" i="6"/>
  <c r="H48" i="6"/>
  <c r="H73" i="6"/>
  <c r="H47" i="6"/>
  <c r="H49" i="6"/>
  <c r="H46" i="6"/>
  <c r="H43" i="6"/>
  <c r="H45" i="6"/>
  <c r="H51" i="6"/>
  <c r="H71" i="5"/>
  <c r="H134" i="7"/>
  <c r="H84" i="7"/>
  <c r="H44" i="4"/>
  <c r="H46" i="4"/>
  <c r="H50" i="4"/>
  <c r="H49" i="4"/>
  <c r="H48" i="4"/>
  <c r="H47" i="4"/>
  <c r="H43" i="4"/>
  <c r="H74" i="4"/>
  <c r="H51" i="4"/>
  <c r="H45" i="4"/>
  <c r="H49" i="5"/>
  <c r="H46" i="5"/>
  <c r="H50" i="5"/>
  <c r="H47" i="5"/>
  <c r="H48" i="5"/>
  <c r="H74" i="5"/>
  <c r="H44" i="5"/>
  <c r="H43" i="5"/>
  <c r="H45" i="5"/>
  <c r="H89" i="7" l="1"/>
  <c r="H91" i="7"/>
  <c r="H87" i="7"/>
  <c r="H88" i="7"/>
  <c r="H69" i="4"/>
  <c r="H71" i="4" s="1"/>
  <c r="H87" i="4"/>
  <c r="H76" i="4"/>
  <c r="H78" i="4"/>
  <c r="H77" i="4"/>
  <c r="H79" i="4"/>
  <c r="H78" i="3"/>
  <c r="H76" i="3"/>
  <c r="H81" i="3" s="1"/>
  <c r="H137" i="3" s="1"/>
  <c r="H77" i="3"/>
  <c r="H79" i="3"/>
  <c r="H78" i="5"/>
  <c r="H76" i="5"/>
  <c r="H77" i="5"/>
  <c r="H79" i="5"/>
  <c r="H136" i="5"/>
  <c r="H136" i="3"/>
  <c r="H75" i="6"/>
  <c r="H77" i="6"/>
  <c r="H76" i="6"/>
  <c r="H78" i="6"/>
  <c r="H68" i="6"/>
  <c r="H70" i="6" s="1"/>
  <c r="H86" i="6"/>
  <c r="I81" i="3"/>
  <c r="H93" i="7" l="1"/>
  <c r="H101" i="7" s="1"/>
  <c r="H103" i="7" s="1"/>
  <c r="I137" i="3"/>
  <c r="I85" i="3"/>
  <c r="H80" i="6"/>
  <c r="H135" i="6" s="1"/>
  <c r="H134" i="6"/>
  <c r="H84" i="6"/>
  <c r="H81" i="4"/>
  <c r="H137" i="4" s="1"/>
  <c r="H81" i="5"/>
  <c r="H136" i="4"/>
  <c r="H85" i="4"/>
  <c r="H85" i="3"/>
  <c r="H88" i="6" l="1"/>
  <c r="H89" i="6"/>
  <c r="H90" i="6"/>
  <c r="H87" i="6"/>
  <c r="H91" i="6"/>
  <c r="H93" i="4"/>
  <c r="H89" i="4"/>
  <c r="H90" i="4"/>
  <c r="H91" i="4"/>
  <c r="H88" i="4"/>
  <c r="H92" i="4"/>
  <c r="H93" i="3"/>
  <c r="H92" i="3"/>
  <c r="H91" i="3"/>
  <c r="H88" i="3"/>
  <c r="H89" i="3"/>
  <c r="H90" i="3"/>
  <c r="I93" i="3"/>
  <c r="I91" i="3"/>
  <c r="I92" i="3"/>
  <c r="I90" i="3"/>
  <c r="I88" i="3"/>
  <c r="I89" i="3"/>
  <c r="H137" i="5"/>
  <c r="H85" i="5"/>
  <c r="H136" i="7"/>
  <c r="H114" i="7"/>
  <c r="I94" i="3" l="1"/>
  <c r="I102" i="3" s="1"/>
  <c r="I104" i="3" s="1"/>
  <c r="H94" i="4"/>
  <c r="H102" i="4" s="1"/>
  <c r="H104" i="4" s="1"/>
  <c r="H108" i="7"/>
  <c r="H111" i="7" s="1"/>
  <c r="H137" i="7" s="1"/>
  <c r="H118" i="7"/>
  <c r="H129" i="7" s="1"/>
  <c r="H119" i="7"/>
  <c r="H138" i="7"/>
  <c r="H94" i="3"/>
  <c r="H102" i="3" s="1"/>
  <c r="H104" i="3" s="1"/>
  <c r="H93" i="5"/>
  <c r="H88" i="5"/>
  <c r="H89" i="5"/>
  <c r="H92" i="5"/>
  <c r="H91" i="5"/>
  <c r="H90" i="5"/>
  <c r="H93" i="6"/>
  <c r="H101" i="6" s="1"/>
  <c r="H103" i="6" s="1"/>
  <c r="H120" i="7" l="1"/>
  <c r="H139" i="7"/>
  <c r="H138" i="4"/>
  <c r="H115" i="4"/>
  <c r="H94" i="5"/>
  <c r="H102" i="5" s="1"/>
  <c r="H104" i="5" s="1"/>
  <c r="H140" i="7"/>
  <c r="H138" i="3"/>
  <c r="H115" i="3"/>
  <c r="H136" i="6"/>
  <c r="H114" i="6"/>
  <c r="I138" i="3"/>
  <c r="I115" i="3"/>
  <c r="I109" i="3" l="1"/>
  <c r="I112" i="3" s="1"/>
  <c r="I139" i="3" s="1"/>
  <c r="I140" i="3" s="1"/>
  <c r="I119" i="3"/>
  <c r="I120" i="3" s="1"/>
  <c r="H138" i="6"/>
  <c r="F34" i="8"/>
  <c r="G34" i="8" s="1"/>
  <c r="E78" i="8"/>
  <c r="G78" i="8" s="1"/>
  <c r="H138" i="5"/>
  <c r="H115" i="5"/>
  <c r="H120" i="3"/>
  <c r="H130" i="3" s="1"/>
  <c r="H119" i="3"/>
  <c r="H132" i="3" s="1"/>
  <c r="H109" i="3"/>
  <c r="H112" i="3" s="1"/>
  <c r="H139" i="3" s="1"/>
  <c r="H140" i="3" s="1"/>
  <c r="H109" i="4"/>
  <c r="H112" i="4" s="1"/>
  <c r="H139" i="4" s="1"/>
  <c r="H140" i="4" s="1"/>
  <c r="H132" i="4"/>
  <c r="H119" i="4"/>
  <c r="H108" i="6"/>
  <c r="H111" i="6" s="1"/>
  <c r="H137" i="6" s="1"/>
  <c r="H118" i="6"/>
  <c r="H141" i="3" l="1"/>
  <c r="H121" i="3"/>
  <c r="I130" i="3"/>
  <c r="I142" i="3"/>
  <c r="H120" i="4"/>
  <c r="H130" i="4" s="1"/>
  <c r="H142" i="3"/>
  <c r="H132" i="5"/>
  <c r="H109" i="5"/>
  <c r="H112" i="5" s="1"/>
  <c r="H139" i="5" s="1"/>
  <c r="H140" i="5" s="1"/>
  <c r="H119" i="5"/>
  <c r="H130" i="5" s="1"/>
  <c r="H120" i="5"/>
  <c r="H142" i="5" s="1"/>
  <c r="F15" i="8" s="1"/>
  <c r="G15" i="8" s="1"/>
  <c r="I34" i="8"/>
  <c r="J34" i="8" s="1"/>
  <c r="D55" i="8"/>
  <c r="G55" i="8" s="1"/>
  <c r="H119" i="6"/>
  <c r="H129" i="6" s="1"/>
  <c r="H141" i="5" l="1"/>
  <c r="H121" i="5"/>
  <c r="D46" i="8"/>
  <c r="G46" i="8" s="1"/>
  <c r="I15" i="8"/>
  <c r="H120" i="6"/>
  <c r="H139" i="6"/>
  <c r="F22" i="8"/>
  <c r="G22" i="8" s="1"/>
  <c r="F19" i="8"/>
  <c r="G19" i="8" s="1"/>
  <c r="F10" i="8"/>
  <c r="G10" i="8" s="1"/>
  <c r="F7" i="8"/>
  <c r="G7" i="8" s="1"/>
  <c r="F24" i="8"/>
  <c r="G24" i="8" s="1"/>
  <c r="F21" i="8"/>
  <c r="G21" i="8" s="1"/>
  <c r="F12" i="8"/>
  <c r="G12" i="8" s="1"/>
  <c r="F9" i="8"/>
  <c r="G9" i="8" s="1"/>
  <c r="F14" i="8"/>
  <c r="G14" i="8" s="1"/>
  <c r="F20" i="8"/>
  <c r="G20" i="8" s="1"/>
  <c r="F8" i="8"/>
  <c r="G8" i="8" s="1"/>
  <c r="F23" i="8"/>
  <c r="G23" i="8" s="1"/>
  <c r="F11" i="8"/>
  <c r="G11" i="8" s="1"/>
  <c r="H140" i="6"/>
  <c r="H142" i="4"/>
  <c r="E61" i="8" s="1"/>
  <c r="G61" i="8" s="1"/>
  <c r="H141" i="4"/>
  <c r="H121" i="4"/>
  <c r="I141" i="3"/>
  <c r="I121" i="3"/>
  <c r="H144" i="3"/>
  <c r="I13" i="8" s="1"/>
  <c r="G53" i="8" s="1"/>
  <c r="D49" i="8" l="1"/>
  <c r="G49" i="8" s="1"/>
  <c r="I21" i="8"/>
  <c r="I24" i="8"/>
  <c r="D52" i="8"/>
  <c r="G52" i="8" s="1"/>
  <c r="D47" i="8"/>
  <c r="G47" i="8" s="1"/>
  <c r="I19" i="8"/>
  <c r="J24" i="8" s="1"/>
  <c r="D40" i="8"/>
  <c r="G40" i="8" s="1"/>
  <c r="I8" i="8"/>
  <c r="D43" i="8"/>
  <c r="G43" i="8" s="1"/>
  <c r="I11" i="8"/>
  <c r="F29" i="8"/>
  <c r="G29" i="8" s="1"/>
  <c r="E76" i="8"/>
  <c r="G76" i="8" s="1"/>
  <c r="G80" i="8" s="1"/>
  <c r="I23" i="8"/>
  <c r="D51" i="8"/>
  <c r="G51" i="8" s="1"/>
  <c r="I20" i="8"/>
  <c r="D48" i="8"/>
  <c r="G48" i="8" s="1"/>
  <c r="I14" i="8"/>
  <c r="D45" i="8"/>
  <c r="G45" i="8" s="1"/>
  <c r="I9" i="8"/>
  <c r="D41" i="8"/>
  <c r="G41" i="8" s="1"/>
  <c r="I7" i="8"/>
  <c r="D39" i="8"/>
  <c r="G39" i="8" s="1"/>
  <c r="I10" i="8"/>
  <c r="D42" i="8"/>
  <c r="G42" i="8" s="1"/>
  <c r="D50" i="8"/>
  <c r="G50" i="8" s="1"/>
  <c r="I22" i="8"/>
  <c r="D44" i="8"/>
  <c r="G44" i="8" s="1"/>
  <c r="I12" i="8"/>
  <c r="I29" i="8" l="1"/>
  <c r="J29" i="8" s="1"/>
  <c r="D54" i="8"/>
  <c r="G54" i="8" s="1"/>
  <c r="J15" i="8"/>
  <c r="K36" i="8" s="1"/>
  <c r="G56" i="8"/>
  <c r="G83" i="8" s="1"/>
  <c r="G92" i="8" s="1"/>
  <c r="G9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E043C70F-8D02-40A7-9D39-28154FD1EDA8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809ED433-45E4-4205-8AD5-A13B3A948A9C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DB0A48C7-9768-436E-BA27-26C2956AD120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AB439609-AEF0-41D9-826D-270CBCD9B2F9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35F8E47F-37DB-42F5-A178-A492486ED986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B4898EC8-5E13-48F4-803D-0BCCDE490534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E9B37555-5133-4FE6-B219-A89277556018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<sst xmlns="http://schemas.openxmlformats.org/spreadsheetml/2006/main" count="1648" uniqueCount="476">
  <si>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</si>
  <si>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</si>
  <si>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</si>
  <si>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Taubaté / SP</t>
  </si>
  <si>
    <t>Nº de meses de execução contratual:</t>
  </si>
  <si>
    <t>Valor do Salário Mínimo</t>
  </si>
  <si>
    <t>Nº da Licitação:</t>
  </si>
  <si>
    <t>Unidade de prestação dos serviços:</t>
  </si>
  <si>
    <t>ARF/Taubaté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</si>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</sst>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8F32DBB4-3C89-4EC6-BB47-1CD14ACE3D15}"/>
    <cellStyle name="Excel Built-in Percent" xfId="4" xr:uid="{7F1212E6-E3AE-4A12-8BCC-74F79DDA5B1E}"/>
    <cellStyle name="Excel Built-in Percent 2" xfId="6" xr:uid="{4E0D3137-FD01-43A6-A195-3386EDB21856}"/>
    <cellStyle name="Excel_BuiltIn_Currency" xfId="5" xr:uid="{4A85A62F-C97E-4A4B-841A-5C47550B2C8F}"/>
    <cellStyle name="Moeda" xfId="2" builtinId="4"/>
    <cellStyle name="Moeda_Plan1_1_Limpeza2011- Planilhas" xfId="8" xr:uid="{AD1E220A-EFE9-44D4-A7F3-F14153312763}"/>
    <cellStyle name="Normal" xfId="0" builtinId="0"/>
    <cellStyle name="Normal 2" xfId="10" xr:uid="{C24F8148-B6D5-49FC-B27F-ACC68ECB0329}"/>
    <cellStyle name="Normal_Limpeza2011- Planilhas" xfId="7" xr:uid="{98E54821-2304-4350-B06A-E9E200F59189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43DE-7E3F-4A0E-B259-4F35FD9A18DF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Taubaté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101.19240000000001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4.7</v>
      </c>
      <c r="E34" s="43">
        <f>B34*C34*D34</f>
        <v>204.2244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Taubaté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91.856400000000008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4.7</v>
      </c>
      <c r="E37" s="43">
        <f>B37*C37*D37</f>
        <v>204.2244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Taubaté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142.40520000000001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4.7</v>
      </c>
      <c r="E40" s="43">
        <f>B40*C40*D40</f>
        <v>204.2244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Taubaté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91.284000000000006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4.7</v>
      </c>
      <c r="E43" s="43">
        <f>B43*C43*D43</f>
        <v>204.2244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Taubaté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0.05</v>
      </c>
      <c r="E83" s="116">
        <f>D83+$E$80</f>
        <v>0.14250000000000002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30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30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2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8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8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3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3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30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1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30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6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7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30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15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5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30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15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11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6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40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16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8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15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15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20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20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20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15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12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6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3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3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8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4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5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8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10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4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1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3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2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10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1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2</v>
      </c>
      <c r="G154" s="146">
        <v>1</v>
      </c>
      <c r="H154" s="129">
        <f t="shared" ref="H154:H165" si="1">E154*F154/G154</f>
        <v>19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5</v>
      </c>
      <c r="G155" s="146">
        <v>1</v>
      </c>
      <c r="H155" s="129">
        <f t="shared" si="1"/>
        <v>307.25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0</v>
      </c>
      <c r="G156" s="146">
        <v>1</v>
      </c>
      <c r="H156" s="129">
        <f t="shared" si="1"/>
        <v>0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200</v>
      </c>
      <c r="G157" s="146">
        <v>1</v>
      </c>
      <c r="H157" s="129">
        <f t="shared" si="1"/>
        <v>3892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5</v>
      </c>
      <c r="G158" s="146">
        <v>1</v>
      </c>
      <c r="H158" s="129">
        <f t="shared" si="1"/>
        <v>43.25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4</v>
      </c>
      <c r="G159" s="146">
        <v>1</v>
      </c>
      <c r="H159" s="129">
        <f t="shared" si="1"/>
        <v>72.400000000000006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1</v>
      </c>
      <c r="G160" s="146">
        <v>1</v>
      </c>
      <c r="H160" s="129">
        <f t="shared" si="1"/>
        <v>59.99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0</v>
      </c>
      <c r="G161" s="146">
        <v>24</v>
      </c>
      <c r="H161" s="129">
        <f t="shared" si="1"/>
        <v>0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0</v>
      </c>
      <c r="G162" s="146">
        <v>24</v>
      </c>
      <c r="H162" s="129">
        <f t="shared" si="1"/>
        <v>0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4</v>
      </c>
      <c r="G163" s="146">
        <v>24</v>
      </c>
      <c r="H163" s="129">
        <f t="shared" si="1"/>
        <v>3.8266666666666667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0</v>
      </c>
      <c r="G164" s="146">
        <v>24</v>
      </c>
      <c r="H164" s="129">
        <f t="shared" si="1"/>
        <v>0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5</v>
      </c>
      <c r="G165" s="146">
        <v>24</v>
      </c>
      <c r="H165" s="129">
        <f t="shared" si="1"/>
        <v>4.625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4402.3416666666662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13394</v>
      </c>
      <c r="B171" s="153">
        <v>0.11</v>
      </c>
      <c r="C171" s="154">
        <f>A171*B171</f>
        <v>1473.34</v>
      </c>
      <c r="D171" s="155" t="s">
        <v>200</v>
      </c>
      <c r="E171" s="155"/>
      <c r="F171" s="155"/>
      <c r="G171" s="155"/>
      <c r="H171" s="156">
        <f>C171*2</f>
        <v>2946.68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100</v>
      </c>
      <c r="B175" s="153">
        <v>18.899999999999999</v>
      </c>
      <c r="C175" s="154">
        <f>A175*B175</f>
        <v>1889.9999999999998</v>
      </c>
      <c r="D175" s="155" t="s">
        <v>200</v>
      </c>
      <c r="E175" s="155"/>
      <c r="F175" s="155"/>
      <c r="G175" s="155"/>
      <c r="H175" s="156">
        <f>C175*2</f>
        <v>3779.9999999999995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750</v>
      </c>
      <c r="B179" s="153">
        <v>0.23</v>
      </c>
      <c r="C179" s="154">
        <f>A179*B179</f>
        <v>172.5</v>
      </c>
      <c r="D179" s="155" t="s">
        <v>205</v>
      </c>
      <c r="E179" s="155"/>
      <c r="F179" s="155"/>
      <c r="G179" s="155"/>
      <c r="H179" s="156">
        <f>C179*6</f>
        <v>1035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9293.18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A3F77784-F600-489F-947F-DB366F1DCDFB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A42BB612-389B-4192-B549-A548EEECC4BC}">
      <formula1>0</formula1>
      <formula2>0</formula2>
    </dataValidation>
    <dataValidation errorStyle="warning" allowBlank="1" showInputMessage="1" showErrorMessage="1" errorTitle="OK" error="Atingiu o valor desejado." sqref="B12 E12 E68:F72" xr:uid="{0096937B-B97C-4EAE-AEDC-3356D8712B3A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39B1-C0D3-4A89-91A7-A27CB36DEB54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Taubaté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>
        <v>280</v>
      </c>
      <c r="C4" s="172">
        <v>1200</v>
      </c>
      <c r="D4" s="173"/>
      <c r="E4" s="174"/>
      <c r="F4" s="175">
        <f>B4/C4</f>
        <v>0.23333333333333334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7600</v>
      </c>
      <c r="C5" s="180">
        <v>1200</v>
      </c>
      <c r="D5" s="180"/>
      <c r="E5" s="180"/>
      <c r="F5" s="175">
        <f t="shared" ref="F5:F11" si="0">B5/C5</f>
        <v>6.333333333333333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/>
      <c r="C7" s="180">
        <v>2500</v>
      </c>
      <c r="D7" s="180"/>
      <c r="E7" s="180"/>
      <c r="F7" s="175">
        <f t="shared" si="0"/>
        <v>0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>
        <v>800</v>
      </c>
      <c r="C9" s="180">
        <v>1500</v>
      </c>
      <c r="D9" s="180"/>
      <c r="E9" s="180"/>
      <c r="F9" s="175">
        <f t="shared" si="0"/>
        <v>0.53333333333333333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/>
      <c r="C10" s="180">
        <v>300</v>
      </c>
      <c r="D10" s="180"/>
      <c r="E10" s="180"/>
      <c r="F10" s="175">
        <f t="shared" si="0"/>
        <v>0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>
        <v>314</v>
      </c>
      <c r="C11" s="180">
        <v>300</v>
      </c>
      <c r="D11" s="180"/>
      <c r="E11" s="180"/>
      <c r="F11" s="175">
        <f t="shared" si="0"/>
        <v>1.0466666666666666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Taubaté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>
        <v>1000</v>
      </c>
      <c r="C13" s="180">
        <v>2700</v>
      </c>
      <c r="D13" s="180"/>
      <c r="E13" s="172"/>
      <c r="F13" s="187">
        <f t="shared" ref="F13:F18" si="1">B13/C13</f>
        <v>0.37037037037037035</v>
      </c>
    </row>
    <row r="14" spans="1:19" ht="31.7" customHeight="1">
      <c r="A14" s="188" t="s">
        <v>226</v>
      </c>
      <c r="B14" s="189">
        <v>2200</v>
      </c>
      <c r="C14" s="190">
        <v>9000</v>
      </c>
      <c r="D14" s="190"/>
      <c r="E14" s="191"/>
      <c r="F14" s="192">
        <f t="shared" si="1"/>
        <v>0.24444444444444444</v>
      </c>
    </row>
    <row r="15" spans="1:19" ht="31.7" customHeight="1">
      <c r="A15" s="188" t="s">
        <v>227</v>
      </c>
      <c r="B15" s="189">
        <v>600</v>
      </c>
      <c r="C15" s="190">
        <v>2700</v>
      </c>
      <c r="D15" s="190"/>
      <c r="E15" s="191"/>
      <c r="F15" s="192">
        <f t="shared" si="1"/>
        <v>0.22222222222222221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230</v>
      </c>
      <c r="B18" s="189">
        <v>600</v>
      </c>
      <c r="C18" s="190">
        <v>100000</v>
      </c>
      <c r="D18" s="190"/>
      <c r="E18" s="191"/>
      <c r="F18" s="192">
        <f t="shared" si="1"/>
        <v>6.0000000000000001E-3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8.9897037037037038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>
        <v>8</v>
      </c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/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>
        <v>1</v>
      </c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Taubaté / SP</v>
      </c>
      <c r="I27" s="178"/>
      <c r="J27" s="179"/>
    </row>
    <row r="28" spans="1:19" ht="24.8" customHeight="1">
      <c r="A28" s="30" t="s">
        <v>239</v>
      </c>
      <c r="B28" s="171">
        <v>660</v>
      </c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2.9136500088292428E-2</v>
      </c>
      <c r="I28" s="186"/>
      <c r="J28" s="186"/>
    </row>
    <row r="29" spans="1:19" ht="27.4" customHeight="1">
      <c r="A29" s="30" t="s">
        <v>240</v>
      </c>
      <c r="B29" s="171">
        <v>250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5.5765606004840457E-2</v>
      </c>
      <c r="I29" s="186"/>
      <c r="J29" s="186"/>
    </row>
    <row r="30" spans="1:19" ht="27.25" customHeight="1">
      <c r="A30" s="30" t="s">
        <v>241</v>
      </c>
      <c r="B30" s="171">
        <v>1410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0.31451801786730016</v>
      </c>
      <c r="I30" s="186"/>
      <c r="J30" s="186"/>
    </row>
    <row r="31" spans="1:19" ht="27.25" customHeight="1">
      <c r="A31" s="30" t="s">
        <v>242</v>
      </c>
      <c r="B31" s="171">
        <v>500</v>
      </c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2.2073106127494264E-2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0.42149323008792727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018A-7151-42F1-BA22-43AF2ACF846A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Taubaté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11880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Taubaté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Taubaté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Taubaté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Taubaté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101.19240000000001</v>
      </c>
      <c r="I54" s="249">
        <f>Licitante!I36</f>
        <v>91.856400000000008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1020.7723999999999</v>
      </c>
      <c r="I64" s="251">
        <f>SUM(I54:I63)</f>
        <v>1011.4364000000002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Taubaté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1020.7723999999999</v>
      </c>
      <c r="I70" s="252">
        <f t="shared" si="3"/>
        <v>1011.4364000000002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1919.6485454545455</v>
      </c>
      <c r="I71" s="251">
        <f t="shared" si="4"/>
        <v>1991.7620727272729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Taubaté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2917.4300395127871</v>
      </c>
      <c r="I85" s="252">
        <f>I32+I71-(I54+I55+I62)+I81</f>
        <v>3163.776774982266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Taubaté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7.9874881300829212</v>
      </c>
      <c r="I88" s="240">
        <f>G88*I85</f>
        <v>8.661948733695457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0.59906160975621903</v>
      </c>
      <c r="I89" s="240">
        <f>G89*I85</f>
        <v>0.64964615502715928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0.93453611121970181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23.962464390248766</v>
      </c>
      <c r="I92" s="240">
        <f>G92*I85</f>
        <v>25.985846201086375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Taubaté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Taubaté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Taubaté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453.60149770115225</v>
      </c>
      <c r="I109" s="249">
        <f>I115*Licitante!H127</f>
        <v>482.00174595825757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523.82358103448553</v>
      </c>
      <c r="I112" s="251">
        <f t="shared" si="11"/>
        <v>552.22382929159085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Taubaté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4536.0149770115222</v>
      </c>
      <c r="I115" s="251">
        <f>(I32+I71+I81+I104+I108+I110+I111)/(1-Licitante!H127)</f>
        <v>4820.0174595825756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Taubaté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226.80074885057613</v>
      </c>
      <c r="I119" s="249">
        <f>G119*I115</f>
        <v>241.00087297912879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476.2815725862099</v>
      </c>
      <c r="I120" s="240">
        <f>G120*(I115+I119)</f>
        <v>506.10183325617049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870.63716038353834</v>
      </c>
      <c r="I121" s="284">
        <f>I130*F129</f>
        <v>925.14824913008442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Taubaté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6109.7344588318474</v>
      </c>
      <c r="I130" s="251">
        <f>(I115+I119+I120)/(1-F129)</f>
        <v>6492.2684149479601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5292.0174731801098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Taubaté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1919.6485454545455</v>
      </c>
      <c r="I136" s="249">
        <f>I71</f>
        <v>1991.7620727272729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523.82358103448553</v>
      </c>
      <c r="I139" s="249">
        <f>I112</f>
        <v>552.22382929159085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4536.0149770115231</v>
      </c>
      <c r="I140" s="240">
        <f t="shared" si="12"/>
        <v>4820.0174595825756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6109.7344588318474</v>
      </c>
      <c r="I141" s="249">
        <f t="shared" si="13"/>
        <v>6492.2684149479601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6109.73</v>
      </c>
      <c r="I142" s="292">
        <f>ROUND((I115+I119+I120)/(1-(F129)),2)</f>
        <v>6492.27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382.54000000000087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8335-3AB0-4084-84AB-180B1BC8C034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Taubaté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11880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Taubaté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Taubaté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Taubaté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142.40520000000001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1061.9852000000001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Taubaté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1061.9852000000001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1601.3108872727273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Taubaté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Taubaté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Taubaté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Taubaté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Taubaté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325.3881655504959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395.61024888382923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Taubaté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3253.8816555049589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Taubaté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162.69408277524795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341.6575738280207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624.54606061273762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Taubaté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4382.7793727209655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3796.195264755785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Taubaté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1601.3108872727273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395.61024888382923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3253.8816555049593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4382.7793727209655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4382.78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A5C0-68CA-4C6B-851E-39D460C9913F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Taubaté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11880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Taubaté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Taubaté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Taubaté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101.19240000000001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1020.7723999999999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Taubaté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1020.7723999999999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2237.4901454545457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Taubaté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3878.7522617304467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Taubaté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31.858334798607366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Taubaté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Taubaté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Taubaté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570.98972493426231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641.21180826759564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Taubaté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5709.8972493426227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Taubaté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285.49486246713116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599.53921118097549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1095.9506863279057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Taubaté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7690.882009318635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6661.5467908997271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Taubaté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2237.4901454545457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641.21180826759564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5709.8972493426227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7690.882009318635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7690.88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A7E5-55F3-4ECC-ACB8-DD4F3946A3CC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Taubaté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1660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Taubaté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Taubaté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Taubaté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91.284000000000006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1010.8640000000001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Taubaté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1010.8640000000001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1996.1834290909092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Taubaté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3178.8805529795595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Taubaté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8.7033006241740161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0.65274754681305114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20.88792149801764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26.109901872522052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Taubaté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Taubaté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Taubaté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484.42660495621777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554.64868828955105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Taubaté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4844.2660495621776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Taubaté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242.21330247810889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508.64793520402867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929.80249379861812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Taubaté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6524.9297810429334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Taubaté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1996.1834290909092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554.64868828955105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4844.2660495621785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6524.9297810429334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6524.93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AD17-856C-41F0-9A2E-2293251E7ED2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Taubaté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660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Taubaté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Taubaté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Taubaté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91.284000000000006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1010.8640000000001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Taubaté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1010.8640000000001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2291.779257818182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Taubaté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4072.9197188734274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Taubaté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0.83632848436826013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1.3046724356144859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Taubaté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Taubaté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Taubaté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592.41177342109029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662.63385675442362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Taubaté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5924.1177342109022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Taubaté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296.20588671054514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622.03236209214481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1137.0679038827254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Taubaté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7979.4238868963175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Taubaté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2291.779257818182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662.63385675442362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5924.1177342109022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7979.4238868963175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7979.42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FE29-2086-42B6-91A1-20B174C3209E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ARF/Taubaté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6109.73</v>
      </c>
      <c r="G7" s="341">
        <f>ROUND((1/C7)*F7,7)</f>
        <v>5.0914416999999998</v>
      </c>
      <c r="H7" s="342">
        <f>IF('CALCULO SIMPLES'!B37 = "m2",'Áreas a serem limpas'!B4,0)</f>
        <v>280</v>
      </c>
      <c r="I7" s="343">
        <f>G7*H7</f>
        <v>1425.603676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6109.73</v>
      </c>
      <c r="G8" s="341">
        <f>ROUND((1/C8)*F8,7)</f>
        <v>5.0914416999999998</v>
      </c>
      <c r="H8" s="342">
        <f>IF('CALCULO SIMPLES'!B37 = "m2",'Áreas a serem limpas'!B5,0)</f>
        <v>7600</v>
      </c>
      <c r="I8" s="343">
        <f t="shared" ref="I8:I14" si="0">G8*H8</f>
        <v>38694.956919999997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6109.73</v>
      </c>
      <c r="G9" s="341">
        <f>ROUND((1/C9)*F9,7)</f>
        <v>13.577177799999999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6109.73</v>
      </c>
      <c r="G10" s="341">
        <f t="shared" ref="G10:G11" si="1">ROUND((1/C10)*F10,7)</f>
        <v>2.443892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6109.73</v>
      </c>
      <c r="G11" s="341">
        <f t="shared" si="1"/>
        <v>3.3942944000000002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6109.73</v>
      </c>
      <c r="G12" s="341">
        <f>ROUND((1/C12)*F12,7)</f>
        <v>4.0731533000000004</v>
      </c>
      <c r="H12" s="342">
        <f>IF('CALCULO SIMPLES'!B37 = "m2",'Áreas a serem limpas'!B9,0)</f>
        <v>800</v>
      </c>
      <c r="I12" s="343">
        <f t="shared" si="0"/>
        <v>3258.5226400000001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382.54000000000087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6109.73</v>
      </c>
      <c r="G14" s="341">
        <f>ROUND((1/C14)*F14,7)</f>
        <v>20.365766700000002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7690.88</v>
      </c>
      <c r="G15" s="341">
        <f>ROUND((1/C15)*F15,7)</f>
        <v>25.6362667</v>
      </c>
      <c r="H15" s="342">
        <f>IF('CALCULO SIMPLES'!B37 = "m2",'Áreas a serem limpas'!B11,0)</f>
        <v>314</v>
      </c>
      <c r="I15" s="343">
        <f>G15*H15</f>
        <v>8049.7877438000005</v>
      </c>
      <c r="J15" s="345">
        <f>SUM(I7:I15)</f>
        <v>51811.410979799999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ARF/Taubaté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6109.73</v>
      </c>
      <c r="G19" s="354">
        <f>ROUND((1/C19)*F19,7)</f>
        <v>2.2628629999999998</v>
      </c>
      <c r="H19" s="355">
        <f>IF('CALCULO SIMPLES'!B37 = "m2",'Áreas a serem limpas'!B13,0)</f>
        <v>1000</v>
      </c>
      <c r="I19" s="356">
        <f>G19*H19</f>
        <v>2262.8629999999998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6109.73</v>
      </c>
      <c r="G20" s="354">
        <f t="shared" ref="G20:G22" si="2">ROUND((1/C20)*F20,7)</f>
        <v>0.67885890000000004</v>
      </c>
      <c r="H20" s="355">
        <f>IF('CALCULO SIMPLES'!B37 = "m2",'Áreas a serem limpas'!B14,0)</f>
        <v>2200</v>
      </c>
      <c r="I20" s="356">
        <f t="shared" ref="I20:I22" si="3">G20*H20</f>
        <v>1493.4895800000002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6109.73</v>
      </c>
      <c r="G21" s="354">
        <f t="shared" si="2"/>
        <v>2.2628629999999998</v>
      </c>
      <c r="H21" s="355">
        <f>IF('CALCULO SIMPLES'!B37 = "m2",'Áreas a serem limpas'!B15,0)</f>
        <v>600</v>
      </c>
      <c r="I21" s="356">
        <f t="shared" si="3"/>
        <v>1357.7177999999999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6109.73</v>
      </c>
      <c r="G22" s="354">
        <f t="shared" si="2"/>
        <v>2.2628629999999998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6109.73</v>
      </c>
      <c r="G23" s="354">
        <f>ROUND((1/C23)*F23,7)</f>
        <v>2.2628629999999998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6109.73</v>
      </c>
      <c r="G24" s="354">
        <f>ROUND((1/C24)*F24,7)</f>
        <v>6.10973E-2</v>
      </c>
      <c r="H24" s="355">
        <f>IF('CALCULO SIMPLES'!B37 = "m2",'Áreas a serem limpas'!B18,0)</f>
        <v>600</v>
      </c>
      <c r="I24" s="356">
        <f>G24*H24</f>
        <v>36.658380000000001</v>
      </c>
      <c r="J24" s="361">
        <f>SUM(I19:I24)</f>
        <v>5150.7287599999991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ARF/Taubaté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6524.93</v>
      </c>
      <c r="G29" s="371">
        <f>ROUND(F29*E29,7)</f>
        <v>1.4557119000000001</v>
      </c>
      <c r="H29" s="372">
        <f>IF('CALCULO SIMPLES'!B37 = "m2",'Áreas a serem limpas'!B29+'Áreas a serem limpas'!B30,0)</f>
        <v>1660</v>
      </c>
      <c r="I29" s="373">
        <f>G29*H29</f>
        <v>2416.4817539999999</v>
      </c>
      <c r="J29" s="373">
        <f>I29</f>
        <v>2416.4817539999999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ARF/Taubaté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7979.42</v>
      </c>
      <c r="G34" s="354">
        <f>F34*E34</f>
        <v>0.35189242200000004</v>
      </c>
      <c r="H34" s="355">
        <f>IF('CALCULO SIMPLES'!B37 = "m2",'Áreas a serem limpas'!B28+'Áreas a serem limpas'!B31,0)</f>
        <v>1160</v>
      </c>
      <c r="I34" s="382">
        <f>G34*H34</f>
        <v>408.19520952000005</v>
      </c>
      <c r="J34" s="383">
        <f>I34</f>
        <v>408.19520952000005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59786.816703320001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ARF/Taubaté</v>
      </c>
      <c r="B39" s="390" t="s">
        <v>213</v>
      </c>
      <c r="C39" s="379" t="s">
        <v>216</v>
      </c>
      <c r="D39" s="391">
        <f t="shared" ref="D39:D44" si="4">G7</f>
        <v>5.0914416999999998</v>
      </c>
      <c r="E39" s="392"/>
      <c r="F39" s="380">
        <f t="shared" ref="F39:F44" si="5">H7</f>
        <v>280</v>
      </c>
      <c r="G39" s="393">
        <f t="shared" ref="G39:G52" si="6">D39*F39</f>
        <v>1425.603676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5.0914416999999998</v>
      </c>
      <c r="E40" s="392"/>
      <c r="F40" s="380">
        <f t="shared" si="5"/>
        <v>7600</v>
      </c>
      <c r="G40" s="393">
        <f t="shared" si="6"/>
        <v>38694.956919999997</v>
      </c>
    </row>
    <row r="41" spans="1:12" ht="27.4" customHeight="1">
      <c r="A41" s="395"/>
      <c r="B41" s="395"/>
      <c r="C41" s="379" t="s">
        <v>388</v>
      </c>
      <c r="D41" s="391">
        <f t="shared" si="4"/>
        <v>13.577177799999999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2.443892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220</v>
      </c>
      <c r="D43" s="391">
        <f t="shared" si="4"/>
        <v>3.3942944000000002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4.0731533000000004</v>
      </c>
      <c r="E44" s="392"/>
      <c r="F44" s="380">
        <f t="shared" si="5"/>
        <v>800</v>
      </c>
      <c r="G44" s="393">
        <f t="shared" si="6"/>
        <v>3258.5226400000001</v>
      </c>
    </row>
    <row r="45" spans="1:12" ht="31" customHeight="1">
      <c r="A45" s="395"/>
      <c r="B45" s="395"/>
      <c r="C45" s="379" t="s">
        <v>390</v>
      </c>
      <c r="D45" s="391">
        <f>G14</f>
        <v>20.365766700000002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25.6362667</v>
      </c>
      <c r="E46" s="392"/>
      <c r="F46" s="380">
        <f>H15</f>
        <v>314</v>
      </c>
      <c r="G46" s="393">
        <f t="shared" si="6"/>
        <v>8049.7877438000005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2.2628629999999998</v>
      </c>
      <c r="E47" s="392"/>
      <c r="F47" s="380">
        <f t="shared" ref="F47:F52" si="8">H19</f>
        <v>1000</v>
      </c>
      <c r="G47" s="393">
        <f t="shared" si="6"/>
        <v>2262.8629999999998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0.67885890000000004</v>
      </c>
      <c r="E48" s="392"/>
      <c r="F48" s="380">
        <f t="shared" si="8"/>
        <v>2200</v>
      </c>
      <c r="G48" s="393">
        <f t="shared" si="6"/>
        <v>1493.4895800000002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2.2628629999999998</v>
      </c>
      <c r="E49" s="392"/>
      <c r="F49" s="380">
        <f t="shared" si="8"/>
        <v>600</v>
      </c>
      <c r="G49" s="393">
        <f t="shared" si="6"/>
        <v>1357.7177999999999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2.2628629999999998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2.2628629999999998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230</v>
      </c>
      <c r="D52" s="391">
        <f t="shared" si="7"/>
        <v>6.10973E-2</v>
      </c>
      <c r="E52" s="392"/>
      <c r="F52" s="380">
        <f t="shared" si="8"/>
        <v>600</v>
      </c>
      <c r="G52" s="393">
        <f t="shared" si="6"/>
        <v>36.658380000000001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382.54000000000087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1.4557119000000001</v>
      </c>
      <c r="E54" s="392"/>
      <c r="F54" s="380">
        <f>H29</f>
        <v>1660</v>
      </c>
      <c r="G54" s="393">
        <f>D54*F54</f>
        <v>2416.4817539999999</v>
      </c>
    </row>
    <row r="55" spans="1:10" ht="28.4" customHeight="1">
      <c r="A55" s="395"/>
      <c r="B55" s="398"/>
      <c r="C55" s="379" t="s">
        <v>423</v>
      </c>
      <c r="D55" s="403">
        <f>G34</f>
        <v>0.35189242200000004</v>
      </c>
      <c r="E55" s="392"/>
      <c r="F55" s="380">
        <f>H34</f>
        <v>1160</v>
      </c>
      <c r="G55" s="393">
        <f>D55*F55</f>
        <v>408.19520952000005</v>
      </c>
    </row>
    <row r="56" spans="1:10" ht="31" customHeight="1">
      <c r="A56" s="398"/>
      <c r="B56" s="331" t="s">
        <v>192</v>
      </c>
      <c r="C56" s="332"/>
      <c r="D56" s="333" t="str">
        <f>Licitante!B3</f>
        <v>ARF/Taubaté</v>
      </c>
      <c r="E56" s="333"/>
      <c r="F56" s="334"/>
      <c r="G56" s="404">
        <f>SUM(G39:G55)</f>
        <v>59786.816703320001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280</v>
      </c>
      <c r="D61" s="415" t="s">
        <v>430</v>
      </c>
      <c r="E61" s="416">
        <f>'Servente 20h'!H142</f>
        <v>4382.78</v>
      </c>
      <c r="F61" s="417">
        <f>IF('CALCULO SIMPLES'!B37 = "Posto",1,0)</f>
        <v>0</v>
      </c>
      <c r="G61" s="418">
        <f>ROUND(E61*F61,2)</f>
        <v>0</v>
      </c>
    </row>
    <row r="62" spans="1:10" ht="31" customHeight="1">
      <c r="A62" s="412"/>
      <c r="B62" s="413" t="s">
        <v>217</v>
      </c>
      <c r="C62" s="414">
        <f>'Áreas a serem limpas'!B5</f>
        <v>7600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800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0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1000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2200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600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600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250</v>
      </c>
      <c r="D76" s="415" t="s">
        <v>433</v>
      </c>
      <c r="E76" s="416">
        <f>'Limpador de vidros sem risco- D'!H140</f>
        <v>6524.93</v>
      </c>
      <c r="F76" s="417">
        <f>IF('CALCULO SIMPLES'!B37 = "Posto",'Áreas a serem limpas'!H29+'Áreas a serem limpas'!H30,0)</f>
        <v>0</v>
      </c>
      <c r="G76" s="418">
        <f>ROUND(E76*F76,2)</f>
        <v>0</v>
      </c>
    </row>
    <row r="77" spans="1:7" ht="31" customHeight="1">
      <c r="A77" s="431"/>
      <c r="B77" s="430" t="s">
        <v>241</v>
      </c>
      <c r="C77" s="414">
        <f>'Áreas a serem limpas'!B30</f>
        <v>1410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660</v>
      </c>
      <c r="D78" s="415" t="s">
        <v>434</v>
      </c>
      <c r="E78" s="433">
        <f>'Limpador de vidros com risco- D'!H140</f>
        <v>7979.42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500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15900</v>
      </c>
      <c r="D80" s="441"/>
      <c r="E80" s="442"/>
      <c r="F80" s="443">
        <f>F61+F76+F78</f>
        <v>0</v>
      </c>
      <c r="G80" s="444">
        <f>G61+G76+G78</f>
        <v>0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59786.816703320001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4402.3416666666662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774.43166666666673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64963.590036653331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1559126.16087968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C059-0146-40D1-9CA4-A8DFA59F0C64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0.05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008786EE-890A-4F1C-B993-B59B481021A4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8AC51799-E5A7-4B2A-9F7E-4CA3DBE3C5F8}"/>
</file>

<file path=customXml/itemProps2.xml><?xml version="1.0" encoding="utf-8"?>
<ds:datastoreItem xmlns:ds="http://schemas.openxmlformats.org/officeDocument/2006/customXml" ds:itemID="{85575FAE-C166-4344-B6B1-7E094E089BDE}"/>
</file>

<file path=customXml/itemProps3.xml><?xml version="1.0" encoding="utf-8"?>
<ds:datastoreItem xmlns:ds="http://schemas.openxmlformats.org/officeDocument/2006/customXml" ds:itemID="{AFDC3473-CDF6-43D7-8EFA-7D6382D110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2025-07-02T13:20:18Z</dcterms:created>
  <dcterms:modified xsi:type="dcterms:W3CDTF">2025-07-02T13:20:18Z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