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B62E09C6-5322-4FB0-B948-371816FE6CD6}" xr6:coauthVersionLast="47" xr6:coauthVersionMax="47" xr10:uidLastSave="{00000000-0000-0000-0000-000000000000}"/>
  <bookViews>
    <workbookView xWindow="-104" yWindow="-104" windowWidth="22326" windowHeight="11947" xr2:uid="{82E23C8D-333F-4697-98D9-C7B9E956C8CF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G5" i="9"/>
  <c r="H11" i="9" s="1"/>
  <c r="C79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5" i="8"/>
  <c r="F54" i="8"/>
  <c r="G53" i="8"/>
  <c r="F51" i="8"/>
  <c r="C48" i="8"/>
  <c r="F47" i="8"/>
  <c r="C47" i="8"/>
  <c r="F44" i="8"/>
  <c r="F42" i="8"/>
  <c r="F40" i="8"/>
  <c r="F39" i="8"/>
  <c r="A39" i="8"/>
  <c r="H34" i="8"/>
  <c r="E34" i="8"/>
  <c r="A34" i="8"/>
  <c r="H29" i="8"/>
  <c r="E29" i="8"/>
  <c r="A29" i="8"/>
  <c r="H24" i="8"/>
  <c r="F52" i="8" s="1"/>
  <c r="H23" i="8"/>
  <c r="H22" i="8"/>
  <c r="F50" i="8" s="1"/>
  <c r="H21" i="8"/>
  <c r="F49" i="8" s="1"/>
  <c r="H20" i="8"/>
  <c r="F48" i="8" s="1"/>
  <c r="H19" i="8"/>
  <c r="E17" i="8"/>
  <c r="H15" i="8"/>
  <c r="F46" i="8" s="1"/>
  <c r="H14" i="8"/>
  <c r="F45" i="8" s="1"/>
  <c r="C14" i="8"/>
  <c r="I13" i="8"/>
  <c r="H12" i="8"/>
  <c r="H11" i="8"/>
  <c r="F43" i="8" s="1"/>
  <c r="H10" i="8"/>
  <c r="H9" i="8"/>
  <c r="F41" i="8" s="1"/>
  <c r="H8" i="8"/>
  <c r="H7" i="8"/>
  <c r="E5" i="8"/>
  <c r="H132" i="7"/>
  <c r="E123" i="7"/>
  <c r="G119" i="7"/>
  <c r="G118" i="7"/>
  <c r="H117" i="7"/>
  <c r="H113" i="7"/>
  <c r="H106" i="7"/>
  <c r="H100" i="7"/>
  <c r="H95" i="7"/>
  <c r="H97" i="7" s="1"/>
  <c r="H102" i="7" s="1"/>
  <c r="H92" i="7"/>
  <c r="G91" i="7"/>
  <c r="H85" i="7"/>
  <c r="G79" i="7"/>
  <c r="G75" i="7"/>
  <c r="H74" i="7"/>
  <c r="H66" i="7"/>
  <c r="H53" i="7"/>
  <c r="F45" i="7"/>
  <c r="G45" i="7" s="1"/>
  <c r="C45" i="7"/>
  <c r="H42" i="7"/>
  <c r="G39" i="7"/>
  <c r="G67" i="7" s="1"/>
  <c r="G38" i="7"/>
  <c r="G37" i="7"/>
  <c r="H36" i="7"/>
  <c r="H27" i="7"/>
  <c r="H32" i="7" s="1"/>
  <c r="H26" i="7"/>
  <c r="H25" i="7"/>
  <c r="H20" i="7"/>
  <c r="F12" i="7"/>
  <c r="H9" i="7"/>
  <c r="H7" i="7"/>
  <c r="C128" i="7" s="1"/>
  <c r="H6" i="7"/>
  <c r="B4" i="7"/>
  <c r="B3" i="7"/>
  <c r="H133" i="6"/>
  <c r="H132" i="6"/>
  <c r="G119" i="6"/>
  <c r="G118" i="6"/>
  <c r="H117" i="6"/>
  <c r="H113" i="6"/>
  <c r="H106" i="6"/>
  <c r="H100" i="6"/>
  <c r="H97" i="6"/>
  <c r="H102" i="6" s="1"/>
  <c r="H95" i="6"/>
  <c r="H92" i="6"/>
  <c r="G91" i="6"/>
  <c r="H85" i="6"/>
  <c r="G79" i="6"/>
  <c r="H79" i="6" s="1"/>
  <c r="H74" i="6"/>
  <c r="H66" i="6"/>
  <c r="H57" i="6"/>
  <c r="H56" i="6"/>
  <c r="H53" i="6"/>
  <c r="G45" i="6"/>
  <c r="F45" i="6"/>
  <c r="C45" i="6"/>
  <c r="H42" i="6"/>
  <c r="G38" i="6"/>
  <c r="H38" i="6" s="1"/>
  <c r="G37" i="6"/>
  <c r="H36" i="6"/>
  <c r="H32" i="6"/>
  <c r="H26" i="6"/>
  <c r="H25" i="6"/>
  <c r="H20" i="6"/>
  <c r="F12" i="6"/>
  <c r="H9" i="6"/>
  <c r="H7" i="6"/>
  <c r="C128" i="6" s="1"/>
  <c r="H6" i="6"/>
  <c r="B4" i="6"/>
  <c r="B3" i="6"/>
  <c r="H134" i="5"/>
  <c r="E129" i="5"/>
  <c r="C129" i="5"/>
  <c r="G120" i="5"/>
  <c r="G119" i="5"/>
  <c r="H118" i="5"/>
  <c r="H114" i="5"/>
  <c r="H107" i="5"/>
  <c r="H103" i="5"/>
  <c r="H101" i="5"/>
  <c r="H98" i="5"/>
  <c r="H96" i="5"/>
  <c r="G92" i="5"/>
  <c r="H86" i="5"/>
  <c r="G80" i="5"/>
  <c r="H80" i="5" s="1"/>
  <c r="G77" i="5"/>
  <c r="G76" i="5"/>
  <c r="H75" i="5"/>
  <c r="H67" i="5"/>
  <c r="H56" i="5"/>
  <c r="H53" i="5"/>
  <c r="G51" i="5"/>
  <c r="G69" i="5" s="1"/>
  <c r="G45" i="5"/>
  <c r="F45" i="5"/>
  <c r="C45" i="5"/>
  <c r="H42" i="5"/>
  <c r="G38" i="5"/>
  <c r="H38" i="5" s="1"/>
  <c r="G37" i="5"/>
  <c r="H36" i="5"/>
  <c r="H28" i="5"/>
  <c r="H26" i="5"/>
  <c r="H32" i="5" s="1"/>
  <c r="H25" i="5"/>
  <c r="H20" i="5"/>
  <c r="F12" i="5"/>
  <c r="H9" i="5"/>
  <c r="H7" i="5"/>
  <c r="B3" i="5"/>
  <c r="H134" i="4"/>
  <c r="C129" i="4"/>
  <c r="G120" i="4"/>
  <c r="G119" i="4"/>
  <c r="H118" i="4"/>
  <c r="H114" i="4"/>
  <c r="H107" i="4"/>
  <c r="H103" i="4"/>
  <c r="H101" i="4"/>
  <c r="H98" i="4"/>
  <c r="H96" i="4"/>
  <c r="G91" i="4"/>
  <c r="G87" i="4"/>
  <c r="H86" i="4"/>
  <c r="G80" i="4"/>
  <c r="H75" i="4"/>
  <c r="H67" i="4"/>
  <c r="H57" i="4"/>
  <c r="H56" i="4"/>
  <c r="H53" i="4"/>
  <c r="G45" i="4"/>
  <c r="G51" i="4" s="1"/>
  <c r="F45" i="4"/>
  <c r="C45" i="4"/>
  <c r="H42" i="4"/>
  <c r="G38" i="4"/>
  <c r="G37" i="4"/>
  <c r="H36" i="4"/>
  <c r="H25" i="4"/>
  <c r="H20" i="4"/>
  <c r="F12" i="4"/>
  <c r="H9" i="4"/>
  <c r="H7" i="4"/>
  <c r="B3" i="4"/>
  <c r="H134" i="3"/>
  <c r="E129" i="3"/>
  <c r="E124" i="3"/>
  <c r="G120" i="3"/>
  <c r="G119" i="3"/>
  <c r="H118" i="3"/>
  <c r="H114" i="3"/>
  <c r="H107" i="3"/>
  <c r="I103" i="3"/>
  <c r="H103" i="3"/>
  <c r="H101" i="3"/>
  <c r="I98" i="3"/>
  <c r="H98" i="3"/>
  <c r="H96" i="3"/>
  <c r="G92" i="3"/>
  <c r="G89" i="3"/>
  <c r="H86" i="3"/>
  <c r="I80" i="3"/>
  <c r="H80" i="3"/>
  <c r="G80" i="3"/>
  <c r="G77" i="3"/>
  <c r="G76" i="3"/>
  <c r="H75" i="3"/>
  <c r="H67" i="3"/>
  <c r="I57" i="3"/>
  <c r="H56" i="3"/>
  <c r="H53" i="3"/>
  <c r="G45" i="3"/>
  <c r="F45" i="3"/>
  <c r="C45" i="3"/>
  <c r="H42" i="3"/>
  <c r="G38" i="3"/>
  <c r="G37" i="3"/>
  <c r="H37" i="3" s="1"/>
  <c r="H36" i="3"/>
  <c r="H32" i="3"/>
  <c r="H135" i="3" s="1"/>
  <c r="I26" i="3"/>
  <c r="I32" i="3" s="1"/>
  <c r="H26" i="3"/>
  <c r="H25" i="3"/>
  <c r="H20" i="3"/>
  <c r="F12" i="3"/>
  <c r="H9" i="3"/>
  <c r="H7" i="3"/>
  <c r="C129" i="3" s="1"/>
  <c r="B3" i="3"/>
  <c r="H31" i="2"/>
  <c r="H32" i="2" s="1"/>
  <c r="G31" i="2"/>
  <c r="G30" i="2"/>
  <c r="H30" i="2" s="1"/>
  <c r="G29" i="2"/>
  <c r="H29" i="2" s="1"/>
  <c r="F76" i="8" s="1"/>
  <c r="H28" i="2"/>
  <c r="G28" i="2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19" i="2" s="1"/>
  <c r="F3" i="2"/>
  <c r="H183" i="1"/>
  <c r="C179" i="1"/>
  <c r="H179" i="1" s="1"/>
  <c r="H175" i="1"/>
  <c r="C175" i="1"/>
  <c r="C171" i="1"/>
  <c r="H171" i="1" s="1"/>
  <c r="H185" i="1" s="1"/>
  <c r="G89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E128" i="6" s="1"/>
  <c r="A83" i="1"/>
  <c r="D81" i="1"/>
  <c r="E123" i="6" s="1"/>
  <c r="D80" i="1"/>
  <c r="D78" i="1"/>
  <c r="G72" i="1"/>
  <c r="G92" i="4" s="1"/>
  <c r="G71" i="1"/>
  <c r="G70" i="1"/>
  <c r="G89" i="6" s="1"/>
  <c r="G69" i="1"/>
  <c r="G68" i="1"/>
  <c r="G67" i="1"/>
  <c r="E61" i="1"/>
  <c r="G77" i="6" s="1"/>
  <c r="E60" i="1"/>
  <c r="G76" i="6" s="1"/>
  <c r="E59" i="1"/>
  <c r="G75" i="6" s="1"/>
  <c r="H55" i="1"/>
  <c r="I108" i="3" s="1"/>
  <c r="H54" i="1"/>
  <c r="H53" i="1"/>
  <c r="H52" i="1"/>
  <c r="H51" i="1"/>
  <c r="H50" i="1"/>
  <c r="H49" i="1"/>
  <c r="H48" i="1"/>
  <c r="H47" i="1"/>
  <c r="F43" i="1"/>
  <c r="E43" i="1"/>
  <c r="D43" i="1"/>
  <c r="I42" i="1"/>
  <c r="A42" i="1"/>
  <c r="E40" i="1"/>
  <c r="D40" i="1"/>
  <c r="A39" i="1"/>
  <c r="F37" i="1"/>
  <c r="D37" i="1"/>
  <c r="E37" i="1" s="1"/>
  <c r="I36" i="1" s="1"/>
  <c r="I54" i="3" s="1"/>
  <c r="A36" i="1"/>
  <c r="F34" i="1"/>
  <c r="E34" i="1"/>
  <c r="I33" i="1" s="1"/>
  <c r="H54" i="5" s="1"/>
  <c r="A33" i="1"/>
  <c r="I30" i="1"/>
  <c r="I63" i="3" s="1"/>
  <c r="I28" i="1"/>
  <c r="H61" i="7" s="1"/>
  <c r="I26" i="1"/>
  <c r="I60" i="3" s="1"/>
  <c r="D24" i="1"/>
  <c r="E24" i="1" s="1"/>
  <c r="I24" i="1" s="1"/>
  <c r="E22" i="1"/>
  <c r="I20" i="1"/>
  <c r="H57" i="7" s="1"/>
  <c r="I18" i="1"/>
  <c r="H56" i="7" s="1"/>
  <c r="I16" i="1"/>
  <c r="F7" i="1"/>
  <c r="H58" i="7" l="1"/>
  <c r="H58" i="5"/>
  <c r="I58" i="3"/>
  <c r="H58" i="3"/>
  <c r="H58" i="6"/>
  <c r="H58" i="4"/>
  <c r="H38" i="4"/>
  <c r="H39" i="3"/>
  <c r="H68" i="3" s="1"/>
  <c r="G69" i="4"/>
  <c r="I37" i="3"/>
  <c r="I39" i="3" s="1"/>
  <c r="I68" i="3" s="1"/>
  <c r="I38" i="3"/>
  <c r="H38" i="3"/>
  <c r="I61" i="3"/>
  <c r="H63" i="4"/>
  <c r="G51" i="7"/>
  <c r="H26" i="4"/>
  <c r="H32" i="4" s="1"/>
  <c r="H80" i="4" s="1"/>
  <c r="F40" i="1"/>
  <c r="I39" i="1" s="1"/>
  <c r="H54" i="4" s="1"/>
  <c r="G39" i="3"/>
  <c r="G68" i="3" s="1"/>
  <c r="H135" i="5"/>
  <c r="H41" i="5"/>
  <c r="G39" i="6"/>
  <c r="G67" i="6" s="1"/>
  <c r="H37" i="6"/>
  <c r="H39" i="6" s="1"/>
  <c r="H67" i="6" s="1"/>
  <c r="E123" i="5"/>
  <c r="E80" i="1"/>
  <c r="E83" i="1" s="1"/>
  <c r="E122" i="6"/>
  <c r="F122" i="6" s="1"/>
  <c r="F128" i="6" s="1"/>
  <c r="E123" i="4"/>
  <c r="E122" i="7"/>
  <c r="F122" i="7" s="1"/>
  <c r="E123" i="3"/>
  <c r="F123" i="3" s="1"/>
  <c r="F129" i="3" s="1"/>
  <c r="H54" i="7"/>
  <c r="H54" i="6"/>
  <c r="H55" i="4"/>
  <c r="H55" i="7"/>
  <c r="H55" i="5"/>
  <c r="H55" i="6"/>
  <c r="G86" i="6"/>
  <c r="G87" i="3"/>
  <c r="G86" i="7"/>
  <c r="G87" i="5"/>
  <c r="G51" i="3"/>
  <c r="G87" i="6"/>
  <c r="G88" i="3"/>
  <c r="G88" i="4"/>
  <c r="G87" i="7"/>
  <c r="G88" i="5"/>
  <c r="H54" i="3"/>
  <c r="H108" i="5"/>
  <c r="H107" i="6"/>
  <c r="H108" i="3"/>
  <c r="H108" i="4"/>
  <c r="H107" i="7"/>
  <c r="G94" i="4"/>
  <c r="G39" i="5"/>
  <c r="G68" i="5" s="1"/>
  <c r="H37" i="5"/>
  <c r="H39" i="5" s="1"/>
  <c r="H68" i="5" s="1"/>
  <c r="H79" i="7"/>
  <c r="H37" i="7"/>
  <c r="H133" i="7"/>
  <c r="H38" i="7"/>
  <c r="D34" i="9"/>
  <c r="C34" i="9"/>
  <c r="B34" i="9"/>
  <c r="H60" i="5"/>
  <c r="H60" i="6"/>
  <c r="H60" i="4"/>
  <c r="H60" i="7"/>
  <c r="H61" i="6"/>
  <c r="H62" i="4"/>
  <c r="H62" i="3"/>
  <c r="I62" i="3"/>
  <c r="H62" i="5"/>
  <c r="H60" i="3"/>
  <c r="H61" i="5"/>
  <c r="H62" i="6"/>
  <c r="H63" i="3"/>
  <c r="H61" i="4"/>
  <c r="H62" i="7"/>
  <c r="H63" i="5"/>
  <c r="H61" i="3"/>
  <c r="G89" i="4"/>
  <c r="G88" i="7"/>
  <c r="G89" i="5"/>
  <c r="G88" i="6"/>
  <c r="G22" i="1"/>
  <c r="I22" i="1" s="1"/>
  <c r="G89" i="7"/>
  <c r="G90" i="5"/>
  <c r="G90" i="3"/>
  <c r="G90" i="4"/>
  <c r="F78" i="8"/>
  <c r="H55" i="3"/>
  <c r="G90" i="7"/>
  <c r="H90" i="7" s="1"/>
  <c r="G91" i="5"/>
  <c r="G91" i="3"/>
  <c r="G90" i="6"/>
  <c r="F80" i="8"/>
  <c r="I135" i="3"/>
  <c r="I55" i="3"/>
  <c r="G51" i="6"/>
  <c r="G39" i="4"/>
  <c r="G68" i="4" s="1"/>
  <c r="C80" i="8"/>
  <c r="E124" i="5"/>
  <c r="I56" i="3"/>
  <c r="G78" i="5"/>
  <c r="G76" i="7"/>
  <c r="E128" i="7"/>
  <c r="F128" i="7" s="1"/>
  <c r="H5" i="9"/>
  <c r="H57" i="3"/>
  <c r="G78" i="3"/>
  <c r="G76" i="4"/>
  <c r="E124" i="4"/>
  <c r="H6" i="9"/>
  <c r="G77" i="7"/>
  <c r="H7" i="9"/>
  <c r="G77" i="4"/>
  <c r="E129" i="4"/>
  <c r="H57" i="5"/>
  <c r="H8" i="9"/>
  <c r="H41" i="6"/>
  <c r="H41" i="3"/>
  <c r="G78" i="4"/>
  <c r="H9" i="9"/>
  <c r="E62" i="1"/>
  <c r="H10" i="9"/>
  <c r="I59" i="3" l="1"/>
  <c r="I64" i="3" s="1"/>
  <c r="I70" i="3" s="1"/>
  <c r="H59" i="5"/>
  <c r="H64" i="5" s="1"/>
  <c r="H70" i="5" s="1"/>
  <c r="H71" i="5" s="1"/>
  <c r="H59" i="3"/>
  <c r="H64" i="3" s="1"/>
  <c r="H70" i="3" s="1"/>
  <c r="H59" i="6"/>
  <c r="H63" i="6" s="1"/>
  <c r="H69" i="6" s="1"/>
  <c r="H59" i="7"/>
  <c r="H59" i="4"/>
  <c r="H64" i="4" s="1"/>
  <c r="H70" i="4" s="1"/>
  <c r="G79" i="4"/>
  <c r="G78" i="7"/>
  <c r="G79" i="3"/>
  <c r="G79" i="5"/>
  <c r="H79" i="5" s="1"/>
  <c r="G78" i="6"/>
  <c r="H78" i="6" s="1"/>
  <c r="G68" i="7"/>
  <c r="H49" i="5"/>
  <c r="H74" i="5"/>
  <c r="H48" i="5"/>
  <c r="H47" i="5"/>
  <c r="H46" i="5"/>
  <c r="H44" i="5"/>
  <c r="H50" i="5"/>
  <c r="H43" i="5"/>
  <c r="H46" i="3"/>
  <c r="H74" i="3"/>
  <c r="H50" i="3"/>
  <c r="H49" i="3"/>
  <c r="H44" i="3"/>
  <c r="H43" i="3"/>
  <c r="H47" i="3"/>
  <c r="H48" i="3"/>
  <c r="H45" i="5"/>
  <c r="H44" i="6"/>
  <c r="H43" i="6"/>
  <c r="H50" i="6"/>
  <c r="H49" i="6"/>
  <c r="H48" i="6"/>
  <c r="H73" i="6"/>
  <c r="H47" i="6"/>
  <c r="H46" i="6"/>
  <c r="D31" i="9"/>
  <c r="C31" i="9"/>
  <c r="B31" i="9"/>
  <c r="H87" i="5"/>
  <c r="G94" i="5"/>
  <c r="F123" i="4"/>
  <c r="C32" i="9"/>
  <c r="B32" i="9"/>
  <c r="D32" i="9"/>
  <c r="H51" i="5"/>
  <c r="H69" i="5" s="1"/>
  <c r="H63" i="7"/>
  <c r="H69" i="7" s="1"/>
  <c r="C28" i="9"/>
  <c r="B28" i="9"/>
  <c r="D28" i="9"/>
  <c r="I51" i="3"/>
  <c r="I69" i="3" s="1"/>
  <c r="I71" i="3" s="1"/>
  <c r="H51" i="3"/>
  <c r="H69" i="3" s="1"/>
  <c r="G69" i="3"/>
  <c r="F129" i="4"/>
  <c r="H78" i="5"/>
  <c r="H45" i="6"/>
  <c r="G93" i="7"/>
  <c r="H45" i="3"/>
  <c r="H51" i="6"/>
  <c r="H68" i="6" s="1"/>
  <c r="G68" i="6"/>
  <c r="G94" i="3"/>
  <c r="D30" i="9"/>
  <c r="C30" i="9"/>
  <c r="B30" i="9"/>
  <c r="H39" i="7"/>
  <c r="G93" i="6"/>
  <c r="H86" i="6"/>
  <c r="F123" i="5"/>
  <c r="F129" i="5" s="1"/>
  <c r="D33" i="9"/>
  <c r="C33" i="9"/>
  <c r="B33" i="9"/>
  <c r="D29" i="9"/>
  <c r="B29" i="9"/>
  <c r="C29" i="9"/>
  <c r="I41" i="3"/>
  <c r="H41" i="4"/>
  <c r="H135" i="4"/>
  <c r="H37" i="4"/>
  <c r="H39" i="4" s="1"/>
  <c r="H68" i="4" s="1"/>
  <c r="H70" i="6" l="1"/>
  <c r="I136" i="3"/>
  <c r="H136" i="5"/>
  <c r="H71" i="3"/>
  <c r="H87" i="3"/>
  <c r="D35" i="9"/>
  <c r="H77" i="6"/>
  <c r="H75" i="6"/>
  <c r="H76" i="6"/>
  <c r="H76" i="5"/>
  <c r="H77" i="5"/>
  <c r="H79" i="3"/>
  <c r="I87" i="3"/>
  <c r="B35" i="9"/>
  <c r="H76" i="3"/>
  <c r="H77" i="3"/>
  <c r="H79" i="4"/>
  <c r="H67" i="7"/>
  <c r="H41" i="7"/>
  <c r="H78" i="3"/>
  <c r="H44" i="4"/>
  <c r="H43" i="4"/>
  <c r="H50" i="4"/>
  <c r="H74" i="4"/>
  <c r="H48" i="4"/>
  <c r="H49" i="4"/>
  <c r="H47" i="4"/>
  <c r="H46" i="4"/>
  <c r="H45" i="4"/>
  <c r="H51" i="4"/>
  <c r="I46" i="3"/>
  <c r="I74" i="3"/>
  <c r="I44" i="3"/>
  <c r="I49" i="3"/>
  <c r="I47" i="3"/>
  <c r="I43" i="3"/>
  <c r="I50" i="3"/>
  <c r="I48" i="3"/>
  <c r="I45" i="3"/>
  <c r="C35" i="9"/>
  <c r="I76" i="3" l="1"/>
  <c r="I77" i="3"/>
  <c r="I78" i="3"/>
  <c r="H69" i="4"/>
  <c r="H71" i="4" s="1"/>
  <c r="H87" i="4"/>
  <c r="H80" i="6"/>
  <c r="H135" i="6" s="1"/>
  <c r="H46" i="7"/>
  <c r="H44" i="7"/>
  <c r="H43" i="7"/>
  <c r="H50" i="7"/>
  <c r="H48" i="7"/>
  <c r="H73" i="7"/>
  <c r="H47" i="7"/>
  <c r="H49" i="7"/>
  <c r="H45" i="7"/>
  <c r="H51" i="7"/>
  <c r="H81" i="3"/>
  <c r="H137" i="3" s="1"/>
  <c r="H136" i="3"/>
  <c r="H85" i="3"/>
  <c r="H78" i="4"/>
  <c r="H77" i="4"/>
  <c r="H76" i="4"/>
  <c r="H81" i="4" s="1"/>
  <c r="H137" i="4" s="1"/>
  <c r="H81" i="5"/>
  <c r="H134" i="6"/>
  <c r="I79" i="3"/>
  <c r="H75" i="7" l="1"/>
  <c r="H80" i="7" s="1"/>
  <c r="H135" i="7" s="1"/>
  <c r="H76" i="7"/>
  <c r="H77" i="7"/>
  <c r="H78" i="7"/>
  <c r="H93" i="3"/>
  <c r="H92" i="3"/>
  <c r="H89" i="3"/>
  <c r="H91" i="3"/>
  <c r="H88" i="3"/>
  <c r="H90" i="3"/>
  <c r="H137" i="5"/>
  <c r="H85" i="5"/>
  <c r="I81" i="3"/>
  <c r="H84" i="6"/>
  <c r="H68" i="7"/>
  <c r="H70" i="7" s="1"/>
  <c r="H86" i="7"/>
  <c r="H136" i="4"/>
  <c r="H85" i="4"/>
  <c r="I137" i="3" l="1"/>
  <c r="I85" i="3"/>
  <c r="H93" i="5"/>
  <c r="H92" i="5"/>
  <c r="H91" i="5"/>
  <c r="H88" i="5"/>
  <c r="H90" i="5"/>
  <c r="H89" i="5"/>
  <c r="H93" i="4"/>
  <c r="H92" i="4"/>
  <c r="H91" i="4"/>
  <c r="H88" i="4"/>
  <c r="H94" i="4" s="1"/>
  <c r="H102" i="4" s="1"/>
  <c r="H104" i="4" s="1"/>
  <c r="H90" i="4"/>
  <c r="H89" i="4"/>
  <c r="H94" i="3"/>
  <c r="H102" i="3" s="1"/>
  <c r="H104" i="3" s="1"/>
  <c r="H134" i="7"/>
  <c r="H84" i="7"/>
  <c r="H89" i="6"/>
  <c r="H91" i="6"/>
  <c r="H88" i="6"/>
  <c r="H87" i="6"/>
  <c r="H93" i="6" s="1"/>
  <c r="H101" i="6" s="1"/>
  <c r="H103" i="6" s="1"/>
  <c r="H90" i="6"/>
  <c r="H138" i="4" l="1"/>
  <c r="H115" i="4"/>
  <c r="H136" i="6"/>
  <c r="H114" i="6"/>
  <c r="H91" i="7"/>
  <c r="H89" i="7"/>
  <c r="H88" i="7"/>
  <c r="H87" i="7"/>
  <c r="H93" i="7" s="1"/>
  <c r="H101" i="7" s="1"/>
  <c r="H103" i="7" s="1"/>
  <c r="H94" i="5"/>
  <c r="H102" i="5" s="1"/>
  <c r="H104" i="5" s="1"/>
  <c r="H138" i="3"/>
  <c r="H115" i="3"/>
  <c r="I93" i="3"/>
  <c r="I92" i="3"/>
  <c r="I89" i="3"/>
  <c r="I88" i="3"/>
  <c r="I91" i="3"/>
  <c r="I90" i="3"/>
  <c r="H138" i="5" l="1"/>
  <c r="H115" i="5"/>
  <c r="H136" i="7"/>
  <c r="H114" i="7"/>
  <c r="I94" i="3"/>
  <c r="I102" i="3" s="1"/>
  <c r="I104" i="3" s="1"/>
  <c r="H108" i="6"/>
  <c r="H111" i="6" s="1"/>
  <c r="H137" i="6" s="1"/>
  <c r="H138" i="6" s="1"/>
  <c r="H118" i="6"/>
  <c r="H129" i="6" s="1"/>
  <c r="H119" i="6"/>
  <c r="H119" i="4"/>
  <c r="H132" i="4"/>
  <c r="H109" i="4"/>
  <c r="H112" i="4" s="1"/>
  <c r="H139" i="4" s="1"/>
  <c r="H140" i="4" s="1"/>
  <c r="H120" i="4"/>
  <c r="H130" i="4" s="1"/>
  <c r="H132" i="3"/>
  <c r="H109" i="3"/>
  <c r="H112" i="3" s="1"/>
  <c r="H139" i="3" s="1"/>
  <c r="H140" i="3" s="1"/>
  <c r="H119" i="3"/>
  <c r="H120" i="3" s="1"/>
  <c r="H141" i="4" l="1"/>
  <c r="H121" i="4"/>
  <c r="H139" i="6"/>
  <c r="H120" i="6"/>
  <c r="H142" i="3"/>
  <c r="H130" i="3"/>
  <c r="H118" i="7"/>
  <c r="H119" i="7" s="1"/>
  <c r="H108" i="7"/>
  <c r="H111" i="7" s="1"/>
  <c r="H137" i="7" s="1"/>
  <c r="H138" i="7" s="1"/>
  <c r="H140" i="6"/>
  <c r="I138" i="3"/>
  <c r="I115" i="3"/>
  <c r="H142" i="4"/>
  <c r="E61" i="8" s="1"/>
  <c r="G61" i="8" s="1"/>
  <c r="H120" i="5"/>
  <c r="H142" i="5" s="1"/>
  <c r="F15" i="8" s="1"/>
  <c r="G15" i="8" s="1"/>
  <c r="H119" i="5"/>
  <c r="H132" i="5"/>
  <c r="H109" i="5"/>
  <c r="H112" i="5" s="1"/>
  <c r="H139" i="5" s="1"/>
  <c r="H140" i="5" s="1"/>
  <c r="H129" i="7" l="1"/>
  <c r="H140" i="7"/>
  <c r="D46" i="8"/>
  <c r="G46" i="8" s="1"/>
  <c r="I15" i="8"/>
  <c r="E76" i="8"/>
  <c r="G76" i="8" s="1"/>
  <c r="F29" i="8"/>
  <c r="G29" i="8" s="1"/>
  <c r="H130" i="5"/>
  <c r="F23" i="8"/>
  <c r="G23" i="8" s="1"/>
  <c r="F20" i="8"/>
  <c r="G20" i="8" s="1"/>
  <c r="F11" i="8"/>
  <c r="G11" i="8" s="1"/>
  <c r="F8" i="8"/>
  <c r="G8" i="8" s="1"/>
  <c r="F14" i="8"/>
  <c r="G14" i="8" s="1"/>
  <c r="F22" i="8"/>
  <c r="G22" i="8" s="1"/>
  <c r="F19" i="8"/>
  <c r="G19" i="8" s="1"/>
  <c r="F10" i="8"/>
  <c r="G10" i="8" s="1"/>
  <c r="F7" i="8"/>
  <c r="G7" i="8" s="1"/>
  <c r="F24" i="8"/>
  <c r="G24" i="8" s="1"/>
  <c r="F21" i="8"/>
  <c r="G21" i="8" s="1"/>
  <c r="F12" i="8"/>
  <c r="G12" i="8" s="1"/>
  <c r="F9" i="8"/>
  <c r="G9" i="8" s="1"/>
  <c r="H141" i="3"/>
  <c r="H121" i="3"/>
  <c r="I109" i="3"/>
  <c r="I112" i="3" s="1"/>
  <c r="I139" i="3" s="1"/>
  <c r="I140" i="3" s="1"/>
  <c r="I119" i="3"/>
  <c r="D40" i="8" l="1"/>
  <c r="G40" i="8" s="1"/>
  <c r="I8" i="8"/>
  <c r="D48" i="8"/>
  <c r="G48" i="8" s="1"/>
  <c r="I20" i="8"/>
  <c r="I24" i="8"/>
  <c r="D52" i="8"/>
  <c r="G52" i="8" s="1"/>
  <c r="I14" i="8"/>
  <c r="D45" i="8"/>
  <c r="G45" i="8" s="1"/>
  <c r="D43" i="8"/>
  <c r="G43" i="8" s="1"/>
  <c r="I11" i="8"/>
  <c r="D41" i="8"/>
  <c r="G41" i="8" s="1"/>
  <c r="I9" i="8"/>
  <c r="D51" i="8"/>
  <c r="G51" i="8" s="1"/>
  <c r="I23" i="8"/>
  <c r="I12" i="8"/>
  <c r="D44" i="8"/>
  <c r="G44" i="8" s="1"/>
  <c r="H121" i="5"/>
  <c r="H141" i="5"/>
  <c r="D49" i="8"/>
  <c r="G49" i="8" s="1"/>
  <c r="I21" i="8"/>
  <c r="I29" i="8"/>
  <c r="J29" i="8" s="1"/>
  <c r="D54" i="8"/>
  <c r="G54" i="8" s="1"/>
  <c r="D39" i="8"/>
  <c r="G39" i="8" s="1"/>
  <c r="I7" i="8"/>
  <c r="I120" i="3"/>
  <c r="I142" i="3" s="1"/>
  <c r="H144" i="3" s="1"/>
  <c r="I10" i="8"/>
  <c r="D42" i="8"/>
  <c r="G42" i="8" s="1"/>
  <c r="D47" i="8"/>
  <c r="G47" i="8" s="1"/>
  <c r="I19" i="8"/>
  <c r="F34" i="8"/>
  <c r="G34" i="8" s="1"/>
  <c r="E78" i="8"/>
  <c r="G78" i="8" s="1"/>
  <c r="G80" i="8" s="1"/>
  <c r="D50" i="8"/>
  <c r="G50" i="8" s="1"/>
  <c r="I22" i="8"/>
  <c r="H120" i="7"/>
  <c r="H139" i="7"/>
  <c r="D55" i="8" l="1"/>
  <c r="G55" i="8" s="1"/>
  <c r="G56" i="8" s="1"/>
  <c r="G83" i="8" s="1"/>
  <c r="G92" i="8" s="1"/>
  <c r="G95" i="8" s="1"/>
  <c r="I34" i="8"/>
  <c r="J34" i="8" s="1"/>
  <c r="J24" i="8"/>
  <c r="I130" i="3"/>
  <c r="J15" i="8"/>
  <c r="K36" i="8" s="1"/>
  <c r="I141" i="3" l="1"/>
  <c r="I1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35DF783D-DAAE-4F2E-9A1D-A11350918DC2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7F1FA232-788A-4273-A628-F64C74097763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ADD858FC-7AEE-436F-8BF7-0EE93A802940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0BA4AF8E-8DEE-4D0A-A014-D3393A879AC3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59E9BF7E-14A1-4CDC-B089-C1999398111C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C8FA9B1D-404A-435E-9F6C-9F87496B9A43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EC6EB9E6-1622-49B7-B640-DCC7071927AE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<sst xmlns="http://schemas.openxmlformats.org/spreadsheetml/2006/main" count="1648" uniqueCount="476">
  <si>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</si>
  <si>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</si>
  <si>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</si>
  <si>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Suzano / SP</t>
  </si>
  <si>
    <t>Nº de meses de execução contratual:</t>
  </si>
  <si>
    <t>Valor do Salário Mínimo</t>
  </si>
  <si>
    <t>Nº da Licitação:</t>
  </si>
  <si>
    <t>Unidade de prestação dos serviços:</t>
  </si>
  <si>
    <t>ARF/Suzano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</si>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</sst>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750D16BC-E0A3-45EB-9455-916A8DBD9EE7}"/>
    <cellStyle name="Excel Built-in Percent" xfId="4" xr:uid="{B99A3DA7-18EE-446E-916D-F514BA977B4E}"/>
    <cellStyle name="Excel Built-in Percent 2" xfId="6" xr:uid="{F4AD9843-78CA-4AA5-B933-B5636BC5E981}"/>
    <cellStyle name="Excel_BuiltIn_Currency" xfId="5" xr:uid="{4BD4A804-0A85-4177-BD01-438DDE25CD12}"/>
    <cellStyle name="Moeda" xfId="2" builtinId="4"/>
    <cellStyle name="Moeda_Plan1_1_Limpeza2011- Planilhas" xfId="8" xr:uid="{F33FA4EB-7DDD-435A-A2CC-9FA9153FB0EE}"/>
    <cellStyle name="Normal" xfId="0" builtinId="0"/>
    <cellStyle name="Normal 2" xfId="10" xr:uid="{D6647F6D-2AC9-451F-B50E-967C56711B76}"/>
    <cellStyle name="Normal_Limpeza2011- Planilhas" xfId="7" xr:uid="{BD0A4D12-EAB7-4741-941D-62B8F684E8C6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1387-A772-4F8D-9325-600BA6488E83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Suzano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192.44159999999999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6.8</v>
      </c>
      <c r="E34" s="43">
        <f>B34*C34*D34</f>
        <v>295.47359999999998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Suzano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183.10559999999998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6.8</v>
      </c>
      <c r="E37" s="43">
        <f>B37*C37*D37</f>
        <v>295.47359999999998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Suzano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233.65439999999998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6.8</v>
      </c>
      <c r="E40" s="43">
        <f>B40*C40*D40</f>
        <v>295.47359999999998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Suzano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182.53319999999997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6.8</v>
      </c>
      <c r="E43" s="43">
        <f>B43*C43*D43</f>
        <v>295.47359999999998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Suzano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0.04</v>
      </c>
      <c r="E83" s="116">
        <f>D83+$E$80</f>
        <v>0.13250000000000001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2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2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0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1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1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2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0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1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2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5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2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1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2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2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1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2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1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2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2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1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1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1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1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1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2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1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1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0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1</v>
      </c>
      <c r="G154" s="146">
        <v>1</v>
      </c>
      <c r="H154" s="129">
        <f t="shared" ref="H154:H165" si="1">E154*F154/G154</f>
        <v>9.5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2</v>
      </c>
      <c r="G155" s="146">
        <v>1</v>
      </c>
      <c r="H155" s="129">
        <f t="shared" si="1"/>
        <v>122.9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5</v>
      </c>
      <c r="G156" s="146">
        <v>1</v>
      </c>
      <c r="H156" s="129">
        <f t="shared" si="1"/>
        <v>269.95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7</v>
      </c>
      <c r="G157" s="146">
        <v>1</v>
      </c>
      <c r="H157" s="129">
        <f t="shared" si="1"/>
        <v>136.22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3</v>
      </c>
      <c r="G158" s="146">
        <v>1</v>
      </c>
      <c r="H158" s="129">
        <f t="shared" si="1"/>
        <v>25.950000000000003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1</v>
      </c>
      <c r="G159" s="146">
        <v>1</v>
      </c>
      <c r="H159" s="129">
        <f t="shared" si="1"/>
        <v>18.100000000000001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1</v>
      </c>
      <c r="G160" s="146">
        <v>1</v>
      </c>
      <c r="H160" s="129">
        <f t="shared" si="1"/>
        <v>59.99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4</v>
      </c>
      <c r="G161" s="146">
        <v>24</v>
      </c>
      <c r="H161" s="129">
        <f t="shared" si="1"/>
        <v>4.041666666666667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4</v>
      </c>
      <c r="G162" s="146">
        <v>24</v>
      </c>
      <c r="H162" s="129">
        <f t="shared" si="1"/>
        <v>4.1416666666666666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4</v>
      </c>
      <c r="G163" s="146">
        <v>24</v>
      </c>
      <c r="H163" s="129">
        <f t="shared" si="1"/>
        <v>3.8266666666666667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2</v>
      </c>
      <c r="G164" s="146">
        <v>24</v>
      </c>
      <c r="H164" s="129">
        <f t="shared" si="1"/>
        <v>1.6849999999999998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2</v>
      </c>
      <c r="G165" s="146">
        <v>24</v>
      </c>
      <c r="H165" s="129">
        <f t="shared" si="1"/>
        <v>1.8499999999999999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658.15500000000009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360</v>
      </c>
      <c r="B171" s="153">
        <v>0.11</v>
      </c>
      <c r="C171" s="154">
        <f>A171*B171</f>
        <v>39.6</v>
      </c>
      <c r="D171" s="155" t="s">
        <v>200</v>
      </c>
      <c r="E171" s="155"/>
      <c r="F171" s="155"/>
      <c r="G171" s="155"/>
      <c r="H171" s="156">
        <f>C171*2</f>
        <v>79.2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1</v>
      </c>
      <c r="B175" s="153">
        <v>18.899999999999999</v>
      </c>
      <c r="C175" s="154">
        <f>A175*B175</f>
        <v>18.899999999999999</v>
      </c>
      <c r="D175" s="155" t="s">
        <v>200</v>
      </c>
      <c r="E175" s="155"/>
      <c r="F175" s="155"/>
      <c r="G175" s="155"/>
      <c r="H175" s="156">
        <f>C175*2</f>
        <v>37.799999999999997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0</v>
      </c>
      <c r="B179" s="153">
        <v>0.23</v>
      </c>
      <c r="C179" s="154">
        <f>A179*B179</f>
        <v>0</v>
      </c>
      <c r="D179" s="155" t="s">
        <v>205</v>
      </c>
      <c r="E179" s="155"/>
      <c r="F179" s="155"/>
      <c r="G179" s="155"/>
      <c r="H179" s="156">
        <f>C179*6</f>
        <v>0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1648.5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728ED3F6-FC4B-42F3-BDB3-E36F200F2CC1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E00C548E-D090-4D57-972F-CEF917B76F47}">
      <formula1>0</formula1>
      <formula2>0</formula2>
    </dataValidation>
    <dataValidation errorStyle="warning" allowBlank="1" showInputMessage="1" showErrorMessage="1" errorTitle="OK" error="Atingiu o valor desejado." sqref="B12 E12 E68:F72" xr:uid="{9DA843D6-43A9-4E39-9823-BF22D82168A9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A4DB-78A2-4767-A041-46FE54E96718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Suzano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350</v>
      </c>
      <c r="C5" s="180">
        <v>1200</v>
      </c>
      <c r="D5" s="180"/>
      <c r="E5" s="180"/>
      <c r="F5" s="175">
        <f t="shared" ref="F5:F11" si="0">B5/C5</f>
        <v>0.29166666666666669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16.239999999999998</v>
      </c>
      <c r="C10" s="180">
        <v>300</v>
      </c>
      <c r="D10" s="180"/>
      <c r="E10" s="180"/>
      <c r="F10" s="175">
        <f t="shared" si="0"/>
        <v>5.4133333333333325E-2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Suzano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/>
      <c r="C13" s="180">
        <v>2700</v>
      </c>
      <c r="D13" s="180"/>
      <c r="E13" s="172"/>
      <c r="F13" s="187">
        <f t="shared" ref="F13:F18" si="1">B13/C13</f>
        <v>0</v>
      </c>
    </row>
    <row r="14" spans="1:19" ht="31.7" customHeight="1">
      <c r="A14" s="188" t="s">
        <v>226</v>
      </c>
      <c r="B14" s="189">
        <v>86.52</v>
      </c>
      <c r="C14" s="190">
        <v>9000</v>
      </c>
      <c r="D14" s="190"/>
      <c r="E14" s="191"/>
      <c r="F14" s="192">
        <f t="shared" si="1"/>
        <v>9.6133333333333331E-3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0.3554133333333333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Suzano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34.700000000000003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7.740266113471856E-3</v>
      </c>
      <c r="I29" s="186"/>
      <c r="J29" s="186"/>
    </row>
    <row r="30" spans="1:19" ht="27.25" customHeight="1">
      <c r="A30" s="30" t="s">
        <v>241</v>
      </c>
      <c r="B30" s="171">
        <v>34.700000000000003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7.740266113471856E-3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1.5480532226943712E-2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D6CE-E3CA-4272-A833-A1DCB786D98B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Suzano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452.76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Suzano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Suzano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Suzano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Suzano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192.44159999999999</v>
      </c>
      <c r="I54" s="249">
        <f>Licitante!I36</f>
        <v>183.10559999999998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1112.0216</v>
      </c>
      <c r="I64" s="251">
        <f>SUM(I54:I63)</f>
        <v>1102.6856000000002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Suzano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1112.0216</v>
      </c>
      <c r="I70" s="252">
        <f t="shared" si="3"/>
        <v>1102.6856000000002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2010.8977454545457</v>
      </c>
      <c r="I71" s="251">
        <f t="shared" si="4"/>
        <v>2083.0112727272731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Suzano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3163.7767749822665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Suzano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8.6619487336954588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0.64964615502715939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25.985846201086378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Suzano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Suzano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Suzano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463.74029770115231</v>
      </c>
      <c r="I109" s="249">
        <f>I115*Licitante!H127</f>
        <v>492.14054595825758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533.96238103448559</v>
      </c>
      <c r="I112" s="251">
        <f t="shared" si="11"/>
        <v>562.36262929159091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Suzano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4637.402977011523</v>
      </c>
      <c r="I115" s="251">
        <f>(I32+I71+I81+I104+I108+I110+I111)/(1-Licitante!H127)</f>
        <v>4921.4054595825755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Suzano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231.87014885057616</v>
      </c>
      <c r="I119" s="249">
        <f>G119*I115</f>
        <v>246.07027297912879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486.92731258620989</v>
      </c>
      <c r="I120" s="240">
        <f>G120*(I115+I119)</f>
        <v>516.74757325617054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818.09401509441034</v>
      </c>
      <c r="I121" s="284">
        <f>I130*F129</f>
        <v>868.19549051396962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Suzano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6174.2944535427196</v>
      </c>
      <c r="I130" s="251">
        <f>(I115+I119+I120)/(1-F129)</f>
        <v>6552.4187963318454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5410.3034731801099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Suzano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2010.8977454545457</v>
      </c>
      <c r="I136" s="249">
        <f>I71</f>
        <v>2083.0112727272731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533.96238103448559</v>
      </c>
      <c r="I139" s="249">
        <f>I112</f>
        <v>562.36262929159091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4637.402977011523</v>
      </c>
      <c r="I140" s="240">
        <f t="shared" si="12"/>
        <v>4921.4054595825755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6174.2944535427196</v>
      </c>
      <c r="I141" s="249">
        <f t="shared" si="13"/>
        <v>6552.4187963318454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6174.29</v>
      </c>
      <c r="I142" s="292">
        <f>ROUND((I115+I119+I120)/(1-(F129)),2)</f>
        <v>6552.42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378.13000000000011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BCA6-FFE1-4D8C-BFBA-0B9FA3A34BE1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Suzano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452.76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Suzano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Suzano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Suzano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Suzano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233.65439999999998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1153.2343999999998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Suzano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1153.2343999999998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1692.5600872727271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Suzano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Suzano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Suzano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Suzano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Suzano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335.5269655504959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405.74904888382923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Suzano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3355.2696555049588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Suzano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167.76348277524795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352.30331382802069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591.91017856408098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Suzano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4467.246630672309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3914.4812647557856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Suzano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1692.5600872727271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405.74904888382923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3355.2696555049592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4467.246630672309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4467.25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7D194-4FBF-4DB4-BC8C-B6616CF179DA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Suzano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452.76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Suzano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Suzano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Suzano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Suzano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192.44159999999999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1112.0216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Suzano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1112.0216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2328.7393454545454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Suzano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3878.7522617304458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Suzano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10.619444932869119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0.79645836996518382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1.2424750571456868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25.486667838885886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31.858334798607359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367.91077934458065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Suzano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Suzano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367.91077934458065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367.91077934458065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Suzano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581.12852493426215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651.35060826759548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Suzano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5811.2852493426217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Suzano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290.56426246713107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610.1849511809753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1025.1810563069414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Suzano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7737.2155192976697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6779.8327908997253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Suzano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2328.7393454545454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367.91077934458065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651.35060826759548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5811.2852493426226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7737.2155192976697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7737.22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0270-57A6-4D23-9865-C34B6BFC072F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Suzano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69.400000000000006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Suzano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Suzano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Suzano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Suzano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182.53319999999997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1102.1132000000002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Suzano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1102.1132000000002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2087.4326290909094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Suzano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3178.88055297956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Suzano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8.7033006241740178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0.65274754681305125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1.0182861730283601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20.887921498017644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26.109901872522055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Suzano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Suzano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Suzano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494.56540495621789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564.78748828955122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Suzano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4945.6540495621784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Suzano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247.28270247810894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519.29367520402877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872.47323528515494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Suzano / SP</v>
      </c>
      <c r="D128" s="287"/>
      <c r="E128" s="288">
        <f>Licitante!D83</f>
        <v>0.04</v>
      </c>
      <c r="F128" s="254">
        <f>E128+F122</f>
        <v>0.13250000000000001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6584.7036625294713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Suzano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2087.4326290909094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564.78748828955122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4945.6540495621784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6584.7036625294713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6584.7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9D2B-F05D-4EE7-9153-5E2E73895699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Suzano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Suzano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Suzano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Suzano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Suzano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182.53319999999997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1102.1132000000002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Suzano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1102.1132000000002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2383.0284578181822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Suzano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4072.9197188734279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Suzano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0.83632848436826024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1.3046724356144861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Suzano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Suzano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Suzano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602.55057342109023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672.77265675442356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Suzano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6025.5057342109021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Suzano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301.27528671054512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632.67810209214485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1062.9721427081281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Suzano / SP</v>
      </c>
      <c r="D128" s="287"/>
      <c r="E128" s="288">
        <f>Licitante!D83</f>
        <v>0.04</v>
      </c>
      <c r="F128" s="254">
        <f>E128+F122</f>
        <v>0.13250000000000001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8022.4312657217206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Suzano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2383.0284578181822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672.77265675442356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6025.5057342109021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8022.4312657217206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8022.43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BDCF-452F-4359-B6A5-C40D42E9DAEE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ARF/Suzano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6174.29</v>
      </c>
      <c r="G7" s="341">
        <f>ROUND((1/C7)*F7,7)</f>
        <v>5.1452416999999997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6174.29</v>
      </c>
      <c r="G8" s="341">
        <f>ROUND((1/C8)*F8,7)</f>
        <v>5.1452416999999997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6174.29</v>
      </c>
      <c r="G9" s="341">
        <f>ROUND((1/C9)*F9,7)</f>
        <v>13.720644399999999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6174.29</v>
      </c>
      <c r="G10" s="341">
        <f t="shared" ref="G10:G11" si="1">ROUND((1/C10)*F10,7)</f>
        <v>2.469716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6174.29</v>
      </c>
      <c r="G11" s="341">
        <f t="shared" si="1"/>
        <v>3.4301610999999999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6174.29</v>
      </c>
      <c r="G12" s="341">
        <f>ROUND((1/C12)*F12,7)</f>
        <v>4.1161932999999999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6174.29</v>
      </c>
      <c r="G14" s="341">
        <f>ROUND((1/C14)*F14,7)</f>
        <v>20.580966700000001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7737.22</v>
      </c>
      <c r="G15" s="341">
        <f>ROUND((1/C15)*F15,7)</f>
        <v>25.790733299999999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ARF/Suzano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6174.29</v>
      </c>
      <c r="G19" s="354">
        <f>ROUND((1/C19)*F19,7)</f>
        <v>2.2867741000000001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6174.29</v>
      </c>
      <c r="G20" s="354">
        <f t="shared" ref="G20:G22" si="2">ROUND((1/C20)*F20,7)</f>
        <v>0.68603219999999998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6174.29</v>
      </c>
      <c r="G21" s="354">
        <f t="shared" si="2"/>
        <v>2.2867741000000001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6174.29</v>
      </c>
      <c r="G22" s="354">
        <f t="shared" si="2"/>
        <v>2.2867741000000001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6174.29</v>
      </c>
      <c r="G23" s="354">
        <f>ROUND((1/C23)*F23,7)</f>
        <v>2.2867741000000001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6174.29</v>
      </c>
      <c r="G24" s="354">
        <f>ROUND((1/C24)*F24,7)</f>
        <v>6.1742900000000003E-2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ARF/Suzano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6584.7</v>
      </c>
      <c r="G29" s="371">
        <f>ROUND(F29*E29,7)</f>
        <v>1.4690466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ARF/Suzano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8022.43</v>
      </c>
      <c r="G34" s="354">
        <f>F34*E34</f>
        <v>0.35378916300000002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ARF/Suzano</v>
      </c>
      <c r="B39" s="390" t="s">
        <v>213</v>
      </c>
      <c r="C39" s="379" t="s">
        <v>216</v>
      </c>
      <c r="D39" s="391">
        <f t="shared" ref="D39:D44" si="4">G7</f>
        <v>5.1452416999999997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5.1452416999999997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388</v>
      </c>
      <c r="D41" s="391">
        <f t="shared" si="4"/>
        <v>13.720644399999999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2.469716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3.4301610999999999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4.1161932999999999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20.580966700000001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25.790733299999999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2.2867741000000001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0.68603219999999998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2.2867741000000001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2.2867741000000001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2.2867741000000001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6.1742900000000003E-2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1.4690466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423</v>
      </c>
      <c r="D55" s="403">
        <f>G34</f>
        <v>0.35378916300000002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ARF/Suzano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4467.25</v>
      </c>
      <c r="F61" s="417">
        <f>IF('CALCULO SIMPLES'!B37 = "Posto",1,0)</f>
        <v>1</v>
      </c>
      <c r="G61" s="418">
        <f>ROUND(E61*F61,2)</f>
        <v>4467.25</v>
      </c>
    </row>
    <row r="62" spans="1:10" ht="31" customHeight="1">
      <c r="A62" s="412"/>
      <c r="B62" s="413" t="s">
        <v>217</v>
      </c>
      <c r="C62" s="414">
        <f>'Áreas a serem limpas'!B5</f>
        <v>350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16.239999999999998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86.52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34.700000000000003</v>
      </c>
      <c r="D76" s="415" t="s">
        <v>433</v>
      </c>
      <c r="E76" s="416">
        <f>'Limpador de vidros sem risco- D'!H140</f>
        <v>6584.7</v>
      </c>
      <c r="F76" s="417">
        <f>IF('CALCULO SIMPLES'!B37 = "Posto",'Áreas a serem limpas'!H29+'Áreas a serem limpas'!H30,0)</f>
        <v>1.5480532226943712E-2</v>
      </c>
      <c r="G76" s="418">
        <f>ROUND(E76*F76,2)</f>
        <v>101.93</v>
      </c>
    </row>
    <row r="77" spans="1:7" ht="31" customHeight="1">
      <c r="A77" s="431"/>
      <c r="B77" s="430" t="s">
        <v>241</v>
      </c>
      <c r="C77" s="414">
        <f>'Áreas a serem limpas'!B30</f>
        <v>34.700000000000003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8022.43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522.16</v>
      </c>
      <c r="D80" s="441"/>
      <c r="E80" s="442"/>
      <c r="F80" s="443">
        <f>F61+F76+F78</f>
        <v>1.0154805322269438</v>
      </c>
      <c r="G80" s="444">
        <f>G61+G76+G78</f>
        <v>4569.18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4569.18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658.15500000000009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137.375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5364.71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128753.04000000001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EA14-2E9C-4723-A205-7847C55D3890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0.04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EAB15DF9-2133-4442-A3EE-339D27C99DF6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4ED74F8D-FE05-4926-9000-52F524653602}"/>
</file>

<file path=customXml/itemProps2.xml><?xml version="1.0" encoding="utf-8"?>
<ds:datastoreItem xmlns:ds="http://schemas.openxmlformats.org/officeDocument/2006/customXml" ds:itemID="{A71EED4B-B28B-4977-9CED-C40D01E55183}"/>
</file>

<file path=customXml/itemProps3.xml><?xml version="1.0" encoding="utf-8"?>
<ds:datastoreItem xmlns:ds="http://schemas.openxmlformats.org/officeDocument/2006/customXml" ds:itemID="{3F7220E8-34C2-449A-87D3-DB5BE2C8A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2025-07-02T13:20:15Z</dcterms:created>
  <dcterms:modified xsi:type="dcterms:W3CDTF">2025-07-02T13:20:15Z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