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5.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6.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17.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8.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9.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20.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2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2.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3.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Z:\Alexandre\BEPS\BEPS1409\"/>
    </mc:Choice>
  </mc:AlternateContent>
  <bookViews>
    <workbookView xWindow="-15" yWindow="-15" windowWidth="7860" windowHeight="5370" tabRatio="716"/>
  </bookViews>
  <sheets>
    <sheet name="Apresentação" sheetId="1" r:id="rId1"/>
    <sheet name="01" sheetId="2" r:id="rId2"/>
    <sheet name="02" sheetId="3" r:id="rId3"/>
    <sheet name="02 (2)" sheetId="33" r:id="rId4"/>
    <sheet name="03" sheetId="4" r:id="rId5"/>
    <sheet name="04" sheetId="5" r:id="rId6"/>
    <sheet name="05" sheetId="6" r:id="rId7"/>
    <sheet name="06" sheetId="30" r:id="rId8"/>
    <sheet name="07" sheetId="31" r:id="rId9"/>
    <sheet name="08" sheetId="9" r:id="rId10"/>
    <sheet name="09" sheetId="10" r:id="rId11"/>
    <sheet name="10" sheetId="11" r:id="rId12"/>
    <sheet name="10 (2)" sheetId="34" r:id="rId13"/>
    <sheet name="11" sheetId="12" r:id="rId14"/>
    <sheet name="12" sheetId="14" r:id="rId15"/>
    <sheet name="13" sheetId="15" r:id="rId16"/>
    <sheet name="14" sheetId="16" r:id="rId17"/>
    <sheet name="15" sheetId="32" r:id="rId18"/>
    <sheet name="16" sheetId="18" r:id="rId19"/>
    <sheet name="17" sheetId="19" r:id="rId20"/>
    <sheet name="18" sheetId="20" r:id="rId21"/>
    <sheet name="19" sheetId="21" r:id="rId22"/>
    <sheet name="20" sheetId="28" r:id="rId23"/>
    <sheet name="21" sheetId="29" r:id="rId24"/>
    <sheet name="22" sheetId="22" r:id="rId25"/>
    <sheet name="23" sheetId="23" r:id="rId26"/>
    <sheet name="24" sheetId="24" r:id="rId27"/>
    <sheet name="25" sheetId="25" r:id="rId28"/>
    <sheet name="26" sheetId="26" r:id="rId29"/>
    <sheet name="27" sheetId="27" r:id="rId30"/>
  </sheets>
  <definedNames>
    <definedName name="a">#REF!</definedName>
    <definedName name="abc">#REF!</definedName>
    <definedName name="afg">#REF!</definedName>
    <definedName name="Ano" localSheetId="23">#REF!</definedName>
    <definedName name="Ano">#REF!</definedName>
    <definedName name="Anual">#REF!</definedName>
    <definedName name="_xlnm.Print_Area" localSheetId="1">'01'!$A$1:$L$45</definedName>
    <definedName name="_xlnm.Print_Area" localSheetId="2">'02'!$A$1:$S$106</definedName>
    <definedName name="_xlnm.Print_Area" localSheetId="3">'02 (2)'!$A$1:$R$107</definedName>
    <definedName name="_xlnm.Print_Area" localSheetId="4">'03'!$A$1:$W$40,'03'!$A$43:$W$85</definedName>
    <definedName name="_xlnm.Print_Area" localSheetId="5">'04'!$A$1:$Q$32</definedName>
    <definedName name="_xlnm.Print_Area" localSheetId="6">'05'!$A$1:$S$41,'05'!$A$43:$S$85</definedName>
    <definedName name="_xlnm.Print_Area" localSheetId="8">'07'!$A$1:$W$42,'07'!$A$44:$W$85,'07'!$A$87:$W$127</definedName>
    <definedName name="_xlnm.Print_Area" localSheetId="9">'08'!$A$1:$O$40,'08'!$A$42:$O$86,'08'!$A$88:$O$125,'08'!$A$127:$O$167</definedName>
    <definedName name="_xlnm.Print_Area" localSheetId="10">'09'!$A$1:$Q$89</definedName>
    <definedName name="_xlnm.Print_Area" localSheetId="11">'10'!$A$1:$Q$111,'10'!$A$113:$Q$150</definedName>
    <definedName name="_xlnm.Print_Area" localSheetId="12">'10 (2)'!$A$1:$R$108</definedName>
    <definedName name="_xlnm.Print_Area" localSheetId="13">'11'!$A$1:$W$41,'11'!$A$43:$W$84</definedName>
    <definedName name="_xlnm.Print_Area" localSheetId="14">'12'!$A$1:$Q$34</definedName>
    <definedName name="_xlnm.Print_Area" localSheetId="15">'13'!$A$1:$S$34,'13'!$A$36:$S$75</definedName>
    <definedName name="_xlnm.Print_Area" localSheetId="16">'14'!$A$1:$Q$45</definedName>
    <definedName name="_xlnm.Print_Area" localSheetId="17">'15'!$A$1:$U$42,'15'!$A$86:$U$126</definedName>
    <definedName name="_xlnm.Print_Area" localSheetId="18">'16'!$A$1:$O$40,'16'!$A$42:$O$88,'16'!$A$90:$O$126,'16'!$A$128:$O$171</definedName>
    <definedName name="_xlnm.Print_Area" localSheetId="19">'17'!$A$1:$W$41</definedName>
    <definedName name="_xlnm.Print_Area" localSheetId="20">'18'!$A$1:$N$43,'18'!$A$47:$N$87</definedName>
    <definedName name="_xlnm.Print_Area" localSheetId="21">'19'!$A$1:$P$43,'19'!$A$45:$P$89</definedName>
    <definedName name="_xlnm.Print_Area" localSheetId="22">'20'!$A$1:$P$102</definedName>
    <definedName name="_xlnm.Print_Area" localSheetId="23">'21'!$A$1:$N$41,'21'!$A$43:$N$88</definedName>
    <definedName name="_xlnm.Print_Area" localSheetId="24">'22'!$A$1:$O$105,'22'!$A$109:$O$154</definedName>
    <definedName name="_xlnm.Print_Area" localSheetId="25">'23'!$A$1:$P$46,'23'!$A$48:$P$88</definedName>
    <definedName name="_xlnm.Print_Area" localSheetId="26">'24'!$A$1:$N$32,'24'!$A$36:$N$76</definedName>
    <definedName name="_xlnm.Print_Area" localSheetId="27">'25'!$A$1:$O$47,'25'!$A$50:$O$89</definedName>
    <definedName name="_xlnm.Print_Area" localSheetId="28">'26'!$A$1:$R$72,'26'!$A$75:$R$120</definedName>
    <definedName name="_xlnm.Print_Area" localSheetId="29">'27'!$A$1:$O$32</definedName>
    <definedName name="_xlnm.Print_Area" localSheetId="0">Apresentação!$A$1:$A$14</definedName>
    <definedName name="b">#REF!</definedName>
    <definedName name="Conceitos" localSheetId="23">#REF!</definedName>
    <definedName name="Conceitos">#REF!</definedName>
    <definedName name="ddd">#REF!</definedName>
    <definedName name="Fluxo_Resumido_do_Caixa" localSheetId="23">#REF!</definedName>
    <definedName name="Fluxo_Resumido_do_Caixa">#REF!</definedName>
    <definedName name="Fontes" localSheetId="23">#REF!</definedName>
    <definedName name="Fontes">#REF!</definedName>
    <definedName name="ku">#REF!</definedName>
    <definedName name="Mes" localSheetId="23">#REF!</definedName>
    <definedName name="Mes">#REF!</definedName>
    <definedName name="N_Boletim" localSheetId="23">#REF!</definedName>
    <definedName name="N_Boletim">#REF!</definedName>
    <definedName name="Outras_Informações" localSheetId="23">#REF!</definedName>
    <definedName name="Outras_Informações">#REF!</definedName>
    <definedName name="Ref_Mes" localSheetId="23">#REF!</definedName>
    <definedName name="Ref_Mes">#REF!</definedName>
  </definedNames>
  <calcPr calcId="152511"/>
</workbook>
</file>

<file path=xl/calcChain.xml><?xml version="1.0" encoding="utf-8"?>
<calcChain xmlns="http://schemas.openxmlformats.org/spreadsheetml/2006/main">
  <c r="R139" i="22" l="1"/>
  <c r="U126" i="34"/>
  <c r="T129" i="11"/>
  <c r="T128" i="11"/>
  <c r="U125" i="33"/>
  <c r="V125" i="33"/>
  <c r="AP256" i="26"/>
  <c r="AP255" i="26"/>
  <c r="AL255" i="26"/>
  <c r="AP254" i="26"/>
  <c r="AL254" i="26"/>
  <c r="AP253" i="26"/>
  <c r="AP252" i="26"/>
  <c r="AP251" i="26"/>
  <c r="AL251" i="26"/>
  <c r="AP250" i="26"/>
  <c r="AL250" i="26"/>
  <c r="AP249" i="26"/>
  <c r="AP248" i="26"/>
  <c r="AP247" i="26"/>
  <c r="AL247" i="26"/>
  <c r="AP246" i="26"/>
  <c r="AP245" i="26"/>
  <c r="AP244" i="26"/>
  <c r="AP243" i="26"/>
  <c r="AP242" i="26"/>
  <c r="AM242" i="26"/>
  <c r="AP241" i="26"/>
  <c r="AP240" i="26"/>
  <c r="AP239" i="26"/>
  <c r="AM239" i="26"/>
  <c r="AP238" i="26"/>
  <c r="AM238" i="26"/>
  <c r="AP237" i="26"/>
  <c r="AP236" i="26"/>
  <c r="AP235" i="26"/>
  <c r="AL235" i="26"/>
  <c r="AP234" i="26"/>
  <c r="AM234" i="26"/>
  <c r="AP233" i="26"/>
  <c r="AP232" i="26"/>
  <c r="AP231" i="26"/>
  <c r="AM231" i="26"/>
  <c r="AP230" i="26"/>
  <c r="AM230" i="26"/>
  <c r="AP229" i="26"/>
  <c r="AP228" i="26"/>
  <c r="AP227" i="26"/>
  <c r="AL227" i="26"/>
  <c r="AP226" i="26"/>
  <c r="AL226" i="26"/>
  <c r="AP225" i="26"/>
  <c r="AP224" i="26"/>
  <c r="AP223" i="26"/>
  <c r="AL223" i="26"/>
  <c r="AP222" i="26"/>
  <c r="AM222" i="26"/>
  <c r="AP221" i="26"/>
  <c r="AP220" i="26"/>
  <c r="AP219" i="26"/>
  <c r="AM219" i="26"/>
  <c r="AP218" i="26"/>
  <c r="AL218" i="26"/>
  <c r="AP217" i="26"/>
  <c r="AP216" i="26"/>
  <c r="AP215" i="26"/>
  <c r="AL215" i="26"/>
  <c r="AP214" i="26"/>
  <c r="AL214" i="26"/>
  <c r="AP213" i="26"/>
  <c r="AP212" i="26"/>
  <c r="AP211" i="26"/>
  <c r="AL211" i="26"/>
  <c r="AP210" i="26"/>
  <c r="AL210" i="26"/>
  <c r="AP209" i="26"/>
  <c r="AP208" i="26"/>
  <c r="AP207" i="26"/>
  <c r="AL207" i="26"/>
  <c r="AP206" i="26"/>
  <c r="AL206" i="26"/>
  <c r="AP205" i="26"/>
  <c r="AP204" i="26"/>
  <c r="AP203" i="26"/>
  <c r="AL203" i="26"/>
  <c r="AP202" i="26"/>
  <c r="AL202" i="26"/>
  <c r="AP201" i="26"/>
  <c r="AP200" i="26"/>
  <c r="AP199" i="26"/>
  <c r="AL199" i="26"/>
  <c r="AP198" i="26"/>
  <c r="AM198" i="26"/>
  <c r="AP197" i="26"/>
  <c r="AP196" i="26"/>
  <c r="AP195" i="26"/>
  <c r="AM195" i="26"/>
  <c r="AP194" i="26"/>
  <c r="AL194" i="26"/>
  <c r="AP193" i="26"/>
  <c r="AP192" i="26"/>
  <c r="AP191" i="26"/>
  <c r="AL191" i="26"/>
  <c r="AP190" i="26"/>
  <c r="AP189" i="26"/>
  <c r="AP188" i="26"/>
  <c r="AP187" i="26"/>
  <c r="AM187" i="26"/>
  <c r="AP186" i="26"/>
  <c r="AL186" i="26"/>
  <c r="AP185" i="26"/>
  <c r="AP184" i="26"/>
  <c r="AP183" i="26"/>
  <c r="AL183" i="26"/>
  <c r="AP182" i="26"/>
  <c r="AL182" i="26"/>
  <c r="AP181" i="26"/>
  <c r="AP180" i="26"/>
  <c r="AP179" i="26"/>
  <c r="AL179" i="26"/>
  <c r="AP178" i="26"/>
  <c r="AM178" i="26"/>
  <c r="AP177" i="26"/>
  <c r="AP176" i="26"/>
  <c r="AP175" i="26"/>
  <c r="AM175" i="26"/>
  <c r="AP174" i="26"/>
  <c r="AL174" i="26"/>
  <c r="AP173" i="26"/>
  <c r="AP172" i="26"/>
  <c r="AP171" i="26"/>
  <c r="AM171" i="26"/>
  <c r="AP170" i="26"/>
  <c r="AM170" i="26"/>
  <c r="AP169" i="26"/>
  <c r="AP168" i="26"/>
  <c r="AP167" i="26"/>
  <c r="AL167" i="26"/>
  <c r="AP166" i="26"/>
  <c r="AM166" i="26"/>
  <c r="AP165" i="26"/>
  <c r="AP164" i="26"/>
  <c r="AP163" i="26"/>
  <c r="AL163" i="26"/>
  <c r="AP162" i="26"/>
  <c r="AL162" i="26"/>
  <c r="AP161" i="26"/>
  <c r="AP160" i="26"/>
  <c r="AP159" i="26"/>
  <c r="AL159" i="26"/>
  <c r="AP158" i="26"/>
  <c r="AL158" i="26"/>
  <c r="AP157" i="26"/>
  <c r="AP156" i="26"/>
  <c r="AP155" i="26"/>
  <c r="AM155" i="26"/>
  <c r="AP154" i="26"/>
  <c r="AM154" i="26"/>
  <c r="AP153" i="26"/>
  <c r="AP152" i="26"/>
  <c r="AP151" i="26"/>
  <c r="AM151" i="26"/>
  <c r="AP150" i="26"/>
  <c r="AL150" i="26"/>
  <c r="AP149" i="26"/>
  <c r="AP148" i="26"/>
  <c r="AP147" i="26"/>
  <c r="AL147" i="26"/>
  <c r="AP146" i="26"/>
  <c r="AM146" i="26"/>
  <c r="AP145" i="26"/>
  <c r="AP144" i="26"/>
  <c r="AP143" i="26"/>
  <c r="AM143" i="26"/>
  <c r="AP142" i="26"/>
  <c r="AM142" i="26"/>
  <c r="AP141" i="26"/>
  <c r="AP140" i="26"/>
  <c r="AP139" i="26"/>
  <c r="AM139" i="26"/>
  <c r="AP138" i="26"/>
  <c r="AM138" i="26"/>
  <c r="AP137" i="26"/>
  <c r="AP136" i="26"/>
  <c r="AP135" i="26"/>
  <c r="AL135" i="26"/>
  <c r="AP134" i="26"/>
  <c r="AM134" i="26"/>
  <c r="AP133" i="26"/>
  <c r="AP132" i="26"/>
  <c r="AP131" i="26"/>
  <c r="AL131" i="26"/>
  <c r="AP130" i="26"/>
  <c r="AM130" i="26"/>
  <c r="AP129" i="26"/>
  <c r="AP128" i="26"/>
  <c r="AP127" i="26"/>
  <c r="AM127" i="26"/>
  <c r="AP126" i="26"/>
  <c r="AM126" i="26"/>
  <c r="AP125" i="26"/>
  <c r="AP124" i="26"/>
  <c r="AP123" i="26"/>
  <c r="AM123" i="26"/>
  <c r="AP122" i="26"/>
  <c r="AL122" i="26"/>
  <c r="AP121" i="26"/>
  <c r="AP120" i="26"/>
  <c r="AP119" i="26"/>
  <c r="AL119" i="26"/>
  <c r="AP118" i="26"/>
  <c r="AL118" i="26"/>
  <c r="AP117" i="26"/>
  <c r="AP116" i="26"/>
  <c r="AP115" i="26"/>
  <c r="AM115" i="26"/>
  <c r="AP114" i="26"/>
  <c r="AM114" i="26"/>
  <c r="AP113" i="26"/>
  <c r="AP112" i="26"/>
  <c r="AP111" i="26"/>
  <c r="AM111" i="26"/>
  <c r="AP110" i="26"/>
  <c r="AM110" i="26"/>
  <c r="AP109" i="26"/>
  <c r="AP108" i="26"/>
  <c r="AP107" i="26"/>
  <c r="AP106" i="26"/>
  <c r="AL106" i="26"/>
  <c r="AP105" i="26"/>
  <c r="AP104" i="26"/>
  <c r="AP103" i="26"/>
  <c r="AM103" i="26"/>
  <c r="AP102" i="26"/>
  <c r="AL102" i="26"/>
  <c r="AP101" i="26"/>
  <c r="AP100" i="26"/>
  <c r="AP99" i="26"/>
  <c r="AL99" i="26"/>
  <c r="AP98" i="26"/>
  <c r="AM98" i="26"/>
  <c r="AP97" i="26"/>
  <c r="AP96" i="26"/>
  <c r="AP95" i="26"/>
  <c r="AM95" i="26"/>
  <c r="AP94" i="26"/>
  <c r="AM94" i="26"/>
  <c r="AP93" i="26"/>
  <c r="AP92" i="26"/>
  <c r="AP91" i="26"/>
  <c r="AP90" i="26"/>
  <c r="AL90" i="26"/>
  <c r="AP89" i="26"/>
  <c r="AP88" i="26"/>
  <c r="AP87" i="26"/>
  <c r="AM87" i="26"/>
  <c r="AP86" i="26"/>
  <c r="AP85" i="26"/>
  <c r="AP84" i="26"/>
  <c r="AP83" i="26"/>
  <c r="AL83" i="26"/>
  <c r="AP82" i="26"/>
  <c r="AL82" i="26"/>
  <c r="AP81" i="26"/>
  <c r="AP257" i="26"/>
  <c r="AM257" i="26"/>
  <c r="AJ257" i="26"/>
  <c r="AI257" i="26"/>
  <c r="AD81" i="26"/>
  <c r="AC81" i="26"/>
  <c r="Y285" i="22"/>
  <c r="Z285" i="22"/>
  <c r="Y284" i="22"/>
  <c r="Z284" i="22"/>
  <c r="Y283" i="22"/>
  <c r="Z283" i="22"/>
  <c r="Y282" i="22"/>
  <c r="Z282" i="22"/>
  <c r="Y281" i="22"/>
  <c r="Z281" i="22"/>
  <c r="Y280" i="22"/>
  <c r="Y279" i="22"/>
  <c r="Z279" i="22"/>
  <c r="Y278" i="22"/>
  <c r="Z278" i="22"/>
  <c r="Y277" i="22"/>
  <c r="Z277" i="22"/>
  <c r="Y276" i="22"/>
  <c r="Z276" i="22"/>
  <c r="Y275" i="22"/>
  <c r="Y274" i="22"/>
  <c r="Y273" i="22"/>
  <c r="Y272" i="22"/>
  <c r="Y271" i="22"/>
  <c r="Y270" i="22"/>
  <c r="Z270" i="22"/>
  <c r="Y269" i="22"/>
  <c r="Z269" i="22"/>
  <c r="Y268" i="22"/>
  <c r="Y267" i="22"/>
  <c r="Z267" i="22"/>
  <c r="Y266" i="22"/>
  <c r="Y265" i="22"/>
  <c r="Z265" i="22"/>
  <c r="Y264" i="22"/>
  <c r="Z264" i="22"/>
  <c r="Y263" i="22"/>
  <c r="Z263" i="22"/>
  <c r="Y262" i="22"/>
  <c r="Y261" i="22"/>
  <c r="Y260" i="22"/>
  <c r="Z260" i="22"/>
  <c r="Y259" i="22"/>
  <c r="Z259" i="22"/>
  <c r="Y258" i="22"/>
  <c r="Z258" i="22"/>
  <c r="Y257" i="22"/>
  <c r="Z257" i="22"/>
  <c r="Y256" i="22"/>
  <c r="Z256" i="22"/>
  <c r="Y255" i="22"/>
  <c r="Z255" i="22"/>
  <c r="Y254" i="22"/>
  <c r="Z254" i="22"/>
  <c r="Y253" i="22"/>
  <c r="Y252" i="22"/>
  <c r="Z252" i="22"/>
  <c r="Y251" i="22"/>
  <c r="Z251" i="22"/>
  <c r="Y250" i="22"/>
  <c r="Y249" i="22"/>
  <c r="Z249" i="22"/>
  <c r="Y248" i="22"/>
  <c r="Z248" i="22"/>
  <c r="Y247" i="22"/>
  <c r="Z247" i="22"/>
  <c r="Y246" i="22"/>
  <c r="Z246" i="22"/>
  <c r="Y245" i="22"/>
  <c r="Z245" i="22"/>
  <c r="Y244" i="22"/>
  <c r="Z244" i="22"/>
  <c r="Y243" i="22"/>
  <c r="Z243" i="22"/>
  <c r="Y242" i="22"/>
  <c r="Y241" i="22"/>
  <c r="Z241" i="22"/>
  <c r="Y240" i="22"/>
  <c r="Z240" i="22"/>
  <c r="Y239" i="22"/>
  <c r="Y238" i="22"/>
  <c r="Y237" i="22"/>
  <c r="Z237" i="22"/>
  <c r="Y236" i="22"/>
  <c r="Z236" i="22"/>
  <c r="Y235" i="22"/>
  <c r="Y234" i="22"/>
  <c r="Y233" i="22"/>
  <c r="Z233" i="22"/>
  <c r="Y232" i="22"/>
  <c r="Z232" i="22"/>
  <c r="Y231" i="22"/>
  <c r="Z231" i="22"/>
  <c r="Y230" i="22"/>
  <c r="Y229" i="22"/>
  <c r="Z229" i="22"/>
  <c r="Y228" i="22"/>
  <c r="Y227" i="22"/>
  <c r="Z227" i="22"/>
  <c r="Y226" i="22"/>
  <c r="Y225" i="22"/>
  <c r="Z225" i="22"/>
  <c r="Y224" i="22"/>
  <c r="Z224" i="22"/>
  <c r="Y223" i="22"/>
  <c r="Y222" i="22"/>
  <c r="Y221" i="22"/>
  <c r="Y220" i="22"/>
  <c r="Z220" i="22"/>
  <c r="Y219" i="22"/>
  <c r="Z219" i="22"/>
  <c r="Y218" i="22"/>
  <c r="Z218" i="22"/>
  <c r="Y217" i="22"/>
  <c r="Y216" i="22"/>
  <c r="Y215" i="22"/>
  <c r="Z215" i="22"/>
  <c r="Y214" i="22"/>
  <c r="Z214" i="22"/>
  <c r="Y213" i="22"/>
  <c r="Z213" i="22"/>
  <c r="Y212" i="22"/>
  <c r="Z212" i="22"/>
  <c r="Y211" i="22"/>
  <c r="Y210" i="22"/>
  <c r="Z210" i="22"/>
  <c r="Y209" i="22"/>
  <c r="Z209" i="22"/>
  <c r="Y208" i="22"/>
  <c r="Y207" i="22"/>
  <c r="Z207" i="22"/>
  <c r="Y206" i="22"/>
  <c r="Y205" i="22"/>
  <c r="Z205" i="22"/>
  <c r="Y204" i="22"/>
  <c r="Z204" i="22"/>
  <c r="Y203" i="22"/>
  <c r="Z203" i="22"/>
  <c r="Y202" i="22"/>
  <c r="Y201" i="22"/>
  <c r="Z201" i="22"/>
  <c r="Y200" i="22"/>
  <c r="Z200" i="22"/>
  <c r="Y199" i="22"/>
  <c r="Z199" i="22"/>
  <c r="Y198" i="22"/>
  <c r="Z198" i="22"/>
  <c r="Y197" i="22"/>
  <c r="Y196" i="22"/>
  <c r="Z196" i="22"/>
  <c r="Y195" i="22"/>
  <c r="Y194" i="22"/>
  <c r="Y193" i="22"/>
  <c r="Z193" i="22"/>
  <c r="Y192" i="22"/>
  <c r="Y191" i="22"/>
  <c r="Z191" i="22"/>
  <c r="Y190" i="22"/>
  <c r="Z190" i="22"/>
  <c r="Y189" i="22"/>
  <c r="Y188" i="22"/>
  <c r="Y187" i="22"/>
  <c r="Z187" i="22"/>
  <c r="Y186" i="22"/>
  <c r="Z186" i="22"/>
  <c r="Y185" i="22"/>
  <c r="Z185" i="22"/>
  <c r="Y184" i="22"/>
  <c r="Z184" i="22"/>
  <c r="Y183" i="22"/>
  <c r="Y182" i="22"/>
  <c r="Y181" i="22"/>
  <c r="Y180" i="22"/>
  <c r="Z180" i="22"/>
  <c r="Y179" i="22"/>
  <c r="Y178" i="22"/>
  <c r="Z178" i="22"/>
  <c r="Y177" i="22"/>
  <c r="Z177" i="22"/>
  <c r="Y176" i="22"/>
  <c r="Z176" i="22"/>
  <c r="Y175" i="22"/>
  <c r="Z175" i="22"/>
  <c r="Y174" i="22"/>
  <c r="Z174" i="22"/>
  <c r="Y173" i="22"/>
  <c r="Z173" i="22"/>
  <c r="Y172" i="22"/>
  <c r="Z172" i="22"/>
  <c r="Y171" i="22"/>
  <c r="Z171" i="22"/>
  <c r="Y170" i="22"/>
  <c r="Y169" i="22"/>
  <c r="Z169" i="22"/>
  <c r="Y168" i="22"/>
  <c r="Z168" i="22"/>
  <c r="Y167" i="22"/>
  <c r="Y166" i="22"/>
  <c r="Y165" i="22"/>
  <c r="Z165" i="22"/>
  <c r="Y164" i="22"/>
  <c r="Z164" i="22"/>
  <c r="Y163" i="22"/>
  <c r="Z163" i="22"/>
  <c r="Y162" i="22"/>
  <c r="Z162" i="22"/>
  <c r="Y161" i="22"/>
  <c r="Z161" i="22"/>
  <c r="Y160" i="22"/>
  <c r="Z160" i="22"/>
  <c r="Y159" i="22"/>
  <c r="Y158" i="22"/>
  <c r="Y157" i="22"/>
  <c r="Y156" i="22"/>
  <c r="Y155" i="22"/>
  <c r="Y154" i="22"/>
  <c r="Z154" i="22"/>
  <c r="Y153" i="22"/>
  <c r="Z153" i="22"/>
  <c r="Y152" i="22"/>
  <c r="Z152" i="22"/>
  <c r="Y151" i="22"/>
  <c r="Y150" i="22"/>
  <c r="Y149" i="22"/>
  <c r="Z149" i="22"/>
  <c r="Y148" i="22"/>
  <c r="Z148" i="22"/>
  <c r="Y147" i="22"/>
  <c r="Z147" i="22"/>
  <c r="Y146" i="22"/>
  <c r="Z146" i="22"/>
  <c r="Y145" i="22"/>
  <c r="Z145" i="22"/>
  <c r="Y144" i="22"/>
  <c r="Y143" i="22"/>
  <c r="Y142" i="22"/>
  <c r="Y141" i="22"/>
  <c r="Z141" i="22"/>
  <c r="Y140" i="22"/>
  <c r="Z140" i="22"/>
  <c r="Y139" i="22"/>
  <c r="Z139" i="22"/>
  <c r="Y138" i="22"/>
  <c r="Z138" i="22"/>
  <c r="Y137" i="22"/>
  <c r="Y136" i="22"/>
  <c r="Z136" i="22"/>
  <c r="Y135" i="22"/>
  <c r="Z135" i="22"/>
  <c r="Y134" i="22"/>
  <c r="Y133" i="22"/>
  <c r="Z133" i="22"/>
  <c r="Y132" i="22"/>
  <c r="Z132" i="22"/>
  <c r="Y131" i="22"/>
  <c r="Z131" i="22"/>
  <c r="Y130" i="22"/>
  <c r="Y129" i="22"/>
  <c r="Z129" i="22"/>
  <c r="Y128" i="22"/>
  <c r="Z128" i="22"/>
  <c r="Y127" i="22"/>
  <c r="Y126" i="22"/>
  <c r="Y125" i="22"/>
  <c r="Z125" i="22"/>
  <c r="Y124" i="22"/>
  <c r="Z124" i="22"/>
  <c r="Y123" i="22"/>
  <c r="Z123" i="22"/>
  <c r="Y122" i="22"/>
  <c r="Z122" i="22"/>
  <c r="Y121" i="22"/>
  <c r="Z121" i="22"/>
  <c r="Y120" i="22"/>
  <c r="Z120" i="22"/>
  <c r="Y119" i="22"/>
  <c r="Z119" i="22"/>
  <c r="Y118" i="22"/>
  <c r="Y117" i="22"/>
  <c r="Z117" i="22"/>
  <c r="Y116" i="22"/>
  <c r="Z116" i="22"/>
  <c r="Y115" i="22"/>
  <c r="Z115" i="22"/>
  <c r="Y114" i="22"/>
  <c r="Z114" i="22"/>
  <c r="Y113" i="22"/>
  <c r="Y112" i="22"/>
  <c r="Z112" i="22"/>
  <c r="Y111" i="22"/>
  <c r="Z111" i="22"/>
  <c r="Y110" i="22"/>
  <c r="Y286" i="22"/>
  <c r="Z286" i="22"/>
  <c r="W286" i="22"/>
  <c r="T110" i="22"/>
  <c r="T111" i="22"/>
  <c r="T112" i="22"/>
  <c r="T113" i="22"/>
  <c r="T114" i="22"/>
  <c r="T115" i="22"/>
  <c r="T116" i="22"/>
  <c r="T117" i="22"/>
  <c r="T118" i="22"/>
  <c r="T119" i="22"/>
  <c r="T120" i="22"/>
  <c r="T121" i="22"/>
  <c r="R110" i="22"/>
  <c r="R111" i="22"/>
  <c r="R112" i="22"/>
  <c r="R113" i="22"/>
  <c r="R114" i="22"/>
  <c r="R115" i="22"/>
  <c r="R116" i="22"/>
  <c r="R117" i="22"/>
  <c r="R118" i="22"/>
  <c r="R119" i="22"/>
  <c r="R120" i="22"/>
  <c r="R121" i="22"/>
  <c r="U124" i="33"/>
  <c r="V126" i="3"/>
  <c r="W126" i="3"/>
  <c r="V127" i="3"/>
  <c r="W127" i="3"/>
  <c r="V128" i="3"/>
  <c r="W128" i="3"/>
  <c r="V129" i="3"/>
  <c r="W129" i="3"/>
  <c r="V130" i="3"/>
  <c r="W130" i="3"/>
  <c r="V131" i="3"/>
  <c r="W131" i="3"/>
  <c r="V132" i="3"/>
  <c r="W132" i="3"/>
  <c r="V133" i="3"/>
  <c r="W133" i="3"/>
  <c r="V134" i="3"/>
  <c r="W134" i="3"/>
  <c r="V135" i="3"/>
  <c r="W135" i="3"/>
  <c r="V136" i="3"/>
  <c r="W136" i="3"/>
  <c r="V137" i="3"/>
  <c r="W137" i="3"/>
  <c r="V111" i="3"/>
  <c r="W111" i="3"/>
  <c r="V112" i="3"/>
  <c r="W112" i="3"/>
  <c r="V113" i="3"/>
  <c r="W113" i="3"/>
  <c r="V114" i="3"/>
  <c r="W114" i="3"/>
  <c r="V115" i="3"/>
  <c r="W115" i="3"/>
  <c r="V116" i="3"/>
  <c r="W116" i="3"/>
  <c r="V117" i="3"/>
  <c r="W117" i="3"/>
  <c r="V118" i="3"/>
  <c r="W118" i="3"/>
  <c r="V119" i="3"/>
  <c r="W119" i="3"/>
  <c r="V120" i="3"/>
  <c r="W120" i="3"/>
  <c r="V121" i="3"/>
  <c r="W121" i="3"/>
  <c r="V122" i="3"/>
  <c r="W122" i="3"/>
  <c r="V123" i="3"/>
  <c r="T138" i="11"/>
  <c r="U138" i="11"/>
  <c r="T139" i="11"/>
  <c r="U139" i="11"/>
  <c r="T140" i="11"/>
  <c r="U140" i="11"/>
  <c r="T141" i="11"/>
  <c r="U141" i="11"/>
  <c r="T142" i="11"/>
  <c r="U142" i="11"/>
  <c r="T143" i="11"/>
  <c r="U143" i="11"/>
  <c r="T144" i="11"/>
  <c r="U144" i="11"/>
  <c r="T145" i="11"/>
  <c r="U145" i="11"/>
  <c r="T146" i="11"/>
  <c r="U146" i="11"/>
  <c r="T147" i="11"/>
  <c r="U147" i="11"/>
  <c r="T148" i="11"/>
  <c r="U148" i="11"/>
  <c r="T149" i="11"/>
  <c r="U149" i="11"/>
  <c r="AC289" i="11"/>
  <c r="AC288" i="11"/>
  <c r="AA288" i="11"/>
  <c r="AC287" i="11"/>
  <c r="AA287" i="11"/>
  <c r="AC286" i="11"/>
  <c r="Z286" i="11"/>
  <c r="AC285" i="11"/>
  <c r="AA285" i="11"/>
  <c r="AC284" i="11"/>
  <c r="AA284" i="11"/>
  <c r="AC283" i="11"/>
  <c r="AC282" i="11"/>
  <c r="AA282" i="11"/>
  <c r="AC281" i="11"/>
  <c r="AC280" i="11"/>
  <c r="AA280" i="11"/>
  <c r="AC279" i="11"/>
  <c r="Z279" i="11"/>
  <c r="AC278" i="11"/>
  <c r="Z278" i="11"/>
  <c r="AC277" i="11"/>
  <c r="AC276" i="11"/>
  <c r="Z276" i="11"/>
  <c r="AC275" i="11"/>
  <c r="AC274" i="11"/>
  <c r="AC273" i="11"/>
  <c r="AA273" i="11"/>
  <c r="AC272" i="11"/>
  <c r="AA272" i="11"/>
  <c r="AC271" i="11"/>
  <c r="AC270" i="11"/>
  <c r="Z270" i="11"/>
  <c r="AC269" i="11"/>
  <c r="AC268" i="11"/>
  <c r="AA268" i="11"/>
  <c r="AC267" i="11"/>
  <c r="Z267" i="11"/>
  <c r="AC266" i="11"/>
  <c r="AC265" i="11"/>
  <c r="AC264" i="11"/>
  <c r="AA264" i="11"/>
  <c r="AC263" i="11"/>
  <c r="AC262" i="11"/>
  <c r="AC261" i="11"/>
  <c r="AA261" i="11"/>
  <c r="AC260" i="11"/>
  <c r="Z260" i="11"/>
  <c r="AC259" i="11"/>
  <c r="AC258" i="11"/>
  <c r="Z258" i="11"/>
  <c r="AC257" i="11"/>
  <c r="AC256" i="11"/>
  <c r="AC255" i="11"/>
  <c r="AA255" i="11"/>
  <c r="AC254" i="11"/>
  <c r="AC253" i="11"/>
  <c r="AC252" i="11"/>
  <c r="Z252" i="11"/>
  <c r="AC251" i="11"/>
  <c r="AA251" i="11"/>
  <c r="AC250" i="11"/>
  <c r="AC249" i="11"/>
  <c r="Z249" i="11"/>
  <c r="AC248" i="11"/>
  <c r="AA248" i="11"/>
  <c r="AC247" i="11"/>
  <c r="AC246" i="11"/>
  <c r="Z246" i="11"/>
  <c r="T126" i="11"/>
  <c r="AC245" i="11"/>
  <c r="AC244" i="11"/>
  <c r="AA244" i="11"/>
  <c r="AC243" i="11"/>
  <c r="AC242" i="11"/>
  <c r="AC241" i="11"/>
  <c r="AC240" i="11"/>
  <c r="Z240" i="11"/>
  <c r="AC239" i="11"/>
  <c r="Z239" i="11"/>
  <c r="AC238" i="11"/>
  <c r="AA238" i="11"/>
  <c r="AC237" i="11"/>
  <c r="AC236" i="11"/>
  <c r="Z236" i="11"/>
  <c r="AC235" i="11"/>
  <c r="Z235" i="11"/>
  <c r="AC234" i="11"/>
  <c r="AC233" i="11"/>
  <c r="AC232" i="11"/>
  <c r="Z232" i="11"/>
  <c r="AC231" i="11"/>
  <c r="AC230" i="11"/>
  <c r="AC229" i="11"/>
  <c r="Z229" i="11"/>
  <c r="AC228" i="11"/>
  <c r="Z228" i="11"/>
  <c r="AC227" i="11"/>
  <c r="AC226" i="11"/>
  <c r="Z226" i="11"/>
  <c r="AC225" i="11"/>
  <c r="AC224" i="11"/>
  <c r="AA224" i="11"/>
  <c r="AC223" i="11"/>
  <c r="AC222" i="11"/>
  <c r="AA222" i="11"/>
  <c r="AC221" i="11"/>
  <c r="AA221" i="11"/>
  <c r="AC220" i="11"/>
  <c r="AA220" i="11"/>
  <c r="AC219" i="11"/>
  <c r="AC218" i="11"/>
  <c r="Z218" i="11"/>
  <c r="AC217" i="11"/>
  <c r="AC216" i="11"/>
  <c r="Z216" i="11"/>
  <c r="AC215" i="11"/>
  <c r="Z215" i="11"/>
  <c r="AC214" i="11"/>
  <c r="Z214" i="11"/>
  <c r="AC213" i="11"/>
  <c r="AC212" i="11"/>
  <c r="Z212" i="11"/>
  <c r="AC211" i="11"/>
  <c r="AC210" i="11"/>
  <c r="AC209" i="11"/>
  <c r="AA209" i="11"/>
  <c r="AC208" i="11"/>
  <c r="Z208" i="11"/>
  <c r="AC207" i="11"/>
  <c r="AC206" i="11"/>
  <c r="Z206" i="11"/>
  <c r="AC205" i="11"/>
  <c r="AC204" i="11"/>
  <c r="AA204" i="11"/>
  <c r="AC203" i="11"/>
  <c r="AC202" i="11"/>
  <c r="AC201" i="11"/>
  <c r="AC200" i="11"/>
  <c r="Z200" i="11"/>
  <c r="AC199" i="11"/>
  <c r="AC198" i="11"/>
  <c r="AC197" i="11"/>
  <c r="Z197" i="11"/>
  <c r="AC196" i="11"/>
  <c r="Z196" i="11"/>
  <c r="AC195" i="11"/>
  <c r="AC194" i="11"/>
  <c r="AA194" i="11"/>
  <c r="AC193" i="11"/>
  <c r="AC192" i="11"/>
  <c r="Z192" i="11"/>
  <c r="AC191" i="11"/>
  <c r="Z191" i="11"/>
  <c r="AC190" i="11"/>
  <c r="AC189" i="11"/>
  <c r="AC188" i="11"/>
  <c r="AA188" i="11"/>
  <c r="AC187" i="11"/>
  <c r="AC186" i="11"/>
  <c r="AC185" i="11"/>
  <c r="AC184" i="11"/>
  <c r="AA184" i="11"/>
  <c r="AC183" i="11"/>
  <c r="AC182" i="11"/>
  <c r="Z182" i="11"/>
  <c r="AC181" i="11"/>
  <c r="AC180" i="11"/>
  <c r="Z180" i="11"/>
  <c r="AC179" i="11"/>
  <c r="Z179" i="11"/>
  <c r="AC178" i="11"/>
  <c r="AC177" i="11"/>
  <c r="AC176" i="11"/>
  <c r="Z176" i="11"/>
  <c r="AC175" i="11"/>
  <c r="AC174" i="11"/>
  <c r="AA174" i="11"/>
  <c r="AC173" i="11"/>
  <c r="AA173" i="11"/>
  <c r="AC172" i="11"/>
  <c r="AA172" i="11"/>
  <c r="AC171" i="11"/>
  <c r="AC170" i="11"/>
  <c r="Z170" i="11"/>
  <c r="AC169" i="11"/>
  <c r="AC168" i="11"/>
  <c r="AA168" i="11"/>
  <c r="AC167" i="11"/>
  <c r="AA167" i="11"/>
  <c r="AC166" i="11"/>
  <c r="Z166" i="11"/>
  <c r="AC165" i="11"/>
  <c r="AC164" i="11"/>
  <c r="AA164" i="11"/>
  <c r="AC163" i="11"/>
  <c r="AC162" i="11"/>
  <c r="AC161" i="11"/>
  <c r="Z161" i="11"/>
  <c r="AC160" i="11"/>
  <c r="Z160" i="11"/>
  <c r="AC159" i="11"/>
  <c r="AC158" i="11"/>
  <c r="AA158" i="11"/>
  <c r="AC157" i="11"/>
  <c r="AC156" i="11"/>
  <c r="Z156" i="11"/>
  <c r="AC155" i="11"/>
  <c r="Z155" i="11"/>
  <c r="AC154" i="11"/>
  <c r="AC153" i="11"/>
  <c r="AC152" i="11"/>
  <c r="Z152" i="11"/>
  <c r="AC151" i="11"/>
  <c r="AC150" i="11"/>
  <c r="Z150" i="11"/>
  <c r="AC149" i="11"/>
  <c r="AA149" i="11"/>
  <c r="AC148" i="11"/>
  <c r="AA148" i="11"/>
  <c r="AC147" i="11"/>
  <c r="AC146" i="11"/>
  <c r="Z146" i="11"/>
  <c r="AC145" i="11"/>
  <c r="AC144" i="11"/>
  <c r="Z144" i="11"/>
  <c r="AC143" i="11"/>
  <c r="AA143" i="11"/>
  <c r="AC142" i="11"/>
  <c r="AC141" i="11"/>
  <c r="AC140" i="11"/>
  <c r="Z140" i="11"/>
  <c r="AC139" i="11"/>
  <c r="AC138" i="11"/>
  <c r="AC137" i="11"/>
  <c r="AC136" i="11"/>
  <c r="Z136" i="11"/>
  <c r="AC135" i="11"/>
  <c r="AA135" i="11"/>
  <c r="AC134" i="11"/>
  <c r="AA134" i="11"/>
  <c r="AC133" i="11"/>
  <c r="AC132" i="11"/>
  <c r="Z132" i="11"/>
  <c r="AC131" i="11"/>
  <c r="AA131" i="11"/>
  <c r="AC130" i="11"/>
  <c r="AA130" i="11"/>
  <c r="AC129" i="11"/>
  <c r="AC128" i="11"/>
  <c r="Z128" i="11"/>
  <c r="AC127" i="11"/>
  <c r="AC126" i="11"/>
  <c r="AC125" i="11"/>
  <c r="AA125" i="11"/>
  <c r="AC124" i="11"/>
  <c r="Z124" i="11"/>
  <c r="AC123" i="11"/>
  <c r="AC122" i="11"/>
  <c r="Z122" i="11"/>
  <c r="AC121" i="11"/>
  <c r="AC120" i="11"/>
  <c r="Z120" i="11"/>
  <c r="AC119" i="11"/>
  <c r="Z119" i="11"/>
  <c r="AC118" i="11"/>
  <c r="AC117" i="11"/>
  <c r="AC116" i="11"/>
  <c r="AA116" i="11"/>
  <c r="AC115" i="11"/>
  <c r="AC114" i="11"/>
  <c r="AC290" i="11"/>
  <c r="Z290" i="11"/>
  <c r="Z289" i="11"/>
  <c r="AA289" i="11"/>
  <c r="Y290" i="11"/>
  <c r="X290" i="11"/>
  <c r="AM254" i="26"/>
  <c r="AM252" i="26"/>
  <c r="AL248" i="26"/>
  <c r="AL246" i="26"/>
  <c r="AM244" i="26"/>
  <c r="AM243" i="26"/>
  <c r="AL240" i="26"/>
  <c r="AL236" i="26"/>
  <c r="AL232" i="26"/>
  <c r="AM228" i="26"/>
  <c r="AM227" i="26"/>
  <c r="AM226" i="26"/>
  <c r="AM224" i="26"/>
  <c r="AM220" i="26"/>
  <c r="AM218" i="26"/>
  <c r="AL216" i="26"/>
  <c r="AL212" i="26"/>
  <c r="AM211" i="26"/>
  <c r="AM208" i="26"/>
  <c r="AL204" i="26"/>
  <c r="AL200" i="26"/>
  <c r="AM196" i="26"/>
  <c r="AL195" i="26"/>
  <c r="AM192" i="26"/>
  <c r="AM190" i="26"/>
  <c r="AL188" i="26"/>
  <c r="AM184" i="26"/>
  <c r="AM182" i="26"/>
  <c r="AL180" i="26"/>
  <c r="AM179" i="26"/>
  <c r="AM176" i="26"/>
  <c r="AL172" i="26"/>
  <c r="AL168" i="26"/>
  <c r="AM164" i="26"/>
  <c r="AM163" i="26"/>
  <c r="AM162" i="26"/>
  <c r="AL160" i="26"/>
  <c r="AM156" i="26"/>
  <c r="AL154" i="26"/>
  <c r="AL152" i="26"/>
  <c r="AM144" i="26"/>
  <c r="AM140" i="26"/>
  <c r="AM136" i="26"/>
  <c r="AM135" i="26"/>
  <c r="AL132" i="26"/>
  <c r="AL130" i="26"/>
  <c r="AM128" i="26"/>
  <c r="AM124" i="26"/>
  <c r="AM122" i="26"/>
  <c r="AM120" i="26"/>
  <c r="AM119" i="26"/>
  <c r="AL116" i="26"/>
  <c r="AL112" i="26"/>
  <c r="AM107" i="26"/>
  <c r="AM104" i="26"/>
  <c r="AL100" i="26"/>
  <c r="AM96" i="26"/>
  <c r="AM92" i="26"/>
  <c r="AL91" i="26"/>
  <c r="AM88" i="26"/>
  <c r="AM86" i="26"/>
  <c r="AL84" i="26"/>
  <c r="Z280" i="22"/>
  <c r="Z274" i="22"/>
  <c r="Z268" i="22"/>
  <c r="Z262" i="22"/>
  <c r="Z253" i="22"/>
  <c r="Z250" i="22"/>
  <c r="Z239" i="22"/>
  <c r="Z238" i="22"/>
  <c r="Z223" i="22"/>
  <c r="Z222" i="22"/>
  <c r="Z211" i="22"/>
  <c r="Z206" i="22"/>
  <c r="Z202" i="22"/>
  <c r="Z194" i="22"/>
  <c r="Z188" i="22"/>
  <c r="Z179" i="22"/>
  <c r="Z170" i="22"/>
  <c r="Z167" i="22"/>
  <c r="Z166" i="22"/>
  <c r="Z159" i="22"/>
  <c r="Z158" i="22"/>
  <c r="Z151" i="22"/>
  <c r="Z150" i="22"/>
  <c r="Z142" i="22"/>
  <c r="Z134" i="22"/>
  <c r="Z127" i="22"/>
  <c r="Z126" i="22"/>
  <c r="Z118" i="22"/>
  <c r="Z110" i="22"/>
  <c r="Z283" i="11"/>
  <c r="AA277" i="11"/>
  <c r="AA274" i="11"/>
  <c r="Z266" i="11"/>
  <c r="AA254" i="11"/>
  <c r="AA250" i="11"/>
  <c r="AA245" i="11"/>
  <c r="Z242" i="11"/>
  <c r="Z234" i="11"/>
  <c r="Z233" i="11"/>
  <c r="Z230" i="11"/>
  <c r="AA223" i="11"/>
  <c r="Z220" i="11"/>
  <c r="AA217" i="11"/>
  <c r="AA210" i="11"/>
  <c r="Z207" i="11"/>
  <c r="Z204" i="11"/>
  <c r="AA202" i="11"/>
  <c r="Z198" i="11"/>
  <c r="Z194" i="11"/>
  <c r="Z190" i="11"/>
  <c r="AA189" i="11"/>
  <c r="AA186" i="11"/>
  <c r="AA185" i="11"/>
  <c r="Z178" i="11"/>
  <c r="Z173" i="11"/>
  <c r="AA163" i="11"/>
  <c r="U119" i="11"/>
  <c r="Z162" i="11"/>
  <c r="AA157" i="11"/>
  <c r="AA154" i="11"/>
  <c r="AA147" i="11"/>
  <c r="Z145" i="11"/>
  <c r="AA142" i="11"/>
  <c r="Z141" i="11"/>
  <c r="Z138" i="11"/>
  <c r="Z134" i="11"/>
  <c r="Z133" i="11"/>
  <c r="Z126" i="11"/>
  <c r="AA122" i="11"/>
  <c r="Z118" i="11"/>
  <c r="Z114" i="11"/>
  <c r="Z273" i="22"/>
  <c r="Z266" i="22"/>
  <c r="Z242" i="22"/>
  <c r="Z226" i="22"/>
  <c r="Z221" i="22"/>
  <c r="Z197" i="22"/>
  <c r="Z182" i="22"/>
  <c r="Z181" i="22"/>
  <c r="Z157" i="22"/>
  <c r="Z137" i="22"/>
  <c r="Z113" i="22"/>
  <c r="AL224" i="26"/>
  <c r="AM212" i="26"/>
  <c r="AM200" i="26"/>
  <c r="AL184" i="26"/>
  <c r="AM168" i="26"/>
  <c r="AL156" i="26"/>
  <c r="AL136" i="26"/>
  <c r="AL124" i="26"/>
  <c r="AM108" i="26"/>
  <c r="AA286" i="11"/>
  <c r="Z281" i="11"/>
  <c r="AA275" i="11"/>
  <c r="Z273" i="11"/>
  <c r="Z272" i="11"/>
  <c r="AA269" i="11"/>
  <c r="Z265" i="11"/>
  <c r="Z261" i="11"/>
  <c r="AA257" i="11"/>
  <c r="Z253" i="11"/>
  <c r="Z245" i="11"/>
  <c r="Z241" i="11"/>
  <c r="AA237" i="11"/>
  <c r="AA233" i="11"/>
  <c r="AA229" i="11"/>
  <c r="Z227" i="11"/>
  <c r="Z225" i="11"/>
  <c r="Z219" i="11"/>
  <c r="Z217" i="11"/>
  <c r="AA213" i="11"/>
  <c r="AA205" i="11"/>
  <c r="Z201" i="11"/>
  <c r="Z189" i="11"/>
  <c r="Z185" i="11"/>
  <c r="AA183" i="11"/>
  <c r="Z177" i="11"/>
  <c r="AA175" i="11"/>
  <c r="Z168" i="11"/>
  <c r="Z165" i="11"/>
  <c r="Z153" i="11"/>
  <c r="AA137" i="11"/>
  <c r="AA129" i="11"/>
  <c r="AA123" i="11"/>
  <c r="Z121" i="11"/>
  <c r="AA117" i="11"/>
  <c r="AL241" i="26"/>
  <c r="AM233" i="26"/>
  <c r="AL225" i="26"/>
  <c r="AM215" i="26"/>
  <c r="AL213" i="26"/>
  <c r="AL208" i="26"/>
  <c r="AL201" i="26"/>
  <c r="AL193" i="26"/>
  <c r="AM193" i="26"/>
  <c r="AM189" i="26"/>
  <c r="AM185" i="26"/>
  <c r="AL181" i="26"/>
  <c r="AL177" i="26"/>
  <c r="AL173" i="26"/>
  <c r="AM165" i="26"/>
  <c r="AL153" i="26"/>
  <c r="AL149" i="26"/>
  <c r="AM133" i="26"/>
  <c r="AL127" i="26"/>
  <c r="AL121" i="26"/>
  <c r="AL120" i="26"/>
  <c r="AM117" i="26"/>
  <c r="AL117" i="26"/>
  <c r="AL101" i="26"/>
  <c r="AM97" i="26"/>
  <c r="AM93" i="26"/>
  <c r="AM91" i="26"/>
  <c r="AL253" i="26"/>
  <c r="AC82" i="26"/>
  <c r="AD82" i="26"/>
  <c r="AC83" i="26"/>
  <c r="AD83" i="26"/>
  <c r="AC84" i="26"/>
  <c r="AD84" i="26"/>
  <c r="AC85" i="26"/>
  <c r="AD85" i="26"/>
  <c r="AC86" i="26"/>
  <c r="AD86" i="26"/>
  <c r="AC87" i="26"/>
  <c r="AD87" i="26"/>
  <c r="AC88" i="26"/>
  <c r="AD88" i="26"/>
  <c r="AC89" i="26"/>
  <c r="AD89" i="26"/>
  <c r="AC90" i="26"/>
  <c r="AD90" i="26"/>
  <c r="AC91" i="26"/>
  <c r="AD91" i="26"/>
  <c r="AC92" i="26"/>
  <c r="AD92" i="26"/>
  <c r="AC93" i="26"/>
  <c r="AL256" i="26"/>
  <c r="AD93" i="26"/>
  <c r="AD94" i="26"/>
  <c r="Z271" i="22"/>
  <c r="Z208" i="22"/>
  <c r="Z130" i="22"/>
  <c r="T146" i="34"/>
  <c r="AA256" i="11"/>
  <c r="Z184" i="11"/>
  <c r="AA140" i="11"/>
  <c r="G20" i="2"/>
  <c r="G19" i="2"/>
  <c r="G18" i="2"/>
  <c r="G17" i="2"/>
  <c r="G15" i="2"/>
  <c r="G16" i="2"/>
  <c r="G14" i="2"/>
  <c r="G13" i="2"/>
  <c r="G12" i="2"/>
  <c r="A12" i="1"/>
  <c r="G11" i="2"/>
  <c r="G9" i="2"/>
  <c r="G8" i="2"/>
  <c r="G10" i="2"/>
  <c r="G7" i="2"/>
  <c r="AM81" i="26"/>
  <c r="AM245" i="26"/>
  <c r="AL245" i="26"/>
  <c r="AM241" i="26"/>
  <c r="V140" i="34"/>
  <c r="V141" i="34"/>
  <c r="W141" i="34"/>
  <c r="V142" i="34"/>
  <c r="V143" i="34"/>
  <c r="W143" i="34"/>
  <c r="V144" i="34"/>
  <c r="W144" i="34"/>
  <c r="V145" i="34"/>
  <c r="V146" i="34"/>
  <c r="W146" i="34"/>
  <c r="U146" i="34"/>
  <c r="U145" i="34"/>
  <c r="U143" i="34"/>
  <c r="U142" i="34"/>
  <c r="W142" i="34"/>
  <c r="U141" i="34"/>
  <c r="U144" i="34"/>
  <c r="AA278" i="11"/>
  <c r="Z272" i="22"/>
  <c r="Z275" i="22"/>
  <c r="AM237" i="26"/>
  <c r="A1" i="27"/>
  <c r="N1" i="27"/>
  <c r="A1" i="26"/>
  <c r="A75" i="26"/>
  <c r="R1" i="26"/>
  <c r="R75" i="26"/>
  <c r="Q110" i="22"/>
  <c r="S110" i="22"/>
  <c r="AL81" i="26"/>
  <c r="Q111" i="22"/>
  <c r="AB82" i="26"/>
  <c r="Q112" i="22"/>
  <c r="AB83" i="26"/>
  <c r="Q113" i="22"/>
  <c r="S113" i="22"/>
  <c r="Q114" i="22"/>
  <c r="S114" i="22"/>
  <c r="Q115" i="22"/>
  <c r="AB86" i="26"/>
  <c r="Q116" i="22"/>
  <c r="AB87" i="26"/>
  <c r="Q117" i="22"/>
  <c r="AB88" i="26"/>
  <c r="Q118" i="22"/>
  <c r="S118" i="22"/>
  <c r="AL89" i="26"/>
  <c r="AM89" i="26"/>
  <c r="Q119" i="22"/>
  <c r="AB90" i="26"/>
  <c r="Q120" i="22"/>
  <c r="AB91" i="26"/>
  <c r="Q121" i="22"/>
  <c r="S121" i="22"/>
  <c r="Q122" i="22"/>
  <c r="AB93" i="26"/>
  <c r="AL105" i="26"/>
  <c r="AL113" i="26"/>
  <c r="AM105" i="26"/>
  <c r="AM113" i="26"/>
  <c r="AL137" i="26"/>
  <c r="AM137" i="26"/>
  <c r="AL141" i="26"/>
  <c r="AM141" i="26"/>
  <c r="AL157" i="26"/>
  <c r="AM157" i="26"/>
  <c r="AM160" i="26"/>
  <c r="AL165" i="26"/>
  <c r="AL169" i="26"/>
  <c r="AM169" i="26"/>
  <c r="AM177" i="26"/>
  <c r="AM181" i="26"/>
  <c r="AL189" i="26"/>
  <c r="AL209" i="26"/>
  <c r="AM201" i="26"/>
  <c r="AM209" i="26"/>
  <c r="AM213" i="26"/>
  <c r="AL229" i="26"/>
  <c r="AL233" i="26"/>
  <c r="AM229" i="26"/>
  <c r="AB110" i="26"/>
  <c r="AL237" i="26"/>
  <c r="S129" i="11"/>
  <c r="Q139" i="22"/>
  <c r="A1" i="25"/>
  <c r="A50" i="25"/>
  <c r="N1" i="25"/>
  <c r="N50" i="25"/>
  <c r="R53" i="25"/>
  <c r="R54" i="25"/>
  <c r="R55" i="25"/>
  <c r="R56" i="25"/>
  <c r="R57" i="25"/>
  <c r="R58" i="25"/>
  <c r="R59" i="25"/>
  <c r="R60" i="25"/>
  <c r="R61" i="25"/>
  <c r="R63" i="25"/>
  <c r="R62" i="25"/>
  <c r="R64" i="25"/>
  <c r="R65" i="25"/>
  <c r="R66" i="25"/>
  <c r="R67" i="25"/>
  <c r="R68" i="25"/>
  <c r="R70" i="25"/>
  <c r="R69" i="25"/>
  <c r="R52" i="25"/>
  <c r="R71" i="25"/>
  <c r="R72" i="25"/>
  <c r="R73" i="25"/>
  <c r="R75" i="25"/>
  <c r="R74" i="25"/>
  <c r="R76" i="25"/>
  <c r="R77" i="25"/>
  <c r="R78" i="25"/>
  <c r="R79" i="25"/>
  <c r="R80" i="25"/>
  <c r="T53" i="25"/>
  <c r="T59" i="25"/>
  <c r="U53" i="25"/>
  <c r="V53" i="25"/>
  <c r="T54" i="25"/>
  <c r="U54" i="25"/>
  <c r="U59" i="25"/>
  <c r="V54" i="25"/>
  <c r="T55" i="25"/>
  <c r="U55" i="25"/>
  <c r="V55" i="25"/>
  <c r="V59" i="25"/>
  <c r="T56" i="25"/>
  <c r="U56" i="25"/>
  <c r="V56" i="25"/>
  <c r="T57" i="25"/>
  <c r="U57" i="25"/>
  <c r="V57" i="25"/>
  <c r="T58" i="25"/>
  <c r="U58" i="25"/>
  <c r="V58" i="25"/>
  <c r="A1" i="24"/>
  <c r="A36" i="24"/>
  <c r="N1" i="24"/>
  <c r="N36" i="24"/>
  <c r="Q39" i="24"/>
  <c r="Q38" i="24"/>
  <c r="Q40" i="24"/>
  <c r="Q41" i="24"/>
  <c r="Q42" i="24"/>
  <c r="Q45" i="24"/>
  <c r="Q44" i="24"/>
  <c r="Q46" i="24"/>
  <c r="Q47" i="24"/>
  <c r="Q48" i="24"/>
  <c r="Q51" i="24"/>
  <c r="Q52" i="24"/>
  <c r="Q50" i="24"/>
  <c r="Q54" i="24"/>
  <c r="Q53" i="24"/>
  <c r="Q55" i="24"/>
  <c r="Q56" i="24"/>
  <c r="Q57" i="24"/>
  <c r="Q58" i="24"/>
  <c r="Q59" i="24"/>
  <c r="Q60" i="24"/>
  <c r="Q61" i="24"/>
  <c r="Q62" i="24"/>
  <c r="Q64" i="24"/>
  <c r="Q63" i="24"/>
  <c r="Q65" i="24"/>
  <c r="P76" i="24"/>
  <c r="A1" i="23"/>
  <c r="A48" i="23"/>
  <c r="O1" i="23"/>
  <c r="O48" i="23"/>
  <c r="S51" i="23"/>
  <c r="S52" i="23"/>
  <c r="U52" i="23"/>
  <c r="S53" i="23"/>
  <c r="U53" i="23"/>
  <c r="S54" i="23"/>
  <c r="U54" i="23"/>
  <c r="S55" i="23"/>
  <c r="U55" i="23"/>
  <c r="S56" i="23"/>
  <c r="U56" i="23"/>
  <c r="S57" i="23"/>
  <c r="U57" i="23"/>
  <c r="S58" i="23"/>
  <c r="U58" i="23"/>
  <c r="S59" i="23"/>
  <c r="S61" i="23"/>
  <c r="U60" i="23"/>
  <c r="S60" i="23"/>
  <c r="U61" i="23"/>
  <c r="S62" i="23"/>
  <c r="U62" i="23"/>
  <c r="U70" i="23"/>
  <c r="S63" i="23"/>
  <c r="U63" i="23"/>
  <c r="S64" i="23"/>
  <c r="U64" i="23"/>
  <c r="S65" i="23"/>
  <c r="U65" i="23"/>
  <c r="S66" i="23"/>
  <c r="U66" i="23"/>
  <c r="S67" i="23"/>
  <c r="U67" i="23"/>
  <c r="S69" i="23"/>
  <c r="U68" i="23"/>
  <c r="S68" i="23"/>
  <c r="S70" i="23"/>
  <c r="S71" i="23"/>
  <c r="S72" i="23"/>
  <c r="S73" i="23"/>
  <c r="S74" i="23"/>
  <c r="S75" i="23"/>
  <c r="S76" i="23"/>
  <c r="S77" i="23"/>
  <c r="S78" i="23"/>
  <c r="S79" i="23"/>
  <c r="A1" i="22"/>
  <c r="O1" i="22"/>
  <c r="F11" i="22"/>
  <c r="I11" i="22"/>
  <c r="L11" i="22"/>
  <c r="O11" i="22"/>
  <c r="F12" i="22"/>
  <c r="I12" i="22"/>
  <c r="L12" i="22"/>
  <c r="O12" i="22"/>
  <c r="F13" i="22"/>
  <c r="I13" i="22"/>
  <c r="L13" i="22"/>
  <c r="O13" i="22"/>
  <c r="E26" i="22"/>
  <c r="F26" i="22"/>
  <c r="H26" i="22"/>
  <c r="I26" i="22"/>
  <c r="K26" i="22"/>
  <c r="L26" i="22"/>
  <c r="N26" i="22"/>
  <c r="O26" i="22"/>
  <c r="E39" i="22"/>
  <c r="F39" i="22"/>
  <c r="H39" i="22"/>
  <c r="I39" i="22"/>
  <c r="K39" i="22"/>
  <c r="L39" i="22"/>
  <c r="N39" i="22"/>
  <c r="O39" i="22"/>
  <c r="E52" i="22"/>
  <c r="F52" i="22"/>
  <c r="H52" i="22"/>
  <c r="I52" i="22"/>
  <c r="K52" i="22"/>
  <c r="L52" i="22"/>
  <c r="N52" i="22"/>
  <c r="O52" i="22"/>
  <c r="E65" i="22"/>
  <c r="F65" i="22"/>
  <c r="H65" i="22"/>
  <c r="I65" i="22"/>
  <c r="K65" i="22"/>
  <c r="L65" i="22"/>
  <c r="N65" i="22"/>
  <c r="O65" i="22"/>
  <c r="E78" i="22"/>
  <c r="F78" i="22"/>
  <c r="H78" i="22"/>
  <c r="I78" i="22"/>
  <c r="K78" i="22"/>
  <c r="L78" i="22"/>
  <c r="N78" i="22"/>
  <c r="O78" i="22"/>
  <c r="G101" i="22"/>
  <c r="J101" i="22"/>
  <c r="A109" i="22"/>
  <c r="O109" i="22"/>
  <c r="R122" i="22"/>
  <c r="T122" i="22"/>
  <c r="Z261" i="22"/>
  <c r="Q133" i="22"/>
  <c r="Q135" i="22"/>
  <c r="Q137" i="22"/>
  <c r="Q138" i="22"/>
  <c r="Z143" i="22"/>
  <c r="Z144" i="22"/>
  <c r="Z155" i="22"/>
  <c r="Z156" i="22"/>
  <c r="Z183" i="22"/>
  <c r="Z189" i="22"/>
  <c r="Z192" i="22"/>
  <c r="Z195" i="22"/>
  <c r="Z216" i="22"/>
  <c r="Z217" i="22"/>
  <c r="Z228" i="22"/>
  <c r="W230" i="22"/>
  <c r="Z230" i="22"/>
  <c r="W231" i="22"/>
  <c r="W232" i="22"/>
  <c r="W233" i="22"/>
  <c r="W234" i="22"/>
  <c r="W235" i="22"/>
  <c r="W236" i="22"/>
  <c r="W241" i="22"/>
  <c r="W265" i="22"/>
  <c r="A1" i="21"/>
  <c r="A1" i="28"/>
  <c r="A1" i="29"/>
  <c r="A43" i="29"/>
  <c r="O1" i="21"/>
  <c r="O1" i="28"/>
  <c r="N1" i="29"/>
  <c r="N43" i="29"/>
  <c r="R46" i="29"/>
  <c r="R48" i="29"/>
  <c r="R47" i="29"/>
  <c r="R49" i="29"/>
  <c r="R61" i="29"/>
  <c r="R45" i="29"/>
  <c r="R54" i="29"/>
  <c r="R50" i="29"/>
  <c r="R56" i="29"/>
  <c r="R51" i="29"/>
  <c r="R66" i="29"/>
  <c r="R57" i="29"/>
  <c r="R53" i="29"/>
  <c r="R59" i="29"/>
  <c r="R52" i="29"/>
  <c r="R65" i="29"/>
  <c r="R58" i="29"/>
  <c r="R63" i="29"/>
  <c r="R60" i="29"/>
  <c r="R67" i="29"/>
  <c r="R68" i="29"/>
  <c r="R71" i="29"/>
  <c r="R64" i="29"/>
  <c r="R69" i="29"/>
  <c r="R70" i="29"/>
  <c r="R62" i="29"/>
  <c r="R55" i="29"/>
  <c r="G26" i="28"/>
  <c r="H26" i="28"/>
  <c r="E26" i="28"/>
  <c r="F26" i="28"/>
  <c r="K26" i="28"/>
  <c r="L26" i="28"/>
  <c r="I26" i="28"/>
  <c r="J26" i="28"/>
  <c r="O26" i="28"/>
  <c r="P26" i="28"/>
  <c r="M26" i="28"/>
  <c r="N26" i="28"/>
  <c r="G39" i="28"/>
  <c r="H39" i="28"/>
  <c r="E39" i="28"/>
  <c r="K39" i="28"/>
  <c r="L39" i="28"/>
  <c r="I39" i="28"/>
  <c r="J39" i="28"/>
  <c r="O39" i="28"/>
  <c r="M39" i="28"/>
  <c r="P39" i="28"/>
  <c r="G52" i="28"/>
  <c r="E52" i="28"/>
  <c r="F65" i="28"/>
  <c r="H52" i="28"/>
  <c r="K52" i="28"/>
  <c r="I52" i="28"/>
  <c r="L52" i="28"/>
  <c r="O52" i="28"/>
  <c r="M52" i="28"/>
  <c r="P52" i="28"/>
  <c r="G65" i="28"/>
  <c r="E65" i="28"/>
  <c r="H65" i="28"/>
  <c r="K65" i="28"/>
  <c r="L65" i="28"/>
  <c r="I65" i="28"/>
  <c r="J65" i="28"/>
  <c r="O65" i="28"/>
  <c r="P65" i="28"/>
  <c r="M65" i="28"/>
  <c r="N65" i="28"/>
  <c r="G78" i="28"/>
  <c r="H78" i="28"/>
  <c r="E78" i="28"/>
  <c r="F78" i="28"/>
  <c r="K78" i="28"/>
  <c r="I78" i="28"/>
  <c r="L78" i="28"/>
  <c r="O78" i="28"/>
  <c r="M78" i="28"/>
  <c r="P78" i="28"/>
  <c r="A45" i="21"/>
  <c r="U49" i="21"/>
  <c r="U50" i="21"/>
  <c r="U51" i="21"/>
  <c r="U52" i="21"/>
  <c r="U53" i="21"/>
  <c r="U54" i="21"/>
  <c r="U55" i="21"/>
  <c r="U76" i="21"/>
  <c r="U56" i="21"/>
  <c r="U58" i="21"/>
  <c r="U57" i="21"/>
  <c r="U59" i="21"/>
  <c r="U60" i="21"/>
  <c r="U61" i="21"/>
  <c r="U62" i="21"/>
  <c r="U64" i="21"/>
  <c r="U65" i="21"/>
  <c r="U63" i="21"/>
  <c r="U67" i="21"/>
  <c r="U66" i="21"/>
  <c r="T66" i="21"/>
  <c r="U68" i="21"/>
  <c r="U70" i="21"/>
  <c r="U69" i="21"/>
  <c r="U71" i="21"/>
  <c r="U72" i="21"/>
  <c r="U73" i="21"/>
  <c r="U74" i="21"/>
  <c r="U75" i="21"/>
  <c r="W49" i="21"/>
  <c r="W50" i="21"/>
  <c r="AE50" i="21"/>
  <c r="W51" i="21"/>
  <c r="AE51" i="21"/>
  <c r="W52" i="21"/>
  <c r="AE52" i="21"/>
  <c r="W53" i="21"/>
  <c r="AE53" i="21"/>
  <c r="AE54" i="21"/>
  <c r="AE55" i="21"/>
  <c r="W56" i="21"/>
  <c r="AE56" i="21"/>
  <c r="W57" i="21"/>
  <c r="AE57" i="21"/>
  <c r="W58" i="21"/>
  <c r="AE58" i="21"/>
  <c r="W59" i="21"/>
  <c r="AE59" i="21"/>
  <c r="W60" i="21"/>
  <c r="AE60" i="21"/>
  <c r="AE61" i="21"/>
  <c r="AE62" i="21"/>
  <c r="AE63" i="21"/>
  <c r="AE64" i="21"/>
  <c r="AE65" i="21"/>
  <c r="AE66" i="21"/>
  <c r="AE67" i="21"/>
  <c r="AE68" i="21"/>
  <c r="AE69" i="21"/>
  <c r="AE70" i="21"/>
  <c r="AE71" i="21"/>
  <c r="AE72" i="21"/>
  <c r="AE73" i="21"/>
  <c r="AE74" i="21"/>
  <c r="AE75" i="21"/>
  <c r="AE76" i="21"/>
  <c r="A1" i="20"/>
  <c r="A47" i="20"/>
  <c r="N1" i="18"/>
  <c r="U1" i="19"/>
  <c r="N1" i="20"/>
  <c r="N47" i="20"/>
  <c r="Q50" i="20"/>
  <c r="S50" i="20"/>
  <c r="Q51" i="20"/>
  <c r="S51" i="20"/>
  <c r="Q53" i="20"/>
  <c r="S54" i="20"/>
  <c r="Q52" i="20"/>
  <c r="S52" i="20"/>
  <c r="Q54" i="20"/>
  <c r="S55" i="20"/>
  <c r="Q55" i="20"/>
  <c r="S57" i="20"/>
  <c r="Q56" i="20"/>
  <c r="S53" i="20"/>
  <c r="Q57" i="20"/>
  <c r="S58" i="20"/>
  <c r="Q58" i="20"/>
  <c r="S56" i="20"/>
  <c r="Q59" i="20"/>
  <c r="S59" i="20"/>
  <c r="Q60" i="20"/>
  <c r="S61" i="20"/>
  <c r="Q62" i="20"/>
  <c r="S60" i="20"/>
  <c r="Q61" i="20"/>
  <c r="S62" i="20"/>
  <c r="Q63" i="20"/>
  <c r="S64" i="20"/>
  <c r="Q67" i="20"/>
  <c r="S66" i="20"/>
  <c r="Q64" i="20"/>
  <c r="S68" i="20"/>
  <c r="Q65" i="20"/>
  <c r="S67" i="20"/>
  <c r="Q66" i="20"/>
  <c r="S70" i="20"/>
  <c r="Q69" i="20"/>
  <c r="S63" i="20"/>
  <c r="Q68" i="20"/>
  <c r="S69" i="20"/>
  <c r="Q70" i="20"/>
  <c r="S65" i="20"/>
  <c r="Q71" i="20"/>
  <c r="S73" i="20"/>
  <c r="Q72" i="20"/>
  <c r="S71" i="20"/>
  <c r="Q73" i="20"/>
  <c r="S72" i="20"/>
  <c r="Q74" i="20"/>
  <c r="S75" i="20"/>
  <c r="Q75" i="20"/>
  <c r="S74" i="20"/>
  <c r="Q76" i="20"/>
  <c r="S76" i="20"/>
  <c r="A1" i="19"/>
  <c r="A1" i="18"/>
  <c r="A42" i="18"/>
  <c r="N42" i="18"/>
  <c r="R133" i="18"/>
  <c r="R134" i="18"/>
  <c r="R132" i="18"/>
  <c r="R135" i="18"/>
  <c r="R136" i="18"/>
  <c r="R137" i="18"/>
  <c r="T133" i="18"/>
  <c r="T134" i="18"/>
  <c r="T135" i="18"/>
  <c r="T136" i="18"/>
  <c r="T137" i="18"/>
  <c r="R141" i="18"/>
  <c r="R140" i="18"/>
  <c r="R142" i="18"/>
  <c r="T141" i="18"/>
  <c r="T142" i="18"/>
  <c r="T140" i="18"/>
  <c r="R146" i="18"/>
  <c r="T146" i="18"/>
  <c r="R147" i="18"/>
  <c r="T147" i="18"/>
  <c r="R148" i="18"/>
  <c r="T148" i="18"/>
  <c r="A1" i="32"/>
  <c r="A44" i="32"/>
  <c r="A86" i="32"/>
  <c r="S1" i="32"/>
  <c r="S44" i="32"/>
  <c r="S86" i="32"/>
  <c r="X46" i="32"/>
  <c r="Y46" i="32"/>
  <c r="X47" i="32"/>
  <c r="Y47" i="32"/>
  <c r="X48" i="32"/>
  <c r="Y48" i="32"/>
  <c r="AA48" i="32"/>
  <c r="AB48" i="32"/>
  <c r="X49" i="32"/>
  <c r="Y49" i="32"/>
  <c r="AA49" i="32"/>
  <c r="AB49" i="32"/>
  <c r="X50" i="32"/>
  <c r="Y50" i="32"/>
  <c r="AA50" i="32"/>
  <c r="AB50" i="32"/>
  <c r="X51" i="32"/>
  <c r="Y51" i="32"/>
  <c r="AA51" i="32"/>
  <c r="AB51" i="32"/>
  <c r="X52" i="32"/>
  <c r="Y52" i="32"/>
  <c r="AA52" i="32"/>
  <c r="AB52" i="32"/>
  <c r="X53" i="32"/>
  <c r="Y53" i="32"/>
  <c r="AA53" i="32"/>
  <c r="AB53" i="32"/>
  <c r="X54" i="32"/>
  <c r="Y54" i="32"/>
  <c r="X55" i="32"/>
  <c r="Y55" i="32"/>
  <c r="X56" i="32"/>
  <c r="Y56" i="32"/>
  <c r="X57" i="32"/>
  <c r="Y57" i="32"/>
  <c r="X58" i="32"/>
  <c r="Y58" i="32"/>
  <c r="X59" i="32"/>
  <c r="Y59" i="32"/>
  <c r="X60" i="32"/>
  <c r="Y60" i="32"/>
  <c r="X62" i="32"/>
  <c r="Y62" i="32"/>
  <c r="X61" i="32"/>
  <c r="Y61" i="32"/>
  <c r="X63" i="32"/>
  <c r="Y63" i="32"/>
  <c r="X65" i="32"/>
  <c r="Y65" i="32"/>
  <c r="X64" i="32"/>
  <c r="Y64" i="32"/>
  <c r="X66" i="32"/>
  <c r="Y66" i="32"/>
  <c r="X67" i="32"/>
  <c r="Y67" i="32"/>
  <c r="X68" i="32"/>
  <c r="Y68" i="32"/>
  <c r="X69" i="32"/>
  <c r="Y69" i="32"/>
  <c r="X70" i="32"/>
  <c r="Y70" i="32"/>
  <c r="X71" i="32"/>
  <c r="Y71" i="32"/>
  <c r="X72" i="32"/>
  <c r="Y72" i="32"/>
  <c r="Z90" i="32"/>
  <c r="AC90" i="32"/>
  <c r="Z91" i="32"/>
  <c r="AC91" i="32"/>
  <c r="Z92" i="32"/>
  <c r="AC92" i="32"/>
  <c r="Z93" i="32"/>
  <c r="AC93" i="32"/>
  <c r="Z94" i="32"/>
  <c r="AC94" i="32"/>
  <c r="Z95" i="32"/>
  <c r="AC95" i="32"/>
  <c r="Z96" i="32"/>
  <c r="AC96" i="32"/>
  <c r="Z97" i="32"/>
  <c r="AC98" i="32"/>
  <c r="Z98" i="32"/>
  <c r="AC99" i="32"/>
  <c r="Z99" i="32"/>
  <c r="AC97" i="32"/>
  <c r="Z100" i="32"/>
  <c r="AC100" i="32"/>
  <c r="Z101" i="32"/>
  <c r="AC101" i="32"/>
  <c r="Z102" i="32"/>
  <c r="AC102" i="32"/>
  <c r="Z103" i="32"/>
  <c r="AC103" i="32"/>
  <c r="Z104" i="32"/>
  <c r="AC104" i="32"/>
  <c r="Z105" i="32"/>
  <c r="AC105" i="32"/>
  <c r="Z106" i="32"/>
  <c r="AC106" i="32"/>
  <c r="Z108" i="32"/>
  <c r="AC107" i="32"/>
  <c r="Z107" i="32"/>
  <c r="AC108" i="32"/>
  <c r="Z109" i="32"/>
  <c r="AC109" i="32"/>
  <c r="Z110" i="32"/>
  <c r="AC110" i="32"/>
  <c r="Z111" i="32"/>
  <c r="AC111" i="32"/>
  <c r="Z112" i="32"/>
  <c r="AC112" i="32"/>
  <c r="Z113" i="32"/>
  <c r="AC113" i="32"/>
  <c r="Z114" i="32"/>
  <c r="AC114" i="32"/>
  <c r="Z115" i="32"/>
  <c r="AC115" i="32"/>
  <c r="Z116" i="32"/>
  <c r="AC116" i="32"/>
  <c r="A1" i="16"/>
  <c r="P1" i="16"/>
  <c r="A1" i="15"/>
  <c r="A36" i="15"/>
  <c r="R1" i="15"/>
  <c r="R36" i="15"/>
  <c r="V40" i="15"/>
  <c r="V48" i="15"/>
  <c r="W40" i="15"/>
  <c r="V41" i="15"/>
  <c r="W41" i="15"/>
  <c r="V42" i="15"/>
  <c r="W42" i="15"/>
  <c r="V43" i="15"/>
  <c r="W43" i="15"/>
  <c r="W48" i="15"/>
  <c r="V44" i="15"/>
  <c r="W44" i="15"/>
  <c r="V45" i="15"/>
  <c r="W45" i="15"/>
  <c r="V46" i="15"/>
  <c r="W46" i="15"/>
  <c r="V60" i="15"/>
  <c r="V68" i="15"/>
  <c r="W60" i="15"/>
  <c r="W68" i="15"/>
  <c r="V61" i="15"/>
  <c r="W61" i="15"/>
  <c r="V62" i="15"/>
  <c r="W62" i="15"/>
  <c r="V63" i="15"/>
  <c r="W63" i="15"/>
  <c r="V64" i="15"/>
  <c r="W64" i="15"/>
  <c r="V65" i="15"/>
  <c r="W65" i="15"/>
  <c r="V66" i="15"/>
  <c r="W66" i="15"/>
  <c r="A1" i="14"/>
  <c r="P1" i="14"/>
  <c r="T82" i="14"/>
  <c r="U82" i="14"/>
  <c r="T83" i="14"/>
  <c r="U83" i="14"/>
  <c r="T84" i="14"/>
  <c r="U84" i="14"/>
  <c r="T85" i="14"/>
  <c r="U85" i="14"/>
  <c r="T86" i="14"/>
  <c r="U86" i="14"/>
  <c r="A1" i="12"/>
  <c r="A43" i="12"/>
  <c r="V1" i="12"/>
  <c r="V43" i="12"/>
  <c r="AB48" i="12"/>
  <c r="AB49" i="12"/>
  <c r="AB50" i="12"/>
  <c r="AB51" i="12"/>
  <c r="AB52" i="12"/>
  <c r="AB53" i="12"/>
  <c r="AB54" i="12"/>
  <c r="AB55" i="12"/>
  <c r="AB56" i="12"/>
  <c r="AB58" i="12"/>
  <c r="AB57" i="12"/>
  <c r="AB59" i="12"/>
  <c r="AB60" i="12"/>
  <c r="AB61" i="12"/>
  <c r="AB62" i="12"/>
  <c r="AB63" i="12"/>
  <c r="AB64" i="12"/>
  <c r="AB65" i="12"/>
  <c r="AB66" i="12"/>
  <c r="AB67" i="12"/>
  <c r="AE48" i="12"/>
  <c r="AE49" i="12"/>
  <c r="AE50" i="12"/>
  <c r="AE51" i="12"/>
  <c r="AE52" i="12"/>
  <c r="AE53" i="12"/>
  <c r="AE54" i="12"/>
  <c r="AE55" i="12"/>
  <c r="AE56" i="12"/>
  <c r="AE58" i="12"/>
  <c r="AE57" i="12"/>
  <c r="AE59" i="12"/>
  <c r="AE60" i="12"/>
  <c r="AE61" i="12"/>
  <c r="AE62" i="12"/>
  <c r="AE63" i="12"/>
  <c r="AE64" i="12"/>
  <c r="AE65" i="12"/>
  <c r="AE66" i="12"/>
  <c r="AE67" i="12"/>
  <c r="AD71" i="12"/>
  <c r="AD72" i="12"/>
  <c r="AD75" i="12"/>
  <c r="AD76" i="12"/>
  <c r="T82" i="12"/>
  <c r="U82" i="12"/>
  <c r="T83" i="12"/>
  <c r="U83" i="12"/>
  <c r="AB83" i="12"/>
  <c r="T84" i="12"/>
  <c r="U84" i="12"/>
  <c r="AB84" i="12"/>
  <c r="T85" i="12"/>
  <c r="AB85" i="12"/>
  <c r="T86" i="12"/>
  <c r="A1" i="34"/>
  <c r="A109" i="34"/>
  <c r="P1" i="34"/>
  <c r="R109" i="34"/>
  <c r="O9" i="34"/>
  <c r="P9" i="34"/>
  <c r="Q9" i="34"/>
  <c r="R9" i="34"/>
  <c r="O10" i="34"/>
  <c r="P10" i="34"/>
  <c r="Q10" i="34"/>
  <c r="R10" i="34"/>
  <c r="O11" i="34"/>
  <c r="P11" i="34"/>
  <c r="Q11" i="34"/>
  <c r="R11" i="34"/>
  <c r="O12" i="34"/>
  <c r="P12" i="34"/>
  <c r="Q12" i="34"/>
  <c r="R12" i="34"/>
  <c r="O13" i="34"/>
  <c r="P13" i="34"/>
  <c r="Q13" i="34"/>
  <c r="R13" i="34"/>
  <c r="O14" i="34"/>
  <c r="P14" i="34"/>
  <c r="Q14" i="34"/>
  <c r="R14" i="34"/>
  <c r="O15" i="34"/>
  <c r="P15" i="34"/>
  <c r="Q15" i="34"/>
  <c r="R15" i="34"/>
  <c r="O16" i="34"/>
  <c r="P16" i="34"/>
  <c r="Q16" i="34"/>
  <c r="R16" i="34"/>
  <c r="O17" i="34"/>
  <c r="P17" i="34"/>
  <c r="Q17" i="34"/>
  <c r="R17" i="34"/>
  <c r="O18" i="34"/>
  <c r="P18" i="34"/>
  <c r="Q18" i="34"/>
  <c r="R18" i="34"/>
  <c r="O19" i="34"/>
  <c r="P19" i="34"/>
  <c r="Q19" i="34"/>
  <c r="R19" i="34"/>
  <c r="O20" i="34"/>
  <c r="P20" i="34"/>
  <c r="Q20" i="34"/>
  <c r="R20" i="34"/>
  <c r="O21" i="34"/>
  <c r="P21" i="34"/>
  <c r="Q21" i="34"/>
  <c r="R21" i="34"/>
  <c r="O22" i="34"/>
  <c r="P22" i="34"/>
  <c r="Q22" i="34"/>
  <c r="R22" i="34"/>
  <c r="O23" i="34"/>
  <c r="P23" i="34"/>
  <c r="Q23" i="34"/>
  <c r="R23" i="34"/>
  <c r="O24" i="34"/>
  <c r="P24" i="34"/>
  <c r="Q24" i="34"/>
  <c r="R24" i="34"/>
  <c r="O25" i="34"/>
  <c r="P25" i="34"/>
  <c r="Q25" i="34"/>
  <c r="R25" i="34"/>
  <c r="O26" i="34"/>
  <c r="P26" i="34"/>
  <c r="Q26" i="34"/>
  <c r="R26" i="34"/>
  <c r="O27" i="34"/>
  <c r="P27" i="34"/>
  <c r="Q27" i="34"/>
  <c r="R27" i="34"/>
  <c r="O28" i="34"/>
  <c r="P28" i="34"/>
  <c r="Q28" i="34"/>
  <c r="R28" i="34"/>
  <c r="O29" i="34"/>
  <c r="P29" i="34"/>
  <c r="Q29" i="34"/>
  <c r="R29" i="34"/>
  <c r="O30" i="34"/>
  <c r="P30" i="34"/>
  <c r="Q30" i="34"/>
  <c r="R30" i="34"/>
  <c r="O31" i="34"/>
  <c r="P31" i="34"/>
  <c r="Q31" i="34"/>
  <c r="R31" i="34"/>
  <c r="O32" i="34"/>
  <c r="P32" i="34"/>
  <c r="Q32" i="34"/>
  <c r="R32" i="34"/>
  <c r="O33" i="34"/>
  <c r="P33" i="34"/>
  <c r="Q33" i="34"/>
  <c r="R33" i="34"/>
  <c r="O34" i="34"/>
  <c r="P34" i="34"/>
  <c r="Q34" i="34"/>
  <c r="R34" i="34"/>
  <c r="O35" i="34"/>
  <c r="P35" i="34"/>
  <c r="Q35" i="34"/>
  <c r="R35" i="34"/>
  <c r="O36" i="34"/>
  <c r="P36" i="34"/>
  <c r="Q36" i="34"/>
  <c r="R36" i="34"/>
  <c r="O37" i="34"/>
  <c r="P37" i="34"/>
  <c r="Q37" i="34"/>
  <c r="R37" i="34"/>
  <c r="O38" i="34"/>
  <c r="P38" i="34"/>
  <c r="Q38" i="34"/>
  <c r="R38" i="34"/>
  <c r="O39" i="34"/>
  <c r="P39" i="34"/>
  <c r="Q39" i="34"/>
  <c r="R39" i="34"/>
  <c r="O40" i="34"/>
  <c r="P40" i="34"/>
  <c r="Q40" i="34"/>
  <c r="R40" i="34"/>
  <c r="O41" i="34"/>
  <c r="P41" i="34"/>
  <c r="Q41" i="34"/>
  <c r="R41" i="34"/>
  <c r="O42" i="34"/>
  <c r="P42" i="34"/>
  <c r="Q42" i="34"/>
  <c r="R42" i="34"/>
  <c r="O43" i="34"/>
  <c r="P43" i="34"/>
  <c r="Q43" i="34"/>
  <c r="R43" i="34"/>
  <c r="O44" i="34"/>
  <c r="P44" i="34"/>
  <c r="Q44" i="34"/>
  <c r="R44" i="34"/>
  <c r="O45" i="34"/>
  <c r="P45" i="34"/>
  <c r="Q45" i="34"/>
  <c r="R45" i="34"/>
  <c r="O46" i="34"/>
  <c r="P46" i="34"/>
  <c r="Q46" i="34"/>
  <c r="R46" i="34"/>
  <c r="O47" i="34"/>
  <c r="P47" i="34"/>
  <c r="Q47" i="34"/>
  <c r="R47" i="34"/>
  <c r="O48" i="34"/>
  <c r="P48" i="34"/>
  <c r="Q48" i="34"/>
  <c r="R48" i="34"/>
  <c r="O49" i="34"/>
  <c r="P49" i="34"/>
  <c r="Q49" i="34"/>
  <c r="R49" i="34"/>
  <c r="O50" i="34"/>
  <c r="P50" i="34"/>
  <c r="Q50" i="34"/>
  <c r="R50" i="34"/>
  <c r="O51" i="34"/>
  <c r="P51" i="34"/>
  <c r="Q51" i="34"/>
  <c r="R51" i="34"/>
  <c r="O52" i="34"/>
  <c r="P52" i="34"/>
  <c r="Q52" i="34"/>
  <c r="R52" i="34"/>
  <c r="O53" i="34"/>
  <c r="P53" i="34"/>
  <c r="Q53" i="34"/>
  <c r="R53" i="34"/>
  <c r="O54" i="34"/>
  <c r="P54" i="34"/>
  <c r="Q54" i="34"/>
  <c r="R54" i="34"/>
  <c r="O55" i="34"/>
  <c r="P55" i="34"/>
  <c r="Q55" i="34"/>
  <c r="R55" i="34"/>
  <c r="O56" i="34"/>
  <c r="P56" i="34"/>
  <c r="Q56" i="34"/>
  <c r="R56" i="34"/>
  <c r="O57" i="34"/>
  <c r="P57" i="34"/>
  <c r="Q57" i="34"/>
  <c r="R57" i="34"/>
  <c r="O58" i="34"/>
  <c r="P58" i="34"/>
  <c r="Q58" i="34"/>
  <c r="R58" i="34"/>
  <c r="O59" i="34"/>
  <c r="P59" i="34"/>
  <c r="Q59" i="34"/>
  <c r="R59" i="34"/>
  <c r="O60" i="34"/>
  <c r="P60" i="34"/>
  <c r="Q60" i="34"/>
  <c r="R60" i="34"/>
  <c r="O61" i="34"/>
  <c r="P61" i="34"/>
  <c r="Q61" i="34"/>
  <c r="R61" i="34"/>
  <c r="O62" i="34"/>
  <c r="P62" i="34"/>
  <c r="Q62" i="34"/>
  <c r="R62" i="34"/>
  <c r="O63" i="34"/>
  <c r="P63" i="34"/>
  <c r="Q63" i="34"/>
  <c r="R63" i="34"/>
  <c r="O64" i="34"/>
  <c r="P64" i="34"/>
  <c r="Q64" i="34"/>
  <c r="R64" i="34"/>
  <c r="O65" i="34"/>
  <c r="P65" i="34"/>
  <c r="Q65" i="34"/>
  <c r="R65" i="34"/>
  <c r="O66" i="34"/>
  <c r="P66" i="34"/>
  <c r="Q66" i="34"/>
  <c r="R66" i="34"/>
  <c r="O67" i="34"/>
  <c r="P67" i="34"/>
  <c r="Q67" i="34"/>
  <c r="R67" i="34"/>
  <c r="O68" i="34"/>
  <c r="P68" i="34"/>
  <c r="Q68" i="34"/>
  <c r="R68" i="34"/>
  <c r="K69" i="34"/>
  <c r="J69" i="34"/>
  <c r="L69" i="34"/>
  <c r="M69" i="34"/>
  <c r="O70" i="34"/>
  <c r="P70" i="34"/>
  <c r="Q70" i="34"/>
  <c r="R70" i="34"/>
  <c r="O71" i="34"/>
  <c r="P71" i="34"/>
  <c r="Q71" i="34"/>
  <c r="R71" i="34"/>
  <c r="O72" i="34"/>
  <c r="P72" i="34"/>
  <c r="Q72" i="34"/>
  <c r="R72" i="34"/>
  <c r="O73" i="34"/>
  <c r="P73" i="34"/>
  <c r="Q73" i="34"/>
  <c r="R73" i="34"/>
  <c r="O74" i="34"/>
  <c r="P74" i="34"/>
  <c r="Q74" i="34"/>
  <c r="R74" i="34"/>
  <c r="O75" i="34"/>
  <c r="P75" i="34"/>
  <c r="Q75" i="34"/>
  <c r="R75" i="34"/>
  <c r="K82" i="34"/>
  <c r="J82" i="34"/>
  <c r="L82" i="34"/>
  <c r="M82" i="34"/>
  <c r="U112" i="34"/>
  <c r="U113" i="34"/>
  <c r="V113" i="34"/>
  <c r="U114" i="34"/>
  <c r="U115" i="34"/>
  <c r="V115" i="34"/>
  <c r="U116" i="34"/>
  <c r="U117" i="34"/>
  <c r="V117" i="34"/>
  <c r="U118" i="34"/>
  <c r="U119" i="34"/>
  <c r="V119" i="34"/>
  <c r="U120" i="34"/>
  <c r="V120" i="34"/>
  <c r="U121" i="34"/>
  <c r="V122" i="34"/>
  <c r="V121" i="34"/>
  <c r="U122" i="34"/>
  <c r="U123" i="34"/>
  <c r="V124" i="34"/>
  <c r="V123" i="34"/>
  <c r="U124" i="34"/>
  <c r="U125" i="34"/>
  <c r="V125" i="34"/>
  <c r="V126" i="34"/>
  <c r="U132" i="34"/>
  <c r="V132" i="34"/>
  <c r="W132" i="34"/>
  <c r="U133" i="34"/>
  <c r="V133" i="34"/>
  <c r="W133" i="34"/>
  <c r="U134" i="34"/>
  <c r="W134" i="34"/>
  <c r="V134" i="34"/>
  <c r="U135" i="34"/>
  <c r="V135" i="34"/>
  <c r="W135" i="34"/>
  <c r="U136" i="34"/>
  <c r="V136" i="34"/>
  <c r="W136" i="34"/>
  <c r="U137" i="34"/>
  <c r="W137" i="34"/>
  <c r="V137" i="34"/>
  <c r="U138" i="34"/>
  <c r="V138" i="34"/>
  <c r="U139" i="34"/>
  <c r="V139" i="34"/>
  <c r="W139" i="34"/>
  <c r="U140" i="34"/>
  <c r="A1" i="11"/>
  <c r="A113" i="11"/>
  <c r="P1" i="11"/>
  <c r="P113" i="11"/>
  <c r="L47" i="11"/>
  <c r="M47" i="11"/>
  <c r="J47" i="11"/>
  <c r="L60" i="11"/>
  <c r="M60" i="11"/>
  <c r="J60" i="11"/>
  <c r="K60" i="11"/>
  <c r="F72" i="11"/>
  <c r="K72" i="11"/>
  <c r="L73" i="11"/>
  <c r="J73" i="11"/>
  <c r="M73" i="11"/>
  <c r="K85" i="11"/>
  <c r="L86" i="11"/>
  <c r="J86" i="11"/>
  <c r="M86" i="11"/>
  <c r="AA114" i="11"/>
  <c r="Z115" i="11"/>
  <c r="Z117" i="11"/>
  <c r="Z123" i="11"/>
  <c r="AA115" i="11"/>
  <c r="Z127" i="11"/>
  <c r="Z131" i="11"/>
  <c r="AA127" i="11"/>
  <c r="Z139" i="11"/>
  <c r="Z142" i="11"/>
  <c r="AA138" i="11"/>
  <c r="AA139" i="11"/>
  <c r="Z151" i="11"/>
  <c r="Z158" i="11"/>
  <c r="Z159" i="11"/>
  <c r="AA151" i="11"/>
  <c r="AA159" i="11"/>
  <c r="Z163" i="11"/>
  <c r="Z169" i="11"/>
  <c r="AA166" i="11"/>
  <c r="AA169" i="11"/>
  <c r="Z174" i="11"/>
  <c r="Z175" i="11"/>
  <c r="Z181" i="11"/>
  <c r="AA176" i="11"/>
  <c r="AA177" i="11"/>
  <c r="AA180" i="11"/>
  <c r="AA181" i="11"/>
  <c r="Z187" i="11"/>
  <c r="Z193" i="11"/>
  <c r="Z195" i="11"/>
  <c r="AA187" i="11"/>
  <c r="AA193" i="11"/>
  <c r="AA195" i="11"/>
  <c r="Z199" i="11"/>
  <c r="Z202" i="11"/>
  <c r="Z203" i="11"/>
  <c r="Z205" i="11"/>
  <c r="AA199" i="11"/>
  <c r="AA200" i="11"/>
  <c r="U122" i="11"/>
  <c r="AA203" i="11"/>
  <c r="Z210" i="11"/>
  <c r="Z211" i="11"/>
  <c r="Z213" i="11"/>
  <c r="AA211" i="11"/>
  <c r="AA215" i="11"/>
  <c r="AA219" i="11"/>
  <c r="Z223" i="11"/>
  <c r="Z231" i="11"/>
  <c r="AA225" i="11"/>
  <c r="AA231" i="11"/>
  <c r="Z237" i="11"/>
  <c r="Z243" i="11"/>
  <c r="AA234" i="11"/>
  <c r="AA239" i="11"/>
  <c r="AA241" i="11"/>
  <c r="AA243" i="11"/>
  <c r="Z247" i="11"/>
  <c r="X249" i="11"/>
  <c r="Z251" i="11"/>
  <c r="Z255" i="11"/>
  <c r="AA247" i="11"/>
  <c r="Y249" i="11"/>
  <c r="AA253" i="11"/>
  <c r="Z259" i="11"/>
  <c r="Z262" i="11"/>
  <c r="X263" i="11"/>
  <c r="Z263" i="11"/>
  <c r="AA259" i="11"/>
  <c r="AA262" i="11"/>
  <c r="Y263" i="11"/>
  <c r="AA263" i="11"/>
  <c r="AA265" i="11"/>
  <c r="AA266" i="11"/>
  <c r="S138" i="11"/>
  <c r="S139" i="11"/>
  <c r="S140" i="11"/>
  <c r="S141" i="11"/>
  <c r="S142" i="11"/>
  <c r="S143" i="11"/>
  <c r="S144" i="11"/>
  <c r="S145" i="11"/>
  <c r="S146" i="11"/>
  <c r="S147" i="11"/>
  <c r="S148" i="11"/>
  <c r="S149" i="11"/>
  <c r="S150" i="11"/>
  <c r="T150" i="11"/>
  <c r="U150" i="11"/>
  <c r="A1" i="10"/>
  <c r="A46" i="10"/>
  <c r="P1" i="10"/>
  <c r="P46" i="10"/>
  <c r="U50" i="10"/>
  <c r="W50" i="10"/>
  <c r="W54" i="10"/>
  <c r="U51" i="10"/>
  <c r="W51" i="10"/>
  <c r="U52" i="10"/>
  <c r="W52" i="10"/>
  <c r="U53" i="10"/>
  <c r="U77" i="10"/>
  <c r="W53" i="10"/>
  <c r="U56" i="10"/>
  <c r="U55" i="10"/>
  <c r="U54" i="10"/>
  <c r="W56" i="10"/>
  <c r="U57" i="10"/>
  <c r="W57" i="10"/>
  <c r="U59" i="10"/>
  <c r="U58" i="10"/>
  <c r="U61" i="10"/>
  <c r="U60" i="10"/>
  <c r="U62" i="10"/>
  <c r="U63" i="10"/>
  <c r="U64" i="10"/>
  <c r="U65" i="10"/>
  <c r="U67" i="10"/>
  <c r="U66" i="10"/>
  <c r="U69" i="10"/>
  <c r="U68" i="10"/>
  <c r="U70" i="10"/>
  <c r="U71" i="10"/>
  <c r="U72" i="10"/>
  <c r="U73" i="10"/>
  <c r="U74" i="10"/>
  <c r="U76" i="10"/>
  <c r="U75" i="10"/>
  <c r="A1" i="9"/>
  <c r="A42" i="9"/>
  <c r="N1" i="9"/>
  <c r="N42" i="9"/>
  <c r="N127" i="9"/>
  <c r="R132" i="9"/>
  <c r="T132" i="9"/>
  <c r="R133" i="9"/>
  <c r="R137" i="9"/>
  <c r="T133" i="9"/>
  <c r="R134" i="9"/>
  <c r="T134" i="9"/>
  <c r="R135" i="9"/>
  <c r="T135" i="9"/>
  <c r="R136" i="9"/>
  <c r="T136" i="9"/>
  <c r="R144" i="9"/>
  <c r="R145" i="9"/>
  <c r="R146" i="9"/>
  <c r="R147" i="9"/>
  <c r="R148" i="9"/>
  <c r="R149" i="9"/>
  <c r="R150" i="9"/>
  <c r="R154" i="9"/>
  <c r="R155" i="9"/>
  <c r="R156" i="9"/>
  <c r="R157" i="9"/>
  <c r="R158" i="9"/>
  <c r="R159" i="9"/>
  <c r="R160" i="9"/>
  <c r="A1" i="31"/>
  <c r="A44" i="31"/>
  <c r="A87" i="31"/>
  <c r="U1" i="31"/>
  <c r="U44" i="31"/>
  <c r="W87" i="31"/>
  <c r="Z47" i="31"/>
  <c r="Z49" i="31"/>
  <c r="AB48" i="31"/>
  <c r="AC48" i="31"/>
  <c r="Z51" i="31"/>
  <c r="AB49" i="31"/>
  <c r="AC49" i="31"/>
  <c r="Z50" i="31"/>
  <c r="AB50" i="31"/>
  <c r="AC50" i="31"/>
  <c r="Z48" i="31"/>
  <c r="AB51" i="31"/>
  <c r="AC51" i="31"/>
  <c r="Z52" i="31"/>
  <c r="AB52" i="31"/>
  <c r="AC52" i="31"/>
  <c r="Z53" i="31"/>
  <c r="Z55" i="31"/>
  <c r="Z58" i="31"/>
  <c r="Z57" i="31"/>
  <c r="Z65" i="31"/>
  <c r="Z59" i="31"/>
  <c r="Z54" i="31"/>
  <c r="Z61" i="31"/>
  <c r="Z66" i="31"/>
  <c r="Z64" i="31"/>
  <c r="Z56" i="31"/>
  <c r="Z62" i="31"/>
  <c r="Z69" i="31"/>
  <c r="Z68" i="31"/>
  <c r="Z67" i="31"/>
  <c r="Z60" i="31"/>
  <c r="Z63" i="31"/>
  <c r="Z70" i="31"/>
  <c r="Z73" i="31"/>
  <c r="Z71" i="31"/>
  <c r="Z72" i="31"/>
  <c r="Z91" i="31"/>
  <c r="AC91" i="31"/>
  <c r="Z93" i="31"/>
  <c r="AC93" i="31"/>
  <c r="Z92" i="31"/>
  <c r="AC92" i="31"/>
  <c r="Z96" i="31"/>
  <c r="AC96" i="31"/>
  <c r="Z95" i="31"/>
  <c r="AC95" i="31"/>
  <c r="Z97" i="31"/>
  <c r="AC97" i="31"/>
  <c r="Z98" i="31"/>
  <c r="AC98" i="31"/>
  <c r="Z94" i="31"/>
  <c r="AC102" i="31"/>
  <c r="Z100" i="31"/>
  <c r="AC94" i="31"/>
  <c r="Z102" i="31"/>
  <c r="AC100" i="31"/>
  <c r="Z103" i="31"/>
  <c r="AC101" i="31"/>
  <c r="Z99" i="31"/>
  <c r="AC99" i="31"/>
  <c r="Z101" i="31"/>
  <c r="AC103" i="31"/>
  <c r="Z105" i="31"/>
  <c r="AC104" i="31"/>
  <c r="Z104" i="31"/>
  <c r="AC105" i="31"/>
  <c r="Z106" i="31"/>
  <c r="AC106" i="31"/>
  <c r="Z108" i="31"/>
  <c r="AC108" i="31"/>
  <c r="Z107" i="31"/>
  <c r="AC107" i="31"/>
  <c r="Z109" i="31"/>
  <c r="AC113" i="31"/>
  <c r="Z113" i="31"/>
  <c r="AC109" i="31"/>
  <c r="Z111" i="31"/>
  <c r="AC111" i="31"/>
  <c r="Z110" i="31"/>
  <c r="AC110" i="31"/>
  <c r="Z112" i="31"/>
  <c r="AC112" i="31"/>
  <c r="Z114" i="31"/>
  <c r="AC114" i="31"/>
  <c r="Z115" i="31"/>
  <c r="AC115" i="31"/>
  <c r="Z116" i="31"/>
  <c r="AC116" i="31"/>
  <c r="Z117" i="31"/>
  <c r="AC117" i="31"/>
  <c r="A1" i="30"/>
  <c r="P1" i="30"/>
  <c r="A1" i="6"/>
  <c r="A43" i="6"/>
  <c r="R1" i="6"/>
  <c r="R43" i="6"/>
  <c r="V49" i="6"/>
  <c r="V50" i="6"/>
  <c r="V51" i="6"/>
  <c r="V48" i="6"/>
  <c r="V52" i="6"/>
  <c r="V53" i="6"/>
  <c r="V54" i="6"/>
  <c r="V55" i="6"/>
  <c r="W49" i="6"/>
  <c r="W50" i="6"/>
  <c r="W48" i="6"/>
  <c r="W51" i="6"/>
  <c r="W52" i="6"/>
  <c r="W53" i="6"/>
  <c r="W54" i="6"/>
  <c r="W55" i="6"/>
  <c r="Y49" i="6"/>
  <c r="Y50" i="6"/>
  <c r="Y48" i="6"/>
  <c r="Y51" i="6"/>
  <c r="Y52" i="6"/>
  <c r="Y53" i="6"/>
  <c r="Y54" i="6"/>
  <c r="Y55" i="6"/>
  <c r="Z49" i="6"/>
  <c r="Z50" i="6"/>
  <c r="Z48" i="6"/>
  <c r="Z51" i="6"/>
  <c r="Z52" i="6"/>
  <c r="Z53" i="6"/>
  <c r="Z54" i="6"/>
  <c r="Z55" i="6"/>
  <c r="A1" i="5"/>
  <c r="P1" i="5"/>
  <c r="A1" i="4"/>
  <c r="A43" i="4"/>
  <c r="U1" i="4"/>
  <c r="U43" i="4"/>
  <c r="AA48" i="4"/>
  <c r="AA49" i="4"/>
  <c r="AA50" i="4"/>
  <c r="AA51" i="4"/>
  <c r="AA52" i="4"/>
  <c r="AA53" i="4"/>
  <c r="AA55" i="4"/>
  <c r="AA54" i="4"/>
  <c r="AA56" i="4"/>
  <c r="AA59" i="4"/>
  <c r="AA57" i="4"/>
  <c r="AA60" i="4"/>
  <c r="AA61" i="4"/>
  <c r="AA62" i="4"/>
  <c r="AA63" i="4"/>
  <c r="AA64" i="4"/>
  <c r="AA65" i="4"/>
  <c r="AA66" i="4"/>
  <c r="AA67" i="4"/>
  <c r="AD48" i="4"/>
  <c r="AD49" i="4"/>
  <c r="AD50" i="4"/>
  <c r="AD51" i="4"/>
  <c r="AD52" i="4"/>
  <c r="AD53" i="4"/>
  <c r="AD54" i="4"/>
  <c r="AD55" i="4"/>
  <c r="AD56" i="4"/>
  <c r="AD59" i="4"/>
  <c r="AD60" i="4"/>
  <c r="AD61" i="4"/>
  <c r="AD62" i="4"/>
  <c r="AD63" i="4"/>
  <c r="AD57" i="4"/>
  <c r="AD64" i="4"/>
  <c r="AD65" i="4"/>
  <c r="AD66" i="4"/>
  <c r="AD67" i="4"/>
  <c r="Z73" i="4"/>
  <c r="Z74" i="4"/>
  <c r="Z76" i="4"/>
  <c r="Z77" i="4"/>
  <c r="A1" i="33"/>
  <c r="A108" i="33"/>
  <c r="P1" i="33"/>
  <c r="R108" i="33"/>
  <c r="O9" i="33"/>
  <c r="P9" i="33"/>
  <c r="Q9" i="33"/>
  <c r="R9" i="33"/>
  <c r="O10" i="33"/>
  <c r="P10" i="33"/>
  <c r="Q10" i="33"/>
  <c r="R10" i="33"/>
  <c r="O11" i="33"/>
  <c r="P11" i="33"/>
  <c r="Q11" i="33"/>
  <c r="R11" i="33"/>
  <c r="O12" i="33"/>
  <c r="P12" i="33"/>
  <c r="Q12" i="33"/>
  <c r="R12" i="33"/>
  <c r="O13" i="33"/>
  <c r="P13" i="33"/>
  <c r="Q13" i="33"/>
  <c r="R13" i="33"/>
  <c r="O14" i="33"/>
  <c r="P14" i="33"/>
  <c r="Q14" i="33"/>
  <c r="R14" i="33"/>
  <c r="O15" i="33"/>
  <c r="P15" i="33"/>
  <c r="Q15" i="33"/>
  <c r="R15" i="33"/>
  <c r="O16" i="33"/>
  <c r="P16" i="33"/>
  <c r="Q16" i="33"/>
  <c r="R16" i="33"/>
  <c r="E17" i="33"/>
  <c r="U119" i="33"/>
  <c r="V120" i="33"/>
  <c r="F17" i="33"/>
  <c r="G17" i="33"/>
  <c r="H17" i="33"/>
  <c r="J17" i="33"/>
  <c r="O17" i="33"/>
  <c r="K17" i="33"/>
  <c r="L17" i="33"/>
  <c r="M17" i="33"/>
  <c r="P17" i="33"/>
  <c r="Q17" i="33"/>
  <c r="R17" i="33"/>
  <c r="O18" i="33"/>
  <c r="P18" i="33"/>
  <c r="Q18" i="33"/>
  <c r="R18" i="33"/>
  <c r="O19" i="33"/>
  <c r="P19" i="33"/>
  <c r="Q19" i="33"/>
  <c r="R19" i="33"/>
  <c r="O20" i="33"/>
  <c r="P20" i="33"/>
  <c r="Q20" i="33"/>
  <c r="R20" i="33"/>
  <c r="O21" i="33"/>
  <c r="P21" i="33"/>
  <c r="Q21" i="33"/>
  <c r="R21" i="33"/>
  <c r="O22" i="33"/>
  <c r="P22" i="33"/>
  <c r="Q22" i="33"/>
  <c r="R22" i="33"/>
  <c r="O23" i="33"/>
  <c r="P23" i="33"/>
  <c r="Q23" i="33"/>
  <c r="R23" i="33"/>
  <c r="O24" i="33"/>
  <c r="P24" i="33"/>
  <c r="Q24" i="33"/>
  <c r="R24" i="33"/>
  <c r="O25" i="33"/>
  <c r="P25" i="33"/>
  <c r="Q25" i="33"/>
  <c r="R25" i="33"/>
  <c r="O26" i="33"/>
  <c r="P26" i="33"/>
  <c r="Q26" i="33"/>
  <c r="R26" i="33"/>
  <c r="O27" i="33"/>
  <c r="P27" i="33"/>
  <c r="Q27" i="33"/>
  <c r="R27" i="33"/>
  <c r="O28" i="33"/>
  <c r="P28" i="33"/>
  <c r="Q28" i="33"/>
  <c r="R28" i="33"/>
  <c r="O29" i="33"/>
  <c r="P29" i="33"/>
  <c r="Q29" i="33"/>
  <c r="R29" i="33"/>
  <c r="E30" i="33"/>
  <c r="U120" i="33"/>
  <c r="F30" i="33"/>
  <c r="G30" i="33"/>
  <c r="H30" i="33"/>
  <c r="J30" i="33"/>
  <c r="O30" i="33"/>
  <c r="K30" i="33"/>
  <c r="L30" i="33"/>
  <c r="M30" i="33"/>
  <c r="P30" i="33"/>
  <c r="Q30" i="33"/>
  <c r="R30" i="33"/>
  <c r="O31" i="33"/>
  <c r="P31" i="33"/>
  <c r="Q31" i="33"/>
  <c r="R31" i="33"/>
  <c r="O32" i="33"/>
  <c r="P32" i="33"/>
  <c r="Q32" i="33"/>
  <c r="R32" i="33"/>
  <c r="O33" i="33"/>
  <c r="P33" i="33"/>
  <c r="Q33" i="33"/>
  <c r="R33" i="33"/>
  <c r="O34" i="33"/>
  <c r="P34" i="33"/>
  <c r="Q34" i="33"/>
  <c r="R34" i="33"/>
  <c r="O35" i="33"/>
  <c r="P35" i="33"/>
  <c r="Q35" i="33"/>
  <c r="R35" i="33"/>
  <c r="O36" i="33"/>
  <c r="P36" i="33"/>
  <c r="Q36" i="33"/>
  <c r="R36" i="33"/>
  <c r="O37" i="33"/>
  <c r="P37" i="33"/>
  <c r="Q37" i="33"/>
  <c r="R37" i="33"/>
  <c r="O38" i="33"/>
  <c r="P38" i="33"/>
  <c r="Q38" i="33"/>
  <c r="R38" i="33"/>
  <c r="O39" i="33"/>
  <c r="P39" i="33"/>
  <c r="Q39" i="33"/>
  <c r="R39" i="33"/>
  <c r="O40" i="33"/>
  <c r="P40" i="33"/>
  <c r="Q40" i="33"/>
  <c r="R40" i="33"/>
  <c r="O41" i="33"/>
  <c r="P41" i="33"/>
  <c r="Q41" i="33"/>
  <c r="R41" i="33"/>
  <c r="O42" i="33"/>
  <c r="P42" i="33"/>
  <c r="Q42" i="33"/>
  <c r="R42" i="33"/>
  <c r="E43" i="33"/>
  <c r="U121" i="33"/>
  <c r="F43" i="33"/>
  <c r="G43" i="33"/>
  <c r="H43" i="33"/>
  <c r="J43" i="33"/>
  <c r="O43" i="33"/>
  <c r="K43" i="33"/>
  <c r="L43" i="33"/>
  <c r="M43" i="33"/>
  <c r="P43" i="33"/>
  <c r="Q43" i="33"/>
  <c r="R43" i="33"/>
  <c r="O44" i="33"/>
  <c r="P44" i="33"/>
  <c r="Q44" i="33"/>
  <c r="R44" i="33"/>
  <c r="O45" i="33"/>
  <c r="P45" i="33"/>
  <c r="Q45" i="33"/>
  <c r="R45" i="33"/>
  <c r="O46" i="33"/>
  <c r="P46" i="33"/>
  <c r="Q46" i="33"/>
  <c r="R46" i="33"/>
  <c r="O47" i="33"/>
  <c r="P47" i="33"/>
  <c r="Q47" i="33"/>
  <c r="R47" i="33"/>
  <c r="O48" i="33"/>
  <c r="P48" i="33"/>
  <c r="Q48" i="33"/>
  <c r="R48" i="33"/>
  <c r="O49" i="33"/>
  <c r="P49" i="33"/>
  <c r="Q49" i="33"/>
  <c r="R49" i="33"/>
  <c r="O50" i="33"/>
  <c r="P50" i="33"/>
  <c r="Q50" i="33"/>
  <c r="R50" i="33"/>
  <c r="O51" i="33"/>
  <c r="P51" i="33"/>
  <c r="Q51" i="33"/>
  <c r="R51" i="33"/>
  <c r="O52" i="33"/>
  <c r="P52" i="33"/>
  <c r="Q52" i="33"/>
  <c r="R52" i="33"/>
  <c r="O53" i="33"/>
  <c r="P53" i="33"/>
  <c r="Q53" i="33"/>
  <c r="R53" i="33"/>
  <c r="O54" i="33"/>
  <c r="P54" i="33"/>
  <c r="Q54" i="33"/>
  <c r="R54" i="33"/>
  <c r="O55" i="33"/>
  <c r="P55" i="33"/>
  <c r="Q55" i="33"/>
  <c r="R55" i="33"/>
  <c r="E56" i="33"/>
  <c r="F56" i="33"/>
  <c r="G56" i="33"/>
  <c r="H56" i="33"/>
  <c r="J56" i="33"/>
  <c r="O56" i="33"/>
  <c r="K56" i="33"/>
  <c r="L56" i="33"/>
  <c r="M56" i="33"/>
  <c r="P56" i="33"/>
  <c r="Q56" i="33"/>
  <c r="R56" i="33"/>
  <c r="O57" i="33"/>
  <c r="P57" i="33"/>
  <c r="Q57" i="33"/>
  <c r="R57" i="33"/>
  <c r="O58" i="33"/>
  <c r="P58" i="33"/>
  <c r="Q58" i="33"/>
  <c r="R58" i="33"/>
  <c r="O59" i="33"/>
  <c r="P59" i="33"/>
  <c r="Q59" i="33"/>
  <c r="R59" i="33"/>
  <c r="O60" i="33"/>
  <c r="P60" i="33"/>
  <c r="Q60" i="33"/>
  <c r="R60" i="33"/>
  <c r="O61" i="33"/>
  <c r="P61" i="33"/>
  <c r="Q61" i="33"/>
  <c r="R61" i="33"/>
  <c r="O62" i="33"/>
  <c r="P62" i="33"/>
  <c r="Q62" i="33"/>
  <c r="R62" i="33"/>
  <c r="O63" i="33"/>
  <c r="P63" i="33"/>
  <c r="Q63" i="33"/>
  <c r="R63" i="33"/>
  <c r="O64" i="33"/>
  <c r="P64" i="33"/>
  <c r="Q64" i="33"/>
  <c r="R64" i="33"/>
  <c r="O65" i="33"/>
  <c r="P65" i="33"/>
  <c r="Q65" i="33"/>
  <c r="R65" i="33"/>
  <c r="O66" i="33"/>
  <c r="P66" i="33"/>
  <c r="Q66" i="33"/>
  <c r="R66" i="33"/>
  <c r="O67" i="33"/>
  <c r="P67" i="33"/>
  <c r="Q67" i="33"/>
  <c r="R67" i="33"/>
  <c r="O68" i="33"/>
  <c r="P68" i="33"/>
  <c r="Q68" i="33"/>
  <c r="R68" i="33"/>
  <c r="E69" i="33"/>
  <c r="U123" i="33"/>
  <c r="F69" i="33"/>
  <c r="G69" i="33"/>
  <c r="H69" i="33"/>
  <c r="J69" i="33"/>
  <c r="O69" i="33"/>
  <c r="K69" i="33"/>
  <c r="L69" i="33"/>
  <c r="M69" i="33"/>
  <c r="P69" i="33"/>
  <c r="Q69" i="33"/>
  <c r="R69" i="33"/>
  <c r="O70" i="33"/>
  <c r="P70" i="33"/>
  <c r="Q70" i="33"/>
  <c r="R70" i="33"/>
  <c r="O71" i="33"/>
  <c r="P71" i="33"/>
  <c r="Q71" i="33"/>
  <c r="R71" i="33"/>
  <c r="O72" i="33"/>
  <c r="P72" i="33"/>
  <c r="Q72" i="33"/>
  <c r="R72" i="33"/>
  <c r="O73" i="33"/>
  <c r="P73" i="33"/>
  <c r="Q73" i="33"/>
  <c r="R73" i="33"/>
  <c r="O74" i="33"/>
  <c r="P74" i="33"/>
  <c r="Q74" i="33"/>
  <c r="R74" i="33"/>
  <c r="O75" i="33"/>
  <c r="P75" i="33"/>
  <c r="Q75" i="33"/>
  <c r="R75" i="33"/>
  <c r="O76" i="33"/>
  <c r="P76" i="33"/>
  <c r="Q76" i="33"/>
  <c r="R76" i="33"/>
  <c r="O77" i="33"/>
  <c r="P77" i="33"/>
  <c r="Q77" i="33"/>
  <c r="R77" i="33"/>
  <c r="O78" i="33"/>
  <c r="P78" i="33"/>
  <c r="Q78" i="33"/>
  <c r="R78" i="33"/>
  <c r="O79" i="33"/>
  <c r="P79" i="33"/>
  <c r="Q79" i="33"/>
  <c r="R79" i="33"/>
  <c r="O80" i="33"/>
  <c r="P80" i="33"/>
  <c r="Q80" i="33"/>
  <c r="R80" i="33"/>
  <c r="O81" i="33"/>
  <c r="P81" i="33"/>
  <c r="Q81" i="33"/>
  <c r="R81" i="33"/>
  <c r="E82" i="33"/>
  <c r="V124" i="33"/>
  <c r="F82" i="33"/>
  <c r="G82" i="33"/>
  <c r="H82" i="33"/>
  <c r="J82" i="33"/>
  <c r="K82" i="33"/>
  <c r="L82" i="33"/>
  <c r="M82" i="33"/>
  <c r="O82" i="33"/>
  <c r="P82" i="33"/>
  <c r="Q82" i="33"/>
  <c r="R82" i="33"/>
  <c r="O83" i="33"/>
  <c r="P83" i="33"/>
  <c r="Q83" i="33"/>
  <c r="R83" i="33"/>
  <c r="O84" i="33"/>
  <c r="P84" i="33"/>
  <c r="Q84" i="33"/>
  <c r="R84" i="33"/>
  <c r="U111" i="33"/>
  <c r="V112" i="33"/>
  <c r="U112" i="33"/>
  <c r="U113" i="33"/>
  <c r="U114" i="33"/>
  <c r="V114" i="33"/>
  <c r="U115" i="33"/>
  <c r="U116" i="33"/>
  <c r="V117" i="33"/>
  <c r="U117" i="33"/>
  <c r="V118" i="33"/>
  <c r="U118" i="33"/>
  <c r="U122" i="33"/>
  <c r="V122" i="33"/>
  <c r="T124" i="33"/>
  <c r="A1" i="3"/>
  <c r="A108" i="3"/>
  <c r="Q1" i="3"/>
  <c r="Q108" i="3"/>
  <c r="Q20" i="3"/>
  <c r="Q21" i="3"/>
  <c r="Q22" i="3"/>
  <c r="Q23" i="3"/>
  <c r="Q24" i="3"/>
  <c r="Q25" i="3"/>
  <c r="E30" i="3"/>
  <c r="F30" i="3"/>
  <c r="G30" i="3"/>
  <c r="H30" i="3"/>
  <c r="L30" i="3"/>
  <c r="P30" i="3"/>
  <c r="M30" i="3"/>
  <c r="Q30" i="3"/>
  <c r="G43" i="3"/>
  <c r="E43" i="3"/>
  <c r="F43" i="3"/>
  <c r="H43" i="3"/>
  <c r="L43" i="3"/>
  <c r="J43" i="3"/>
  <c r="M43" i="3"/>
  <c r="Q43" i="3"/>
  <c r="P43" i="3"/>
  <c r="G56" i="3"/>
  <c r="H56" i="3"/>
  <c r="L56" i="3"/>
  <c r="J56" i="3"/>
  <c r="M56" i="3"/>
  <c r="Q56" i="3"/>
  <c r="G69" i="3"/>
  <c r="H69" i="3"/>
  <c r="L69" i="3"/>
  <c r="P69" i="3"/>
  <c r="M69" i="3"/>
  <c r="G82" i="3"/>
  <c r="H82" i="3"/>
  <c r="L82" i="3"/>
  <c r="M82" i="3"/>
  <c r="W123" i="3"/>
  <c r="U126" i="3"/>
  <c r="U127" i="3"/>
  <c r="U128" i="3"/>
  <c r="U129" i="3"/>
  <c r="U130" i="3"/>
  <c r="U131" i="3"/>
  <c r="U132" i="3"/>
  <c r="U133" i="3"/>
  <c r="U134" i="3"/>
  <c r="U135" i="3"/>
  <c r="U136" i="3"/>
  <c r="U137" i="3"/>
  <c r="U138" i="3"/>
  <c r="V138" i="3"/>
  <c r="W138" i="3"/>
  <c r="F29" i="2"/>
  <c r="H29" i="2"/>
  <c r="H7" i="2"/>
  <c r="I7" i="2"/>
  <c r="L7" i="2"/>
  <c r="H8" i="2"/>
  <c r="I8" i="2"/>
  <c r="H9" i="2"/>
  <c r="H10" i="2"/>
  <c r="I9" i="2"/>
  <c r="I10" i="2"/>
  <c r="H11" i="2"/>
  <c r="H16" i="2"/>
  <c r="I11" i="2"/>
  <c r="H12" i="2"/>
  <c r="I12" i="2"/>
  <c r="I16" i="2"/>
  <c r="H13" i="2"/>
  <c r="I13" i="2"/>
  <c r="H14" i="2"/>
  <c r="I14" i="2"/>
  <c r="H15" i="2"/>
  <c r="I15" i="2"/>
  <c r="L15" i="2"/>
  <c r="H17" i="2"/>
  <c r="I17" i="2"/>
  <c r="J17" i="2"/>
  <c r="H18" i="2"/>
  <c r="I18" i="2"/>
  <c r="H19" i="2"/>
  <c r="I19" i="2"/>
  <c r="H20" i="2"/>
  <c r="I20" i="2"/>
  <c r="D25" i="2"/>
  <c r="F25" i="2"/>
  <c r="G25" i="2"/>
  <c r="I25" i="2"/>
  <c r="D33" i="2"/>
  <c r="E32" i="2"/>
  <c r="F31" i="2"/>
  <c r="G31" i="2"/>
  <c r="H31" i="2"/>
  <c r="A6" i="1"/>
  <c r="I31" i="2"/>
  <c r="F32" i="2"/>
  <c r="G32" i="2"/>
  <c r="H32" i="2"/>
  <c r="I32" i="2"/>
  <c r="F33" i="2"/>
  <c r="G33" i="2"/>
  <c r="H33" i="2"/>
  <c r="I33" i="2"/>
  <c r="L33" i="2"/>
  <c r="A39" i="2"/>
  <c r="D39" i="2"/>
  <c r="E39" i="2"/>
  <c r="F39" i="2"/>
  <c r="A10" i="1"/>
  <c r="G39" i="2"/>
  <c r="I39" i="2"/>
  <c r="A4" i="1"/>
  <c r="S115" i="22"/>
  <c r="O43" i="3"/>
  <c r="N78" i="28"/>
  <c r="N52" i="28"/>
  <c r="F52" i="28"/>
  <c r="J69" i="3"/>
  <c r="AM253" i="26"/>
  <c r="J82" i="3"/>
  <c r="K82" i="3"/>
  <c r="AA260" i="11"/>
  <c r="Z256" i="11"/>
  <c r="AA208" i="11"/>
  <c r="Z188" i="11"/>
  <c r="AA156" i="11"/>
  <c r="Z284" i="11"/>
  <c r="AA192" i="11"/>
  <c r="AM225" i="26"/>
  <c r="AM149" i="26"/>
  <c r="AL133" i="26"/>
  <c r="AM240" i="26"/>
  <c r="AL185" i="26"/>
  <c r="O56" i="3"/>
  <c r="D32" i="2"/>
  <c r="D31" i="2"/>
  <c r="E82" i="3"/>
  <c r="P82" i="3"/>
  <c r="V123" i="33"/>
  <c r="K73" i="11"/>
  <c r="E56" i="3"/>
  <c r="F56" i="3"/>
  <c r="P56" i="3"/>
  <c r="J30" i="3"/>
  <c r="V113" i="33"/>
  <c r="J78" i="28"/>
  <c r="N39" i="28"/>
  <c r="Z271" i="11"/>
  <c r="AA271" i="11"/>
  <c r="Z171" i="11"/>
  <c r="AA171" i="11"/>
  <c r="AA201" i="11"/>
  <c r="K69" i="3"/>
  <c r="K86" i="11"/>
  <c r="K56" i="3"/>
  <c r="E33" i="2"/>
  <c r="E31" i="2"/>
  <c r="Q82" i="3"/>
  <c r="Q69" i="3"/>
  <c r="E69" i="3"/>
  <c r="AA121" i="11"/>
  <c r="V121" i="33"/>
  <c r="J52" i="28"/>
  <c r="F39" i="28"/>
  <c r="AL85" i="26"/>
  <c r="AM85" i="26"/>
  <c r="AL125" i="26"/>
  <c r="AM125" i="26"/>
  <c r="AL217" i="26"/>
  <c r="AM217" i="26"/>
  <c r="AM197" i="26"/>
  <c r="AL197" i="26"/>
  <c r="F82" i="3"/>
  <c r="O82" i="3"/>
  <c r="F69" i="3"/>
  <c r="O69" i="3"/>
  <c r="K30" i="3"/>
  <c r="O30" i="3"/>
  <c r="K43" i="3"/>
  <c r="N90" i="18"/>
  <c r="O42" i="18"/>
  <c r="Z269" i="11"/>
  <c r="AA165" i="11"/>
  <c r="AA141" i="11"/>
  <c r="AA133" i="11"/>
  <c r="AA281" i="11"/>
  <c r="W145" i="34"/>
  <c r="AL205" i="26"/>
  <c r="AM205" i="26"/>
  <c r="AM251" i="26"/>
  <c r="AM153" i="26"/>
  <c r="AM145" i="26"/>
  <c r="AL145" i="26"/>
  <c r="AM221" i="26"/>
  <c r="AL221" i="26"/>
  <c r="AM249" i="26"/>
  <c r="AL249" i="26"/>
  <c r="AL97" i="26"/>
  <c r="AM121" i="26"/>
  <c r="AM129" i="26"/>
  <c r="AL129" i="26"/>
  <c r="AL155" i="26"/>
  <c r="AL109" i="26"/>
  <c r="AM109" i="26"/>
  <c r="AM161" i="26"/>
  <c r="AL161" i="26"/>
  <c r="AM173" i="26"/>
  <c r="AM101" i="26"/>
  <c r="AL93" i="26"/>
  <c r="V116" i="33"/>
  <c r="AL92" i="26"/>
  <c r="AL96" i="26"/>
  <c r="AM204" i="26"/>
  <c r="AL108" i="26"/>
  <c r="AM232" i="26"/>
  <c r="AL164" i="26"/>
  <c r="AM116" i="26"/>
  <c r="Z288" i="11"/>
  <c r="Z257" i="11"/>
  <c r="Z186" i="11"/>
  <c r="AA227" i="11"/>
  <c r="Z137" i="11"/>
  <c r="AA216" i="11"/>
  <c r="Z183" i="11"/>
  <c r="AA153" i="11"/>
  <c r="Z275" i="11"/>
  <c r="Z129" i="11"/>
  <c r="Z224" i="11"/>
  <c r="S117" i="22"/>
  <c r="S120" i="22"/>
  <c r="AA162" i="11"/>
  <c r="AA146" i="11"/>
  <c r="Z250" i="11"/>
  <c r="AA206" i="11"/>
  <c r="AA190" i="11"/>
  <c r="Z154" i="11"/>
  <c r="Z130" i="11"/>
  <c r="AA230" i="11"/>
  <c r="Z222" i="11"/>
  <c r="AA242" i="11"/>
  <c r="Z274" i="11"/>
  <c r="AA214" i="11"/>
  <c r="AA170" i="11"/>
  <c r="AA198" i="11"/>
  <c r="P108" i="33"/>
  <c r="O45" i="21"/>
  <c r="AB111" i="26"/>
  <c r="S144" i="9"/>
  <c r="V119" i="33"/>
  <c r="S122" i="22"/>
  <c r="S112" i="22"/>
  <c r="Z234" i="22"/>
  <c r="S111" i="22"/>
  <c r="AB84" i="26"/>
  <c r="Z248" i="11"/>
  <c r="Z277" i="11"/>
  <c r="AA267" i="11"/>
  <c r="Z157" i="11"/>
  <c r="AA145" i="11"/>
  <c r="Z147" i="11"/>
  <c r="Z135" i="11"/>
  <c r="AA283" i="11"/>
  <c r="Z125" i="11"/>
  <c r="Z254" i="11"/>
  <c r="AA150" i="11"/>
  <c r="AA178" i="11"/>
  <c r="AA126" i="11"/>
  <c r="AA207" i="11"/>
  <c r="AA179" i="11"/>
  <c r="AA118" i="11"/>
  <c r="AL219" i="26"/>
  <c r="AL171" i="26"/>
  <c r="AM131" i="26"/>
  <c r="AL243" i="26"/>
  <c r="AL107" i="26"/>
  <c r="AL114" i="26"/>
  <c r="AM99" i="26"/>
  <c r="AM194" i="26"/>
  <c r="AL115" i="26"/>
  <c r="AL190" i="26"/>
  <c r="AM246" i="26"/>
  <c r="AM147" i="26"/>
  <c r="AL138" i="26"/>
  <c r="AM90" i="26"/>
  <c r="AL222" i="26"/>
  <c r="AL86" i="26"/>
  <c r="AL234" i="26"/>
  <c r="AM206" i="26"/>
  <c r="AL244" i="26"/>
  <c r="AL252" i="26"/>
  <c r="AM152" i="26"/>
  <c r="AM236" i="26"/>
  <c r="AM100" i="26"/>
  <c r="AL220" i="26"/>
  <c r="AM84" i="26"/>
  <c r="AM112" i="26"/>
  <c r="AL128" i="26"/>
  <c r="AL140" i="26"/>
  <c r="AM172" i="26"/>
  <c r="AM188" i="26"/>
  <c r="AM216" i="26"/>
  <c r="AL228" i="26"/>
  <c r="AM248" i="26"/>
  <c r="AL104" i="26"/>
  <c r="AL176" i="26"/>
  <c r="AL88" i="26"/>
  <c r="AL144" i="26"/>
  <c r="AL192" i="26"/>
  <c r="AL196" i="26"/>
  <c r="AM132" i="26"/>
  <c r="AM180" i="26"/>
  <c r="T132" i="18"/>
  <c r="AB47" i="12"/>
  <c r="AA61" i="12"/>
  <c r="AD53" i="12"/>
  <c r="AD58" i="12"/>
  <c r="AE47" i="12"/>
  <c r="AD57" i="12"/>
  <c r="V118" i="34"/>
  <c r="V116" i="34"/>
  <c r="V114" i="34"/>
  <c r="P109" i="34"/>
  <c r="W140" i="34"/>
  <c r="W138" i="34"/>
  <c r="AA124" i="11"/>
  <c r="Z244" i="11"/>
  <c r="AA160" i="11"/>
  <c r="AA132" i="11"/>
  <c r="Z280" i="11"/>
  <c r="AA120" i="11"/>
  <c r="AA196" i="11"/>
  <c r="AA228" i="11"/>
  <c r="Z268" i="11"/>
  <c r="AA152" i="11"/>
  <c r="Z172" i="11"/>
  <c r="AA252" i="11"/>
  <c r="Z148" i="11"/>
  <c r="AA236" i="11"/>
  <c r="AA144" i="11"/>
  <c r="G6" i="2"/>
  <c r="F36" i="2"/>
  <c r="N88" i="9"/>
  <c r="N128" i="18"/>
  <c r="A90" i="18"/>
  <c r="A128" i="18"/>
  <c r="A88" i="9"/>
  <c r="A127" i="9"/>
  <c r="AA58" i="12"/>
  <c r="AA49" i="12"/>
  <c r="AA65" i="12"/>
  <c r="AA57" i="12"/>
  <c r="AD64" i="12"/>
  <c r="AD56" i="12"/>
  <c r="AD66" i="12"/>
  <c r="AD52" i="12"/>
  <c r="AD54" i="12"/>
  <c r="AD62" i="12"/>
  <c r="AD55" i="12"/>
  <c r="AD50" i="12"/>
  <c r="AD63" i="12"/>
  <c r="AD60" i="12"/>
  <c r="AD61" i="12"/>
  <c r="AD65" i="12"/>
  <c r="AD51" i="12"/>
  <c r="AD59" i="12"/>
  <c r="AD48" i="12"/>
  <c r="AD67" i="12"/>
  <c r="AD49" i="12"/>
  <c r="AA51" i="12"/>
  <c r="AA56" i="12"/>
  <c r="AA64" i="12"/>
  <c r="AA67" i="12"/>
  <c r="AA55" i="12"/>
  <c r="AA63" i="12"/>
  <c r="AA60" i="12"/>
  <c r="AA62" i="12"/>
  <c r="AA50" i="12"/>
  <c r="AA53" i="12"/>
  <c r="AA66" i="12"/>
  <c r="AA48" i="12"/>
  <c r="AA59" i="12"/>
  <c r="AA52" i="12"/>
  <c r="AA54" i="12"/>
  <c r="A36" i="2"/>
  <c r="A8" i="1"/>
  <c r="I37" i="2"/>
  <c r="H37" i="2"/>
  <c r="AD47" i="12"/>
  <c r="AA47" i="12"/>
  <c r="S153" i="9"/>
  <c r="R141" i="9"/>
  <c r="T137" i="9"/>
  <c r="AD58" i="4"/>
  <c r="AC50" i="4"/>
  <c r="AA58" i="4"/>
  <c r="Z58" i="4"/>
  <c r="Z49" i="4"/>
  <c r="AB81" i="26"/>
  <c r="V115" i="33"/>
  <c r="AC49" i="4"/>
  <c r="AC51" i="4"/>
  <c r="AC48" i="4"/>
  <c r="AC53" i="4"/>
  <c r="AC56" i="4"/>
  <c r="AC52" i="4"/>
  <c r="AC54" i="4"/>
  <c r="AC57" i="4"/>
  <c r="Z57" i="4"/>
  <c r="Z54" i="4"/>
  <c r="Z55" i="4"/>
  <c r="Z52" i="4"/>
  <c r="Z48" i="4"/>
  <c r="Z50" i="4"/>
  <c r="AC55" i="4"/>
  <c r="AC58" i="4"/>
  <c r="Z51" i="4"/>
  <c r="Z56" i="4"/>
  <c r="Z53" i="4"/>
  <c r="U120" i="11"/>
  <c r="U117" i="11"/>
  <c r="T125" i="11"/>
  <c r="T116" i="11"/>
  <c r="T120" i="11"/>
  <c r="T123" i="11"/>
  <c r="T118" i="11"/>
  <c r="T121" i="11"/>
  <c r="T124" i="11"/>
  <c r="T122" i="11"/>
  <c r="T127" i="11"/>
  <c r="AA290" i="11"/>
  <c r="Z264" i="11"/>
  <c r="AA191" i="11"/>
  <c r="U121" i="11"/>
  <c r="AA218" i="11"/>
  <c r="AA249" i="11"/>
  <c r="AA276" i="11"/>
  <c r="AA155" i="11"/>
  <c r="U118" i="11"/>
  <c r="AA226" i="11"/>
  <c r="U124" i="11"/>
  <c r="Z149" i="11"/>
  <c r="Z209" i="11"/>
  <c r="Z221" i="11"/>
  <c r="Z164" i="11"/>
  <c r="T119" i="11"/>
  <c r="Z238" i="11"/>
  <c r="AA128" i="11"/>
  <c r="AA119" i="11"/>
  <c r="U115" i="11"/>
  <c r="Z282" i="11"/>
  <c r="AA182" i="11"/>
  <c r="AA197" i="11"/>
  <c r="AA212" i="11"/>
  <c r="AA136" i="11"/>
  <c r="U116" i="11"/>
  <c r="AA232" i="11"/>
  <c r="Z143" i="11"/>
  <c r="T117" i="11"/>
  <c r="AA279" i="11"/>
  <c r="U129" i="11"/>
  <c r="Z287" i="11"/>
  <c r="AA161" i="11"/>
  <c r="Z167" i="11"/>
  <c r="Z116" i="11"/>
  <c r="T115" i="11"/>
  <c r="AA235" i="11"/>
  <c r="U125" i="11"/>
  <c r="AA258" i="11"/>
  <c r="U127" i="11"/>
  <c r="Z285" i="11"/>
  <c r="AA240" i="11"/>
  <c r="AA270" i="11"/>
  <c r="U128" i="11"/>
  <c r="AA246" i="11"/>
  <c r="U126" i="11"/>
  <c r="AM174" i="26"/>
  <c r="AM118" i="26"/>
  <c r="AM202" i="26"/>
  <c r="AL134" i="26"/>
  <c r="AM102" i="26"/>
  <c r="AM210" i="26"/>
  <c r="AM250" i="26"/>
  <c r="AD111" i="26"/>
  <c r="AL230" i="26"/>
  <c r="AL198" i="26"/>
  <c r="AL94" i="26"/>
  <c r="AL110" i="26"/>
  <c r="AL146" i="26"/>
  <c r="AL170" i="26"/>
  <c r="AL178" i="26"/>
  <c r="AL242" i="26"/>
  <c r="AD98" i="26"/>
  <c r="AD101" i="26"/>
  <c r="AC106" i="26"/>
  <c r="AC107" i="26"/>
  <c r="AC108" i="26"/>
  <c r="AL166" i="26"/>
  <c r="AM214" i="26"/>
  <c r="AL142" i="26"/>
  <c r="AL238" i="26"/>
  <c r="AM158" i="26"/>
  <c r="AM150" i="26"/>
  <c r="AD102" i="26"/>
  <c r="AM82" i="26"/>
  <c r="AL126" i="26"/>
  <c r="AM186" i="26"/>
  <c r="AL98" i="26"/>
  <c r="AM106" i="26"/>
  <c r="AD99" i="26"/>
  <c r="AC103" i="26"/>
  <c r="AD100" i="26"/>
  <c r="AM255" i="26"/>
  <c r="AM235" i="26"/>
  <c r="AD109" i="26"/>
  <c r="AM247" i="26"/>
  <c r="AD110" i="26"/>
  <c r="AL175" i="26"/>
  <c r="AC104" i="26"/>
  <c r="AM207" i="26"/>
  <c r="AL239" i="26"/>
  <c r="AM159" i="26"/>
  <c r="AD103" i="26"/>
  <c r="AL111" i="26"/>
  <c r="AC99" i="26"/>
  <c r="AL143" i="26"/>
  <c r="AM83" i="26"/>
  <c r="AD97" i="26"/>
  <c r="AL187" i="26"/>
  <c r="AC105" i="26"/>
  <c r="AM203" i="26"/>
  <c r="AD107" i="26"/>
  <c r="AM183" i="26"/>
  <c r="AD105" i="26"/>
  <c r="AM167" i="26"/>
  <c r="AD104" i="26"/>
  <c r="AL103" i="26"/>
  <c r="AM191" i="26"/>
  <c r="AD106" i="26"/>
  <c r="AL151" i="26"/>
  <c r="AL139" i="26"/>
  <c r="AC101" i="26"/>
  <c r="AL231" i="26"/>
  <c r="AC109" i="26"/>
  <c r="AL95" i="26"/>
  <c r="AL123" i="26"/>
  <c r="AC100" i="26"/>
  <c r="AM199" i="26"/>
  <c r="AM223" i="26"/>
  <c r="AL87" i="26"/>
  <c r="AC97" i="26"/>
  <c r="AL257" i="26"/>
  <c r="AC111" i="26"/>
  <c r="AC94" i="26"/>
  <c r="AM256" i="26"/>
  <c r="R131" i="22"/>
  <c r="R125" i="22"/>
  <c r="R126" i="22"/>
  <c r="R127" i="22"/>
  <c r="R128" i="22"/>
  <c r="R129" i="22"/>
  <c r="R130" i="22"/>
  <c r="R132" i="22"/>
  <c r="R133" i="22"/>
  <c r="R134" i="22"/>
  <c r="R138" i="22"/>
  <c r="R136" i="22"/>
  <c r="R137" i="22"/>
  <c r="Z235" i="22"/>
  <c r="R135" i="22"/>
  <c r="S116" i="22"/>
  <c r="AB89" i="26"/>
  <c r="AB85" i="26"/>
  <c r="AB92" i="26"/>
  <c r="S119" i="22"/>
  <c r="U123" i="11"/>
  <c r="AD108" i="26"/>
  <c r="AC110" i="26"/>
  <c r="AC98" i="26"/>
  <c r="AC102" i="26"/>
  <c r="T71" i="21"/>
  <c r="T72" i="21"/>
  <c r="T49" i="21"/>
  <c r="T63" i="21"/>
  <c r="T75" i="21"/>
  <c r="T70" i="21"/>
  <c r="T54" i="21"/>
  <c r="T64" i="21"/>
  <c r="T73" i="21"/>
  <c r="T61" i="21"/>
  <c r="T58" i="21"/>
  <c r="T53" i="21"/>
  <c r="T68" i="21"/>
  <c r="T50" i="21"/>
  <c r="T59" i="21"/>
  <c r="T56" i="21"/>
  <c r="T57" i="21"/>
  <c r="T62" i="21"/>
  <c r="T52" i="21"/>
  <c r="T65" i="21"/>
  <c r="T51" i="21"/>
  <c r="T55" i="21"/>
  <c r="T76" i="21"/>
  <c r="T67" i="21"/>
  <c r="T69" i="21"/>
  <c r="T60" i="21"/>
  <c r="T74" i="21"/>
</calcChain>
</file>

<file path=xl/sharedStrings.xml><?xml version="1.0" encoding="utf-8"?>
<sst xmlns="http://schemas.openxmlformats.org/spreadsheetml/2006/main" count="4008" uniqueCount="832">
  <si>
    <t>EVOLUÇÃO DO VALOR ARRECADADO PELA PREVIDÊNCIA SOCIAL – 2005/2014</t>
  </si>
  <si>
    <t>2014</t>
  </si>
  <si>
    <t>Obs.: As quantidades e valores dos benefícios Assistenciais e de Encargos Previdênciários da União, no período de março de 2012 para trás estão diferentes do publicado anteriormente em decorrência da reclassificação dos benefícios</t>
  </si>
  <si>
    <t>de pensão mensal vitalícia do seringueiro e do dependente do seringueiro, que migraram de Assistencial para EPU. Essa tabela considera a classificação atual para todo o período.</t>
  </si>
  <si>
    <t>2. O valor total também é diferente entre este quadro e os de nº 22 e 23 porque o presente exclui as GPS com erro de fechamento (quando a soma dos valores informados nas rubricas é diferente do valor da rubrica total), e os anteriores consideram todas as GPS.</t>
  </si>
  <si>
    <t>1. Os dados apresentados neste quadro são apurados por localização do estabelecimento, já os dados constantes nos quadros 22 e 23 são processados por local de pagamento. O valor total também é diferente entre este quadro e os de nº 22 e 23 porque o presente exclui as GPS com erro de fechamento (quando a soma dos valores informados nas rubricas é diferente do valor da rubrica total), e os anteriores consideram todas as GPS.</t>
  </si>
  <si>
    <t>Notas:</t>
  </si>
  <si>
    <t>2. As empresas foram reenquadradas por Setor de Atividade Econômica, com base na CNAE 2.0. Esses valores não são comparáveis com os publicados nas edições anteriores ao ano de 2007 do BEPS.</t>
  </si>
  <si>
    <t xml:space="preserve">          O Boletim Estatístico da Previdência Social – BEPS é uma publicação mensal da Secretaria de Políticas de Previdência Social do Ministério da Previdência Social – MPS, elaborado pela Coordenação-Geral de Estatística, Demografia e Atuária do MPS, que apresenta uma coletânea de dados, com 27 quadros, sobre benefícios e arrecadação da Previdência Social, o fluxo de caixa do INSS e, ainda, informações de indicadores econômicos e dados populacionais.</t>
  </si>
  <si>
    <t xml:space="preserve"> 89 - Pensão especial à vítima da hemodiálise Caruaru; 96 - Pensão especial ás pessoas atingidas pela hanseníase. Não inclui os complementos de EPU.</t>
  </si>
  <si>
    <t xml:space="preserve">excepcional de anistiado; 59 - Pensão por morte excepcional do anistiado; 60 - Pensão especial mensal vitalícia; 76 - Salário-família estatutário da RFFSA; 85 - Pensão mensal vitalícia do seringueiro; 86 - Pensão mensal vitalícia do dependente do seringueiro; </t>
  </si>
  <si>
    <t xml:space="preserve">     - Arrecadação / DARF'S</t>
  </si>
  <si>
    <t>2009</t>
  </si>
  <si>
    <t>APRESENTAÇÃO</t>
  </si>
  <si>
    <t>1 ─┤ 2</t>
  </si>
  <si>
    <t>2 ─┤ 3</t>
  </si>
  <si>
    <t>3 ─┤ 4</t>
  </si>
  <si>
    <t>4 ─┤ 5</t>
  </si>
  <si>
    <t xml:space="preserve">          O quadro 27 informa outros dados previdenciários e alguns indicadores econômicos. Os conceitos são apresentados após as tabelas.</t>
  </si>
  <si>
    <t>FONTES: DATAPREV/SINTESE, IPEA, BNDES E BACEN</t>
  </si>
  <si>
    <t xml:space="preserve">               3. Os valores de Benefícios Previdenciários incluem: provisionamento da maciça, empresas convenentes, benefícios no exterior, COMPREV, sentenças judiciais, reembolso de salário-família e maternidade e RPB (auxílios).</t>
  </si>
  <si>
    <t>Notas: 1. A conta Transferência à Terceiros engloba as contas de transferências de recursos ao SENAR, SENAI, SESI, etc.</t>
  </si>
  <si>
    <t xml:space="preserve">26 - Pensão Especial (Lei nº 593/48); 37 - Aposentadoria de extranumerário da União;  38 - Aposentadoria da extinta </t>
  </si>
  <si>
    <t xml:space="preserve">CAPIN; 56 - Pensão mensal vitalícia por sindrome de talidomida;  58 - Aposentadoria excepcional de anistiado; </t>
  </si>
  <si>
    <t>01</t>
  </si>
  <si>
    <t>Quantidade</t>
  </si>
  <si>
    <t>Valor</t>
  </si>
  <si>
    <t>Clientela</t>
  </si>
  <si>
    <t>Urbana</t>
  </si>
  <si>
    <t>Rural</t>
  </si>
  <si>
    <t>Janeiro</t>
  </si>
  <si>
    <t>Fevereiro</t>
  </si>
  <si>
    <t>Abril</t>
  </si>
  <si>
    <t>Maio</t>
  </si>
  <si>
    <t>Junho</t>
  </si>
  <si>
    <t>Julho</t>
  </si>
  <si>
    <t>02</t>
  </si>
  <si>
    <t>03</t>
  </si>
  <si>
    <t>TOTAL</t>
  </si>
  <si>
    <t>&lt; 1</t>
  </si>
  <si>
    <t>= 1</t>
  </si>
  <si>
    <t>1 -| 2</t>
  </si>
  <si>
    <t>2 -| 3</t>
  </si>
  <si>
    <t>3 -| 4</t>
  </si>
  <si>
    <t>4 -| 5</t>
  </si>
  <si>
    <t>04</t>
  </si>
  <si>
    <t>BRASIL</t>
  </si>
  <si>
    <t>NORTE</t>
  </si>
  <si>
    <t xml:space="preserve">   Rondônia</t>
  </si>
  <si>
    <t xml:space="preserve">   Acre</t>
  </si>
  <si>
    <t xml:space="preserve">   Amazonas</t>
  </si>
  <si>
    <t xml:space="preserve">   Roraima</t>
  </si>
  <si>
    <t xml:space="preserve">   Pará</t>
  </si>
  <si>
    <t xml:space="preserve">   Amapá</t>
  </si>
  <si>
    <t xml:space="preserve">   Tocantins</t>
  </si>
  <si>
    <t>NORDESTE</t>
  </si>
  <si>
    <t xml:space="preserve">   Maranhão</t>
  </si>
  <si>
    <t xml:space="preserve">   Piauí</t>
  </si>
  <si>
    <t xml:space="preserve">   Ceará</t>
  </si>
  <si>
    <t xml:space="preserve">   Rio Grande do Norte</t>
  </si>
  <si>
    <t xml:space="preserve">   Paraíba</t>
  </si>
  <si>
    <t xml:space="preserve">   Pernambuco</t>
  </si>
  <si>
    <t xml:space="preserve">   Alagoas</t>
  </si>
  <si>
    <t xml:space="preserve">   Sergipe</t>
  </si>
  <si>
    <t xml:space="preserve">   Bahia</t>
  </si>
  <si>
    <t>SUDESTE</t>
  </si>
  <si>
    <t xml:space="preserve">   Minas Gerais</t>
  </si>
  <si>
    <t xml:space="preserve">   Espírito Santo</t>
  </si>
  <si>
    <t xml:space="preserve">   Rio de Janeiro</t>
  </si>
  <si>
    <t xml:space="preserve">   São Paulo</t>
  </si>
  <si>
    <t>SUL</t>
  </si>
  <si>
    <t xml:space="preserve">   Paraná</t>
  </si>
  <si>
    <t xml:space="preserve">   Santa Catarina</t>
  </si>
  <si>
    <t xml:space="preserve">   Rio Grande do Sul</t>
  </si>
  <si>
    <t>CENTRO-OESTE</t>
  </si>
  <si>
    <t xml:space="preserve">   Mato Grosso do Sul</t>
  </si>
  <si>
    <t xml:space="preserve">   Mato Grosso</t>
  </si>
  <si>
    <t xml:space="preserve">   Goiás</t>
  </si>
  <si>
    <t xml:space="preserve">   Distrito Federal</t>
  </si>
  <si>
    <t>05</t>
  </si>
  <si>
    <t>06</t>
  </si>
  <si>
    <t>07</t>
  </si>
  <si>
    <t>5 -| 6</t>
  </si>
  <si>
    <t>6 -| 7</t>
  </si>
  <si>
    <t>7 -| 8</t>
  </si>
  <si>
    <t>8 -| 9</t>
  </si>
  <si>
    <t>9 -| 10</t>
  </si>
  <si>
    <t>10 -| 20</t>
  </si>
  <si>
    <t>20 -| 30</t>
  </si>
  <si>
    <t>30 -| 40</t>
  </si>
  <si>
    <t>40 -| 50</t>
  </si>
  <si>
    <t>50 -| 60</t>
  </si>
  <si>
    <t>60 -| 70</t>
  </si>
  <si>
    <t>70 -| 80</t>
  </si>
  <si>
    <t>80 -| 90</t>
  </si>
  <si>
    <t>90 -| 100</t>
  </si>
  <si>
    <t>&gt; 100</t>
  </si>
  <si>
    <t>08</t>
  </si>
  <si>
    <t>QUANTIDADE</t>
  </si>
  <si>
    <t>VALOR (R$)</t>
  </si>
  <si>
    <t>VALOR</t>
  </si>
  <si>
    <t>Pensão por morte de ex-combatente</t>
  </si>
  <si>
    <t>Pensão por morte de serv. público fed. com dupla aposentadoria</t>
  </si>
  <si>
    <t>Pensão por morte de ex-combatente marítimo (Lei nº 1.756/52)</t>
  </si>
  <si>
    <t>Aposentadoria por invalidez de aeronauta</t>
  </si>
  <si>
    <t>Auxílio Acidente</t>
  </si>
  <si>
    <t>Pensão por morte (Ex-SASSE)</t>
  </si>
  <si>
    <t>Pensão mensal vitalícia do seringueiro (Lei nº 7.986/89)</t>
  </si>
  <si>
    <t>Pensão mensal vitalícia do dep.do seringueiro (Lei nº 7.986/89)</t>
  </si>
  <si>
    <t>Auxílio-doença por acidente do trabalho</t>
  </si>
  <si>
    <t>Aposentadoria por invalidez por acidente do trabalho</t>
  </si>
  <si>
    <t>Pensão por morte por acidente do trabalho</t>
  </si>
  <si>
    <t>Auxílio-acidente por acidente do trabalho</t>
  </si>
  <si>
    <t>(continuação)</t>
  </si>
  <si>
    <t xml:space="preserve">       EPU</t>
  </si>
  <si>
    <t>GRANDES NÚMEROS DA PREVIDÊNCIA SOCIAL</t>
  </si>
  <si>
    <t>Assistenciais</t>
  </si>
  <si>
    <t>Acidentários</t>
  </si>
  <si>
    <t>Previdenciários</t>
  </si>
  <si>
    <t>Total</t>
  </si>
  <si>
    <t>Norte</t>
  </si>
  <si>
    <t>Nordeste</t>
  </si>
  <si>
    <t>Sudeste</t>
  </si>
  <si>
    <t>Sul</t>
  </si>
  <si>
    <t>Centro-Oeste</t>
  </si>
  <si>
    <t>(*) Espécies extintas.  O registro de concessão é devido a decisões judiciais ou revisões administrativas.</t>
  </si>
  <si>
    <t>BENEFÍCIOS CONCEDIDOS</t>
  </si>
  <si>
    <t xml:space="preserve">     Urbana</t>
  </si>
  <si>
    <t xml:space="preserve">     Rural</t>
  </si>
  <si>
    <t>Setembro</t>
  </si>
  <si>
    <t>Outubro</t>
  </si>
  <si>
    <t>APOSENTADORIAS POR IDADE</t>
  </si>
  <si>
    <t>APOSENTADORIAS POR INVALIDEZ</t>
  </si>
  <si>
    <t>(conclusão)</t>
  </si>
  <si>
    <t>AUXÍLIOS</t>
  </si>
  <si>
    <t>ESPÉCIES DIVERSAS</t>
  </si>
  <si>
    <t>VALOR MÉDIO (R$)</t>
  </si>
  <si>
    <t>Benefícios Previdenciários</t>
  </si>
  <si>
    <t>Benefícios Acidentários</t>
  </si>
  <si>
    <t>Aposentadorias</t>
  </si>
  <si>
    <t>Auxílio-Doença</t>
  </si>
  <si>
    <t>Outros</t>
  </si>
  <si>
    <t>Benefícios Assistenciais</t>
  </si>
  <si>
    <t>Rendas Mensais Vitalícias</t>
  </si>
  <si>
    <t>PENSÕES POR MORTE</t>
  </si>
  <si>
    <t>Abono de servidor aposentado pela autarquia empr.(Lei 1.756/52)</t>
  </si>
  <si>
    <t>Aposentadoria por invalidez do trabalhador rural (*)</t>
  </si>
  <si>
    <t>Aposentadoria por invalidez do empregador rural (*)</t>
  </si>
  <si>
    <t>Apos. por invalidez de ex-combatente marítimo (Lei nº 1.756/52) (*)</t>
  </si>
  <si>
    <t>Aposentadoria por invalidez (Extinto Plano Básico) (*)</t>
  </si>
  <si>
    <t>Aposentadoria por invalidez (Ex-SASSE) (*)</t>
  </si>
  <si>
    <t>Pensão por morte do trabalhador rural (*)</t>
  </si>
  <si>
    <t>Pensão por morte do empregador rural (*)</t>
  </si>
  <si>
    <t>Pensão por morte do Regime Geral (Decreto nº 20.465/31) (*)</t>
  </si>
  <si>
    <t>Pensão por morte (Extinto Plano Básico) (*)</t>
  </si>
  <si>
    <t>Renda mensal vitalícia por invalidez do trab. rural (Lei nº 6.179/74) (*)</t>
  </si>
  <si>
    <t>Renda mensal vitalícia por idade do trab. rural (Lei nº 6.179/74) (*)</t>
  </si>
  <si>
    <t>Renda mensal vitalícia por invalidez (Lei nº 6179/74) (*)</t>
  </si>
  <si>
    <t>Renda mensal vitalícia por idade (Lei nº 6.179/74) (*)</t>
  </si>
  <si>
    <t>Pensão por morte por acidente do trabalho do trabalhador rural (*)</t>
  </si>
  <si>
    <t>Apos. por invalidez por acidente do trabalho do trab. Rural (*)</t>
  </si>
  <si>
    <t>Auxílio-doença por acidente do trabalho do trabalhador rural (*)</t>
  </si>
  <si>
    <t>Auxílio-suplementar por acidente do trabalho (*)</t>
  </si>
  <si>
    <t>Auxílio-doença do trabalhador rural (*)</t>
  </si>
  <si>
    <t>Auxílio-doença  (Extinto Plano Básico) (*)</t>
  </si>
  <si>
    <t>Abono de permanência em serviço 25% (*)</t>
  </si>
  <si>
    <t>Abono de permanência em serviço 20% (*)</t>
  </si>
  <si>
    <t>Pensões por Morte</t>
  </si>
  <si>
    <t>DISCRIMINAÇÃO</t>
  </si>
  <si>
    <t>Valor (R$ Mil)</t>
  </si>
  <si>
    <t>Aposentadorias por Invalidez</t>
  </si>
  <si>
    <t>População Residente</t>
  </si>
  <si>
    <t>População Economicamente Ativa</t>
  </si>
  <si>
    <t>População Ocupada Segundo Posição no Trabalho Principal:</t>
  </si>
  <si>
    <t>% NO PIB</t>
  </si>
  <si>
    <t>(continua)</t>
  </si>
  <si>
    <t>Idade</t>
  </si>
  <si>
    <t>Invalidez</t>
  </si>
  <si>
    <t>Salário-Maternidade</t>
  </si>
  <si>
    <t>Pensão Por Morte</t>
  </si>
  <si>
    <t>Auxílio-Acidente</t>
  </si>
  <si>
    <t>Auxílio-Suplementar</t>
  </si>
  <si>
    <t>–</t>
  </si>
  <si>
    <t>Apos.por idade de ex-combatente marítimo (Lei nº 1.756/52)</t>
  </si>
  <si>
    <t>Agosto</t>
  </si>
  <si>
    <t>Novembro</t>
  </si>
  <si>
    <t>Dezembro</t>
  </si>
  <si>
    <t>Aposentadoria por tempo de contribuição de ex-combatente</t>
  </si>
  <si>
    <t>Aposentadoria por tempo de contribuição de jornalista profissional</t>
  </si>
  <si>
    <t>Aposentadoria por tempo de contribuição especial</t>
  </si>
  <si>
    <t>APOSENTADORIAS POR TEMPO DE CONTRIBUIÇÃO</t>
  </si>
  <si>
    <t>Aposentadoria por tempo de contribuição de aeronauta (*)</t>
  </si>
  <si>
    <t>Aposentadoria por tempo de contribuição ordinária (*)</t>
  </si>
  <si>
    <t>Apos. por tempo de contribuição de prof. (Emenda Const.18/81) (*)</t>
  </si>
  <si>
    <t>Apos. por tempo de contribuição de ex-comb.marítimo (Lei 1.756/52) (*)</t>
  </si>
  <si>
    <t>Aposentadoria por tempo de contribuição (Ex-SASSE) (*)</t>
  </si>
  <si>
    <t>Tempo de Contribuição</t>
  </si>
  <si>
    <t>Trabalhador Doméstico</t>
  </si>
  <si>
    <t>TEMPO MÉDIO DE CONCESSÃO (EM DIAS)</t>
  </si>
  <si>
    <t>ANOS/MESES</t>
  </si>
  <si>
    <t>GRUPOS DE ESPÉCIES</t>
  </si>
  <si>
    <t>% do grupo</t>
  </si>
  <si>
    <t>% do sub-grupo</t>
  </si>
  <si>
    <t>Variação em relação ao mês anterior (em %)</t>
  </si>
  <si>
    <t>% do total</t>
  </si>
  <si>
    <t>Variação em relação ao mês anterior (%)</t>
  </si>
  <si>
    <t>GRANDES REGIÕES E UNIDADES DA FEDERAÇÃO</t>
  </si>
  <si>
    <t>CÓD.</t>
  </si>
  <si>
    <t>ESPÉCIES DE BENEFÍCIOS</t>
  </si>
  <si>
    <t>1. Saldo Inicial</t>
  </si>
  <si>
    <t>2. Recebimento Total</t>
  </si>
  <si>
    <t>3. Pagamento Total</t>
  </si>
  <si>
    <t>Aposentadoria por idade do trabalhador rural (*)</t>
  </si>
  <si>
    <t>Aposentadoria por idade do empregador rural (*)</t>
  </si>
  <si>
    <t>Aposentadoria por idade (Extinto Plano Básico) (*)</t>
  </si>
  <si>
    <t>OUTRAS INFORMAÇÕES DE BENEFÍCIOS</t>
  </si>
  <si>
    <t>Benefícios Suspensos</t>
  </si>
  <si>
    <t>Benefícios Cessados</t>
  </si>
  <si>
    <t xml:space="preserve">     </t>
  </si>
  <si>
    <t>BENEFÍCIOS CONCEDIDOS, SEGUNDO OS GRUPOS DE ESPÉCIES</t>
  </si>
  <si>
    <t>BENEFÍCIOS CONCEDIDOS, SEGUNDO AS UNIDADES DA FEDERAÇÃO</t>
  </si>
  <si>
    <t xml:space="preserve">  BENEFÍCIOS CONCEDIDOS, SEGUNDO AS ESPÉCIES</t>
  </si>
  <si>
    <r>
      <t>FONTE:</t>
    </r>
    <r>
      <rPr>
        <b/>
        <sz val="7"/>
        <rFont val="ARIAL"/>
        <family val="2"/>
      </rPr>
      <t xml:space="preserve"> </t>
    </r>
    <r>
      <rPr>
        <sz val="7"/>
        <rFont val="ARIAL"/>
        <family val="2"/>
      </rPr>
      <t>DATAPREV, SUB, SINTESE.</t>
    </r>
  </si>
  <si>
    <t>FONTE: Divisão de Programação Financeira do INSS.</t>
  </si>
  <si>
    <t>FONTE: Divisão de Programação Financeira do INSS e IBGE.</t>
  </si>
  <si>
    <r>
      <t>FONTES:</t>
    </r>
    <r>
      <rPr>
        <b/>
        <sz val="7"/>
        <rFont val="ARIAL"/>
        <family val="2"/>
      </rPr>
      <t xml:space="preserve"> </t>
    </r>
    <r>
      <rPr>
        <sz val="7"/>
        <rFont val="ARIAL"/>
        <family val="2"/>
      </rPr>
      <t>DATAPREV, SUB, SINTESE e BMD</t>
    </r>
  </si>
  <si>
    <t>Salário-maternidade</t>
  </si>
  <si>
    <t>Variação em relação ao ano/mês anterior (%)</t>
  </si>
  <si>
    <r>
      <t>FONTE:</t>
    </r>
    <r>
      <rPr>
        <b/>
        <sz val="7"/>
        <color indexed="8"/>
        <rFont val="Arial"/>
        <family val="2"/>
      </rPr>
      <t xml:space="preserve"> </t>
    </r>
    <r>
      <rPr>
        <sz val="7"/>
        <color indexed="8"/>
        <rFont val="Arial"/>
        <family val="2"/>
      </rPr>
      <t>DATAPREV, SUB, SINTESE.</t>
    </r>
  </si>
  <si>
    <t>BENEFÍCIOS ACIDENTÁRIOS</t>
  </si>
  <si>
    <t>BENEFÍCIOS ASSISTENCIAIS</t>
  </si>
  <si>
    <t>Roraima</t>
  </si>
  <si>
    <t>Amazonas</t>
  </si>
  <si>
    <t>São Paulo</t>
  </si>
  <si>
    <t>Rio de Janeiro</t>
  </si>
  <si>
    <t>Distrito Federal</t>
  </si>
  <si>
    <t>Amapá</t>
  </si>
  <si>
    <t>Espírito Santo</t>
  </si>
  <si>
    <t>Minas Gerais</t>
  </si>
  <si>
    <t>Piauí</t>
  </si>
  <si>
    <t>Rio Grande do Norte</t>
  </si>
  <si>
    <t>Paraná</t>
  </si>
  <si>
    <t>Bahia</t>
  </si>
  <si>
    <t>Pará</t>
  </si>
  <si>
    <t>Mato Grosso do Sul</t>
  </si>
  <si>
    <t>Goiás</t>
  </si>
  <si>
    <t>Alagoas</t>
  </si>
  <si>
    <t>Santa Catarina</t>
  </si>
  <si>
    <t>Rio Grande do Sul</t>
  </si>
  <si>
    <t>Pernambuco</t>
  </si>
  <si>
    <t>Rondônia</t>
  </si>
  <si>
    <t>Paraíba</t>
  </si>
  <si>
    <t>Ceará</t>
  </si>
  <si>
    <t>Sergipe</t>
  </si>
  <si>
    <t>Tocantins</t>
  </si>
  <si>
    <t>Maranhão</t>
  </si>
  <si>
    <t>Acre</t>
  </si>
  <si>
    <t>Mato Grosso</t>
  </si>
  <si>
    <t>Indeferidos</t>
  </si>
  <si>
    <t>Requerimentos</t>
  </si>
  <si>
    <t>BENEFÍCIOS EMITIDOS</t>
  </si>
  <si>
    <t>Segurado Especial</t>
  </si>
  <si>
    <t>Facultativo</t>
  </si>
  <si>
    <t>FONTE: DATAPREV, CNIS.</t>
  </si>
  <si>
    <t xml:space="preserve">   Demais Receitas</t>
  </si>
  <si>
    <t xml:space="preserve">       Transferências a Terceiros</t>
  </si>
  <si>
    <t xml:space="preserve">       Demais Pagamentos</t>
  </si>
  <si>
    <t>Ignorado</t>
  </si>
  <si>
    <t>Set</t>
  </si>
  <si>
    <t>BENEFÍCIOS CONCEDIDOS POR CLIENTELA E GRANDES GRUPOS, SEGUNDO AS FAIXAS DE VALOR</t>
  </si>
  <si>
    <t>Empregados</t>
  </si>
  <si>
    <t>Com carteira de trabalho assinada</t>
  </si>
  <si>
    <t>Funcionários públicos estatutários e militares</t>
  </si>
  <si>
    <t>Outros e sem declaração</t>
  </si>
  <si>
    <t>Conta Própria</t>
  </si>
  <si>
    <t>Empregador</t>
  </si>
  <si>
    <t>Trabalhadores na produção para o próprio consumo e na construção para o próprio uso</t>
  </si>
  <si>
    <t>Contribuintes para instituto de previdência em qualquer trabalho</t>
  </si>
  <si>
    <t>Ocupada</t>
  </si>
  <si>
    <t>Desocupada</t>
  </si>
  <si>
    <t>BENEFÍCIOS DO RGPS</t>
  </si>
  <si>
    <t>Pensão por Morte</t>
  </si>
  <si>
    <t xml:space="preserve">BENEFÍCIOS ASSISTENCIAIS </t>
  </si>
  <si>
    <t>Idoso</t>
  </si>
  <si>
    <t>Portador de Deficiência</t>
  </si>
  <si>
    <t>Amparos Assistenciais (LOAS)</t>
  </si>
  <si>
    <t>Benefícios do RGPS</t>
  </si>
  <si>
    <t>BENEFÍCIOS CONCEDIDOS POR GRANDES GRUPOS, SEGUNDO AS FAIXAS DE VALOR</t>
  </si>
  <si>
    <t>Valor (R$)</t>
  </si>
  <si>
    <t>% sobre o total</t>
  </si>
  <si>
    <t>% Acumulado</t>
  </si>
  <si>
    <t>CLIENTELA URBANA</t>
  </si>
  <si>
    <t>CLIENTELA RURAL</t>
  </si>
  <si>
    <t>09</t>
  </si>
  <si>
    <t xml:space="preserve">       Benefícios do Regime Geral de Previdência Social - RGPS</t>
  </si>
  <si>
    <t>4. Saldo Previdenciário (Arrecadação Líquida – Benefícios do RGPS)</t>
  </si>
  <si>
    <t>Benefícios concedidos</t>
  </si>
  <si>
    <t>Valor em R$</t>
  </si>
  <si>
    <t>&gt;5</t>
  </si>
  <si>
    <t>Variação em relação ao mês/ano anterior (%)</t>
  </si>
  <si>
    <t>Março</t>
  </si>
  <si>
    <t>VALOR - EM R$ MIL</t>
  </si>
  <si>
    <t>BENEFÍCIOS EMITIDOS, SEGUNDO OS GRUPOS DE ESPÉCIES</t>
  </si>
  <si>
    <t>12</t>
  </si>
  <si>
    <t>BENEFÍCIOS EMITIDOS POR GRANDES GRUPOS, SEGUNDO AS FAIXAS DE VALOR</t>
  </si>
  <si>
    <t>BENEFÍCIOS EMITIDOS POR CLIENTELA E GRANDES GRUPOS, SEGUNDO AS FAIXAS DE VALOR</t>
  </si>
  <si>
    <t>BENEFÍCIOS EMITIDOS, SEGUNDO AS UNIDADES DA FEDERAÇÃO</t>
  </si>
  <si>
    <t>VALOR MÉDIO</t>
  </si>
  <si>
    <t>Região</t>
  </si>
  <si>
    <t>BENEFÍCIOS EMITIDOS, SEGUNDO AS ESPÉCIES</t>
  </si>
  <si>
    <t>Aposentadoria por idade do trabalhador rural</t>
  </si>
  <si>
    <t>Aposentadoria por idade do empregador rural</t>
  </si>
  <si>
    <t>Aposentadoria por idade (Extinto Plano Básico)</t>
  </si>
  <si>
    <t>Aposentadoria por idade compulsória (Ex-SASSE)</t>
  </si>
  <si>
    <t>Aposentadoria por invalidez do trabalhador rural</t>
  </si>
  <si>
    <t>Aposentadoria por invalidez do empregador rural</t>
  </si>
  <si>
    <t>Apos. por invalidez de ex-combatente marítimo (Lei nº 1.756/52)</t>
  </si>
  <si>
    <t>Aposentadoria por invalidez (Extinto Plano Básico)</t>
  </si>
  <si>
    <t>Aposentadoria por invalidez (Ex-SASSE)</t>
  </si>
  <si>
    <t>Aposentadoria por tempo de contribuição de aeronauta</t>
  </si>
  <si>
    <t>Aposentadoria por tempo de contribuição ordinária</t>
  </si>
  <si>
    <t>Apos. por tempo de contribuição de prof. (Emenda Const.18/81)</t>
  </si>
  <si>
    <t>Apos. por tempo de contribuição de ex-comb.marítimo (Lei 1.756/52)</t>
  </si>
  <si>
    <t>Aposentadoria por tempo de contribuição (Ex-SASSE)</t>
  </si>
  <si>
    <t>Pensão por morte do trabalhador rural</t>
  </si>
  <si>
    <t>Pensão por morte do empregador rural</t>
  </si>
  <si>
    <t>Pensão por morte do Regime Geral (Decreto nº 20.465/31)</t>
  </si>
  <si>
    <t>Pensão por morte (Extinto Plano Básico)</t>
  </si>
  <si>
    <t>Auxílio-doença do trabalhador rural</t>
  </si>
  <si>
    <t>Auxílio-reclusão do trabalhador rural</t>
  </si>
  <si>
    <t>Auxílio-doença  (Extinto Plano Básico)</t>
  </si>
  <si>
    <t>Abono de permanência em serviço 25%</t>
  </si>
  <si>
    <t>Abono de permanência em serviço 20%</t>
  </si>
  <si>
    <t>Pensão por morte por acidente do trabalho do trabalhador rural</t>
  </si>
  <si>
    <t>Auxílio-doença por acidente do trabalho do trabalhador rural</t>
  </si>
  <si>
    <t>Auxílio-suplementar por acidente do trabalho</t>
  </si>
  <si>
    <t>Renda mensal vitalícia por invalidez do trab. rural (Lei nº 6.179/74)</t>
  </si>
  <si>
    <t>Renda mensal vitalícia por idade do trab. rural (Lei nº 6.179/74)</t>
  </si>
  <si>
    <t>Renda mensal vitalícia por invalidez (Lei nº 6179/74)</t>
  </si>
  <si>
    <t>Renda mensal vitalícia por idade (Lei nº 6.179/74)</t>
  </si>
  <si>
    <t>QUANTIDADE DE BENEF. ACIDENTÁRIOS</t>
  </si>
  <si>
    <t>VALOR DE BENEF. ACIDENTÁRIOS</t>
  </si>
  <si>
    <t>QUANTIDADE DE BENEF. ASSISTENCIAIS</t>
  </si>
  <si>
    <t>VALOR - EM %</t>
  </si>
  <si>
    <t xml:space="preserve">ASSISTENCIAIS </t>
  </si>
  <si>
    <t>LOAS</t>
  </si>
  <si>
    <t>BENEFÍCIOS CESSADOS</t>
  </si>
  <si>
    <t>BENEFÍCIOS SUSPENSOS</t>
  </si>
  <si>
    <t>Total (R$)</t>
  </si>
  <si>
    <t>Cessados</t>
  </si>
  <si>
    <t>Suspensos</t>
  </si>
  <si>
    <t>EMPRESAS E ENTIDADES EQUIPARADAS</t>
  </si>
  <si>
    <t>CONTRIBUINTES INDIVIDUAIS</t>
  </si>
  <si>
    <t>...</t>
  </si>
  <si>
    <r>
      <t>FONTE:</t>
    </r>
    <r>
      <rPr>
        <b/>
        <sz val="7"/>
        <rFont val="ARIAL"/>
        <family val="2"/>
      </rPr>
      <t xml:space="preserve"> </t>
    </r>
    <r>
      <rPr>
        <sz val="7"/>
        <rFont val="ARIAL"/>
        <family val="2"/>
      </rPr>
      <t xml:space="preserve">DATAPREV, SINTESE </t>
    </r>
  </si>
  <si>
    <t>(1) Inclui receitas de: débito administrativo, crédito judicial, parcelamento administrativo e judicial, patrimônio, devolução de benefícios e ignorada.</t>
  </si>
  <si>
    <t>ARRECADAÇÃO TOTAL</t>
  </si>
  <si>
    <t>R$ mil</t>
  </si>
  <si>
    <t>VALOR ARRECADADO PELA PREVIDÊNCIA SOCIAL, POR FONTE DE RECEITA, SEGUNDO AS UNIDADES DA FEDERAÇÃO</t>
  </si>
  <si>
    <t>FONTE DE RECEITA (R$)</t>
  </si>
  <si>
    <t>Empresas e Entidades Equiparadas</t>
  </si>
  <si>
    <t>Contribuinte Individual</t>
  </si>
  <si>
    <t>Débito Administrativo</t>
  </si>
  <si>
    <t>Patrimônio</t>
  </si>
  <si>
    <t>Devolução de Benefício</t>
  </si>
  <si>
    <t>Outras Receitas</t>
  </si>
  <si>
    <t>Receita Ignorada</t>
  </si>
  <si>
    <r>
      <t xml:space="preserve">DIREÇÃO GERAL </t>
    </r>
    <r>
      <rPr>
        <b/>
        <vertAlign val="superscript"/>
        <sz val="8"/>
        <rFont val="Arial"/>
        <family val="2"/>
      </rPr>
      <t>(1)</t>
    </r>
  </si>
  <si>
    <t>IGNORADO</t>
  </si>
  <si>
    <r>
      <t>FONTE:</t>
    </r>
    <r>
      <rPr>
        <b/>
        <sz val="7"/>
        <rFont val="ARIAL"/>
        <family val="2"/>
      </rPr>
      <t xml:space="preserve"> </t>
    </r>
    <r>
      <rPr>
        <sz val="7"/>
        <rFont val="ARIAL"/>
        <family val="2"/>
      </rPr>
      <t>DATAPREV, SINTESE.</t>
    </r>
  </si>
  <si>
    <t>Direção Geral</t>
  </si>
  <si>
    <t>VALOR DOS RECOLHIMENTOS EFETUADOS PELAS EMPRESAS, SEGUNDO SETOR DE ATIVIDADE ECONÔMICA</t>
  </si>
  <si>
    <t>SETOR DE ATIVIDADE ECONÔMICA</t>
  </si>
  <si>
    <t xml:space="preserve">     TOTAL</t>
  </si>
  <si>
    <t>Serviços</t>
  </si>
  <si>
    <t>Agricultura</t>
  </si>
  <si>
    <t xml:space="preserve">    Comércio de Veículos e Combustíveis</t>
  </si>
  <si>
    <t>Indústria</t>
  </si>
  <si>
    <t xml:space="preserve">    Comércio por Atacado</t>
  </si>
  <si>
    <t xml:space="preserve">    Extrativa Mineral</t>
  </si>
  <si>
    <t xml:space="preserve">    Comércio Varejista </t>
  </si>
  <si>
    <t xml:space="preserve">    Construção</t>
  </si>
  <si>
    <t xml:space="preserve">    Alojamento e Alimentação</t>
  </si>
  <si>
    <t xml:space="preserve">    Serviços Industriais de Util. Pública</t>
  </si>
  <si>
    <t xml:space="preserve">    Transporte e Armazenagem </t>
  </si>
  <si>
    <t xml:space="preserve">    Transformação</t>
  </si>
  <si>
    <t xml:space="preserve">    Comunicações</t>
  </si>
  <si>
    <t xml:space="preserve">        Produtos Alimentares e Bebidas</t>
  </si>
  <si>
    <t xml:space="preserve">    Intermediários Financeiros</t>
  </si>
  <si>
    <t xml:space="preserve">        Produtos Têxteis</t>
  </si>
  <si>
    <t xml:space="preserve">    Atividades Imobiliárias</t>
  </si>
  <si>
    <t xml:space="preserve">        Fabricação de Celulose e Papel</t>
  </si>
  <si>
    <t xml:space="preserve">    Atividades de Informática e Conexas</t>
  </si>
  <si>
    <t xml:space="preserve">        Refino de Petróleo e Prod. de  Álcool</t>
  </si>
  <si>
    <t xml:space="preserve">    Serviços Prestados Princ. à Empresas</t>
  </si>
  <si>
    <t xml:space="preserve">        Produtos Químicos</t>
  </si>
  <si>
    <t xml:space="preserve">    Adm. Pública, Defesa e Seguridade Social</t>
  </si>
  <si>
    <t xml:space="preserve">        Artigos de Borracha e Plástico</t>
  </si>
  <si>
    <t xml:space="preserve">    Educação</t>
  </si>
  <si>
    <t xml:space="preserve">        Produtos de Minerais Não Metálicos</t>
  </si>
  <si>
    <t xml:space="preserve">    Saúde e Serviços Sociais</t>
  </si>
  <si>
    <t xml:space="preserve">        Metalurgia Básica</t>
  </si>
  <si>
    <t xml:space="preserve">    Atividades Associativas, Cult. e Desp.</t>
  </si>
  <si>
    <t xml:space="preserve">        Fabricação de Produtos de Metal</t>
  </si>
  <si>
    <t xml:space="preserve">    Outros Serviços</t>
  </si>
  <si>
    <t xml:space="preserve">        Fabricação de Máquinas e Equip.</t>
  </si>
  <si>
    <t xml:space="preserve">        Fabricação de Máq. e Ap. Elétricos</t>
  </si>
  <si>
    <t xml:space="preserve">        Montagem Veículos e Eq. Transporte</t>
  </si>
  <si>
    <t xml:space="preserve">        Outras Indústrias de Transformação    </t>
  </si>
  <si>
    <t xml:space="preserve">    Serviços Industriais de Utilidade Pública</t>
  </si>
  <si>
    <t>VALOR DOS RECOLHIMENTOS EFETUADOS PELAS EMPRESAS, SEGUNDO AS UNIDADES DA FEDERAÇÃO</t>
  </si>
  <si>
    <t>Total               (R$)</t>
  </si>
  <si>
    <t>CLASSE DE ATIVIDADE ECONÔMICA (R$)</t>
  </si>
  <si>
    <t>Atividades Ignoradas</t>
  </si>
  <si>
    <t>Comércio</t>
  </si>
  <si>
    <t>Transporte, Armazenagem e Comunicações</t>
  </si>
  <si>
    <t>Intermediários Financeiros</t>
  </si>
  <si>
    <t>Centro-oeste</t>
  </si>
  <si>
    <t>R$ Mil</t>
  </si>
  <si>
    <t>1. SALDO INICIAL</t>
  </si>
  <si>
    <t>2. RECEBIMENTOS</t>
  </si>
  <si>
    <t xml:space="preserve">   2.1 Próprios</t>
  </si>
  <si>
    <t xml:space="preserve">     - Arrecadação Bancária</t>
  </si>
  <si>
    <t xml:space="preserve">     - Depósitos Judiciais</t>
  </si>
  <si>
    <t xml:space="preserve">     - Ressarcimento de Arrecadação</t>
  </si>
  <si>
    <t xml:space="preserve">     - Restituições de Arrecadação</t>
  </si>
  <si>
    <t xml:space="preserve">   2.2 Rendimentos Financeiros</t>
  </si>
  <si>
    <t xml:space="preserve">     - Remuneração s/ Arrecad. Bancária</t>
  </si>
  <si>
    <t xml:space="preserve">     - Rendimentos Aplicações Financeiras</t>
  </si>
  <si>
    <t xml:space="preserve">   2.3 Outros</t>
  </si>
  <si>
    <t xml:space="preserve">   2.4  Antecipação da Receita (Tesouro Nacional)</t>
  </si>
  <si>
    <t xml:space="preserve">   2.5 Transferências da União</t>
  </si>
  <si>
    <t xml:space="preserve">     - Recursos Ordinários</t>
  </si>
  <si>
    <t xml:space="preserve">     - Concursos e Prognósticos</t>
  </si>
  <si>
    <t xml:space="preserve">     - Operações de Crédito Externa</t>
  </si>
  <si>
    <t xml:space="preserve">     - Contribuição Social sobre o Lucro</t>
  </si>
  <si>
    <t xml:space="preserve">     - COFINS e Contribuição do Plano de Seguridade Social Servidor</t>
  </si>
  <si>
    <t xml:space="preserve">     - Contribuição Provisória s/ Mov. Financeira</t>
  </si>
  <si>
    <t xml:space="preserve">     - Recursos Ordinários / COFINS - TRF</t>
  </si>
  <si>
    <t xml:space="preserve">     - Contribuição Social sobre o Lucro - Contrapartida</t>
  </si>
  <si>
    <t xml:space="preserve">     - Devolução do PSS / PASEP / Outros</t>
  </si>
  <si>
    <t xml:space="preserve">     - COFINS - EPU</t>
  </si>
  <si>
    <t xml:space="preserve">     - COFINS/LOAS</t>
  </si>
  <si>
    <t xml:space="preserve">3. PAGAMENTOS        </t>
  </si>
  <si>
    <t xml:space="preserve">         3.1.1.1 - Total de Benefícios Pagos (a + b)</t>
  </si>
  <si>
    <t xml:space="preserve">            - Benefícios - INSS</t>
  </si>
  <si>
    <t xml:space="preserve">            - Sentenças Judiciais - TRF</t>
  </si>
  <si>
    <t xml:space="preserve">        b) Benefícios não Previdenciários</t>
  </si>
  <si>
    <t xml:space="preserve">            - Encargos Previdenciários da União - EPU</t>
  </si>
  <si>
    <t xml:space="preserve">     3.1.3 Pessoal</t>
  </si>
  <si>
    <t>Arrecadação Líquida</t>
  </si>
  <si>
    <t>PREVIDENCIÁRIAS</t>
  </si>
  <si>
    <t>Piso Previdenciário - R$</t>
  </si>
  <si>
    <t>Teto do Sal. Benefício e Sal.Contribuição - R$</t>
  </si>
  <si>
    <t>Valor Máximo do Benefício - R$</t>
  </si>
  <si>
    <t>ECONÔMICAS</t>
  </si>
  <si>
    <t>Salário-Mínimo - R$</t>
  </si>
  <si>
    <t>Dólar Comercial Médio (venda) - R$</t>
  </si>
  <si>
    <t>INPC (Dez/93 = 100)</t>
  </si>
  <si>
    <t>Variação (em %)</t>
  </si>
  <si>
    <t>IGP-DI (Ago/94 = 100)</t>
  </si>
  <si>
    <t>IGP-M (Ago/94 = 100)</t>
  </si>
  <si>
    <t>IPCA (DEZ/93 = 100)</t>
  </si>
  <si>
    <r>
      <t xml:space="preserve">     - Arrecadação SIMPLES </t>
    </r>
    <r>
      <rPr>
        <vertAlign val="superscript"/>
        <sz val="8"/>
        <rFont val="Arial"/>
        <family val="2"/>
      </rPr>
      <t>(1)</t>
    </r>
  </si>
  <si>
    <r>
      <t xml:space="preserve">     - Arrecadação FIES </t>
    </r>
    <r>
      <rPr>
        <vertAlign val="superscript"/>
        <sz val="8"/>
        <rFont val="Arial"/>
        <family val="2"/>
      </rPr>
      <t>(1)</t>
    </r>
  </si>
  <si>
    <t>EPU</t>
  </si>
  <si>
    <t>Total de Aposentadorias por Idade</t>
  </si>
  <si>
    <t>Total de Aposentadorias por Invalidez</t>
  </si>
  <si>
    <t>Total de Aposentadorias por Tempo de Contribuição</t>
  </si>
  <si>
    <t>Total de Pensões por Morte</t>
  </si>
  <si>
    <t>Total de Auxílios</t>
  </si>
  <si>
    <t>Total de Benefícios Acidentários</t>
  </si>
  <si>
    <t>TOTAL DE BENEFÍCIOS DO RGPS</t>
  </si>
  <si>
    <t>Total de Espécies Diversas</t>
  </si>
  <si>
    <t>Amparo assistencial ao portador de deficiência (LOAS)</t>
  </si>
  <si>
    <t>Amparo assistencial ao idoso (LOAS)</t>
  </si>
  <si>
    <t>ENCARGOS PREVIDENCIÁRIOS DA UNIÃO – EPU</t>
  </si>
  <si>
    <t>Pensão por morte estatutária (*)</t>
  </si>
  <si>
    <t>Pensão Especial (Lei nº 593/48) (*)</t>
  </si>
  <si>
    <t>Aposentadoria de extranumerário da União (*)</t>
  </si>
  <si>
    <t>Aposentadoria da extinta CAPIN (*)</t>
  </si>
  <si>
    <t>Pensão men. vitalícia por síndrome de talidomida (Lei nº 7.070/82)</t>
  </si>
  <si>
    <t>Aposentadoria excepcional do anistiado (Lei nº 6.683/79)</t>
  </si>
  <si>
    <t>Pensão por morte excepcional do anistiado (Lei nº 6.683/79)</t>
  </si>
  <si>
    <t>Salário-família estatutário da RFFSA (Decreto-lei nº 956/69)</t>
  </si>
  <si>
    <t>Pensão esp. aos dep. de vítimas fatais p/ contam. na hemodiálise</t>
  </si>
  <si>
    <t>Pensão por morte estatutária</t>
  </si>
  <si>
    <t>Pensão Especial (Lei nº 593/48)</t>
  </si>
  <si>
    <t>Aposentadoria de extranumerário da União</t>
  </si>
  <si>
    <t>Aposentadoria da extinta CAPIN</t>
  </si>
  <si>
    <t>não incluindo outros créditos de natureza eventual e os descontos.</t>
  </si>
  <si>
    <t>Pensão especial vitalícia (Lei nº 9.793/99)</t>
  </si>
  <si>
    <t>Ago</t>
  </si>
  <si>
    <t>Não remunerados</t>
  </si>
  <si>
    <t>Out</t>
  </si>
  <si>
    <t>Pensão especial mensal vitalícia (Lei 10.923, de 24/07/2004)</t>
  </si>
  <si>
    <t>Nov</t>
  </si>
  <si>
    <t>Dez</t>
  </si>
  <si>
    <t>Pecúlio especial de aposentadoria</t>
  </si>
  <si>
    <t>Jan/2005</t>
  </si>
  <si>
    <t>Fev</t>
  </si>
  <si>
    <t>Mar</t>
  </si>
  <si>
    <t>Abr</t>
  </si>
  <si>
    <t>BENEFÍCIOS CONCEDIDOS POR FAIXAS DE VALOR, SEGUNDO AS UNIDADES DA FEDERAÇÃO</t>
  </si>
  <si>
    <t>VALOR (EM R$)</t>
  </si>
  <si>
    <t>Faixas de valor (em pisos previdenciários)</t>
  </si>
  <si>
    <t xml:space="preserve"> = 1</t>
  </si>
  <si>
    <t>1 a 5</t>
  </si>
  <si>
    <t>5 a 10</t>
  </si>
  <si>
    <t>&gt; 10</t>
  </si>
  <si>
    <t>BENEFÍCIOS EMITIDOS POR FAIXAS DE VALOR, SEGUNDO AS UNIDADES DA FEDERAÇÃO</t>
  </si>
  <si>
    <t xml:space="preserve">       LOAS e RMV</t>
  </si>
  <si>
    <t>Mai</t>
  </si>
  <si>
    <t>Jun</t>
  </si>
  <si>
    <t>VALOR DE CRÉDITOS EMITIDOS NA CONCESSÃO</t>
  </si>
  <si>
    <t>Amparo Assistencial ao Idoso</t>
  </si>
  <si>
    <t>Amparo Assistencial ao Portador de Deficiência</t>
  </si>
  <si>
    <t>Rendas Mensais Vitalícias por Idade</t>
  </si>
  <si>
    <t>Rendas Mensais Vitalícias por Invalidez</t>
  </si>
  <si>
    <t>Aposentadoria por Idade</t>
  </si>
  <si>
    <t>Aposentadoria por Tempo de Contribuição</t>
  </si>
  <si>
    <t>Auxílio-Doença Previdenciário</t>
  </si>
  <si>
    <t>Auxílio-Doença Acidentário</t>
  </si>
  <si>
    <t>Pensão por Morte Acidentária</t>
  </si>
  <si>
    <t>Aposentadorias por Invalidez Acidentária</t>
  </si>
  <si>
    <t>Auxílio-Acidente Acidentário</t>
  </si>
  <si>
    <t>Aposentadoria por Invalidez Previdenciária</t>
  </si>
  <si>
    <t>Pensões por Morte Previdenciária</t>
  </si>
  <si>
    <t>Janeiro/2000</t>
  </si>
  <si>
    <t>Janeiro/2001</t>
  </si>
  <si>
    <t>Janeiro/2002</t>
  </si>
  <si>
    <t>Janeiro/2003</t>
  </si>
  <si>
    <t>Janeiro/2004</t>
  </si>
  <si>
    <t>Janeiro/2005</t>
  </si>
  <si>
    <t>Valor total arrecadado</t>
  </si>
  <si>
    <t>INPC</t>
  </si>
  <si>
    <t>Indice</t>
  </si>
  <si>
    <t>2000</t>
  </si>
  <si>
    <t>2001</t>
  </si>
  <si>
    <t>Contribuinte individual</t>
  </si>
  <si>
    <t>Valor constante</t>
  </si>
  <si>
    <t>Valores constantes</t>
  </si>
  <si>
    <t>Requerimento total de benefícios</t>
  </si>
  <si>
    <t>Por Incapacidade</t>
  </si>
  <si>
    <t>Em reais correntes</t>
  </si>
  <si>
    <t>em reais constantes</t>
  </si>
  <si>
    <t>Aposentadoria por idade</t>
  </si>
  <si>
    <t>Aposentadoria por invalidez previdenciária</t>
  </si>
  <si>
    <t>Aposentadoria por tempo de contribuição previdenciária</t>
  </si>
  <si>
    <t>Pensão por morte previdenciária</t>
  </si>
  <si>
    <t>Auxílio-reclusão</t>
  </si>
  <si>
    <t>Auxílio-doença previdenciário</t>
  </si>
  <si>
    <t>Jul</t>
  </si>
  <si>
    <t>Doença</t>
  </si>
  <si>
    <t>Acidente</t>
  </si>
  <si>
    <t>Reclusão</t>
  </si>
  <si>
    <t>Auxílios</t>
  </si>
  <si>
    <r>
      <t xml:space="preserve">ENCARGOS PREVIDENCIÁRIOS DA UNIÃO (EPU) </t>
    </r>
    <r>
      <rPr>
        <b/>
        <vertAlign val="superscript"/>
        <sz val="8"/>
        <rFont val="Arial"/>
        <family val="2"/>
      </rPr>
      <t>(1)</t>
    </r>
  </si>
  <si>
    <r>
      <t xml:space="preserve">Outros </t>
    </r>
    <r>
      <rPr>
        <vertAlign val="superscript"/>
        <sz val="8"/>
        <color indexed="8"/>
        <rFont val="Arial"/>
        <family val="2"/>
      </rPr>
      <t>(1)</t>
    </r>
  </si>
  <si>
    <r>
      <t xml:space="preserve">ENCARGOS PREVIDENCIÁRIOS DA UNIÃO (EPU) </t>
    </r>
    <r>
      <rPr>
        <b/>
        <vertAlign val="superscript"/>
        <sz val="8"/>
        <rFont val="Arial"/>
        <family val="2"/>
      </rPr>
      <t>(2)</t>
    </r>
  </si>
  <si>
    <t xml:space="preserve">(1) Inclui as espécies: 47 - Abono de permanência em serviço 25%; 48 - Abono de permanência em serviço 20%; 68 - Pecúlio especial de aposentadoria; 79 - Abono de servidor aposentado pela autarquia empregadora.  (2) Inclui as espécies: 22 - Pensão por morte </t>
  </si>
  <si>
    <t xml:space="preserve">estatutária; 26 - Pensão Especial (Lei nº 593/48);  37 - Aposentadoria de extranumerário da União;  38 - Aposentadoria da extinta CAPIN; 54 - Pensão especial vitalícia (Lei n.º 9.793); 56 - Pensão mensal vitalícia por sindrome de talidomida; 58 - Aposentadoria </t>
  </si>
  <si>
    <t>Auxílio-acidente</t>
  </si>
  <si>
    <t>Jan/2001</t>
  </si>
  <si>
    <t>Jan/2002</t>
  </si>
  <si>
    <t>Jan/2003</t>
  </si>
  <si>
    <t>Jan/2004</t>
  </si>
  <si>
    <t>VALORES CORRENTES EM REAIS</t>
  </si>
  <si>
    <t>VALORES EM REAIS CONSTANTES</t>
  </si>
  <si>
    <t>Jan/2000</t>
  </si>
  <si>
    <t>Auxílio-Reclusão</t>
  </si>
  <si>
    <t>(1) Inclui as espécies: 20 - Pensão por morte de ex-diplomata; 22 - Pensão por morte estatutária;</t>
  </si>
  <si>
    <t>Nota: O valor total dos créditos emitidos desta tabela é diferente dos  valores totais constantes nas tabelas 10, 11, 15 e 16, por apresentar os dados referentes ao valor da Mensalidade Reajustada (Valor MR),</t>
  </si>
  <si>
    <t xml:space="preserve">59 - Pensão por morte excepcional do anistiado; 73 - Salário-família estatutário;  76 - Salário-família estatutário </t>
  </si>
  <si>
    <t>Abono de Permanência em Serviço 20%</t>
  </si>
  <si>
    <t>Abono de perm. em serviço</t>
  </si>
  <si>
    <t>REQUERIDOS</t>
  </si>
  <si>
    <t>INDEFERIDOS</t>
  </si>
  <si>
    <t>Demais Benefícios</t>
  </si>
  <si>
    <t>Total de Requerimentos</t>
  </si>
  <si>
    <t>Requeridos</t>
  </si>
  <si>
    <r>
      <t>FONTE:</t>
    </r>
    <r>
      <rPr>
        <b/>
        <sz val="7"/>
        <rFont val="ARIAL"/>
        <family val="2"/>
      </rPr>
      <t xml:space="preserve"> </t>
    </r>
    <r>
      <rPr>
        <sz val="7"/>
        <rFont val="ARIAL"/>
        <family val="2"/>
      </rPr>
      <t>DATAPREV, SUB, SINTESE e SUIBE.</t>
    </r>
  </si>
  <si>
    <r>
      <t>FONTE:</t>
    </r>
    <r>
      <rPr>
        <b/>
        <sz val="7"/>
        <rFont val="ARIAL"/>
        <family val="2"/>
      </rPr>
      <t xml:space="preserve"> </t>
    </r>
    <r>
      <rPr>
        <sz val="7"/>
        <rFont val="ARIAL"/>
        <family val="2"/>
      </rPr>
      <t>DATAPREV, SUIBE.</t>
    </r>
  </si>
  <si>
    <t>Salário-Família 1</t>
  </si>
  <si>
    <t>Salário-Família 2</t>
  </si>
  <si>
    <t>total 12 meses</t>
  </si>
  <si>
    <t>Sem carteira de trabalho assinada e sem declaração</t>
  </si>
  <si>
    <t>Janeiro/2006</t>
  </si>
  <si>
    <t>ACUMULADO EM 12 MESES</t>
  </si>
  <si>
    <r>
      <t xml:space="preserve">   Arrecadação Líquida </t>
    </r>
    <r>
      <rPr>
        <vertAlign val="superscript"/>
        <sz val="8"/>
        <rFont val="Arial"/>
        <family val="2"/>
      </rPr>
      <t>(1)</t>
    </r>
  </si>
  <si>
    <t>Jan/2006</t>
  </si>
  <si>
    <t>2006</t>
  </si>
  <si>
    <t xml:space="preserve">   3.2 Transferências a Terceiros</t>
  </si>
  <si>
    <t>11</t>
  </si>
  <si>
    <t>17</t>
  </si>
  <si>
    <t xml:space="preserve">            - Sentenças Judiciais - INSS</t>
  </si>
  <si>
    <t>Janeiro/2007</t>
  </si>
  <si>
    <t>Jan/2007</t>
  </si>
  <si>
    <t>Valor Constante</t>
  </si>
  <si>
    <t>2007</t>
  </si>
  <si>
    <t>Vl Constante</t>
  </si>
  <si>
    <t>ARRECADAÇÃO LÍQUIDA (R$ MIL)</t>
  </si>
  <si>
    <t>BENEFÍCIOS DO RGPS (R$ MIL)</t>
  </si>
  <si>
    <t>Benefícios por Incapacidade</t>
  </si>
  <si>
    <t xml:space="preserve"> a metodologia de obtenção das informações apresentadas.</t>
  </si>
  <si>
    <t>Nota: A fim de harmonizar a série com a orientação do INSS que restringe as operações com benefícios por incapacidade exclusivamente ao ambiente do Sistema de Administração de Benefícios por Incapacidade - SABI, foi alterada</t>
  </si>
  <si>
    <r>
      <t xml:space="preserve">Novembro </t>
    </r>
    <r>
      <rPr>
        <vertAlign val="superscript"/>
        <sz val="8"/>
        <color indexed="8"/>
        <rFont val="Arial"/>
        <family val="2"/>
      </rPr>
      <t>(1)</t>
    </r>
  </si>
  <si>
    <r>
      <t xml:space="preserve">Novembro </t>
    </r>
    <r>
      <rPr>
        <vertAlign val="superscript"/>
        <sz val="8"/>
        <color indexed="8"/>
        <rFont val="Arial"/>
        <family val="2"/>
      </rPr>
      <t>(2)</t>
    </r>
  </si>
  <si>
    <t>Janeiro/2008</t>
  </si>
  <si>
    <t>Pensão esp.às pessoas atingidas pela hanseníase (Lei nº 11.520/2007)</t>
  </si>
  <si>
    <t>2008</t>
  </si>
  <si>
    <t>Jan/2008</t>
  </si>
  <si>
    <t>TOTAL DE BENEFÍCIOS ASSISTENCIAIS</t>
  </si>
  <si>
    <t>TOTAL DE ENCARGOS PREVIDENCIÁRIOS DA UNIÃO</t>
  </si>
  <si>
    <t>DG</t>
  </si>
  <si>
    <t>SP</t>
  </si>
  <si>
    <t>RJ</t>
  </si>
  <si>
    <t>IG</t>
  </si>
  <si>
    <t>MG</t>
  </si>
  <si>
    <t>RS</t>
  </si>
  <si>
    <t>PR</t>
  </si>
  <si>
    <t>DF</t>
  </si>
  <si>
    <t>SC</t>
  </si>
  <si>
    <t>BA</t>
  </si>
  <si>
    <t>PE</t>
  </si>
  <si>
    <t>GO</t>
  </si>
  <si>
    <t>CE</t>
  </si>
  <si>
    <t>ES</t>
  </si>
  <si>
    <t>PA</t>
  </si>
  <si>
    <t>MT</t>
  </si>
  <si>
    <t>RN</t>
  </si>
  <si>
    <t>MS</t>
  </si>
  <si>
    <t>PB</t>
  </si>
  <si>
    <t>MA</t>
  </si>
  <si>
    <t>SE</t>
  </si>
  <si>
    <t>AP</t>
  </si>
  <si>
    <t>AL</t>
  </si>
  <si>
    <t>PI</t>
  </si>
  <si>
    <t>AM</t>
  </si>
  <si>
    <t>RO</t>
  </si>
  <si>
    <t>TO</t>
  </si>
  <si>
    <t>AC</t>
  </si>
  <si>
    <t>RR</t>
  </si>
  <si>
    <t>CONCEDIDOS</t>
  </si>
  <si>
    <t>Variação em relação ao período anterior (%)</t>
  </si>
  <si>
    <t>Benefícios por Incapacidade (SABI)</t>
  </si>
  <si>
    <r>
      <t>FONTE:</t>
    </r>
    <r>
      <rPr>
        <b/>
        <sz val="7"/>
        <rFont val="ARIAL"/>
        <family val="2"/>
      </rPr>
      <t xml:space="preserve"> </t>
    </r>
    <r>
      <rPr>
        <sz val="7"/>
        <rFont val="ARIAL"/>
        <family val="2"/>
      </rPr>
      <t>DATAPREV, SUIBE, SUB, SINTESE.</t>
    </r>
  </si>
  <si>
    <t>SITUAÇÃO DOS BENEFÍCIOS EM ANÁLISE POR TEMPO DE TRAMITAÇÃO E RESPONSÁVEL PELA PENDÊNCIA</t>
  </si>
  <si>
    <t>Mais 45 dias</t>
  </si>
  <si>
    <t>EM ANÁLISE</t>
  </si>
  <si>
    <t>REQUERIMENTOS DE BENEFÍCIOS, SEGUNDO AS UNIDADES DA FEDERAÇÃO</t>
  </si>
  <si>
    <t>PENDÊNCIA INSS</t>
  </si>
  <si>
    <t>PENDÊNCIA SEGURADO</t>
  </si>
  <si>
    <r>
      <t xml:space="preserve">Agosto </t>
    </r>
    <r>
      <rPr>
        <vertAlign val="superscript"/>
        <sz val="8"/>
        <color indexed="8"/>
        <rFont val="Arial"/>
        <family val="2"/>
      </rPr>
      <t>(1)</t>
    </r>
  </si>
  <si>
    <t>Taxa Referencial - TR (% ao mês)</t>
  </si>
  <si>
    <r>
      <t xml:space="preserve">Agosto </t>
    </r>
    <r>
      <rPr>
        <vertAlign val="superscript"/>
        <sz val="8"/>
        <color indexed="8"/>
        <rFont val="Arial"/>
        <family val="2"/>
      </rPr>
      <t>(2)</t>
    </r>
  </si>
  <si>
    <r>
      <t xml:space="preserve">Subtotal </t>
    </r>
    <r>
      <rPr>
        <b/>
        <vertAlign val="superscript"/>
        <sz val="8"/>
        <rFont val="Arial"/>
        <family val="2"/>
      </rPr>
      <t>(1)</t>
    </r>
  </si>
  <si>
    <t>Dívida Ativa</t>
  </si>
  <si>
    <t>Acréscimos Legais</t>
  </si>
  <si>
    <t>Janeiro/2009</t>
  </si>
  <si>
    <t>Aposenta-dorias</t>
  </si>
  <si>
    <t>Serviços Prestados Princ. à Empresas</t>
  </si>
  <si>
    <t>Adm. Pública, Defesa e Seguridade Social</t>
  </si>
  <si>
    <t>Comércio Varejista</t>
  </si>
  <si>
    <t>Transporte e Armazenagem</t>
  </si>
  <si>
    <t>Comércio por Atacado</t>
  </si>
  <si>
    <t>Atividades Associativas, Cult. e Desp.</t>
  </si>
  <si>
    <t>Saúde e Serviços Sociais</t>
  </si>
  <si>
    <t>Educação</t>
  </si>
  <si>
    <t>Comércio de Veículos e Combustíveis</t>
  </si>
  <si>
    <t>Atividades de Informática e Conexas</t>
  </si>
  <si>
    <t>Comunicações</t>
  </si>
  <si>
    <t>Atividades Imobiliárias</t>
  </si>
  <si>
    <t>Alojamento e Alimentação</t>
  </si>
  <si>
    <t>Outros Serviços</t>
  </si>
  <si>
    <t>Jan/2009</t>
  </si>
  <si>
    <r>
      <t xml:space="preserve">5. Saldo Arrecadação Líquida – Total de Benefícios pagos </t>
    </r>
    <r>
      <rPr>
        <b/>
        <vertAlign val="superscript"/>
        <sz val="8"/>
        <rFont val="Arial"/>
        <family val="2"/>
      </rPr>
      <t>(2)</t>
    </r>
  </si>
  <si>
    <r>
      <t xml:space="preserve">6. Saldo Operacional (Recebimento Total – Pagamento Total) </t>
    </r>
    <r>
      <rPr>
        <b/>
        <vertAlign val="superscript"/>
        <sz val="8"/>
        <rFont val="Arial"/>
        <family val="2"/>
      </rPr>
      <t>(3)</t>
    </r>
  </si>
  <si>
    <r>
      <t xml:space="preserve">7. Saldo Final </t>
    </r>
    <r>
      <rPr>
        <b/>
        <vertAlign val="superscript"/>
        <sz val="8"/>
        <rFont val="Arial"/>
        <family val="2"/>
      </rPr>
      <t>(3)</t>
    </r>
  </si>
  <si>
    <t>(4) Inclusive a população rural de Rondônia, Acre, Amazonas, Roraima, Pará e Amapá. A condição de atividade, a condição de ocupação e a posição na ocupação foram pesquisadas entre pessoas com 10 anos ou mais de idade.</t>
  </si>
  <si>
    <t xml:space="preserve">Notas: </t>
  </si>
  <si>
    <t xml:space="preserve">     - Arrecadação Lei nº 11.941/09</t>
  </si>
  <si>
    <r>
      <t xml:space="preserve">Subtotal </t>
    </r>
    <r>
      <rPr>
        <b/>
        <vertAlign val="superscript"/>
        <sz val="8"/>
        <color indexed="8"/>
        <rFont val="Arial"/>
        <family val="2"/>
      </rPr>
      <t>(2)</t>
    </r>
  </si>
  <si>
    <t>Serviços - R$ mil</t>
  </si>
  <si>
    <t>↓</t>
  </si>
  <si>
    <r>
      <t>FAIXAS DE VALOR</t>
    </r>
    <r>
      <rPr>
        <b/>
        <sz val="6"/>
        <rFont val="Arial"/>
        <family val="2"/>
      </rPr>
      <t xml:space="preserve"> (EM PISOS PREVIDENCIÁRIOS)</t>
    </r>
  </si>
  <si>
    <r>
      <t xml:space="preserve">FAIXAS DE VALOR </t>
    </r>
    <r>
      <rPr>
        <b/>
        <sz val="7"/>
        <rFont val="ARIAL"/>
        <family val="2"/>
      </rPr>
      <t>(em pisos previdenciários)</t>
    </r>
  </si>
  <si>
    <r>
      <t xml:space="preserve">OUTROS </t>
    </r>
    <r>
      <rPr>
        <b/>
        <vertAlign val="superscript"/>
        <sz val="8"/>
        <rFont val="Arial"/>
        <family val="2"/>
      </rPr>
      <t>(1)</t>
    </r>
  </si>
  <si>
    <t>Janeiro/2010</t>
  </si>
  <si>
    <t>Jan/2010</t>
  </si>
  <si>
    <t>2010</t>
  </si>
  <si>
    <t>Jan</t>
  </si>
  <si>
    <t xml:space="preserve">     - Arrecadação REFIS</t>
  </si>
  <si>
    <t xml:space="preserve">        a) Benefícios Previdenciários</t>
  </si>
  <si>
    <t xml:space="preserve">            - Amparos Assistenciais - LOAS</t>
  </si>
  <si>
    <t xml:space="preserve">     3.1.2 - Devolução de Benefícios</t>
  </si>
  <si>
    <t>4. TAXA DE ADMINISTRAÇÃO SOBRE OUTRAS ENTIDADES</t>
  </si>
  <si>
    <t>5. Saldo Previdenciário (Arrec. Líquida – Benef.  Previdenciários)</t>
  </si>
  <si>
    <t>6. Saldo Arrecadação Líquida – Total de Benefícios Pagos</t>
  </si>
  <si>
    <t>7. Saldo Operacional (Receita Total - Pagamento Total)</t>
  </si>
  <si>
    <t>8. Saldo Final</t>
  </si>
  <si>
    <r>
      <t xml:space="preserve">   3.1 Pagamentos do INSS </t>
    </r>
    <r>
      <rPr>
        <b/>
        <vertAlign val="superscript"/>
        <sz val="8"/>
        <rFont val="Arial"/>
        <family val="2"/>
      </rPr>
      <t>(2)</t>
    </r>
  </si>
  <si>
    <t xml:space="preserve">      3.1.1 - Total de Benefícios</t>
  </si>
  <si>
    <r>
      <t xml:space="preserve">            - Comprev </t>
    </r>
    <r>
      <rPr>
        <vertAlign val="superscript"/>
        <sz val="8"/>
        <rFont val="Arial"/>
        <family val="2"/>
      </rPr>
      <t>(3)</t>
    </r>
  </si>
  <si>
    <t xml:space="preserve">               4. Dados preliminares, sujeitos a alterações.</t>
  </si>
  <si>
    <r>
      <t xml:space="preserve">Subtotal </t>
    </r>
    <r>
      <rPr>
        <b/>
        <vertAlign val="superscript"/>
        <sz val="8"/>
        <color indexed="8"/>
        <rFont val="Arial"/>
        <family val="2"/>
      </rPr>
      <t>(1)</t>
    </r>
  </si>
  <si>
    <t xml:space="preserve">(1) Inclui as espécies: 22 - Pensão por morte estatutária;  26 - Pensão Especial (Lei nº 593/48); 37 - Aposentadoria de extranumerário da União; 38 - Aposentadoria da extinta CAPIN; 54 - Pensão especial vitalícia;  56 - Pensão mensal vitalícia por síndrome </t>
  </si>
  <si>
    <t>Apos. por invalidez por acidente do trabalho do trab. rural</t>
  </si>
  <si>
    <t>Jan/2011</t>
  </si>
  <si>
    <t>2011</t>
  </si>
  <si>
    <t>Janeiro/2011</t>
  </si>
  <si>
    <r>
      <t xml:space="preserve">     - Arrecadação FNS / Comprev / Dec.6.900/09 </t>
    </r>
    <r>
      <rPr>
        <vertAlign val="superscript"/>
        <sz val="8"/>
        <rFont val="Arial"/>
        <family val="2"/>
      </rPr>
      <t>(1)</t>
    </r>
  </si>
  <si>
    <t xml:space="preserve">     - Juros de Mora da Receita Adm. Pela SRF</t>
  </si>
  <si>
    <t xml:space="preserve">     - Receitas de Honorarios de Advogados</t>
  </si>
  <si>
    <t>Proporção de Benefícios em análise com até 45 dias (%)</t>
  </si>
  <si>
    <t>UF</t>
  </si>
  <si>
    <t>% Rural</t>
  </si>
  <si>
    <t>%  client. rural sobre total</t>
  </si>
  <si>
    <t>Pensão Especial às pessoas atingidas pela hanseníase (Lei nº. 11.520/2007)</t>
  </si>
  <si>
    <t>Corrigir a fórmula mensalmente</t>
  </si>
  <si>
    <t>Janeiro/2012</t>
  </si>
  <si>
    <t>Jan/2012</t>
  </si>
  <si>
    <t>2012</t>
  </si>
  <si>
    <t xml:space="preserve">     3.1.4 Custeio</t>
  </si>
  <si>
    <t>MACRO DOS GRÁFICOS ==&gt; crtl+w</t>
  </si>
  <si>
    <t>MACRO DOS GRÁFICOS ==&gt; crtl+q</t>
  </si>
  <si>
    <t>MACRO DOS GRÁFICOS ==&gt; crtl+e</t>
  </si>
  <si>
    <t>MACRO DOS GRÁFICOS ==&gt; crtl+r</t>
  </si>
  <si>
    <t>MACRO DOS GRÁFICOS ==&gt; crtl+t</t>
  </si>
  <si>
    <t>MACRO DOS GRÁFICOS ==&gt; crtl+y</t>
  </si>
  <si>
    <t>MACRO DOS GRÁFICOS ==&gt; crtl+u</t>
  </si>
  <si>
    <t>MACRO DOS GRÁFICOS ==&gt; crtl+i</t>
  </si>
  <si>
    <t>MACRO DOS GRÁFICOS ==&gt; crtl+j</t>
  </si>
  <si>
    <t>(1) As variações correspondem à razão entre o acumulado do ano e o acumulado do mesmo período do ano anterior.</t>
  </si>
  <si>
    <t>(2) As variações correspondem à razão entre o acumulado do ano e o acumulado do mesmo período do ano anterior.</t>
  </si>
  <si>
    <t>(2) A variação corresponde à razão entre o acumulado do ano e o acumulado do mesmo período do ano anterior.</t>
  </si>
  <si>
    <t xml:space="preserve">     - Remuneração das Disponib. Do Tesouro Nacional</t>
  </si>
  <si>
    <t>de talidomida; 58 - Aposentadoria excepcional de anistiado; 59 - Pensão por morte excepcional do anistiado; 60 - Pensão mensal especial vitalícia; 76 - Salário-família estatutário da RFFSA; 85 - Pensão mensal vitalícia do seringueiro;</t>
  </si>
  <si>
    <t>86 - Pensão mensal vitalícia do dependente do seringueiro; 89 - Pensão especial à vítima da hemodiálise Caruaru; 96 - Pensão especial às pessoas atingidas pela hanseníase. Não inclui os complementos de EPU.</t>
  </si>
  <si>
    <t xml:space="preserve">da RFFSA; 85 - Pensão mensal vitalícia do seringueiro; 86 - Pensão mensal vitalícia do dependente do seringueiro; </t>
  </si>
  <si>
    <t>89 - Pensão especial à vítima da hemodiálise Caruaru; 96 - Pensão especial às pessoas atingidas pela hanseníase.</t>
  </si>
  <si>
    <t xml:space="preserve">               2. Arrecadação Líquida corresponde a Recebimentos Próprios menos a soma das rubricas Transferencias a Terceiros e Taxa de Administração Sobre Outras Entidades.</t>
  </si>
  <si>
    <t xml:space="preserve">(1) Arrecadação Líquida corresponde a Recebimentos Próprios menos a soma das rubricas Transferencias a Terceiros e Taxa de Administração Sobre Outras Entidades. </t>
  </si>
  <si>
    <t>(2) Inclui valor de benefícios devolvidos, conforme Quadro 26. (3) Inclui Taxa de Administração Sobre Outras Entidades, conforme Quadro 26.</t>
  </si>
  <si>
    <t>MACRO DOS GRÁFICOS ==&gt; crtl+h</t>
  </si>
  <si>
    <t>MACRO DOS GRÁFICOS ==&gt; crtl+g</t>
  </si>
  <si>
    <t>MACRO DOS GRÁFICOS ==&gt; crtl+f</t>
  </si>
  <si>
    <t>MACRO DOS GRÁFICOS ==&gt; crtl+d</t>
  </si>
  <si>
    <t>População Não Economicamente Ativa</t>
  </si>
  <si>
    <r>
      <t xml:space="preserve">PIB (R$ MILHÃO) </t>
    </r>
    <r>
      <rPr>
        <b/>
        <vertAlign val="superscript"/>
        <sz val="8"/>
        <rFont val="Arial"/>
        <family val="2"/>
      </rPr>
      <t>(5)</t>
    </r>
  </si>
  <si>
    <t>(6) Corresponde ao número médio mensal de contribuintes, ou seja, à soma do número de meses com contribuição para cada trabalhador, dividido por 12.</t>
  </si>
  <si>
    <t xml:space="preserve">     - Arrecadação / Compensação Lei nº 12.546</t>
  </si>
  <si>
    <t>Jan/2013</t>
  </si>
  <si>
    <t>2013</t>
  </si>
  <si>
    <r>
      <t xml:space="preserve">     - Arrecadação SIMPLES NACIONAL</t>
    </r>
    <r>
      <rPr>
        <vertAlign val="superscript"/>
        <sz val="8"/>
        <rFont val="Arial"/>
        <family val="2"/>
      </rPr>
      <t xml:space="preserve"> (1)</t>
    </r>
  </si>
  <si>
    <t>(1) Recursos transferidos pela União. (2) Inclui valores de benefícios devolvidos. (3) A partir de 2008 o valor da compensação previdenciária foi contabilizado em separado.</t>
  </si>
  <si>
    <t>(1) Inclui repasses do Tesouro Nacional para o Instituto Nacional do Seguro Social (INSS) relativos as contribuições do FIES.</t>
  </si>
  <si>
    <t>Até 45 dias</t>
  </si>
  <si>
    <t>Grandes Grupos de Espécie</t>
  </si>
  <si>
    <t>RGPS</t>
  </si>
  <si>
    <t>Assistencial</t>
  </si>
  <si>
    <t>Assis-tencial</t>
  </si>
  <si>
    <t>2002</t>
  </si>
  <si>
    <t>2003</t>
  </si>
  <si>
    <t>2004</t>
  </si>
  <si>
    <t>2005</t>
  </si>
  <si>
    <t>dez/00</t>
  </si>
  <si>
    <t>dez/01</t>
  </si>
  <si>
    <t>dez/02</t>
  </si>
  <si>
    <t>dez/03</t>
  </si>
  <si>
    <t>dez/04</t>
  </si>
  <si>
    <t>dez/05</t>
  </si>
  <si>
    <t>dez/06</t>
  </si>
  <si>
    <t>dez/07</t>
  </si>
  <si>
    <t>dez/08</t>
  </si>
  <si>
    <t>dez/09</t>
  </si>
  <si>
    <t>dez/10</t>
  </si>
  <si>
    <t>dez/11</t>
  </si>
  <si>
    <t>dez/12</t>
  </si>
  <si>
    <t>Subtotal</t>
  </si>
  <si>
    <t>reclassificação dos benefícios de pensão mensal vitalícia do seringueiro e do dependente do seringueiro, que migraram de Assistencial para EPU. Essa tabela considera a classificação atual para todo o período.</t>
  </si>
  <si>
    <t>Obs.: As quantidades e valores dos benefícios Assistenciais e de Encargos Previdênciários da União, no período de março de 2012 para trás estão diferentes do publicado anteriormente em decorrência da</t>
  </si>
  <si>
    <t>10</t>
  </si>
  <si>
    <t>Nota: Desde de janeiro de 2012 não estão incluídos: (a) os recolhimentos de contribuições previdenciárias realizados via DARF das empresas beneficiadas pela desoneração da folha de pagamento; (b) os repasses do Tesouro Nacional referentes à compensação pela desoneração da folha de pagamento, do SIMPLES e de outras rubricas como o FIES, o REFIS e o FNS, por exemplo.</t>
  </si>
  <si>
    <t xml:space="preserve">1. Os dados apresentados neste quadro são apurados por localização do estabelecimento, já os dados constantes nos quadros 22 e 23 são processados por local de pagamento. </t>
  </si>
  <si>
    <r>
      <t>QUANTIDADE DE CONTRIBUINTES PARA O REGIME GERAL DE PREVIDÊNCIA SOCIAL</t>
    </r>
    <r>
      <rPr>
        <b/>
        <vertAlign val="superscript"/>
        <sz val="8"/>
        <color indexed="9"/>
        <rFont val="Arial"/>
        <family val="2"/>
      </rPr>
      <t xml:space="preserve"> (6)</t>
    </r>
    <r>
      <rPr>
        <b/>
        <sz val="8"/>
        <color indexed="9"/>
        <rFont val="Arial"/>
        <family val="2"/>
      </rPr>
      <t xml:space="preserve"> – 2012</t>
    </r>
  </si>
  <si>
    <r>
      <t xml:space="preserve">DADOS POPULACIONAIS </t>
    </r>
    <r>
      <rPr>
        <b/>
        <vertAlign val="superscript"/>
        <sz val="8"/>
        <color indexed="9"/>
        <rFont val="Arial"/>
        <family val="2"/>
      </rPr>
      <t>(4)</t>
    </r>
    <r>
      <rPr>
        <b/>
        <sz val="8"/>
        <color indexed="9"/>
        <rFont val="Arial"/>
        <family val="2"/>
      </rPr>
      <t xml:space="preserve"> - 2012</t>
    </r>
  </si>
  <si>
    <t>FONTE: PNAD/IBGE - 2012.</t>
  </si>
  <si>
    <t>OUT/13</t>
  </si>
  <si>
    <t>NOV/13</t>
  </si>
  <si>
    <t>(1) Inclui a parcela relativa ao abono anual (13º salário).</t>
  </si>
  <si>
    <t>DEZ/13</t>
  </si>
  <si>
    <t>FLUXO DE CAIXA DO INSS - 2013/2014 - (EM R$ MIL)</t>
  </si>
  <si>
    <t>Acumulado em 2013</t>
  </si>
  <si>
    <t>EVOLUÇÃO DOS BENEFÍCIOS CONCEDIDOS (PARTE 1) - 2000/2014</t>
  </si>
  <si>
    <t>Jan/2014</t>
  </si>
  <si>
    <t>EVOLUÇÃO DOS BENEFÍCIOS CONCEDIDOS (PARTE 2) - 2000/2014</t>
  </si>
  <si>
    <t>EVOLUÇÃO DE BENEFÍCIOS EMITIDOS – 2000/2014</t>
  </si>
  <si>
    <t>dez/13</t>
  </si>
  <si>
    <t>EVOLUÇÃO DOS REQUERIMENTOS, CONCESSÕES E INDEFERIMENTOS DE BENEFÍCIOS - 2003/2014</t>
  </si>
  <si>
    <t xml:space="preserve">     - Fundo de Fiscalização das Telecomunicações</t>
  </si>
  <si>
    <t>JAN/14</t>
  </si>
  <si>
    <t>TOTAL 2013</t>
  </si>
  <si>
    <t>ACUMULADO NO ANO</t>
  </si>
  <si>
    <t>FLUXO DE CAIXA DO INSS – 2013/2014</t>
  </si>
  <si>
    <t>EVOLUÇÃO DOS BENEFÍCIOS EMITIDOS (PARTE 2) - 2000/2014</t>
  </si>
  <si>
    <t>OUTRAS INFORMAÇÕES - 2013/2014</t>
  </si>
  <si>
    <t>PARTICIPAÇÃO DA ARRECADAÇÃO LÍQUIDA E DA DESPESA COM BENEFÍCIOS DO REGIME GERAL DE PREVIDÊNCIA SOCIAL NO PIB – 2013</t>
  </si>
  <si>
    <t>(5) PIB corrente a preço de mercado, dado preliminar de 2013, conforme divulgado pelo Instituto Brasileiro de Geografia e Estatística - IBGE</t>
  </si>
  <si>
    <t>FEV/14</t>
  </si>
  <si>
    <t>MAR/14</t>
  </si>
  <si>
    <t>ÍNDICES DE PREÇOS</t>
  </si>
  <si>
    <t>Variação mensal (em %)</t>
  </si>
  <si>
    <t>Variação em 12 meses (em %)</t>
  </si>
  <si>
    <r>
      <t>IPC-3i - Variação (em %)</t>
    </r>
    <r>
      <rPr>
        <vertAlign val="superscript"/>
        <sz val="8"/>
        <rFont val="Arial"/>
        <family val="2"/>
      </rPr>
      <t>(1)</t>
    </r>
  </si>
  <si>
    <t>(1) IPC-3i é um índice de preços divulgado trimestralmente pela Fundação Getúlio Vargas, com objetivo de calcular o custo de vida das famílias compostas majoritariamente por indivíduos com mais de 60 anos.</t>
  </si>
  <si>
    <t>Urbano</t>
  </si>
  <si>
    <t>ACUMULADO EM 2014</t>
  </si>
  <si>
    <t>ABR/14</t>
  </si>
  <si>
    <t>MAI/14</t>
  </si>
  <si>
    <t>JUN/14</t>
  </si>
  <si>
    <t>JUL/14</t>
  </si>
  <si>
    <t>(1) Inclui a parcela relativa ao abono anual (13º salário). O valor da emissão em agosto de 2014 sem a parcela do abono anual foi de R$ 23.455.985.636 para a clientela urbana e R$ 5.920.166.536 para a clientela rural, totalizando R$ 29.376.152.172.</t>
  </si>
  <si>
    <t>AGO/14</t>
  </si>
  <si>
    <t>Boletim Estatístico da Previdência Social - Vol. 19 Nº 09</t>
  </si>
  <si>
    <t>Set/2013</t>
  </si>
  <si>
    <t>out/13 a set/14</t>
  </si>
  <si>
    <t>set/14</t>
  </si>
  <si>
    <t>BENEFÍCIOS CESSADOS, SEGUNDO OS GRUPOS DE ESPÉCIES – AGOSTO/2014</t>
  </si>
  <si>
    <t>BENEFÍCIOS CESSADOS E SUSPENSOS, SEGUNDO AS UNIDADES DA FEDERAÇÃO – AGOSTO/2014</t>
  </si>
  <si>
    <t>SET/14</t>
  </si>
  <si>
    <t>Em decorrência de problemas operacionais, os dados referentes ao valor de emissão não puderam ser processados.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</si>
</sst>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64" formatCode="_(* #,##0.00_);_(* \(#,##0.00\);_(* &quot;-&quot;??_);_(@_)"/>
    <numFmt numFmtId="165" formatCode="#,##0\ \ "/>
    <numFmt numFmtId="166" formatCode="0.00\ \ "/>
    <numFmt numFmtId="167" formatCode="_(* #,##0_);_(* \(#,##0\);_(* &quot;-&quot;??_);_(@_)"/>
    <numFmt numFmtId="168" formatCode="_(* #,##0.0_);_(* \(#,##0.0\);_(* &quot;-&quot;??_);_(@_)"/>
    <numFmt numFmtId="169" formatCode="#,##0.0"/>
    <numFmt numFmtId="170" formatCode="0.0000"/>
    <numFmt numFmtId="171" formatCode="#,##0.00\ \ "/>
    <numFmt numFmtId="172" formatCode="#,##0.0000"/>
    <numFmt numFmtId="173" formatCode="_(* #,##0.000_);_(* \(#,##0.000\);_(* &quot;-&quot;??_);_(@_)"/>
    <numFmt numFmtId="174" formatCode="0.0%"/>
    <numFmt numFmtId="175" formatCode="0.000000"/>
    <numFmt numFmtId="176" formatCode="0.000"/>
    <numFmt numFmtId="177" formatCode="#,##0.000000"/>
    <numFmt numFmtId="178" formatCode="* #,##0.00;* \-#,##0.00;* &quot;–&quot;;@"/>
    <numFmt numFmtId="179" formatCode="* #,##0;* \-#,##0;* &quot;–&quot;;@"/>
    <numFmt numFmtId="180" formatCode="* #,##0.0000;* \-#,##0.0000;* &quot;–&quot;;@"/>
    <numFmt numFmtId="181" formatCode="mmmm/yyyy"/>
    <numFmt numFmtId="182" formatCode="mmmm"/>
    <numFmt numFmtId="183" formatCode="_(* #,##0.00000_);_(* \(#,##0.00000\);_(* &quot;-&quot;??_);_(@_)"/>
    <numFmt numFmtId="184" formatCode="0.0000000"/>
  </numFmts>
  <fonts count="45" x14ac:knownFonts="1">
    <font>
      <sz val="10"/>
      <name val="Arial"/>
    </font>
    <font>
      <sz val="10"/>
      <name val="Arial"/>
      <family val="2"/>
    </font>
    <font>
      <sz val="7"/>
      <name val="ARIAL"/>
      <family val="2"/>
    </font>
    <font>
      <b/>
      <sz val="7"/>
      <name val="ARIAL"/>
      <family val="2"/>
    </font>
    <font>
      <b/>
      <sz val="8"/>
      <name val="Arial"/>
      <family val="2"/>
    </font>
    <font>
      <sz val="8"/>
      <name val="Arial"/>
      <family val="2"/>
    </font>
    <font>
      <sz val="12"/>
      <name val="Arial"/>
      <family val="2"/>
    </font>
    <font>
      <b/>
      <sz val="10"/>
      <name val="Arial"/>
      <family val="2"/>
    </font>
    <font>
      <b/>
      <sz val="8"/>
      <color indexed="8"/>
      <name val="Arial"/>
      <family val="2"/>
    </font>
    <font>
      <b/>
      <sz val="8"/>
      <color indexed="18"/>
      <name val="Arial"/>
      <family val="2"/>
    </font>
    <font>
      <sz val="7"/>
      <color indexed="8"/>
      <name val="Arial"/>
      <family val="2"/>
    </font>
    <font>
      <b/>
      <sz val="7"/>
      <color indexed="8"/>
      <name val="Arial"/>
      <family val="2"/>
    </font>
    <font>
      <sz val="6"/>
      <name val="Arial"/>
      <family val="2"/>
    </font>
    <font>
      <sz val="8"/>
      <color indexed="8"/>
      <name val="Arial"/>
      <family val="2"/>
    </font>
    <font>
      <b/>
      <sz val="12"/>
      <name val="Arial"/>
      <family val="2"/>
    </font>
    <font>
      <b/>
      <sz val="8"/>
      <color indexed="9"/>
      <name val="Arial"/>
      <family val="2"/>
    </font>
    <font>
      <sz val="8"/>
      <color indexed="9"/>
      <name val="Arial"/>
      <family val="2"/>
    </font>
    <font>
      <sz val="10"/>
      <color indexed="8"/>
      <name val="Arial"/>
      <family val="2"/>
    </font>
    <font>
      <vertAlign val="superscript"/>
      <sz val="8"/>
      <name val="Arial"/>
      <family val="2"/>
    </font>
    <font>
      <b/>
      <sz val="10"/>
      <color indexed="8"/>
      <name val="Arial"/>
      <family val="2"/>
    </font>
    <font>
      <b/>
      <vertAlign val="superscript"/>
      <sz val="8"/>
      <name val="Arial"/>
      <family val="2"/>
    </font>
    <font>
      <b/>
      <sz val="12"/>
      <color indexed="8"/>
      <name val="Arial"/>
      <family val="2"/>
    </font>
    <font>
      <sz val="10"/>
      <name val="Arial"/>
      <family val="2"/>
    </font>
    <font>
      <sz val="8"/>
      <name val="Arial"/>
      <family val="2"/>
    </font>
    <font>
      <vertAlign val="superscript"/>
      <sz val="8"/>
      <color indexed="8"/>
      <name val="Arial"/>
      <family val="2"/>
    </font>
    <font>
      <b/>
      <vertAlign val="superscript"/>
      <sz val="8"/>
      <color indexed="8"/>
      <name val="Arial"/>
      <family val="2"/>
    </font>
    <font>
      <sz val="10"/>
      <color indexed="18"/>
      <name val="Arial"/>
      <family val="2"/>
    </font>
    <font>
      <b/>
      <sz val="10"/>
      <color indexed="18"/>
      <name val="Arial"/>
      <family val="2"/>
    </font>
    <font>
      <sz val="10"/>
      <color indexed="9"/>
      <name val="Arial"/>
      <family val="2"/>
    </font>
    <font>
      <b/>
      <sz val="7"/>
      <color indexed="18"/>
      <name val="Arial"/>
      <family val="2"/>
    </font>
    <font>
      <b/>
      <sz val="10"/>
      <color indexed="9"/>
      <name val="Arial"/>
      <family val="2"/>
    </font>
    <font>
      <b/>
      <vertAlign val="superscript"/>
      <sz val="8"/>
      <color indexed="9"/>
      <name val="Arial"/>
      <family val="2"/>
    </font>
    <font>
      <sz val="11"/>
      <name val="Times New Roman"/>
      <family val="1"/>
    </font>
    <font>
      <b/>
      <sz val="11"/>
      <name val="Times New Roman"/>
      <family val="1"/>
    </font>
    <font>
      <sz val="6"/>
      <color indexed="8"/>
      <name val="Arial"/>
      <family val="2"/>
    </font>
    <font>
      <sz val="7"/>
      <color indexed="9"/>
      <name val="Arial"/>
      <family val="2"/>
    </font>
    <font>
      <b/>
      <sz val="7"/>
      <color indexed="9"/>
      <name val="Arial"/>
      <family val="2"/>
    </font>
    <font>
      <sz val="8"/>
      <color indexed="8"/>
      <name val="Arial"/>
      <family val="2"/>
    </font>
    <font>
      <b/>
      <sz val="8"/>
      <name val="Times New Roman"/>
      <family val="1"/>
    </font>
    <font>
      <sz val="32"/>
      <name val="Arial"/>
      <family val="2"/>
    </font>
    <font>
      <b/>
      <sz val="6"/>
      <name val="Arial"/>
      <family val="2"/>
    </font>
    <font>
      <b/>
      <sz val="9"/>
      <color indexed="10"/>
      <name val="Arial"/>
      <family val="2"/>
    </font>
    <font>
      <sz val="7"/>
      <name val="ARIAL"/>
      <family val="2"/>
    </font>
    <font>
      <b/>
      <sz val="6"/>
      <color indexed="8"/>
      <name val="Arial"/>
      <family val="2"/>
    </font>
    <font>
      <sz val="5"/>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47"/>
      </patternFill>
    </fill>
    <fill>
      <patternFill patternType="solid">
        <fgColor indexed="9"/>
        <bgColor indexed="26"/>
      </patternFill>
    </fill>
    <fill>
      <patternFill patternType="solid">
        <fgColor indexed="9"/>
        <bgColor indexed="9"/>
      </patternFill>
    </fill>
    <fill>
      <patternFill patternType="solid">
        <fgColor indexed="65"/>
        <bgColor indexed="64"/>
      </patternFill>
    </fill>
    <fill>
      <patternFill patternType="solid">
        <fgColor indexed="25"/>
        <bgColor indexed="64"/>
      </patternFill>
    </fill>
    <fill>
      <patternFill patternType="solid">
        <fgColor indexed="24"/>
        <bgColor indexed="64"/>
      </patternFill>
    </fill>
    <fill>
      <patternFill patternType="solid">
        <fgColor indexed="26"/>
        <bgColor indexed="64"/>
      </patternFill>
    </fill>
  </fills>
  <borders count="116">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right/>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hair">
        <color indexed="8"/>
      </right>
      <top/>
      <bottom/>
      <diagonal/>
    </border>
    <border>
      <left style="hair">
        <color indexed="8"/>
      </left>
      <right/>
      <top/>
      <bottom style="hair">
        <color indexed="8"/>
      </bottom>
      <diagonal/>
    </border>
    <border>
      <left style="thin">
        <color indexed="8"/>
      </left>
      <right style="thin">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style="thin">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hair">
        <color indexed="64"/>
      </bottom>
      <diagonal/>
    </border>
    <border>
      <left/>
      <right style="hair">
        <color indexed="9"/>
      </right>
      <top style="thin">
        <color indexed="64"/>
      </top>
      <bottom style="thin">
        <color indexed="64"/>
      </bottom>
      <diagonal/>
    </border>
    <border>
      <left style="hair">
        <color indexed="9"/>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9"/>
      </right>
      <top style="hair">
        <color indexed="64"/>
      </top>
      <bottom style="hair">
        <color indexed="64"/>
      </bottom>
      <diagonal/>
    </border>
    <border>
      <left style="hair">
        <color indexed="9"/>
      </left>
      <right/>
      <top style="hair">
        <color indexed="64"/>
      </top>
      <bottom style="hair">
        <color indexed="64"/>
      </bottom>
      <diagonal/>
    </border>
    <border>
      <left style="hair">
        <color indexed="9"/>
      </left>
      <right style="hair">
        <color indexed="9"/>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9"/>
      </right>
      <top style="hair">
        <color indexed="64"/>
      </top>
      <bottom style="thin">
        <color indexed="64"/>
      </bottom>
      <diagonal/>
    </border>
    <border>
      <left style="hair">
        <color indexed="9"/>
      </left>
      <right style="hair">
        <color indexed="9"/>
      </right>
      <top style="hair">
        <color indexed="64"/>
      </top>
      <bottom style="thin">
        <color indexed="64"/>
      </bottom>
      <diagonal/>
    </border>
    <border>
      <left style="hair">
        <color indexed="9"/>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8"/>
      </left>
      <right style="hair">
        <color indexed="8"/>
      </right>
      <top style="thin">
        <color indexed="8"/>
      </top>
      <bottom/>
      <diagonal/>
    </border>
    <border>
      <left style="thin">
        <color indexed="8"/>
      </left>
      <right style="hair">
        <color indexed="8"/>
      </right>
      <top/>
      <bottom style="hair">
        <color indexed="64"/>
      </bottom>
      <diagonal/>
    </border>
    <border>
      <left style="hair">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64"/>
      </left>
      <right style="thin">
        <color indexed="64"/>
      </right>
      <top style="thin">
        <color indexed="64"/>
      </top>
      <bottom style="hair">
        <color indexed="9"/>
      </bottom>
      <diagonal/>
    </border>
    <border>
      <left style="hair">
        <color indexed="64"/>
      </left>
      <right style="thin">
        <color indexed="64"/>
      </right>
      <top style="hair">
        <color indexed="9"/>
      </top>
      <bottom style="hair">
        <color indexed="64"/>
      </bottom>
      <diagonal/>
    </border>
    <border>
      <left style="thin">
        <color indexed="64"/>
      </left>
      <right style="thin">
        <color indexed="64"/>
      </right>
      <top style="thin">
        <color indexed="64"/>
      </top>
      <bottom style="hair">
        <color indexed="9"/>
      </bottom>
      <diagonal/>
    </border>
    <border>
      <left style="thin">
        <color indexed="64"/>
      </left>
      <right style="thin">
        <color indexed="64"/>
      </right>
      <top style="hair">
        <color indexed="9"/>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bottom style="hair">
        <color indexed="9"/>
      </bottom>
      <diagonal/>
    </border>
    <border>
      <left/>
      <right style="hair">
        <color indexed="64"/>
      </right>
      <top style="hair">
        <color indexed="9"/>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9"/>
      </bottom>
      <diagonal/>
    </border>
    <border>
      <left style="thin">
        <color indexed="64"/>
      </left>
      <right style="hair">
        <color indexed="64"/>
      </right>
      <top style="thin">
        <color indexed="64"/>
      </top>
      <bottom/>
      <diagonal/>
    </border>
    <border>
      <left style="hair">
        <color indexed="64"/>
      </left>
      <right style="thin">
        <color indexed="64"/>
      </right>
      <top/>
      <bottom style="hair">
        <color indexed="9"/>
      </bottom>
      <diagonal/>
    </border>
    <border>
      <left style="hair">
        <color indexed="64"/>
      </left>
      <right style="hair">
        <color indexed="9"/>
      </right>
      <top style="hair">
        <color indexed="64"/>
      </top>
      <bottom style="hair">
        <color indexed="9"/>
      </bottom>
      <diagonal/>
    </border>
    <border>
      <left style="hair">
        <color indexed="9"/>
      </left>
      <right style="hair">
        <color indexed="9"/>
      </right>
      <top style="hair">
        <color indexed="64"/>
      </top>
      <bottom style="hair">
        <color indexed="9"/>
      </bottom>
      <diagonal/>
    </border>
    <border>
      <left style="hair">
        <color indexed="64"/>
      </left>
      <right style="hair">
        <color indexed="9"/>
      </right>
      <top style="hair">
        <color indexed="9"/>
      </top>
      <bottom style="hair">
        <color indexed="9"/>
      </bottom>
      <diagonal/>
    </border>
    <border>
      <left style="hair">
        <color indexed="9"/>
      </left>
      <right style="hair">
        <color indexed="9"/>
      </right>
      <top style="hair">
        <color indexed="9"/>
      </top>
      <bottom style="hair">
        <color indexed="9"/>
      </bottom>
      <diagonal/>
    </border>
    <border>
      <left style="hair">
        <color indexed="64"/>
      </left>
      <right style="hair">
        <color indexed="9"/>
      </right>
      <top style="hair">
        <color indexed="9"/>
      </top>
      <bottom style="hair">
        <color indexed="64"/>
      </bottom>
      <diagonal/>
    </border>
    <border>
      <left style="hair">
        <color indexed="9"/>
      </left>
      <right style="hair">
        <color indexed="9"/>
      </right>
      <top style="hair">
        <color indexed="9"/>
      </top>
      <bottom style="hair">
        <color indexed="64"/>
      </bottom>
      <diagonal/>
    </border>
    <border>
      <left style="hair">
        <color indexed="9"/>
      </left>
      <right/>
      <top style="hair">
        <color indexed="64"/>
      </top>
      <bottom style="hair">
        <color indexed="9"/>
      </bottom>
      <diagonal/>
    </border>
    <border>
      <left style="hair">
        <color indexed="9"/>
      </left>
      <right/>
      <top style="hair">
        <color indexed="9"/>
      </top>
      <bottom style="hair">
        <color indexed="9"/>
      </bottom>
      <diagonal/>
    </border>
    <border>
      <left style="hair">
        <color indexed="9"/>
      </left>
      <right/>
      <top style="hair">
        <color indexed="9"/>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9"/>
      </bottom>
      <diagonal/>
    </border>
    <border>
      <left/>
      <right style="thin">
        <color indexed="64"/>
      </right>
      <top style="hair">
        <color indexed="9"/>
      </top>
      <bottom style="hair">
        <color indexed="64"/>
      </bottom>
      <diagonal/>
    </border>
    <border>
      <left style="hair">
        <color indexed="64"/>
      </left>
      <right style="hair">
        <color indexed="9"/>
      </right>
      <top style="hair">
        <color indexed="64"/>
      </top>
      <bottom style="thin">
        <color indexed="64"/>
      </bottom>
      <diagonal/>
    </border>
    <border>
      <left/>
      <right style="thin">
        <color indexed="64"/>
      </right>
      <top/>
      <bottom style="hair">
        <color indexed="9"/>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9"/>
      </left>
      <right style="hair">
        <color indexed="64"/>
      </right>
      <top style="hair">
        <color indexed="64"/>
      </top>
      <bottom style="hair">
        <color indexed="9"/>
      </bottom>
      <diagonal/>
    </border>
    <border>
      <left style="hair">
        <color indexed="64"/>
      </left>
      <right style="hair">
        <color indexed="9"/>
      </right>
      <top style="hair">
        <color indexed="9"/>
      </top>
      <bottom style="thin">
        <color indexed="64"/>
      </bottom>
      <diagonal/>
    </border>
    <border>
      <left style="hair">
        <color indexed="9"/>
      </left>
      <right style="hair">
        <color indexed="64"/>
      </right>
      <top style="hair">
        <color indexed="9"/>
      </top>
      <bottom style="thin">
        <color indexed="64"/>
      </bottom>
      <diagonal/>
    </border>
    <border>
      <left style="hair">
        <color indexed="64"/>
      </left>
      <right style="thin">
        <color indexed="64"/>
      </right>
      <top style="hair">
        <color indexed="64"/>
      </top>
      <bottom style="hair">
        <color indexed="9"/>
      </bottom>
      <diagonal/>
    </border>
    <border>
      <left style="thin">
        <color indexed="64"/>
      </left>
      <right style="thin">
        <color indexed="64"/>
      </right>
      <top style="hair">
        <color indexed="64"/>
      </top>
      <bottom style="hair">
        <color indexed="9"/>
      </bottom>
      <diagonal/>
    </border>
    <border>
      <left style="thin">
        <color indexed="64"/>
      </left>
      <right style="thin">
        <color indexed="64"/>
      </right>
      <top style="hair">
        <color indexed="64"/>
      </top>
      <bottom/>
      <diagonal/>
    </border>
    <border>
      <left style="hair">
        <color indexed="64"/>
      </left>
      <right style="thin">
        <color indexed="64"/>
      </right>
      <top style="hair">
        <color indexed="9"/>
      </top>
      <bottom style="hair">
        <color indexed="9"/>
      </bottom>
      <diagonal/>
    </border>
    <border>
      <left style="thin">
        <color indexed="64"/>
      </left>
      <right style="thin">
        <color indexed="64"/>
      </right>
      <top style="hair">
        <color indexed="9"/>
      </top>
      <bottom style="hair">
        <color indexed="9"/>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s>
  <cellStyleXfs count="6">
    <xf numFmtId="0" fontId="0" fillId="0" borderId="0" applyFill="0" applyBorder="0"/>
    <xf numFmtId="0" fontId="1" fillId="0" borderId="0"/>
    <xf numFmtId="0" fontId="1" fillId="0" borderId="0" applyFill="0" applyBorder="0"/>
    <xf numFmtId="9" fontId="1" fillId="0" borderId="0" applyFont="0" applyFill="0" applyBorder="0" applyAlignment="0" applyProtection="0"/>
    <xf numFmtId="0" fontId="38" fillId="0" borderId="0">
      <alignment vertical="center"/>
    </xf>
    <xf numFmtId="164" fontId="1" fillId="0" borderId="0" applyFont="0" applyFill="0" applyBorder="0" applyAlignment="0" applyProtection="0"/>
  </cellStyleXfs>
  <cellXfs count="1383">
    <xf numFmtId="0" fontId="0" fillId="0" borderId="0" xfId="0"/>
    <xf numFmtId="0" fontId="3" fillId="0" borderId="0" xfId="0" applyFont="1" applyFill="1" applyBorder="1" applyAlignment="1">
      <alignment horizontal="centerContinuous" vertical="center"/>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5"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Alignment="1">
      <alignment vertical="center"/>
    </xf>
    <xf numFmtId="0" fontId="4" fillId="0" borderId="0" xfId="0" applyFont="1" applyFill="1" applyBorder="1" applyAlignment="1">
      <alignment horizontal="right" vertical="center"/>
    </xf>
    <xf numFmtId="0" fontId="6" fillId="0" borderId="0" xfId="0" applyFont="1" applyFill="1" applyBorder="1" applyAlignment="1">
      <alignment horizontal="right" vertical="center"/>
    </xf>
    <xf numFmtId="0" fontId="2" fillId="0" borderId="0" xfId="0" applyFont="1" applyFill="1" applyBorder="1" applyAlignment="1">
      <alignment horizontal="centerContinuous" vertical="center"/>
    </xf>
    <xf numFmtId="0" fontId="2" fillId="0" borderId="0" xfId="0" applyFont="1" applyFill="1" applyBorder="1" applyAlignment="1">
      <alignment horizontal="left" vertical="center"/>
    </xf>
    <xf numFmtId="0" fontId="5" fillId="2" borderId="0" xfId="0" applyFont="1" applyFill="1" applyBorder="1" applyAlignment="1">
      <alignment vertical="center"/>
    </xf>
    <xf numFmtId="0" fontId="5" fillId="0" borderId="0" xfId="0" applyFont="1" applyAlignment="1">
      <alignment horizontal="right" vertical="center"/>
    </xf>
    <xf numFmtId="0" fontId="2" fillId="2" borderId="0" xfId="0" applyFont="1" applyFill="1" applyBorder="1" applyAlignment="1">
      <alignment horizontal="left" vertical="center"/>
    </xf>
    <xf numFmtId="0" fontId="5" fillId="0" borderId="0" xfId="0" applyFont="1" applyAlignment="1">
      <alignment vertical="center"/>
    </xf>
    <xf numFmtId="0" fontId="5" fillId="2" borderId="0" xfId="0" applyFont="1" applyFill="1" applyBorder="1" applyAlignment="1">
      <alignment horizontal="left" vertical="center"/>
    </xf>
    <xf numFmtId="0" fontId="5" fillId="3" borderId="0" xfId="0" applyFont="1" applyFill="1" applyBorder="1" applyAlignment="1">
      <alignment horizontal="left" vertical="center"/>
    </xf>
    <xf numFmtId="0" fontId="4" fillId="2" borderId="0" xfId="0" applyFont="1" applyFill="1" applyBorder="1" applyAlignment="1">
      <alignment horizontal="left" vertical="center"/>
    </xf>
    <xf numFmtId="0" fontId="4" fillId="4" borderId="0" xfId="0" applyFont="1" applyFill="1" applyBorder="1" applyAlignment="1">
      <alignment horizontal="left" vertical="center"/>
    </xf>
    <xf numFmtId="0" fontId="4" fillId="2" borderId="0" xfId="0" applyFont="1" applyFill="1" applyBorder="1" applyAlignment="1">
      <alignment horizontal="center" vertical="center"/>
    </xf>
    <xf numFmtId="165" fontId="12" fillId="0" borderId="0" xfId="0" applyNumberFormat="1" applyFont="1" applyFill="1" applyBorder="1" applyAlignment="1">
      <alignment vertical="center"/>
    </xf>
    <xf numFmtId="0" fontId="4" fillId="2" borderId="0" xfId="0" applyFont="1" applyFill="1" applyBorder="1" applyAlignment="1">
      <alignment vertical="center"/>
    </xf>
    <xf numFmtId="0" fontId="2" fillId="0" borderId="0" xfId="0" applyFont="1" applyAlignment="1">
      <alignment vertical="center"/>
    </xf>
    <xf numFmtId="167" fontId="2" fillId="0" borderId="0" xfId="5" applyNumberFormat="1" applyFont="1" applyFill="1" applyBorder="1" applyAlignment="1">
      <alignment vertical="center"/>
    </xf>
    <xf numFmtId="167" fontId="2" fillId="0" borderId="0" xfId="0" applyNumberFormat="1" applyFont="1" applyFill="1" applyBorder="1" applyAlignment="1">
      <alignment vertical="center"/>
    </xf>
    <xf numFmtId="0" fontId="2" fillId="2" borderId="0" xfId="0"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3" fontId="4" fillId="0" borderId="0" xfId="5" applyNumberFormat="1" applyFont="1" applyBorder="1" applyAlignment="1">
      <alignment horizontal="right" vertical="center"/>
    </xf>
    <xf numFmtId="3" fontId="4" fillId="2" borderId="0" xfId="5" applyNumberFormat="1" applyFont="1" applyFill="1" applyBorder="1" applyAlignment="1">
      <alignment horizontal="right" vertical="center"/>
    </xf>
    <xf numFmtId="3" fontId="5" fillId="2" borderId="0" xfId="5" applyNumberFormat="1" applyFont="1" applyFill="1" applyBorder="1" applyAlignment="1">
      <alignment horizontal="right" vertical="center"/>
    </xf>
    <xf numFmtId="3" fontId="5" fillId="5" borderId="0" xfId="5" applyNumberFormat="1" applyFont="1" applyFill="1" applyBorder="1" applyAlignment="1">
      <alignment horizontal="right" vertical="center"/>
    </xf>
    <xf numFmtId="49" fontId="5" fillId="2" borderId="0" xfId="0" applyNumberFormat="1" applyFont="1" applyFill="1" applyBorder="1" applyAlignment="1">
      <alignment vertical="center"/>
    </xf>
    <xf numFmtId="3" fontId="3" fillId="2" borderId="0" xfId="5"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10" fontId="5" fillId="6" borderId="1" xfId="3" applyNumberFormat="1" applyFont="1" applyFill="1" applyBorder="1" applyAlignment="1">
      <alignment horizontal="right" vertical="center"/>
    </xf>
    <xf numFmtId="10" fontId="5" fillId="6" borderId="2" xfId="3" applyNumberFormat="1" applyFont="1" applyFill="1" applyBorder="1" applyAlignment="1">
      <alignment horizontal="right" vertical="center"/>
    </xf>
    <xf numFmtId="0" fontId="5" fillId="0" borderId="0"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6" fillId="2" borderId="0" xfId="0" applyFont="1" applyFill="1" applyBorder="1" applyAlignment="1">
      <alignment vertical="center"/>
    </xf>
    <xf numFmtId="3" fontId="5" fillId="0" borderId="0" xfId="0" applyNumberFormat="1" applyFont="1" applyFill="1" applyBorder="1" applyAlignment="1">
      <alignment horizontal="right" vertical="center"/>
    </xf>
    <xf numFmtId="3" fontId="5" fillId="0" borderId="0" xfId="5" applyNumberFormat="1" applyFont="1" applyFill="1" applyBorder="1" applyAlignment="1">
      <alignment horizontal="right" vertical="center"/>
    </xf>
    <xf numFmtId="4" fontId="5" fillId="0" borderId="0" xfId="5" applyNumberFormat="1" applyFont="1" applyFill="1" applyBorder="1" applyAlignment="1">
      <alignment horizontal="right" vertical="center"/>
    </xf>
    <xf numFmtId="0" fontId="5" fillId="2" borderId="0" xfId="0" applyFont="1" applyFill="1" applyAlignment="1">
      <alignment vertical="center"/>
    </xf>
    <xf numFmtId="3" fontId="5" fillId="0" borderId="0" xfId="0" applyNumberFormat="1" applyFont="1" applyAlignment="1">
      <alignment vertical="center"/>
    </xf>
    <xf numFmtId="0" fontId="5" fillId="0" borderId="0" xfId="0" applyFont="1" applyAlignment="1">
      <alignment horizontal="center" vertical="center"/>
    </xf>
    <xf numFmtId="0" fontId="7" fillId="0" borderId="3" xfId="0" applyFont="1" applyBorder="1" applyAlignment="1">
      <alignment vertical="center"/>
    </xf>
    <xf numFmtId="3" fontId="15" fillId="2" borderId="0" xfId="5" applyNumberFormat="1" applyFont="1" applyFill="1" applyBorder="1" applyAlignment="1">
      <alignment horizontal="right" vertical="center"/>
    </xf>
    <xf numFmtId="49" fontId="15" fillId="2" borderId="0" xfId="0" applyNumberFormat="1" applyFont="1" applyFill="1" applyBorder="1" applyAlignment="1">
      <alignment horizontal="left" vertical="center"/>
    </xf>
    <xf numFmtId="3" fontId="15" fillId="2" borderId="0" xfId="5" applyNumberFormat="1" applyFont="1" applyFill="1" applyBorder="1" applyAlignment="1">
      <alignment horizontal="center"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17" fillId="0" borderId="0" xfId="0" applyFont="1" applyFill="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21" fillId="0" borderId="0"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horizontal="centerContinuous" vertical="center"/>
    </xf>
    <xf numFmtId="0" fontId="14" fillId="0" borderId="0" xfId="0" applyFont="1" applyFill="1" applyBorder="1" applyAlignment="1">
      <alignment horizontal="right" vertical="center"/>
    </xf>
    <xf numFmtId="17" fontId="14" fillId="2" borderId="0" xfId="0" quotePrefix="1" applyNumberFormat="1" applyFont="1" applyFill="1" applyAlignment="1">
      <alignment horizontal="right" vertical="center"/>
    </xf>
    <xf numFmtId="0" fontId="4" fillId="0" borderId="0" xfId="0" applyFont="1" applyFill="1" applyBorder="1" applyAlignment="1">
      <alignment horizontal="lef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xf>
    <xf numFmtId="164" fontId="22" fillId="0" borderId="0" xfId="5" applyFont="1" applyFill="1" applyBorder="1" applyAlignment="1">
      <alignment vertical="center"/>
    </xf>
    <xf numFmtId="167" fontId="22" fillId="0" borderId="0" xfId="0" applyNumberFormat="1" applyFont="1" applyFill="1" applyBorder="1" applyAlignment="1">
      <alignment vertical="center"/>
    </xf>
    <xf numFmtId="0" fontId="22" fillId="0" borderId="0" xfId="0" applyFont="1" applyFill="1" applyBorder="1" applyAlignment="1">
      <alignment horizontal="center" vertical="center"/>
    </xf>
    <xf numFmtId="165" fontId="22" fillId="0" borderId="0" xfId="0" applyNumberFormat="1" applyFont="1" applyFill="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horizontal="center"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10" fontId="22" fillId="0" borderId="0" xfId="0" applyNumberFormat="1" applyFont="1" applyAlignment="1">
      <alignment vertical="center"/>
    </xf>
    <xf numFmtId="0" fontId="22" fillId="0" borderId="3" xfId="0" applyFont="1" applyBorder="1" applyAlignment="1">
      <alignment vertical="center"/>
    </xf>
    <xf numFmtId="0" fontId="22" fillId="2" borderId="0" xfId="0" applyFont="1" applyFill="1" applyAlignment="1">
      <alignment vertical="center"/>
    </xf>
    <xf numFmtId="0" fontId="5" fillId="0" borderId="0" xfId="0" applyFont="1" applyFill="1" applyBorder="1" applyAlignment="1">
      <alignment horizontal="centerContinuous" vertical="center"/>
    </xf>
    <xf numFmtId="0" fontId="5" fillId="2" borderId="0" xfId="0" applyFont="1" applyFill="1" applyBorder="1" applyAlignment="1">
      <alignment horizontal="centerContinuous" vertical="center"/>
    </xf>
    <xf numFmtId="165" fontId="4" fillId="2"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22" fillId="0" borderId="0" xfId="0" applyFont="1" applyFill="1" applyAlignment="1">
      <alignment vertical="center"/>
    </xf>
    <xf numFmtId="10" fontId="5" fillId="0" borderId="0" xfId="5" applyNumberFormat="1" applyFont="1" applyBorder="1" applyAlignment="1">
      <alignment vertical="center"/>
    </xf>
    <xf numFmtId="10" fontId="5" fillId="0" borderId="1" xfId="5" applyNumberFormat="1" applyFont="1" applyBorder="1" applyAlignment="1">
      <alignment vertical="center"/>
    </xf>
    <xf numFmtId="10" fontId="5" fillId="0" borderId="7" xfId="5" applyNumberFormat="1" applyFont="1" applyBorder="1" applyAlignment="1">
      <alignment vertical="center"/>
    </xf>
    <xf numFmtId="10" fontId="5" fillId="0" borderId="2" xfId="5" applyNumberFormat="1" applyFont="1" applyBorder="1" applyAlignment="1">
      <alignment vertical="center"/>
    </xf>
    <xf numFmtId="10" fontId="5" fillId="0" borderId="0" xfId="0" applyNumberFormat="1" applyFont="1" applyAlignment="1">
      <alignment vertical="center"/>
    </xf>
    <xf numFmtId="0" fontId="2" fillId="0" borderId="0" xfId="0" applyFont="1" applyAlignment="1">
      <alignment horizontal="left" vertical="center"/>
    </xf>
    <xf numFmtId="0" fontId="2" fillId="0" borderId="0" xfId="0" applyNumberFormat="1" applyFont="1" applyFill="1" applyBorder="1" applyAlignment="1">
      <alignment vertical="center"/>
    </xf>
    <xf numFmtId="167" fontId="5" fillId="0" borderId="0" xfId="0" applyNumberFormat="1" applyFont="1" applyAlignment="1">
      <alignment vertical="center"/>
    </xf>
    <xf numFmtId="164" fontId="4" fillId="2" borderId="0" xfId="5" applyFont="1" applyFill="1" applyBorder="1" applyAlignment="1">
      <alignment horizontal="right" vertical="center"/>
    </xf>
    <xf numFmtId="167" fontId="5" fillId="0" borderId="0" xfId="5" applyNumberFormat="1" applyFont="1" applyAlignment="1">
      <alignment vertical="center"/>
    </xf>
    <xf numFmtId="3" fontId="22" fillId="0" borderId="0" xfId="0" applyNumberFormat="1" applyFont="1" applyAlignment="1">
      <alignment vertical="center"/>
    </xf>
    <xf numFmtId="3" fontId="3" fillId="0" borderId="0" xfId="0" applyNumberFormat="1" applyFont="1" applyFill="1" applyBorder="1" applyAlignment="1">
      <alignment horizontal="centerContinuous" vertical="center"/>
    </xf>
    <xf numFmtId="0" fontId="0" fillId="0" borderId="0" xfId="0" applyAlignment="1">
      <alignment vertical="center"/>
    </xf>
    <xf numFmtId="168" fontId="5" fillId="0" borderId="0" xfId="0" applyNumberFormat="1" applyFont="1" applyAlignment="1">
      <alignment vertical="center"/>
    </xf>
    <xf numFmtId="3" fontId="5" fillId="0" borderId="0" xfId="0" applyNumberFormat="1" applyFont="1" applyAlignment="1" applyProtection="1">
      <alignment horizontal="right" vertical="center"/>
      <protection locked="0"/>
    </xf>
    <xf numFmtId="0" fontId="13" fillId="0" borderId="0" xfId="0" applyFont="1" applyFill="1" applyBorder="1" applyAlignment="1">
      <alignment horizontal="left" vertical="center"/>
    </xf>
    <xf numFmtId="0" fontId="8" fillId="0" borderId="0" xfId="0" applyFont="1" applyFill="1" applyBorder="1" applyAlignment="1">
      <alignment horizontal="center" vertical="center"/>
    </xf>
    <xf numFmtId="2" fontId="13" fillId="0" borderId="0" xfId="0" applyNumberFormat="1" applyFont="1" applyFill="1" applyBorder="1" applyAlignment="1">
      <alignment horizontal="right" vertical="center"/>
    </xf>
    <xf numFmtId="3" fontId="13" fillId="0" borderId="0" xfId="0" applyNumberFormat="1" applyFont="1" applyFill="1" applyBorder="1" applyAlignment="1">
      <alignment vertical="center"/>
    </xf>
    <xf numFmtId="3" fontId="8" fillId="0" borderId="0" xfId="0" applyNumberFormat="1" applyFont="1" applyFill="1" applyBorder="1" applyAlignment="1">
      <alignment horizontal="left" vertical="center"/>
    </xf>
    <xf numFmtId="4" fontId="13"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5" fillId="0" borderId="0" xfId="0" applyFont="1" applyFill="1" applyAlignment="1">
      <alignment vertical="center"/>
    </xf>
    <xf numFmtId="49" fontId="4" fillId="0" borderId="0" xfId="5" applyNumberFormat="1" applyFont="1" applyFill="1" applyBorder="1" applyAlignment="1">
      <alignment vertical="center"/>
    </xf>
    <xf numFmtId="49" fontId="4" fillId="0" borderId="0" xfId="5" applyNumberFormat="1" applyFont="1" applyFill="1" applyBorder="1" applyAlignment="1">
      <alignment horizontal="center" vertical="center"/>
    </xf>
    <xf numFmtId="3" fontId="4" fillId="0" borderId="0" xfId="5" applyNumberFormat="1" applyFont="1" applyFill="1" applyBorder="1" applyAlignment="1">
      <alignment horizontal="right" vertical="center"/>
    </xf>
    <xf numFmtId="3" fontId="5" fillId="0" borderId="0" xfId="0" applyNumberFormat="1" applyFont="1" applyFill="1" applyAlignment="1">
      <alignment vertical="center"/>
    </xf>
    <xf numFmtId="49" fontId="5" fillId="0" borderId="0" xfId="5" applyNumberFormat="1" applyFont="1" applyFill="1" applyBorder="1" applyAlignment="1">
      <alignment vertical="center"/>
    </xf>
    <xf numFmtId="49" fontId="5" fillId="0" borderId="0" xfId="5"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xf>
    <xf numFmtId="4" fontId="13"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left" vertical="center"/>
    </xf>
    <xf numFmtId="0" fontId="13" fillId="0" borderId="0" xfId="0" applyFont="1" applyFill="1" applyBorder="1" applyAlignment="1">
      <alignment vertical="center"/>
    </xf>
    <xf numFmtId="3" fontId="8" fillId="0" borderId="0" xfId="0" applyNumberFormat="1" applyFont="1" applyFill="1" applyBorder="1" applyAlignment="1">
      <alignment vertical="center"/>
    </xf>
    <xf numFmtId="4"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4" fontId="8" fillId="0" borderId="0" xfId="0" quotePrefix="1"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horizontal="left" vertical="center"/>
    </xf>
    <xf numFmtId="3" fontId="8"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quotePrefix="1" applyFont="1" applyFill="1" applyBorder="1" applyAlignment="1">
      <alignment horizontal="centerContinuous" vertical="center"/>
    </xf>
    <xf numFmtId="0" fontId="0" fillId="0" borderId="0" xfId="0" applyFill="1" applyAlignment="1">
      <alignment vertical="center"/>
    </xf>
    <xf numFmtId="165" fontId="4" fillId="0" borderId="0" xfId="0" applyNumberFormat="1" applyFont="1" applyFill="1" applyBorder="1" applyAlignment="1">
      <alignment horizontal="right" vertical="center"/>
    </xf>
    <xf numFmtId="168" fontId="22" fillId="0" borderId="0" xfId="0" applyNumberFormat="1" applyFont="1" applyFill="1" applyAlignment="1">
      <alignment vertical="center"/>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8" fillId="0" borderId="0" xfId="0" applyFont="1" applyFill="1" applyAlignment="1">
      <alignment vertical="center"/>
    </xf>
    <xf numFmtId="0" fontId="17" fillId="0" borderId="0" xfId="0" applyFont="1" applyAlignment="1">
      <alignment vertical="center"/>
    </xf>
    <xf numFmtId="0" fontId="10" fillId="0" borderId="0" xfId="0" applyFont="1" applyAlignment="1">
      <alignment horizontal="right" vertical="center"/>
    </xf>
    <xf numFmtId="0" fontId="17" fillId="0" borderId="0" xfId="0" applyFont="1" applyFill="1" applyBorder="1" applyAlignment="1">
      <alignment horizontal="centerContinuous" vertical="center"/>
    </xf>
    <xf numFmtId="0" fontId="17" fillId="0" borderId="0" xfId="0" applyFont="1" applyFill="1" applyBorder="1" applyAlignment="1">
      <alignment vertical="center"/>
    </xf>
    <xf numFmtId="0" fontId="22" fillId="0" borderId="0" xfId="0" applyFont="1"/>
    <xf numFmtId="0" fontId="7" fillId="0" borderId="0" xfId="0" applyFont="1" applyFill="1" applyAlignment="1">
      <alignment vertical="center"/>
    </xf>
    <xf numFmtId="10" fontId="5" fillId="0" borderId="0" xfId="0" applyNumberFormat="1" applyFont="1" applyFill="1" applyBorder="1" applyAlignment="1">
      <alignment horizontal="right" vertical="center"/>
    </xf>
    <xf numFmtId="0" fontId="26" fillId="2" borderId="0" xfId="0" applyFont="1" applyFill="1" applyBorder="1" applyAlignment="1">
      <alignment vertical="center"/>
    </xf>
    <xf numFmtId="0" fontId="5" fillId="0" borderId="0" xfId="0" applyFont="1"/>
    <xf numFmtId="3" fontId="4" fillId="0" borderId="0" xfId="0" applyNumberFormat="1" applyFont="1" applyBorder="1" applyAlignment="1">
      <alignment horizontal="right" vertical="center"/>
    </xf>
    <xf numFmtId="49" fontId="4" fillId="0" borderId="0" xfId="0" applyNumberFormat="1" applyFont="1" applyFill="1" applyBorder="1" applyAlignment="1">
      <alignment horizontal="right" vertical="center"/>
    </xf>
    <xf numFmtId="2" fontId="4" fillId="0" borderId="0" xfId="0" applyNumberFormat="1" applyFont="1" applyFill="1" applyBorder="1" applyAlignment="1">
      <alignment horizontal="right" vertical="center"/>
    </xf>
    <xf numFmtId="17"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167" fontId="5" fillId="0" borderId="0" xfId="5" applyNumberFormat="1" applyFont="1" applyFill="1" applyBorder="1" applyAlignment="1">
      <alignment vertical="center"/>
    </xf>
    <xf numFmtId="49" fontId="19" fillId="2" borderId="0" xfId="0" applyNumberFormat="1" applyFont="1" applyFill="1" applyBorder="1" applyAlignment="1">
      <alignment horizontal="center" vertical="center"/>
    </xf>
    <xf numFmtId="0" fontId="19" fillId="2" borderId="0" xfId="0" applyFont="1" applyFill="1" applyAlignment="1">
      <alignment horizontal="center" vertical="center"/>
    </xf>
    <xf numFmtId="3" fontId="19" fillId="2" borderId="0" xfId="0" applyNumberFormat="1" applyFont="1" applyFill="1" applyAlignment="1">
      <alignment horizontal="center" vertical="center"/>
    </xf>
    <xf numFmtId="0" fontId="19" fillId="0" borderId="0" xfId="0" applyFont="1" applyFill="1" applyBorder="1" applyAlignment="1">
      <alignment horizontal="right" vertical="center"/>
    </xf>
    <xf numFmtId="0" fontId="27" fillId="2" borderId="0" xfId="0" quotePrefix="1" applyFont="1" applyFill="1" applyAlignment="1">
      <alignment horizontal="center" vertical="center"/>
    </xf>
    <xf numFmtId="0" fontId="22" fillId="0" borderId="0" xfId="0" applyFont="1" applyFill="1" applyBorder="1" applyAlignment="1">
      <alignment horizontal="centerContinuous" vertical="center" wrapText="1"/>
    </xf>
    <xf numFmtId="0" fontId="7" fillId="0" borderId="0" xfId="0" applyFont="1" applyFill="1" applyBorder="1" applyAlignment="1">
      <alignment horizontal="right" vertical="center"/>
    </xf>
    <xf numFmtId="0" fontId="22" fillId="0" borderId="0" xfId="0" applyFont="1" applyFill="1" applyBorder="1" applyAlignment="1">
      <alignment vertical="center" wrapText="1"/>
    </xf>
    <xf numFmtId="0" fontId="26" fillId="2" borderId="0" xfId="0" applyFont="1" applyFill="1" applyAlignment="1">
      <alignment vertical="center"/>
    </xf>
    <xf numFmtId="0" fontId="22" fillId="0" borderId="8" xfId="0" applyFont="1" applyBorder="1" applyAlignment="1">
      <alignment vertical="center"/>
    </xf>
    <xf numFmtId="49" fontId="19" fillId="0" borderId="0" xfId="0" applyNumberFormat="1" applyFont="1" applyFill="1" applyAlignment="1">
      <alignment horizontal="right" vertical="center"/>
    </xf>
    <xf numFmtId="164" fontId="22" fillId="0" borderId="0" xfId="5" applyFont="1" applyFill="1" applyBorder="1" applyAlignment="1">
      <alignment horizontal="centerContinuous" vertical="center" wrapText="1"/>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0" borderId="0" xfId="0" applyFont="1" applyAlignment="1">
      <alignment horizontal="center" vertical="center"/>
    </xf>
    <xf numFmtId="0" fontId="17" fillId="2" borderId="0" xfId="0" applyFont="1" applyFill="1" applyBorder="1" applyAlignment="1">
      <alignment vertical="center"/>
    </xf>
    <xf numFmtId="0" fontId="17" fillId="0" borderId="0" xfId="0" applyFont="1" applyFill="1" applyBorder="1" applyAlignment="1">
      <alignment horizontal="centerContinuous" vertical="center" wrapText="1"/>
    </xf>
    <xf numFmtId="164" fontId="5" fillId="0" borderId="0" xfId="5" applyFont="1" applyAlignment="1">
      <alignment vertical="center"/>
    </xf>
    <xf numFmtId="0" fontId="4" fillId="0" borderId="0" xfId="0" applyFont="1" applyAlignment="1">
      <alignment horizontal="centerContinuous" vertical="center"/>
    </xf>
    <xf numFmtId="0" fontId="8" fillId="0" borderId="0" xfId="0" applyFont="1" applyFill="1" applyBorder="1" applyAlignment="1">
      <alignment horizontal="centerContinuous" vertical="center"/>
    </xf>
    <xf numFmtId="0" fontId="22" fillId="2" borderId="0" xfId="0" applyFont="1" applyFill="1" applyBorder="1" applyAlignment="1">
      <alignment horizontal="centerContinuous" vertical="center"/>
    </xf>
    <xf numFmtId="10" fontId="5" fillId="2" borderId="0" xfId="0" applyNumberFormat="1" applyFont="1" applyFill="1" applyBorder="1" applyAlignment="1">
      <alignment horizontal="right" vertical="center"/>
    </xf>
    <xf numFmtId="10" fontId="5" fillId="2" borderId="0" xfId="0" applyNumberFormat="1" applyFont="1" applyFill="1" applyBorder="1" applyAlignment="1">
      <alignment vertical="center"/>
    </xf>
    <xf numFmtId="3" fontId="8" fillId="0" borderId="0" xfId="0" quotePrefix="1" applyNumberFormat="1" applyFont="1" applyFill="1" applyBorder="1" applyAlignment="1">
      <alignment horizontal="right" vertical="center"/>
    </xf>
    <xf numFmtId="3" fontId="8" fillId="0" borderId="0" xfId="0" applyNumberFormat="1" applyFont="1" applyFill="1" applyAlignment="1">
      <alignment horizontal="right" vertical="center"/>
    </xf>
    <xf numFmtId="3" fontId="5" fillId="0" borderId="0" xfId="0" applyNumberFormat="1" applyFont="1" applyAlignment="1">
      <alignment horizontal="right" vertical="center"/>
    </xf>
    <xf numFmtId="167" fontId="5" fillId="0" borderId="0" xfId="0" applyNumberFormat="1" applyFont="1" applyFill="1" applyBorder="1" applyAlignment="1">
      <alignment vertical="center"/>
    </xf>
    <xf numFmtId="10" fontId="22" fillId="2" borderId="0" xfId="0" applyNumberFormat="1" applyFont="1" applyFill="1" applyBorder="1" applyAlignment="1">
      <alignment vertical="center"/>
    </xf>
    <xf numFmtId="167" fontId="5" fillId="0" borderId="0" xfId="5" applyNumberFormat="1" applyFont="1" applyFill="1" applyAlignment="1">
      <alignment horizontal="center" vertical="center"/>
    </xf>
    <xf numFmtId="10" fontId="22" fillId="0" borderId="0" xfId="0" applyNumberFormat="1" applyFont="1" applyBorder="1" applyAlignment="1">
      <alignment vertical="center"/>
    </xf>
    <xf numFmtId="0" fontId="26" fillId="0" borderId="0" xfId="0" applyFont="1" applyFill="1" applyAlignment="1">
      <alignment vertical="center"/>
    </xf>
    <xf numFmtId="0" fontId="19" fillId="0" borderId="0" xfId="0" applyFont="1" applyFill="1" applyBorder="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center"/>
    </xf>
    <xf numFmtId="49" fontId="8" fillId="0" borderId="9"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4" fillId="0" borderId="11" xfId="5" applyNumberFormat="1" applyFont="1" applyFill="1" applyBorder="1" applyAlignment="1">
      <alignment vertical="center"/>
    </xf>
    <xf numFmtId="49" fontId="5" fillId="0" borderId="11" xfId="5" applyNumberFormat="1" applyFont="1" applyFill="1" applyBorder="1" applyAlignment="1">
      <alignment vertical="center"/>
    </xf>
    <xf numFmtId="49" fontId="5" fillId="0" borderId="11" xfId="0" applyNumberFormat="1" applyFont="1" applyFill="1" applyBorder="1" applyAlignment="1">
      <alignment vertical="center"/>
    </xf>
    <xf numFmtId="0" fontId="4" fillId="0" borderId="11" xfId="0" applyFont="1" applyFill="1" applyBorder="1" applyAlignment="1">
      <alignment vertical="center"/>
    </xf>
    <xf numFmtId="49" fontId="4" fillId="0" borderId="12" xfId="5" applyNumberFormat="1" applyFont="1" applyFill="1" applyBorder="1" applyAlignment="1">
      <alignment vertical="center"/>
    </xf>
    <xf numFmtId="49" fontId="5" fillId="0" borderId="12" xfId="5" applyNumberFormat="1" applyFont="1" applyFill="1" applyBorder="1" applyAlignment="1">
      <alignment horizontal="center" vertical="center"/>
    </xf>
    <xf numFmtId="2" fontId="4" fillId="0" borderId="13" xfId="0" applyNumberFormat="1" applyFont="1" applyBorder="1" applyAlignment="1">
      <alignment horizontal="center"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3" fontId="4" fillId="0" borderId="15" xfId="5" applyNumberFormat="1" applyFont="1" applyFill="1" applyBorder="1" applyAlignment="1">
      <alignment horizontal="right" vertical="center"/>
    </xf>
    <xf numFmtId="3" fontId="4" fillId="0" borderId="16" xfId="5" applyNumberFormat="1" applyFont="1" applyFill="1" applyBorder="1" applyAlignment="1">
      <alignment horizontal="right" vertical="center"/>
    </xf>
    <xf numFmtId="49" fontId="5" fillId="0" borderId="17" xfId="0" applyNumberFormat="1" applyFont="1" applyFill="1" applyBorder="1" applyAlignment="1">
      <alignment vertical="center"/>
    </xf>
    <xf numFmtId="3" fontId="5" fillId="0" borderId="18" xfId="5" applyNumberFormat="1" applyFont="1" applyFill="1" applyBorder="1" applyAlignment="1">
      <alignment horizontal="right" vertical="center"/>
    </xf>
    <xf numFmtId="49" fontId="5" fillId="0" borderId="19" xfId="0" applyNumberFormat="1" applyFont="1" applyFill="1" applyBorder="1" applyAlignment="1">
      <alignment vertical="center"/>
    </xf>
    <xf numFmtId="49" fontId="5" fillId="0" borderId="20" xfId="0" applyNumberFormat="1" applyFont="1" applyFill="1" applyBorder="1" applyAlignment="1">
      <alignment vertical="center"/>
    </xf>
    <xf numFmtId="3" fontId="5" fillId="0" borderId="20" xfId="5" applyNumberFormat="1" applyFont="1" applyFill="1" applyBorder="1" applyAlignment="1">
      <alignment horizontal="right" vertical="center"/>
    </xf>
    <xf numFmtId="3" fontId="5" fillId="0" borderId="21" xfId="5" applyNumberFormat="1" applyFont="1" applyFill="1" applyBorder="1" applyAlignment="1">
      <alignment horizontal="right" vertical="center"/>
    </xf>
    <xf numFmtId="3" fontId="4" fillId="0" borderId="14" xfId="5" applyNumberFormat="1" applyFont="1" applyFill="1" applyBorder="1" applyAlignment="1">
      <alignment horizontal="right" vertical="center"/>
    </xf>
    <xf numFmtId="3" fontId="5" fillId="0" borderId="17" xfId="5" applyNumberFormat="1" applyFont="1" applyFill="1" applyBorder="1" applyAlignment="1">
      <alignment horizontal="right" vertical="center"/>
    </xf>
    <xf numFmtId="3" fontId="5" fillId="0" borderId="19" xfId="5" applyNumberFormat="1" applyFont="1" applyFill="1" applyBorder="1" applyAlignment="1">
      <alignment horizontal="right" vertical="center"/>
    </xf>
    <xf numFmtId="0" fontId="2" fillId="0" borderId="0" xfId="0" applyFont="1" applyBorder="1" applyAlignment="1">
      <alignment vertical="center"/>
    </xf>
    <xf numFmtId="0" fontId="4" fillId="0" borderId="14" xfId="0" applyFont="1" applyFill="1" applyBorder="1" applyAlignment="1">
      <alignment vertical="center"/>
    </xf>
    <xf numFmtId="3" fontId="4" fillId="0" borderId="16" xfId="0" applyNumberFormat="1" applyFont="1" applyFill="1" applyBorder="1" applyAlignment="1">
      <alignment vertical="center"/>
    </xf>
    <xf numFmtId="0" fontId="5" fillId="0" borderId="17" xfId="0" applyFont="1" applyFill="1" applyBorder="1" applyAlignment="1">
      <alignmen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4" fillId="0" borderId="14"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5" fillId="0" borderId="17" xfId="0" applyFont="1" applyFill="1" applyBorder="1" applyAlignment="1">
      <alignment horizontal="left" vertical="center" indent="3"/>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xf>
    <xf numFmtId="3" fontId="5" fillId="0" borderId="18" xfId="0" applyNumberFormat="1" applyFont="1" applyFill="1" applyBorder="1" applyAlignment="1">
      <alignment horizontal="right" vertical="center"/>
    </xf>
    <xf numFmtId="0" fontId="4" fillId="0" borderId="17" xfId="0" applyFont="1" applyFill="1" applyBorder="1" applyAlignment="1">
      <alignment vertical="center"/>
    </xf>
    <xf numFmtId="0" fontId="4" fillId="0" borderId="17" xfId="0" applyFont="1" applyFill="1" applyBorder="1" applyAlignment="1">
      <alignment horizontal="left" vertical="center" indent="2"/>
    </xf>
    <xf numFmtId="0" fontId="4" fillId="5" borderId="17" xfId="0" applyFont="1" applyFill="1" applyBorder="1" applyAlignment="1">
      <alignment horizontal="left" vertical="center" indent="2"/>
    </xf>
    <xf numFmtId="3" fontId="4" fillId="5" borderId="18" xfId="0" applyNumberFormat="1" applyFont="1" applyFill="1" applyBorder="1" applyAlignment="1">
      <alignment horizontal="right" vertical="center"/>
    </xf>
    <xf numFmtId="49" fontId="4" fillId="2" borderId="0" xfId="0" applyNumberFormat="1" applyFont="1" applyFill="1" applyBorder="1" applyAlignment="1">
      <alignment horizontal="center"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8" fillId="0" borderId="17"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3" fontId="8" fillId="0" borderId="14" xfId="0" applyNumberFormat="1" applyFont="1" applyFill="1" applyBorder="1" applyAlignment="1">
      <alignment vertical="center"/>
    </xf>
    <xf numFmtId="2" fontId="8" fillId="0" borderId="15" xfId="0" applyNumberFormat="1" applyFont="1" applyFill="1" applyBorder="1" applyAlignment="1">
      <alignment horizontal="right" vertical="center"/>
    </xf>
    <xf numFmtId="3" fontId="8" fillId="0" borderId="15" xfId="0" applyNumberFormat="1" applyFont="1" applyFill="1" applyBorder="1" applyAlignment="1">
      <alignment vertical="center"/>
    </xf>
    <xf numFmtId="3" fontId="8" fillId="0" borderId="16" xfId="0" applyNumberFormat="1" applyFont="1" applyFill="1" applyBorder="1" applyAlignment="1">
      <alignment vertical="center"/>
    </xf>
    <xf numFmtId="3" fontId="8" fillId="0" borderId="17" xfId="0" applyNumberFormat="1" applyFont="1" applyFill="1" applyBorder="1" applyAlignment="1">
      <alignment vertical="center"/>
    </xf>
    <xf numFmtId="3" fontId="8" fillId="0" borderId="18" xfId="0" applyNumberFormat="1" applyFont="1" applyFill="1" applyBorder="1" applyAlignment="1">
      <alignment vertical="center"/>
    </xf>
    <xf numFmtId="4" fontId="8" fillId="0" borderId="15"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6" xfId="0" applyNumberFormat="1" applyFont="1" applyFill="1" applyBorder="1" applyAlignment="1">
      <alignment horizontal="right" vertical="center"/>
    </xf>
    <xf numFmtId="4" fontId="8" fillId="0" borderId="17" xfId="0" quotePrefix="1" applyNumberFormat="1" applyFont="1" applyFill="1" applyBorder="1" applyAlignment="1">
      <alignment horizontal="right" vertical="center"/>
    </xf>
    <xf numFmtId="4" fontId="8" fillId="0" borderId="18" xfId="0" quotePrefix="1" applyNumberFormat="1" applyFont="1" applyFill="1" applyBorder="1" applyAlignment="1">
      <alignment horizontal="right" vertical="center"/>
    </xf>
    <xf numFmtId="4" fontId="13" fillId="0" borderId="18" xfId="0" applyNumberFormat="1" applyFont="1" applyFill="1" applyBorder="1" applyAlignment="1">
      <alignment horizontal="right" vertical="center"/>
    </xf>
    <xf numFmtId="3" fontId="13" fillId="0" borderId="22" xfId="0" applyNumberFormat="1" applyFont="1" applyFill="1" applyBorder="1" applyAlignment="1">
      <alignment horizontal="center" vertical="center"/>
    </xf>
    <xf numFmtId="0" fontId="8" fillId="0" borderId="16"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8" xfId="0" applyFont="1" applyFill="1" applyBorder="1" applyAlignment="1">
      <alignment horizontal="left" vertical="center"/>
    </xf>
    <xf numFmtId="0" fontId="13" fillId="0" borderId="17" xfId="0" applyFont="1" applyFill="1" applyBorder="1" applyAlignment="1">
      <alignment horizontal="left" vertical="center" indent="2"/>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xf>
    <xf numFmtId="0" fontId="5" fillId="0" borderId="17" xfId="0" applyFont="1" applyFill="1" applyBorder="1" applyAlignment="1">
      <alignment horizontal="left" vertical="center" inden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3" fontId="8" fillId="0" borderId="14"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18" xfId="0" applyNumberFormat="1" applyFont="1" applyFill="1" applyBorder="1" applyAlignment="1">
      <alignment horizontal="right" vertical="center"/>
    </xf>
    <xf numFmtId="3" fontId="5" fillId="0" borderId="17" xfId="0" applyNumberFormat="1" applyFont="1" applyFill="1" applyBorder="1" applyAlignment="1">
      <alignment horizontal="right" vertical="center"/>
    </xf>
    <xf numFmtId="3" fontId="13" fillId="0" borderId="17" xfId="0" applyNumberFormat="1" applyFont="1" applyFill="1" applyBorder="1" applyAlignment="1">
      <alignment horizontal="right" vertical="center"/>
    </xf>
    <xf numFmtId="3" fontId="13" fillId="0" borderId="18" xfId="0" applyNumberFormat="1" applyFont="1" applyFill="1" applyBorder="1" applyAlignment="1">
      <alignment horizontal="right" vertical="center"/>
    </xf>
    <xf numFmtId="3" fontId="4" fillId="0" borderId="17"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3" fontId="5" fillId="0" borderId="20" xfId="0" applyNumberFormat="1" applyFont="1" applyFill="1" applyBorder="1" applyAlignment="1">
      <alignment horizontal="right" vertical="center"/>
    </xf>
    <xf numFmtId="3" fontId="5" fillId="0" borderId="21" xfId="0" applyNumberFormat="1" applyFont="1" applyFill="1" applyBorder="1" applyAlignment="1">
      <alignment horizontal="right" vertical="center"/>
    </xf>
    <xf numFmtId="4" fontId="8" fillId="0" borderId="17" xfId="0" applyNumberFormat="1" applyFont="1" applyFill="1" applyBorder="1" applyAlignment="1">
      <alignment horizontal="right" vertical="center"/>
    </xf>
    <xf numFmtId="4" fontId="8" fillId="0" borderId="18"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4" fontId="4" fillId="0" borderId="18" xfId="0" applyNumberFormat="1" applyFont="1" applyFill="1" applyBorder="1" applyAlignment="1">
      <alignment horizontal="right" vertical="center"/>
    </xf>
    <xf numFmtId="4" fontId="5" fillId="0" borderId="19" xfId="0" applyNumberFormat="1" applyFont="1" applyFill="1" applyBorder="1" applyAlignment="1">
      <alignment horizontal="right" vertical="center"/>
    </xf>
    <xf numFmtId="4" fontId="5" fillId="0" borderId="21" xfId="0" applyNumberFormat="1" applyFont="1" applyFill="1" applyBorder="1" applyAlignment="1">
      <alignment horizontal="righ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6"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18" xfId="0" applyFont="1" applyFill="1" applyBorder="1" applyAlignment="1">
      <alignment horizontal="centerContinuous" vertical="center"/>
    </xf>
    <xf numFmtId="0" fontId="5" fillId="0" borderId="17" xfId="0" quotePrefix="1" applyFont="1" applyFill="1" applyBorder="1" applyAlignment="1">
      <alignment horizontal="centerContinuous" vertical="center"/>
    </xf>
    <xf numFmtId="0" fontId="5" fillId="0" borderId="18" xfId="0" quotePrefix="1" applyFont="1" applyFill="1" applyBorder="1" applyAlignment="1">
      <alignment horizontal="centerContinuous" vertical="center"/>
    </xf>
    <xf numFmtId="0" fontId="5" fillId="0" borderId="19" xfId="0" quotePrefix="1" applyFont="1" applyFill="1" applyBorder="1" applyAlignment="1">
      <alignment horizontal="centerContinuous" vertical="center"/>
    </xf>
    <xf numFmtId="0" fontId="5" fillId="0" borderId="20" xfId="0" quotePrefix="1" applyFont="1" applyFill="1" applyBorder="1" applyAlignment="1">
      <alignment horizontal="centerContinuous" vertical="center"/>
    </xf>
    <xf numFmtId="0" fontId="5" fillId="0" borderId="21" xfId="0" quotePrefix="1" applyFont="1" applyFill="1" applyBorder="1" applyAlignment="1">
      <alignment horizontal="centerContinuous" vertical="center"/>
    </xf>
    <xf numFmtId="3" fontId="8" fillId="0" borderId="23" xfId="0" applyNumberFormat="1" applyFont="1" applyFill="1" applyBorder="1" applyAlignment="1" applyProtection="1">
      <alignment horizontal="center" vertical="center"/>
      <protection locked="0"/>
    </xf>
    <xf numFmtId="3"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center" vertical="center"/>
      <protection locked="0"/>
    </xf>
    <xf numFmtId="3" fontId="5" fillId="0" borderId="24" xfId="0" applyNumberFormat="1" applyFont="1" applyFill="1" applyBorder="1" applyAlignment="1" applyProtection="1">
      <alignment horizontal="center" vertical="center"/>
      <protection locked="0"/>
    </xf>
    <xf numFmtId="0" fontId="5" fillId="0" borderId="22" xfId="0" applyFont="1" applyFill="1" applyBorder="1" applyAlignment="1">
      <alignment horizontal="center" vertical="center"/>
    </xf>
    <xf numFmtId="4" fontId="5" fillId="0" borderId="17" xfId="5" applyNumberFormat="1" applyFont="1" applyFill="1" applyBorder="1" applyAlignment="1">
      <alignment horizontal="right" vertical="center"/>
    </xf>
    <xf numFmtId="4" fontId="5" fillId="0" borderId="18" xfId="5"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23" xfId="0" applyFont="1" applyFill="1" applyBorder="1" applyAlignment="1">
      <alignment horizontal="center" vertical="center"/>
    </xf>
    <xf numFmtId="0" fontId="5" fillId="0" borderId="25" xfId="0" applyFont="1" applyFill="1" applyBorder="1" applyAlignment="1">
      <alignment vertical="center"/>
    </xf>
    <xf numFmtId="0" fontId="4" fillId="0" borderId="15" xfId="0" applyFont="1" applyFill="1" applyBorder="1" applyAlignment="1">
      <alignment vertical="center"/>
    </xf>
    <xf numFmtId="0" fontId="13" fillId="0" borderId="22" xfId="0" applyFont="1" applyFill="1" applyBorder="1" applyAlignment="1">
      <alignment horizontal="center" vertical="center"/>
    </xf>
    <xf numFmtId="0" fontId="13" fillId="0" borderId="25" xfId="0" applyFont="1" applyFill="1" applyBorder="1" applyAlignment="1">
      <alignment vertical="center"/>
    </xf>
    <xf numFmtId="0" fontId="8" fillId="0" borderId="16" xfId="0" applyFont="1" applyFill="1" applyBorder="1" applyAlignment="1">
      <alignment vertical="center"/>
    </xf>
    <xf numFmtId="0" fontId="13" fillId="0" borderId="18" xfId="0" applyFont="1" applyFill="1" applyBorder="1" applyAlignment="1">
      <alignment vertical="center"/>
    </xf>
    <xf numFmtId="0" fontId="8" fillId="0" borderId="18" xfId="0" applyFont="1" applyFill="1" applyBorder="1" applyAlignment="1">
      <alignment vertical="center"/>
    </xf>
    <xf numFmtId="4" fontId="8" fillId="0" borderId="0" xfId="5" applyNumberFormat="1" applyFont="1" applyFill="1" applyBorder="1" applyAlignment="1">
      <alignment horizontal="right" vertical="center"/>
    </xf>
    <xf numFmtId="0" fontId="13" fillId="0" borderId="16" xfId="0" applyFont="1" applyFill="1" applyBorder="1" applyAlignment="1">
      <alignment vertical="center"/>
    </xf>
    <xf numFmtId="49" fontId="7" fillId="0" borderId="26" xfId="0" applyNumberFormat="1" applyFont="1" applyFill="1" applyBorder="1" applyAlignment="1">
      <alignment horizontal="center" vertical="center"/>
    </xf>
    <xf numFmtId="0" fontId="4" fillId="0" borderId="0" xfId="0" applyFont="1" applyAlignment="1">
      <alignment vertical="center"/>
    </xf>
    <xf numFmtId="3" fontId="4" fillId="0" borderId="0" xfId="0" applyNumberFormat="1" applyFont="1" applyAlignment="1">
      <alignment vertical="center"/>
    </xf>
    <xf numFmtId="0" fontId="4" fillId="0" borderId="0" xfId="0" applyFont="1" applyFill="1" applyBorder="1" applyAlignment="1">
      <alignment horizontal="center" vertical="center"/>
    </xf>
    <xf numFmtId="0" fontId="8" fillId="0" borderId="23" xfId="0" applyFont="1" applyFill="1" applyBorder="1" applyAlignment="1">
      <alignment horizontal="center" vertical="center"/>
    </xf>
    <xf numFmtId="0" fontId="19" fillId="0" borderId="0" xfId="0" applyFont="1" applyFill="1" applyAlignment="1">
      <alignment horizontal="center" vertical="center"/>
    </xf>
    <xf numFmtId="2" fontId="22" fillId="0" borderId="0" xfId="0" applyNumberFormat="1" applyFont="1" applyFill="1" applyBorder="1" applyAlignment="1">
      <alignment vertical="center" wrapText="1"/>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8" fillId="0" borderId="15" xfId="0" applyFont="1" applyFill="1" applyBorder="1" applyAlignment="1">
      <alignment vertical="center"/>
    </xf>
    <xf numFmtId="4" fontId="8" fillId="0" borderId="21" xfId="0" applyNumberFormat="1" applyFont="1" applyFill="1" applyBorder="1" applyAlignment="1">
      <alignment horizontal="right" vertical="center"/>
    </xf>
    <xf numFmtId="171" fontId="4" fillId="0" borderId="0" xfId="0" applyNumberFormat="1" applyFont="1" applyFill="1" applyBorder="1" applyAlignment="1">
      <alignment horizontal="right" vertical="center"/>
    </xf>
    <xf numFmtId="167" fontId="4" fillId="0" borderId="0" xfId="5" applyNumberFormat="1" applyFont="1" applyFill="1" applyBorder="1" applyAlignment="1">
      <alignment horizontal="right" vertical="center"/>
    </xf>
    <xf numFmtId="164" fontId="4" fillId="0" borderId="0" xfId="5" applyNumberFormat="1" applyFont="1" applyFill="1" applyBorder="1" applyAlignment="1">
      <alignment horizontal="right" vertical="center"/>
    </xf>
    <xf numFmtId="165" fontId="7" fillId="0" borderId="0" xfId="0" applyNumberFormat="1" applyFont="1" applyFill="1" applyBorder="1" applyAlignment="1">
      <alignment horizontal="right" vertical="center"/>
    </xf>
    <xf numFmtId="164" fontId="22" fillId="0" borderId="0" xfId="5" applyNumberFormat="1" applyFont="1" applyFill="1" applyBorder="1" applyAlignment="1">
      <alignment vertical="center"/>
    </xf>
    <xf numFmtId="3" fontId="5" fillId="0" borderId="0" xfId="5" applyNumberFormat="1" applyFont="1" applyFill="1" applyBorder="1" applyAlignment="1">
      <alignment vertical="center"/>
    </xf>
    <xf numFmtId="4" fontId="13" fillId="2" borderId="0" xfId="0" applyNumberFormat="1" applyFont="1" applyFill="1" applyBorder="1" applyAlignment="1">
      <alignment horizontal="right" vertical="center"/>
    </xf>
    <xf numFmtId="3" fontId="22" fillId="0" borderId="0" xfId="0" applyNumberFormat="1" applyFont="1" applyFill="1" applyBorder="1" applyAlignment="1">
      <alignment vertical="center"/>
    </xf>
    <xf numFmtId="0" fontId="6" fillId="0" borderId="0" xfId="0" applyFont="1" applyAlignment="1">
      <alignment vertical="center"/>
    </xf>
    <xf numFmtId="49" fontId="5" fillId="0" borderId="0" xfId="0" applyNumberFormat="1" applyFont="1" applyAlignment="1">
      <alignment vertical="center"/>
    </xf>
    <xf numFmtId="0" fontId="4" fillId="0" borderId="0" xfId="0" quotePrefix="1" applyFont="1" applyFill="1" applyBorder="1" applyAlignment="1">
      <alignment horizontal="left" vertical="center"/>
    </xf>
    <xf numFmtId="0" fontId="27" fillId="2" borderId="0" xfId="0" applyFont="1" applyFill="1" applyAlignment="1">
      <alignment horizontal="center" vertical="center"/>
    </xf>
    <xf numFmtId="3" fontId="27" fillId="2" borderId="0" xfId="0" applyNumberFormat="1" applyFont="1" applyFill="1" applyAlignment="1">
      <alignment horizontal="center" vertical="center"/>
    </xf>
    <xf numFmtId="0" fontId="22" fillId="0" borderId="0" xfId="0" applyFont="1" applyFill="1" applyBorder="1" applyAlignment="1">
      <alignment horizontal="center" vertical="center" wrapText="1"/>
    </xf>
    <xf numFmtId="0" fontId="3" fillId="2" borderId="0" xfId="0" applyFont="1" applyFill="1" applyBorder="1" applyAlignment="1">
      <alignment horizontal="left" vertical="center"/>
    </xf>
    <xf numFmtId="167" fontId="1" fillId="0" borderId="0" xfId="5" applyNumberFormat="1"/>
    <xf numFmtId="2" fontId="0" fillId="0" borderId="0" xfId="0" applyNumberFormat="1"/>
    <xf numFmtId="0" fontId="4" fillId="2" borderId="0" xfId="0" applyFont="1" applyFill="1" applyAlignment="1">
      <alignment horizontal="left" vertical="center"/>
    </xf>
    <xf numFmtId="0" fontId="4" fillId="0" borderId="0" xfId="0" applyFont="1"/>
    <xf numFmtId="3" fontId="5" fillId="0" borderId="0" xfId="0" applyNumberFormat="1" applyFont="1"/>
    <xf numFmtId="10" fontId="5" fillId="2" borderId="0" xfId="0" applyNumberFormat="1" applyFont="1" applyFill="1" applyBorder="1" applyAlignment="1">
      <alignment horizontal="center" vertical="center"/>
    </xf>
    <xf numFmtId="0" fontId="5" fillId="2" borderId="0" xfId="0" quotePrefix="1" applyFont="1" applyFill="1" applyBorder="1" applyAlignment="1">
      <alignment horizontal="left" vertical="center"/>
    </xf>
    <xf numFmtId="0" fontId="7" fillId="2" borderId="0" xfId="0" applyFont="1" applyFill="1" applyBorder="1" applyAlignment="1">
      <alignment horizontal="centerContinuous" vertical="center"/>
    </xf>
    <xf numFmtId="10" fontId="4" fillId="2" borderId="0" xfId="0" applyNumberFormat="1" applyFont="1" applyFill="1" applyBorder="1" applyAlignment="1">
      <alignment vertical="center"/>
    </xf>
    <xf numFmtId="167" fontId="5" fillId="2" borderId="0" xfId="5" applyNumberFormat="1" applyFont="1" applyFill="1" applyBorder="1" applyAlignment="1">
      <alignment vertical="center"/>
    </xf>
    <xf numFmtId="164" fontId="13" fillId="0" borderId="0" xfId="5" applyFont="1" applyFill="1" applyBorder="1" applyAlignment="1">
      <alignment vertical="center"/>
    </xf>
    <xf numFmtId="164" fontId="5" fillId="0" borderId="0" xfId="5" applyFont="1" applyFill="1" applyBorder="1" applyAlignment="1">
      <alignment vertical="center"/>
    </xf>
    <xf numFmtId="4" fontId="5" fillId="0" borderId="0" xfId="0" quotePrefix="1" applyNumberFormat="1" applyFont="1" applyFill="1" applyBorder="1" applyAlignment="1">
      <alignment horizontal="right" vertical="center"/>
    </xf>
    <xf numFmtId="0" fontId="14" fillId="2" borderId="0" xfId="0" applyFont="1" applyFill="1" applyBorder="1" applyAlignment="1">
      <alignment horizontal="centerContinuous" vertical="center"/>
    </xf>
    <xf numFmtId="0" fontId="6" fillId="0" borderId="0" xfId="0" applyFont="1" applyAlignment="1">
      <alignment horizontal="centerContinuous" vertical="center"/>
    </xf>
    <xf numFmtId="0" fontId="4" fillId="2" borderId="0" xfId="0" applyFont="1" applyFill="1" applyBorder="1" applyAlignment="1">
      <alignment horizontal="centerContinuous" vertical="center"/>
    </xf>
    <xf numFmtId="171" fontId="5" fillId="0" borderId="0" xfId="0" applyNumberFormat="1" applyFont="1" applyFill="1" applyBorder="1" applyAlignment="1">
      <alignment horizontal="right" vertical="center"/>
    </xf>
    <xf numFmtId="171" fontId="5" fillId="2" borderId="0" xfId="0" applyNumberFormat="1" applyFont="1" applyFill="1" applyBorder="1" applyAlignment="1">
      <alignment horizontal="right" vertical="center"/>
    </xf>
    <xf numFmtId="1" fontId="5" fillId="0" borderId="22" xfId="0" quotePrefix="1" applyNumberFormat="1" applyFont="1" applyFill="1" applyBorder="1" applyAlignment="1">
      <alignment horizontal="center" vertical="center"/>
    </xf>
    <xf numFmtId="1" fontId="5" fillId="0" borderId="22" xfId="5" quotePrefix="1" applyNumberFormat="1" applyFont="1" applyFill="1" applyBorder="1" applyAlignment="1">
      <alignment horizontal="center" vertical="center"/>
    </xf>
    <xf numFmtId="166" fontId="5" fillId="0" borderId="17" xfId="0" applyNumberFormat="1" applyFont="1" applyFill="1" applyBorder="1" applyAlignment="1">
      <alignment horizontal="left" vertical="center"/>
    </xf>
    <xf numFmtId="1" fontId="5" fillId="0" borderId="22" xfId="0" applyNumberFormat="1" applyFont="1" applyFill="1" applyBorder="1" applyAlignment="1">
      <alignment horizontal="center"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5" fillId="0" borderId="22" xfId="0" applyFont="1" applyBorder="1" applyAlignment="1">
      <alignment horizontal="center" vertical="center"/>
    </xf>
    <xf numFmtId="0" fontId="5" fillId="0" borderId="25" xfId="0" applyFont="1" applyBorder="1" applyAlignment="1">
      <alignment vertical="center"/>
    </xf>
    <xf numFmtId="0" fontId="4" fillId="0" borderId="18" xfId="0" applyFont="1" applyBorder="1" applyAlignment="1">
      <alignment vertical="center"/>
    </xf>
    <xf numFmtId="166" fontId="9" fillId="2" borderId="0" xfId="0" applyNumberFormat="1" applyFont="1" applyFill="1" applyBorder="1" applyAlignment="1">
      <alignment horizontal="left" vertical="center"/>
    </xf>
    <xf numFmtId="0" fontId="28" fillId="0" borderId="0" xfId="0" applyFont="1" applyFill="1" applyAlignment="1">
      <alignment vertical="center"/>
    </xf>
    <xf numFmtId="0" fontId="16" fillId="0" borderId="0" xfId="0" applyFont="1" applyFill="1" applyBorder="1" applyAlignment="1">
      <alignment vertical="center"/>
    </xf>
    <xf numFmtId="164" fontId="22" fillId="0" borderId="0" xfId="5" applyFont="1" applyFill="1" applyAlignment="1">
      <alignment vertical="center"/>
    </xf>
    <xf numFmtId="0" fontId="13" fillId="0" borderId="17" xfId="0" applyFont="1" applyFill="1" applyBorder="1" applyAlignment="1">
      <alignment vertical="center"/>
    </xf>
    <xf numFmtId="0" fontId="8" fillId="2" borderId="0" xfId="0" applyFont="1" applyFill="1" applyBorder="1" applyAlignment="1">
      <alignment horizontal="left" vertical="center"/>
    </xf>
    <xf numFmtId="0" fontId="4" fillId="0" borderId="0" xfId="0" applyFont="1" applyAlignment="1">
      <alignment horizontal="left" vertical="center"/>
    </xf>
    <xf numFmtId="0" fontId="4" fillId="2" borderId="0" xfId="0" applyFont="1" applyFill="1" applyAlignment="1">
      <alignment horizontal="center" vertical="center"/>
    </xf>
    <xf numFmtId="10" fontId="4" fillId="0" borderId="0" xfId="3" applyNumberFormat="1" applyFont="1" applyAlignment="1">
      <alignment vertical="center"/>
    </xf>
    <xf numFmtId="0" fontId="13" fillId="2" borderId="0" xfId="0" applyFont="1" applyFill="1" applyBorder="1" applyAlignment="1">
      <alignment horizontal="left" vertical="center"/>
    </xf>
    <xf numFmtId="10" fontId="5" fillId="0" borderId="0" xfId="3" applyNumberFormat="1" applyFont="1" applyAlignment="1">
      <alignment vertical="center"/>
    </xf>
    <xf numFmtId="49" fontId="7" fillId="0" borderId="0"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0" xfId="0" applyFont="1" applyAlignment="1">
      <alignment horizontal="center"/>
    </xf>
    <xf numFmtId="2" fontId="8" fillId="0" borderId="16" xfId="0" applyNumberFormat="1" applyFont="1" applyFill="1" applyBorder="1" applyAlignment="1">
      <alignment horizontal="right" vertical="center"/>
    </xf>
    <xf numFmtId="2" fontId="8" fillId="0" borderId="0" xfId="0" applyNumberFormat="1" applyFont="1" applyFill="1" applyBorder="1" applyAlignment="1">
      <alignment horizontal="right" vertical="center"/>
    </xf>
    <xf numFmtId="164" fontId="8" fillId="0" borderId="0" xfId="5" applyNumberFormat="1" applyFont="1" applyFill="1" applyBorder="1" applyAlignment="1">
      <alignment horizontal="right" vertical="center"/>
    </xf>
    <xf numFmtId="0" fontId="13" fillId="0" borderId="0" xfId="0" applyFont="1" applyFill="1" applyBorder="1" applyAlignment="1">
      <alignment horizontal="right" vertical="center"/>
    </xf>
    <xf numFmtId="16" fontId="22" fillId="0" borderId="0" xfId="0" quotePrefix="1" applyNumberFormat="1" applyFont="1" applyFill="1" applyBorder="1" applyAlignment="1">
      <alignment vertical="center"/>
    </xf>
    <xf numFmtId="3" fontId="0" fillId="0" borderId="0" xfId="0" applyNumberFormat="1"/>
    <xf numFmtId="0" fontId="5" fillId="0" borderId="0" xfId="0" applyFont="1" applyAlignment="1">
      <alignment horizontal="left"/>
    </xf>
    <xf numFmtId="0" fontId="5" fillId="0" borderId="0" xfId="0" applyFont="1" applyFill="1" applyBorder="1" applyAlignment="1">
      <alignment horizontal="center" vertical="center" wrapText="1"/>
    </xf>
    <xf numFmtId="49" fontId="5" fillId="0" borderId="0" xfId="0" applyNumberFormat="1" applyFont="1"/>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5" fillId="0" borderId="0" xfId="0" applyFont="1" applyBorder="1"/>
    <xf numFmtId="3" fontId="5" fillId="0" borderId="0" xfId="0" applyNumberFormat="1" applyFont="1" applyAlignment="1">
      <alignment horizontal="center"/>
    </xf>
    <xf numFmtId="4" fontId="8" fillId="0" borderId="14" xfId="0" applyNumberFormat="1" applyFont="1" applyFill="1" applyBorder="1" applyAlignment="1">
      <alignment horizontal="left" vertical="center"/>
    </xf>
    <xf numFmtId="4" fontId="13" fillId="0" borderId="17" xfId="0" applyNumberFormat="1" applyFont="1" applyFill="1" applyBorder="1" applyAlignment="1">
      <alignment horizontal="left" vertical="center"/>
    </xf>
    <xf numFmtId="3" fontId="22" fillId="0" borderId="0" xfId="0" applyNumberFormat="1" applyFont="1" applyFill="1" applyAlignment="1">
      <alignment vertical="center"/>
    </xf>
    <xf numFmtId="4" fontId="5" fillId="0" borderId="17" xfId="0" applyNumberFormat="1" applyFont="1" applyFill="1" applyBorder="1" applyAlignment="1">
      <alignment horizontal="left" vertical="center"/>
    </xf>
    <xf numFmtId="4" fontId="4" fillId="0" borderId="17" xfId="0" applyNumberFormat="1" applyFont="1" applyFill="1" applyBorder="1" applyAlignment="1">
      <alignment horizontal="left" vertical="center"/>
    </xf>
    <xf numFmtId="0" fontId="13" fillId="0" borderId="19" xfId="0" applyFont="1" applyFill="1" applyBorder="1" applyAlignment="1">
      <alignment horizontal="left" vertical="center"/>
    </xf>
    <xf numFmtId="4" fontId="13"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3" fontId="0" fillId="0" borderId="0" xfId="0" applyNumberFormat="1" applyFill="1" applyBorder="1"/>
    <xf numFmtId="4" fontId="4" fillId="0" borderId="21" xfId="0" applyNumberFormat="1" applyFont="1" applyFill="1" applyBorder="1" applyAlignment="1">
      <alignment horizontal="right" vertical="center"/>
    </xf>
    <xf numFmtId="3" fontId="7" fillId="0" borderId="0" xfId="0" applyNumberFormat="1" applyFont="1" applyFill="1" applyBorder="1"/>
    <xf numFmtId="0" fontId="26" fillId="0" borderId="0" xfId="0" applyFont="1" applyFill="1" applyBorder="1" applyAlignment="1">
      <alignmen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3" fontId="4" fillId="0" borderId="23" xfId="0" applyNumberFormat="1" applyFont="1" applyFill="1" applyBorder="1" applyAlignment="1">
      <alignment horizontal="right" vertical="center"/>
    </xf>
    <xf numFmtId="3" fontId="12" fillId="0" borderId="0" xfId="0" applyNumberFormat="1" applyFont="1" applyFill="1" applyAlignment="1">
      <alignment vertical="center"/>
    </xf>
    <xf numFmtId="167" fontId="12" fillId="0" borderId="0" xfId="5" applyNumberFormat="1" applyFont="1" applyFill="1" applyAlignment="1">
      <alignment vertical="center"/>
    </xf>
    <xf numFmtId="167" fontId="5" fillId="0" borderId="0" xfId="5" applyNumberFormat="1" applyFont="1" applyFill="1" applyAlignment="1">
      <alignment vertical="center"/>
    </xf>
    <xf numFmtId="167" fontId="22" fillId="0" borderId="0" xfId="0" applyNumberFormat="1" applyFont="1" applyFill="1" applyAlignment="1">
      <alignment vertical="center"/>
    </xf>
    <xf numFmtId="2" fontId="4" fillId="0" borderId="0" xfId="0" applyNumberFormat="1" applyFont="1" applyAlignment="1">
      <alignment horizontal="right" vertical="center"/>
    </xf>
    <xf numFmtId="3" fontId="5" fillId="0" borderId="0" xfId="0" applyNumberFormat="1" applyFont="1" applyBorder="1" applyAlignment="1">
      <alignment vertical="center"/>
    </xf>
    <xf numFmtId="17" fontId="29" fillId="0" borderId="0" xfId="0" quotePrefix="1" applyNumberFormat="1" applyFont="1" applyFill="1" applyBorder="1" applyAlignment="1" applyProtection="1">
      <alignment horizontal="center" vertical="center"/>
    </xf>
    <xf numFmtId="0" fontId="8" fillId="0" borderId="16"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7" xfId="0" applyFont="1" applyFill="1" applyBorder="1" applyAlignment="1">
      <alignment vertical="center"/>
    </xf>
    <xf numFmtId="0" fontId="22" fillId="0" borderId="15" xfId="0" applyFont="1" applyFill="1" applyBorder="1" applyAlignment="1">
      <alignment vertical="center"/>
    </xf>
    <xf numFmtId="0" fontId="17" fillId="0" borderId="15" xfId="0" applyFont="1" applyFill="1" applyBorder="1" applyAlignment="1">
      <alignment vertical="center"/>
    </xf>
    <xf numFmtId="0" fontId="5" fillId="0" borderId="15" xfId="0" applyFont="1" applyFill="1" applyBorder="1" applyAlignment="1">
      <alignment horizontal="center" vertical="center"/>
    </xf>
    <xf numFmtId="0" fontId="13" fillId="0" borderId="0" xfId="0" applyFont="1" applyFill="1" applyBorder="1" applyAlignment="1">
      <alignment horizontal="centerContinuous" vertical="center"/>
    </xf>
    <xf numFmtId="0" fontId="13" fillId="0" borderId="24" xfId="0" applyFont="1" applyFill="1" applyBorder="1" applyAlignment="1">
      <alignment horizontal="center" vertical="center"/>
    </xf>
    <xf numFmtId="3" fontId="8" fillId="0" borderId="15" xfId="0" applyNumberFormat="1"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0" fontId="13" fillId="0" borderId="14" xfId="0" applyFont="1" applyFill="1" applyBorder="1" applyAlignment="1">
      <alignment vertical="center"/>
    </xf>
    <xf numFmtId="0" fontId="8" fillId="0" borderId="14" xfId="0" applyFont="1" applyFill="1" applyBorder="1" applyAlignment="1">
      <alignment vertical="center"/>
    </xf>
    <xf numFmtId="1" fontId="13" fillId="0" borderId="15" xfId="5" quotePrefix="1" applyNumberFormat="1" applyFont="1" applyFill="1" applyBorder="1" applyAlignment="1">
      <alignment horizontal="center" vertical="center"/>
    </xf>
    <xf numFmtId="0" fontId="8" fillId="0" borderId="27" xfId="0" applyFont="1" applyFill="1" applyBorder="1" applyAlignment="1">
      <alignment vertical="center"/>
    </xf>
    <xf numFmtId="0" fontId="13" fillId="0" borderId="23" xfId="0" applyFont="1" applyFill="1" applyBorder="1" applyAlignment="1">
      <alignment horizontal="center" vertical="center"/>
    </xf>
    <xf numFmtId="4" fontId="5" fillId="2" borderId="0" xfId="0" applyNumberFormat="1" applyFont="1" applyFill="1" applyBorder="1" applyAlignment="1">
      <alignment horizontal="right" vertical="center"/>
    </xf>
    <xf numFmtId="0" fontId="4" fillId="0" borderId="26" xfId="0" applyFont="1" applyFill="1" applyBorder="1" applyAlignment="1">
      <alignment vertical="center"/>
    </xf>
    <xf numFmtId="10" fontId="5" fillId="0" borderId="0" xfId="0" applyNumberFormat="1" applyFont="1"/>
    <xf numFmtId="0" fontId="5" fillId="0" borderId="15" xfId="0" applyFont="1" applyFill="1" applyBorder="1" applyAlignment="1">
      <alignment vertical="center"/>
    </xf>
    <xf numFmtId="3" fontId="8" fillId="0" borderId="28" xfId="0" applyNumberFormat="1" applyFont="1" applyFill="1" applyBorder="1" applyAlignment="1">
      <alignment horizontal="right" vertical="center"/>
    </xf>
    <xf numFmtId="3" fontId="4" fillId="0" borderId="29" xfId="5" applyNumberFormat="1" applyFont="1" applyFill="1" applyBorder="1" applyAlignment="1">
      <alignment horizontal="right" vertical="center"/>
    </xf>
    <xf numFmtId="3" fontId="5" fillId="0" borderId="29" xfId="5"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0" xfId="5" applyNumberFormat="1" applyFont="1" applyFill="1" applyBorder="1" applyAlignment="1">
      <alignment horizontal="right" vertical="center"/>
    </xf>
    <xf numFmtId="3" fontId="5" fillId="0" borderId="31" xfId="5" applyNumberFormat="1" applyFont="1" applyFill="1" applyBorder="1" applyAlignment="1">
      <alignment horizontal="right" vertical="center"/>
    </xf>
    <xf numFmtId="3" fontId="5" fillId="0" borderId="31" xfId="0" applyNumberFormat="1" applyFont="1" applyFill="1" applyBorder="1" applyAlignment="1">
      <alignment horizontal="right" vertical="center"/>
    </xf>
    <xf numFmtId="3" fontId="8" fillId="0" borderId="19" xfId="0" applyNumberFormat="1" applyFont="1" applyFill="1" applyBorder="1" applyAlignment="1">
      <alignment horizontal="right" vertical="center"/>
    </xf>
    <xf numFmtId="3" fontId="8" fillId="0" borderId="20" xfId="0" applyNumberFormat="1" applyFont="1" applyFill="1" applyBorder="1" applyAlignment="1">
      <alignment horizontal="right" vertical="center"/>
    </xf>
    <xf numFmtId="3" fontId="8" fillId="0" borderId="21" xfId="0" applyNumberFormat="1" applyFont="1" applyFill="1" applyBorder="1" applyAlignment="1">
      <alignment horizontal="right" vertical="center"/>
    </xf>
    <xf numFmtId="0" fontId="32" fillId="0" borderId="0" xfId="1" applyFont="1" applyBorder="1" applyAlignment="1">
      <alignment horizontal="left" vertical="justify"/>
    </xf>
    <xf numFmtId="0" fontId="32" fillId="0" borderId="0" xfId="1" applyFont="1" applyAlignment="1">
      <alignment horizontal="left" vertical="justify"/>
    </xf>
    <xf numFmtId="0" fontId="32" fillId="0" borderId="0" xfId="1" applyFont="1" applyAlignment="1">
      <alignment horizontal="left" vertical="justify" shrinkToFit="1"/>
    </xf>
    <xf numFmtId="0" fontId="33" fillId="0" borderId="23" xfId="1" applyFont="1" applyBorder="1" applyAlignment="1">
      <alignment horizontal="center" vertical="center"/>
    </xf>
    <xf numFmtId="0" fontId="32" fillId="0" borderId="22" xfId="1" applyFont="1" applyBorder="1" applyAlignment="1">
      <alignment horizontal="justify" vertical="justify"/>
    </xf>
    <xf numFmtId="0" fontId="8" fillId="0" borderId="23" xfId="0" applyFont="1" applyFill="1" applyBorder="1" applyAlignment="1">
      <alignment horizontal="left" vertical="center"/>
    </xf>
    <xf numFmtId="0" fontId="8" fillId="0" borderId="22" xfId="0" applyFont="1" applyFill="1" applyBorder="1" applyAlignment="1">
      <alignment horizontal="left" vertical="center"/>
    </xf>
    <xf numFmtId="0" fontId="8" fillId="0" borderId="22" xfId="0" applyFont="1" applyFill="1" applyBorder="1" applyAlignment="1">
      <alignment horizontal="left" vertical="center" indent="1"/>
    </xf>
    <xf numFmtId="0" fontId="5" fillId="0" borderId="22" xfId="0" applyFont="1" applyFill="1" applyBorder="1" applyAlignment="1">
      <alignment horizontal="left" vertical="center" indent="2"/>
    </xf>
    <xf numFmtId="0" fontId="5" fillId="0" borderId="22" xfId="0" applyFont="1" applyFill="1" applyBorder="1" applyAlignment="1">
      <alignment horizontal="left" vertical="center" indent="3"/>
    </xf>
    <xf numFmtId="0" fontId="13" fillId="0" borderId="22" xfId="0" applyFont="1" applyFill="1" applyBorder="1" applyAlignment="1">
      <alignment horizontal="left" vertical="center" indent="2"/>
    </xf>
    <xf numFmtId="0" fontId="4" fillId="0" borderId="22" xfId="0" applyFont="1" applyFill="1" applyBorder="1" applyAlignment="1">
      <alignment horizontal="left" vertical="center" indent="1"/>
    </xf>
    <xf numFmtId="0" fontId="4" fillId="0" borderId="22" xfId="0" applyFont="1" applyFill="1" applyBorder="1" applyAlignment="1">
      <alignment horizontal="left" vertical="center"/>
    </xf>
    <xf numFmtId="0" fontId="5" fillId="0" borderId="22" xfId="0" applyFont="1" applyFill="1" applyBorder="1" applyAlignment="1">
      <alignment horizontal="left" vertical="center" indent="1"/>
    </xf>
    <xf numFmtId="3" fontId="5" fillId="0" borderId="0" xfId="0" applyNumberFormat="1" applyFont="1" applyAlignment="1">
      <alignment horizontal="right"/>
    </xf>
    <xf numFmtId="4" fontId="5" fillId="0" borderId="0" xfId="0" applyNumberFormat="1" applyFont="1"/>
    <xf numFmtId="175" fontId="5" fillId="0" borderId="0" xfId="0" applyNumberFormat="1" applyFont="1"/>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right" vertical="center" wrapText="1"/>
    </xf>
    <xf numFmtId="37" fontId="5" fillId="0" borderId="0" xfId="5" applyNumberFormat="1" applyFont="1" applyAlignment="1">
      <alignment vertical="center"/>
    </xf>
    <xf numFmtId="0" fontId="5" fillId="0" borderId="0" xfId="0" applyFont="1" applyAlignment="1">
      <alignment horizontal="centerContinuous" vertical="center"/>
    </xf>
    <xf numFmtId="3" fontId="5" fillId="0" borderId="0" xfId="5" applyNumberFormat="1" applyFont="1" applyAlignment="1">
      <alignment vertical="center"/>
    </xf>
    <xf numFmtId="10" fontId="0" fillId="0" borderId="0" xfId="0" applyNumberFormat="1" applyAlignment="1">
      <alignment vertical="center"/>
    </xf>
    <xf numFmtId="4" fontId="5" fillId="0" borderId="0" xfId="0" applyNumberFormat="1" applyFont="1" applyAlignment="1">
      <alignment vertical="center"/>
    </xf>
    <xf numFmtId="3" fontId="5" fillId="2" borderId="0" xfId="0" applyNumberFormat="1" applyFont="1" applyFill="1" applyBorder="1" applyAlignment="1">
      <alignment vertical="center"/>
    </xf>
    <xf numFmtId="0" fontId="5" fillId="0" borderId="19" xfId="0" applyFont="1" applyFill="1" applyBorder="1" applyAlignment="1">
      <alignment horizontal="left" vertical="center" indent="1"/>
    </xf>
    <xf numFmtId="3" fontId="5" fillId="0" borderId="0" xfId="5" applyNumberFormat="1" applyFont="1" applyAlignment="1">
      <alignment horizontal="right" vertical="center"/>
    </xf>
    <xf numFmtId="3" fontId="5" fillId="0" borderId="0" xfId="0" applyNumberFormat="1" applyFont="1" applyFill="1" applyBorder="1" applyAlignment="1">
      <alignment vertical="center"/>
    </xf>
    <xf numFmtId="167" fontId="5" fillId="0" borderId="0" xfId="0" applyNumberFormat="1" applyFont="1" applyFill="1" applyAlignment="1">
      <alignment vertical="center"/>
    </xf>
    <xf numFmtId="167" fontId="4" fillId="0" borderId="0" xfId="5" applyNumberFormat="1" applyFont="1" applyFill="1" applyAlignment="1">
      <alignment vertical="center"/>
    </xf>
    <xf numFmtId="3" fontId="13" fillId="2" borderId="0" xfId="0" applyNumberFormat="1" applyFont="1" applyFill="1" applyBorder="1" applyAlignment="1">
      <alignment vertical="center"/>
    </xf>
    <xf numFmtId="3" fontId="13" fillId="2" borderId="22" xfId="0" applyNumberFormat="1" applyFont="1" applyFill="1" applyBorder="1" applyAlignment="1">
      <alignment horizontal="center"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13" fillId="2" borderId="17" xfId="0" applyNumberFormat="1" applyFont="1" applyFill="1" applyBorder="1" applyAlignment="1">
      <alignment vertical="center"/>
    </xf>
    <xf numFmtId="3" fontId="13" fillId="2" borderId="18" xfId="0" applyNumberFormat="1" applyFont="1" applyFill="1" applyBorder="1" applyAlignment="1">
      <alignment vertical="center"/>
    </xf>
    <xf numFmtId="4" fontId="13" fillId="2" borderId="17" xfId="0" quotePrefix="1" applyNumberFormat="1" applyFont="1" applyFill="1" applyBorder="1" applyAlignment="1">
      <alignment horizontal="right" vertical="center"/>
    </xf>
    <xf numFmtId="4" fontId="13" fillId="2" borderId="0" xfId="0" quotePrefix="1" applyNumberFormat="1" applyFont="1" applyFill="1" applyBorder="1" applyAlignment="1">
      <alignment horizontal="right" vertical="center"/>
    </xf>
    <xf numFmtId="4" fontId="13" fillId="2" borderId="18" xfId="0" quotePrefix="1" applyNumberFormat="1" applyFont="1" applyFill="1" applyBorder="1" applyAlignment="1">
      <alignment horizontal="right" vertical="center"/>
    </xf>
    <xf numFmtId="0" fontId="13" fillId="2" borderId="0" xfId="0" applyFont="1" applyFill="1" applyBorder="1" applyAlignment="1">
      <alignment vertical="center"/>
    </xf>
    <xf numFmtId="3" fontId="13" fillId="2" borderId="17" xfId="0" applyNumberFormat="1" applyFont="1" applyFill="1" applyBorder="1" applyAlignment="1">
      <alignment horizontal="right" vertical="center"/>
    </xf>
    <xf numFmtId="3" fontId="13" fillId="2" borderId="18" xfId="0" applyNumberFormat="1" applyFont="1" applyFill="1" applyBorder="1" applyAlignment="1">
      <alignment horizontal="right" vertical="center"/>
    </xf>
    <xf numFmtId="3" fontId="13" fillId="2" borderId="0" xfId="0" applyNumberFormat="1" applyFont="1" applyFill="1" applyBorder="1" applyAlignment="1">
      <alignment horizontal="right" vertical="center"/>
    </xf>
    <xf numFmtId="3" fontId="13" fillId="2" borderId="18" xfId="0" applyNumberFormat="1"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right" vertical="center"/>
    </xf>
    <xf numFmtId="49" fontId="13" fillId="2" borderId="17" xfId="0" applyNumberFormat="1" applyFont="1" applyFill="1" applyBorder="1" applyAlignment="1">
      <alignment horizontal="left" vertical="center"/>
    </xf>
    <xf numFmtId="49" fontId="13" fillId="2" borderId="0" xfId="0" applyNumberFormat="1" applyFont="1" applyFill="1" applyBorder="1" applyAlignment="1">
      <alignment horizontal="left" vertical="center"/>
    </xf>
    <xf numFmtId="4" fontId="13" fillId="2" borderId="18" xfId="0" applyNumberFormat="1" applyFont="1" applyFill="1" applyBorder="1" applyAlignment="1">
      <alignment horizontal="right" vertical="center"/>
    </xf>
    <xf numFmtId="2" fontId="13" fillId="2" borderId="0" xfId="0" applyNumberFormat="1" applyFont="1" applyFill="1" applyBorder="1" applyAlignment="1">
      <alignment horizontal="right" vertical="center"/>
    </xf>
    <xf numFmtId="0" fontId="0" fillId="2" borderId="0" xfId="0" applyFill="1"/>
    <xf numFmtId="4" fontId="4" fillId="2" borderId="15" xfId="0" applyNumberFormat="1" applyFont="1" applyFill="1" applyBorder="1" applyAlignment="1">
      <alignment horizontal="left" vertical="center"/>
    </xf>
    <xf numFmtId="3" fontId="8" fillId="0" borderId="13"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172" fontId="5" fillId="2" borderId="0" xfId="0" applyNumberFormat="1" applyFont="1" applyFill="1" applyBorder="1" applyAlignment="1">
      <alignment horizontal="right" vertical="center"/>
    </xf>
    <xf numFmtId="4" fontId="5" fillId="2" borderId="20" xfId="0" applyNumberFormat="1" applyFont="1" applyFill="1" applyBorder="1" applyAlignment="1">
      <alignment horizontal="right" vertical="center"/>
    </xf>
    <xf numFmtId="0" fontId="2" fillId="0" borderId="0" xfId="0" quotePrefix="1" applyFont="1" applyAlignment="1">
      <alignment vertical="center"/>
    </xf>
    <xf numFmtId="3" fontId="5" fillId="0" borderId="0" xfId="0" applyNumberFormat="1" applyFont="1" applyProtection="1"/>
    <xf numFmtId="3" fontId="13" fillId="0" borderId="0" xfId="0" applyNumberFormat="1" applyFont="1" applyFill="1" applyBorder="1" applyAlignment="1">
      <alignment horizontal="center" vertical="center"/>
    </xf>
    <xf numFmtId="168" fontId="5" fillId="0" borderId="0" xfId="0" applyNumberFormat="1" applyFont="1" applyFill="1" applyAlignment="1">
      <alignment vertical="center"/>
    </xf>
    <xf numFmtId="0" fontId="22" fillId="0" borderId="0" xfId="0" quotePrefix="1" applyFont="1" applyFill="1" applyBorder="1" applyAlignment="1">
      <alignment horizontal="centerContinuous" vertical="center"/>
    </xf>
    <xf numFmtId="165" fontId="22" fillId="0" borderId="0" xfId="0" quotePrefix="1" applyNumberFormat="1" applyFont="1" applyFill="1" applyBorder="1" applyAlignment="1">
      <alignment horizontal="right" vertical="center"/>
    </xf>
    <xf numFmtId="165" fontId="5" fillId="0" borderId="0" xfId="0" applyNumberFormat="1" applyFont="1" applyFill="1" applyBorder="1" applyAlignment="1">
      <alignment horizontal="right" vertical="center"/>
    </xf>
    <xf numFmtId="165" fontId="5"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right"/>
    </xf>
    <xf numFmtId="0" fontId="5" fillId="0" borderId="0" xfId="0" applyFont="1" applyFill="1" applyAlignment="1">
      <alignment horizontal="right"/>
    </xf>
    <xf numFmtId="0" fontId="5" fillId="0" borderId="0" xfId="0" applyFont="1" applyAlignment="1">
      <alignment horizontal="right"/>
    </xf>
    <xf numFmtId="3" fontId="13" fillId="2" borderId="0" xfId="0" applyNumberFormat="1" applyFont="1" applyFill="1" applyBorder="1" applyAlignment="1">
      <alignment horizontal="right"/>
    </xf>
    <xf numFmtId="167" fontId="22" fillId="2" borderId="0" xfId="0" applyNumberFormat="1" applyFont="1" applyFill="1" applyBorder="1" applyAlignment="1">
      <alignment vertical="center"/>
    </xf>
    <xf numFmtId="167" fontId="17" fillId="0" borderId="0" xfId="0" applyNumberFormat="1" applyFont="1" applyFill="1" applyBorder="1" applyAlignment="1">
      <alignment vertical="center"/>
    </xf>
    <xf numFmtId="167" fontId="19" fillId="0" borderId="0" xfId="0" applyNumberFormat="1" applyFont="1" applyFill="1" applyBorder="1" applyAlignment="1">
      <alignment vertical="center"/>
    </xf>
    <xf numFmtId="167" fontId="4" fillId="0" borderId="0" xfId="0" applyNumberFormat="1" applyFont="1" applyFill="1" applyBorder="1" applyAlignment="1">
      <alignment vertical="center"/>
    </xf>
    <xf numFmtId="167" fontId="4" fillId="0" borderId="0" xfId="0" applyNumberFormat="1" applyFont="1" applyAlignment="1">
      <alignment horizontal="center" vertical="center"/>
    </xf>
    <xf numFmtId="167" fontId="13" fillId="0" borderId="0" xfId="5" applyNumberFormat="1" applyFont="1" applyFill="1" applyBorder="1" applyAlignment="1">
      <alignment vertical="center"/>
    </xf>
    <xf numFmtId="0" fontId="5" fillId="0" borderId="0" xfId="0" applyFont="1" applyFill="1" applyBorder="1" applyAlignment="1">
      <alignment horizontal="left"/>
    </xf>
    <xf numFmtId="167" fontId="5" fillId="0" borderId="0" xfId="5" applyNumberFormat="1" applyFont="1"/>
    <xf numFmtId="10" fontId="5" fillId="0" borderId="0" xfId="5" applyNumberFormat="1" applyFont="1"/>
    <xf numFmtId="0" fontId="5" fillId="0" borderId="0" xfId="0" applyFont="1" applyFill="1" applyBorder="1" applyAlignment="1">
      <alignment horizontal="center"/>
    </xf>
    <xf numFmtId="0" fontId="5" fillId="0" borderId="0" xfId="0" applyFont="1" applyFill="1" applyBorder="1" applyAlignment="1">
      <alignment horizontal="right"/>
    </xf>
    <xf numFmtId="3" fontId="4" fillId="0" borderId="0" xfId="0" applyNumberFormat="1" applyFont="1"/>
    <xf numFmtId="0" fontId="6" fillId="0" borderId="0" xfId="0" applyFont="1" applyBorder="1" applyAlignment="1">
      <alignment vertical="center"/>
    </xf>
    <xf numFmtId="177" fontId="5" fillId="0" borderId="0" xfId="0" applyNumberFormat="1" applyFont="1" applyAlignment="1">
      <alignment vertical="center"/>
    </xf>
    <xf numFmtId="173" fontId="5" fillId="0" borderId="0" xfId="0" applyNumberFormat="1" applyFont="1" applyAlignment="1">
      <alignment vertical="center"/>
    </xf>
    <xf numFmtId="4" fontId="5" fillId="0" borderId="0" xfId="0" applyNumberFormat="1" applyFont="1" applyFill="1" applyBorder="1" applyAlignment="1">
      <alignment vertical="center"/>
    </xf>
    <xf numFmtId="167" fontId="34" fillId="0" borderId="0" xfId="5" applyNumberFormat="1" applyFont="1" applyFill="1" applyBorder="1" applyAlignment="1">
      <alignment vertical="center"/>
    </xf>
    <xf numFmtId="0" fontId="34" fillId="0" borderId="0" xfId="0" applyFont="1" applyFill="1" applyBorder="1" applyAlignment="1">
      <alignment vertical="center"/>
    </xf>
    <xf numFmtId="164" fontId="34" fillId="0" borderId="0" xfId="0" applyNumberFormat="1" applyFont="1" applyFill="1" applyBorder="1" applyAlignment="1">
      <alignment vertical="center"/>
    </xf>
    <xf numFmtId="3" fontId="4" fillId="0" borderId="0" xfId="0" applyNumberFormat="1" applyFont="1" applyFill="1" applyBorder="1" applyAlignment="1">
      <alignment vertical="center"/>
    </xf>
    <xf numFmtId="4" fontId="0" fillId="0" borderId="0" xfId="0" applyNumberFormat="1"/>
    <xf numFmtId="4" fontId="22" fillId="0" borderId="0" xfId="0" applyNumberFormat="1" applyFont="1" applyFill="1" applyBorder="1" applyAlignment="1">
      <alignment vertical="center"/>
    </xf>
    <xf numFmtId="49" fontId="8" fillId="0" borderId="19" xfId="0" applyNumberFormat="1" applyFont="1" applyFill="1" applyBorder="1" applyAlignment="1">
      <alignment horizontal="left" vertical="center"/>
    </xf>
    <xf numFmtId="4" fontId="8" fillId="0" borderId="20" xfId="0" quotePrefix="1" applyNumberFormat="1" applyFont="1" applyFill="1" applyBorder="1" applyAlignment="1">
      <alignment horizontal="right" vertical="center"/>
    </xf>
    <xf numFmtId="4" fontId="8" fillId="0" borderId="19" xfId="0" quotePrefix="1" applyNumberFormat="1" applyFont="1" applyFill="1" applyBorder="1" applyAlignment="1">
      <alignment horizontal="right" vertical="center"/>
    </xf>
    <xf numFmtId="4" fontId="8" fillId="0" borderId="21" xfId="0" quotePrefix="1" applyNumberFormat="1" applyFont="1" applyFill="1" applyBorder="1" applyAlignment="1">
      <alignment horizontal="right" vertical="center"/>
    </xf>
    <xf numFmtId="0" fontId="3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xf>
    <xf numFmtId="0" fontId="16" fillId="0" borderId="0" xfId="0" applyFont="1" applyFill="1"/>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28" fillId="0" borderId="0" xfId="0" applyFont="1" applyFill="1" applyBorder="1" applyAlignment="1">
      <alignment horizontal="centerContinuous" vertical="center"/>
    </xf>
    <xf numFmtId="0" fontId="16" fillId="0" borderId="0" xfId="0" applyFont="1" applyAlignment="1">
      <alignment horizontal="center"/>
    </xf>
    <xf numFmtId="0" fontId="16" fillId="0" borderId="0" xfId="0" applyFont="1"/>
    <xf numFmtId="0" fontId="16" fillId="0" borderId="0" xfId="0" applyFont="1" applyFill="1" applyBorder="1" applyAlignment="1">
      <alignment horizontal="center" vertical="center" wrapText="1"/>
    </xf>
    <xf numFmtId="0" fontId="35" fillId="0" borderId="0" xfId="0" applyFont="1" applyFill="1" applyBorder="1" applyAlignment="1">
      <alignment vertical="center"/>
    </xf>
    <xf numFmtId="0" fontId="15" fillId="0" borderId="0"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21" xfId="0" applyFont="1" applyFill="1" applyBorder="1" applyAlignment="1">
      <alignment horizontal="left" vertical="center"/>
    </xf>
    <xf numFmtId="4" fontId="8" fillId="2" borderId="20" xfId="0" quotePrefix="1" applyNumberFormat="1" applyFont="1" applyFill="1" applyBorder="1" applyAlignment="1">
      <alignment horizontal="right" vertical="center"/>
    </xf>
    <xf numFmtId="3" fontId="8" fillId="2" borderId="20" xfId="0" applyNumberFormat="1" applyFont="1" applyFill="1" applyBorder="1" applyAlignment="1">
      <alignment vertical="center"/>
    </xf>
    <xf numFmtId="3" fontId="8" fillId="2" borderId="21" xfId="0" applyNumberFormat="1" applyFont="1" applyFill="1" applyBorder="1" applyAlignment="1">
      <alignment vertical="center"/>
    </xf>
    <xf numFmtId="4" fontId="8" fillId="2" borderId="19" xfId="0" quotePrefix="1" applyNumberFormat="1" applyFont="1" applyFill="1" applyBorder="1" applyAlignment="1">
      <alignment horizontal="right" vertical="center"/>
    </xf>
    <xf numFmtId="4" fontId="8" fillId="2" borderId="21" xfId="0" quotePrefix="1" applyNumberFormat="1" applyFont="1" applyFill="1" applyBorder="1" applyAlignment="1">
      <alignment horizontal="right" vertical="center"/>
    </xf>
    <xf numFmtId="2" fontId="5" fillId="0" borderId="0" xfId="0" applyNumberFormat="1" applyFont="1" applyFill="1" applyBorder="1" applyAlignment="1">
      <alignment vertical="center"/>
    </xf>
    <xf numFmtId="2" fontId="5" fillId="2" borderId="0" xfId="0" applyNumberFormat="1" applyFont="1" applyFill="1" applyBorder="1" applyAlignment="1">
      <alignment vertical="center"/>
    </xf>
    <xf numFmtId="2" fontId="13" fillId="0" borderId="0" xfId="0" applyNumberFormat="1" applyFont="1" applyFill="1" applyBorder="1" applyAlignment="1">
      <alignment vertical="center"/>
    </xf>
    <xf numFmtId="2" fontId="5" fillId="0" borderId="0" xfId="0" applyNumberFormat="1" applyFont="1"/>
    <xf numFmtId="49" fontId="5"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3" fontId="8" fillId="0" borderId="21" xfId="0" applyNumberFormat="1" applyFont="1" applyFill="1" applyBorder="1" applyAlignment="1">
      <alignment horizontal="left" vertical="center"/>
    </xf>
    <xf numFmtId="3" fontId="8" fillId="0" borderId="19" xfId="0" applyNumberFormat="1" applyFont="1" applyFill="1" applyBorder="1" applyAlignment="1">
      <alignment vertical="center"/>
    </xf>
    <xf numFmtId="49" fontId="8" fillId="0" borderId="17"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3" fontId="8" fillId="0" borderId="18" xfId="0" applyNumberFormat="1" applyFont="1" applyFill="1" applyBorder="1" applyAlignment="1">
      <alignment horizontal="left" vertical="center"/>
    </xf>
    <xf numFmtId="169" fontId="8" fillId="0" borderId="0" xfId="0" applyNumberFormat="1" applyFont="1" applyFill="1" applyBorder="1" applyAlignment="1">
      <alignment vertical="center"/>
    </xf>
    <xf numFmtId="3" fontId="8" fillId="0" borderId="22" xfId="0" applyNumberFormat="1" applyFont="1" applyFill="1" applyBorder="1" applyAlignment="1">
      <alignment horizontal="center" vertical="center"/>
    </xf>
    <xf numFmtId="49" fontId="8" fillId="2" borderId="17" xfId="0" applyNumberFormat="1" applyFont="1" applyFill="1" applyBorder="1" applyAlignment="1">
      <alignment horizontal="left" vertical="center"/>
    </xf>
    <xf numFmtId="17" fontId="5" fillId="0" borderId="0" xfId="0" applyNumberFormat="1" applyFont="1" applyAlignment="1">
      <alignment horizontal="left" vertical="center"/>
    </xf>
    <xf numFmtId="4" fontId="4" fillId="0" borderId="15" xfId="0" applyNumberFormat="1" applyFont="1" applyFill="1" applyBorder="1" applyAlignment="1">
      <alignment horizontal="left" vertical="center"/>
    </xf>
    <xf numFmtId="172" fontId="5" fillId="0" borderId="0" xfId="0" applyNumberFormat="1" applyFont="1" applyFill="1" applyBorder="1" applyAlignment="1">
      <alignment horizontal="right" vertical="center"/>
    </xf>
    <xf numFmtId="3" fontId="13" fillId="0" borderId="0" xfId="0" applyNumberFormat="1" applyFont="1" applyFill="1" applyBorder="1" applyAlignment="1">
      <alignment horizontal="center"/>
    </xf>
    <xf numFmtId="0" fontId="5" fillId="0" borderId="0" xfId="0" applyFont="1" applyFill="1" applyBorder="1" applyAlignment="1"/>
    <xf numFmtId="165" fontId="5" fillId="0" borderId="0" xfId="0" applyNumberFormat="1" applyFont="1" applyFill="1" applyBorder="1" applyAlignment="1"/>
    <xf numFmtId="0" fontId="22" fillId="0" borderId="0" xfId="0" applyFont="1" applyAlignment="1">
      <alignment horizontal="right" vertical="center"/>
    </xf>
    <xf numFmtId="0" fontId="16" fillId="0" borderId="0" xfId="0" applyFont="1" applyFill="1" applyBorder="1" applyAlignment="1">
      <alignment horizontal="right" vertical="center"/>
    </xf>
    <xf numFmtId="0" fontId="9" fillId="2" borderId="0" xfId="0" applyFont="1" applyFill="1" applyBorder="1" applyAlignment="1">
      <alignment horizontal="right" vertical="center"/>
    </xf>
    <xf numFmtId="0" fontId="22" fillId="0" borderId="0" xfId="0" applyFont="1" applyFill="1" applyBorder="1" applyAlignment="1">
      <alignment horizontal="right" vertical="center"/>
    </xf>
    <xf numFmtId="0" fontId="10" fillId="0" borderId="0" xfId="0" applyFont="1" applyFill="1" applyBorder="1" applyAlignment="1">
      <alignment horizontal="right" vertical="center"/>
    </xf>
    <xf numFmtId="4" fontId="8" fillId="2" borderId="20" xfId="0" applyNumberFormat="1" applyFont="1" applyFill="1" applyBorder="1" applyAlignment="1">
      <alignment horizontal="right" vertical="center"/>
    </xf>
    <xf numFmtId="4" fontId="5" fillId="2" borderId="15" xfId="0" applyNumberFormat="1" applyFont="1" applyFill="1" applyBorder="1" applyAlignment="1">
      <alignment horizontal="left" vertical="center"/>
    </xf>
    <xf numFmtId="176" fontId="22" fillId="0" borderId="0" xfId="0" applyNumberFormat="1" applyFont="1" applyFill="1" applyAlignment="1">
      <alignment vertical="center"/>
    </xf>
    <xf numFmtId="0" fontId="13" fillId="0" borderId="21" xfId="0" applyFont="1" applyFill="1" applyBorder="1" applyAlignment="1">
      <alignment vertical="center"/>
    </xf>
    <xf numFmtId="170" fontId="22" fillId="0" borderId="0" xfId="0" applyNumberFormat="1" applyFont="1" applyFill="1" applyBorder="1" applyAlignment="1">
      <alignment vertical="center"/>
    </xf>
    <xf numFmtId="3" fontId="8" fillId="2" borderId="17" xfId="0" applyNumberFormat="1" applyFont="1" applyFill="1" applyBorder="1" applyAlignment="1">
      <alignment horizontal="right" vertical="center"/>
    </xf>
    <xf numFmtId="4" fontId="8" fillId="2" borderId="0" xfId="0" quotePrefix="1"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8" fillId="2" borderId="18" xfId="0" applyNumberFormat="1" applyFont="1" applyFill="1" applyBorder="1" applyAlignment="1">
      <alignment horizontal="right" vertical="center"/>
    </xf>
    <xf numFmtId="4" fontId="8" fillId="2" borderId="0" xfId="0" applyNumberFormat="1" applyFont="1" applyFill="1" applyBorder="1" applyAlignment="1">
      <alignment horizontal="right" vertical="center"/>
    </xf>
    <xf numFmtId="4" fontId="8" fillId="2" borderId="17" xfId="0" quotePrefix="1" applyNumberFormat="1" applyFont="1" applyFill="1" applyBorder="1" applyAlignment="1">
      <alignment horizontal="right" vertical="center"/>
    </xf>
    <xf numFmtId="4" fontId="8" fillId="2" borderId="18" xfId="0" quotePrefix="1" applyNumberFormat="1" applyFont="1" applyFill="1" applyBorder="1" applyAlignment="1">
      <alignment horizontal="right" vertical="center"/>
    </xf>
    <xf numFmtId="3" fontId="8" fillId="2" borderId="17" xfId="0" applyNumberFormat="1" applyFont="1" applyFill="1" applyBorder="1" applyAlignment="1">
      <alignment vertical="center"/>
    </xf>
    <xf numFmtId="4" fontId="8" fillId="2" borderId="18" xfId="0" applyNumberFormat="1" applyFont="1" applyFill="1" applyBorder="1" applyAlignment="1">
      <alignment horizontal="right" vertical="center"/>
    </xf>
    <xf numFmtId="3" fontId="13" fillId="0" borderId="20" xfId="0" applyNumberFormat="1" applyFont="1" applyFill="1" applyBorder="1" applyAlignment="1">
      <alignment vertical="center"/>
    </xf>
    <xf numFmtId="4" fontId="8" fillId="0" borderId="0" xfId="0" applyNumberFormat="1" applyFont="1" applyFill="1" applyBorder="1" applyAlignment="1">
      <alignment vertical="center"/>
    </xf>
    <xf numFmtId="167" fontId="23" fillId="0" borderId="0" xfId="5" applyNumberFormat="1" applyFont="1"/>
    <xf numFmtId="167" fontId="0" fillId="0" borderId="0" xfId="0" applyNumberFormat="1"/>
    <xf numFmtId="49" fontId="5" fillId="0" borderId="0" xfId="0" quotePrefix="1" applyNumberFormat="1" applyFont="1" applyAlignment="1">
      <alignment vertical="center"/>
    </xf>
    <xf numFmtId="4" fontId="13" fillId="0" borderId="17" xfId="0" quotePrefix="1" applyNumberFormat="1" applyFont="1" applyFill="1" applyBorder="1" applyAlignment="1">
      <alignment horizontal="right" vertical="center"/>
    </xf>
    <xf numFmtId="4" fontId="13" fillId="0" borderId="18" xfId="0" quotePrefix="1" applyNumberFormat="1" applyFont="1" applyFill="1" applyBorder="1" applyAlignment="1">
      <alignment horizontal="right" vertical="center"/>
    </xf>
    <xf numFmtId="0" fontId="2" fillId="0" borderId="0" xfId="0" quotePrefix="1" applyFont="1" applyFill="1" applyBorder="1" applyAlignment="1">
      <alignment horizontal="left" vertical="center"/>
    </xf>
    <xf numFmtId="167" fontId="5" fillId="0" borderId="0" xfId="0" applyNumberFormat="1" applyFont="1"/>
    <xf numFmtId="0" fontId="5" fillId="0" borderId="0" xfId="0" quotePrefix="1" applyFont="1" applyAlignment="1">
      <alignment horizontal="left"/>
    </xf>
    <xf numFmtId="0" fontId="22" fillId="0" borderId="17" xfId="0" applyFont="1" applyFill="1" applyBorder="1" applyAlignment="1">
      <alignment vertical="center"/>
    </xf>
    <xf numFmtId="0" fontId="22" fillId="0" borderId="17" xfId="0" applyFont="1" applyBorder="1" applyAlignment="1">
      <alignment vertical="center"/>
    </xf>
    <xf numFmtId="3" fontId="13" fillId="0" borderId="17" xfId="0" applyNumberFormat="1" applyFont="1" applyFill="1" applyBorder="1" applyAlignment="1">
      <alignment vertical="center"/>
    </xf>
    <xf numFmtId="3" fontId="13" fillId="0" borderId="18" xfId="0" applyNumberFormat="1" applyFont="1" applyFill="1" applyBorder="1" applyAlignment="1">
      <alignment vertical="center"/>
    </xf>
    <xf numFmtId="49" fontId="5" fillId="0" borderId="0" xfId="0" quotePrefix="1" applyNumberFormat="1" applyFont="1" applyAlignment="1">
      <alignment horizontal="left" vertical="center"/>
    </xf>
    <xf numFmtId="49" fontId="13" fillId="0" borderId="0" xfId="0" applyNumberFormat="1" applyFont="1" applyFill="1" applyBorder="1" applyAlignment="1">
      <alignment horizontal="left" vertical="center"/>
    </xf>
    <xf numFmtId="3" fontId="13" fillId="0" borderId="18" xfId="0" applyNumberFormat="1" applyFont="1" applyFill="1" applyBorder="1" applyAlignment="1">
      <alignment horizontal="left" vertical="center"/>
    </xf>
    <xf numFmtId="0" fontId="32" fillId="0" borderId="17" xfId="1" applyFont="1" applyBorder="1" applyAlignment="1">
      <alignment horizontal="left" vertical="justify"/>
    </xf>
    <xf numFmtId="0" fontId="32" fillId="0" borderId="17" xfId="1" applyFont="1" applyBorder="1" applyAlignment="1">
      <alignment horizontal="left" vertical="justify" shrinkToFit="1"/>
    </xf>
    <xf numFmtId="49" fontId="5" fillId="0" borderId="0" xfId="0" applyNumberFormat="1" applyFont="1" applyAlignment="1">
      <alignment horizontal="left" vertical="center"/>
    </xf>
    <xf numFmtId="165" fontId="4" fillId="2" borderId="0" xfId="0" quotePrefix="1" applyNumberFormat="1" applyFont="1" applyFill="1" applyBorder="1" applyAlignment="1">
      <alignment horizontal="right" vertical="center"/>
    </xf>
    <xf numFmtId="0" fontId="2" fillId="0" borderId="0" xfId="0" quotePrefix="1" applyFont="1" applyAlignment="1">
      <alignment horizontal="left" vertical="center"/>
    </xf>
    <xf numFmtId="0" fontId="8" fillId="0" borderId="0" xfId="2" quotePrefix="1" applyFont="1" applyFill="1" applyBorder="1" applyAlignment="1">
      <alignment horizontal="left" vertical="center"/>
    </xf>
    <xf numFmtId="0" fontId="5" fillId="0" borderId="0" xfId="2" applyFont="1" applyFill="1" applyBorder="1" applyAlignment="1">
      <alignment vertical="center"/>
    </xf>
    <xf numFmtId="0" fontId="22" fillId="0" borderId="0" xfId="2" applyFont="1" applyFill="1" applyBorder="1" applyAlignment="1">
      <alignment vertical="center"/>
    </xf>
    <xf numFmtId="0" fontId="22" fillId="0" borderId="0" xfId="2" applyFont="1" applyBorder="1" applyAlignment="1">
      <alignment vertical="center"/>
    </xf>
    <xf numFmtId="0" fontId="3" fillId="0" borderId="0" xfId="2" applyFont="1" applyFill="1" applyBorder="1" applyAlignment="1">
      <alignment horizontal="centerContinuous" vertical="center"/>
    </xf>
    <xf numFmtId="49" fontId="7" fillId="0" borderId="0" xfId="2" applyNumberFormat="1" applyFont="1" applyFill="1" applyBorder="1" applyAlignment="1">
      <alignment horizontal="right" vertical="center"/>
    </xf>
    <xf numFmtId="0" fontId="26" fillId="2" borderId="0" xfId="2" applyFont="1" applyFill="1" applyBorder="1" applyAlignment="1">
      <alignment vertical="center"/>
    </xf>
    <xf numFmtId="0" fontId="1" fillId="0" borderId="0" xfId="2"/>
    <xf numFmtId="3" fontId="1" fillId="0" borderId="0" xfId="2" applyNumberFormat="1"/>
    <xf numFmtId="0" fontId="19" fillId="0" borderId="0" xfId="2" applyFont="1" applyFill="1" applyBorder="1" applyAlignment="1">
      <alignment horizontal="center" vertical="center"/>
    </xf>
    <xf numFmtId="0" fontId="22" fillId="0" borderId="0" xfId="2" applyFont="1" applyFill="1" applyBorder="1" applyAlignment="1">
      <alignment horizontal="centerContinuous" vertical="center"/>
    </xf>
    <xf numFmtId="0" fontId="2" fillId="0" borderId="0" xfId="2" applyFont="1" applyFill="1" applyBorder="1" applyAlignment="1">
      <alignment vertical="center"/>
    </xf>
    <xf numFmtId="0" fontId="2" fillId="0" borderId="0" xfId="2" applyFont="1" applyFill="1" applyBorder="1" applyAlignment="1">
      <alignment horizontal="centerContinuous" vertical="center"/>
    </xf>
    <xf numFmtId="0" fontId="4" fillId="0" borderId="0"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5" xfId="2" applyFont="1" applyFill="1" applyBorder="1" applyAlignment="1">
      <alignment horizontal="left" vertical="center"/>
    </xf>
    <xf numFmtId="0" fontId="4" fillId="0" borderId="16" xfId="2" applyFont="1" applyFill="1" applyBorder="1" applyAlignment="1">
      <alignment horizontal="left" vertical="center"/>
    </xf>
    <xf numFmtId="0" fontId="2" fillId="0" borderId="22" xfId="2" applyFont="1" applyFill="1" applyBorder="1" applyAlignment="1">
      <alignment horizontal="left" vertical="center"/>
    </xf>
    <xf numFmtId="0" fontId="4" fillId="0" borderId="17" xfId="2" applyFont="1" applyFill="1" applyBorder="1" applyAlignment="1">
      <alignment horizontal="left" vertical="center"/>
    </xf>
    <xf numFmtId="0" fontId="4" fillId="0" borderId="0" xfId="2" applyFont="1" applyFill="1" applyBorder="1" applyAlignment="1">
      <alignment horizontal="left" vertical="center"/>
    </xf>
    <xf numFmtId="0" fontId="4" fillId="0" borderId="18" xfId="2" applyFont="1" applyFill="1" applyBorder="1" applyAlignment="1">
      <alignment horizontal="left" vertical="center"/>
    </xf>
    <xf numFmtId="0" fontId="2" fillId="0" borderId="0" xfId="2" applyFont="1" applyFill="1" applyBorder="1" applyAlignment="1">
      <alignment horizontal="left" vertical="center"/>
    </xf>
    <xf numFmtId="3" fontId="5" fillId="0" borderId="17"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3" fontId="5" fillId="0" borderId="18" xfId="2" applyNumberFormat="1" applyFont="1" applyFill="1" applyBorder="1" applyAlignment="1">
      <alignment horizontal="right" vertical="center"/>
    </xf>
    <xf numFmtId="3" fontId="4" fillId="0" borderId="17"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3" fontId="4" fillId="0" borderId="0" xfId="2" applyNumberFormat="1" applyFont="1" applyFill="1" applyBorder="1" applyAlignment="1">
      <alignment horizontal="right" vertical="center"/>
    </xf>
    <xf numFmtId="3" fontId="4" fillId="0" borderId="18" xfId="2" applyNumberFormat="1" applyFont="1" applyFill="1" applyBorder="1" applyAlignment="1">
      <alignment horizontal="right" vertical="center"/>
    </xf>
    <xf numFmtId="0" fontId="5" fillId="0" borderId="17" xfId="2" applyFont="1" applyFill="1" applyBorder="1" applyAlignment="1">
      <alignment horizontal="left" vertical="center"/>
    </xf>
    <xf numFmtId="0" fontId="5" fillId="0" borderId="0" xfId="2" applyFont="1" applyFill="1" applyBorder="1" applyAlignment="1">
      <alignment horizontal="left" vertical="center"/>
    </xf>
    <xf numFmtId="0" fontId="5" fillId="0" borderId="18" xfId="2" applyFont="1" applyFill="1" applyBorder="1" applyAlignment="1">
      <alignment horizontal="left" vertical="center"/>
    </xf>
    <xf numFmtId="0" fontId="3" fillId="0" borderId="0" xfId="2" applyFont="1" applyFill="1" applyBorder="1" applyAlignment="1">
      <alignment horizontal="left" vertical="center"/>
    </xf>
    <xf numFmtId="0" fontId="7" fillId="0" borderId="0" xfId="2" applyFont="1" applyFill="1" applyBorder="1" applyAlignment="1">
      <alignment vertical="center"/>
    </xf>
    <xf numFmtId="0" fontId="5" fillId="0" borderId="19" xfId="2" applyFont="1" applyFill="1" applyBorder="1" applyAlignment="1">
      <alignment horizontal="left" vertical="center"/>
    </xf>
    <xf numFmtId="0" fontId="2" fillId="0" borderId="0" xfId="2" quotePrefix="1" applyFont="1" applyFill="1" applyBorder="1" applyAlignment="1">
      <alignment horizontal="left" vertical="center"/>
    </xf>
    <xf numFmtId="0" fontId="22" fillId="0" borderId="0" xfId="2" applyFont="1" applyAlignment="1">
      <alignment vertical="center"/>
    </xf>
    <xf numFmtId="0" fontId="4" fillId="0" borderId="0" xfId="2" applyFont="1" applyFill="1" applyBorder="1" applyAlignment="1">
      <alignment vertical="center"/>
    </xf>
    <xf numFmtId="169" fontId="4" fillId="0" borderId="23" xfId="0" applyNumberFormat="1" applyFont="1" applyFill="1" applyBorder="1" applyAlignment="1">
      <alignment vertical="center"/>
    </xf>
    <xf numFmtId="169" fontId="4" fillId="0" borderId="22" xfId="0" applyNumberFormat="1" applyFont="1" applyFill="1" applyBorder="1" applyAlignment="1">
      <alignment vertical="center"/>
    </xf>
    <xf numFmtId="169" fontId="5" fillId="0" borderId="22" xfId="0" applyNumberFormat="1" applyFont="1" applyFill="1" applyBorder="1" applyAlignment="1">
      <alignment vertical="center"/>
    </xf>
    <xf numFmtId="169" fontId="5" fillId="0" borderId="24" xfId="0" applyNumberFormat="1" applyFont="1" applyFill="1" applyBorder="1" applyAlignment="1">
      <alignment vertical="center"/>
    </xf>
    <xf numFmtId="3" fontId="4" fillId="0" borderId="19" xfId="2" applyNumberFormat="1" applyFont="1" applyFill="1" applyBorder="1" applyAlignment="1">
      <alignment horizontal="right" vertical="center"/>
    </xf>
    <xf numFmtId="4" fontId="4" fillId="0" borderId="20" xfId="2" quotePrefix="1" applyNumberFormat="1" applyFont="1" applyFill="1" applyBorder="1" applyAlignment="1">
      <alignment horizontal="right" vertical="center"/>
    </xf>
    <xf numFmtId="3" fontId="4" fillId="0" borderId="20" xfId="2" applyNumberFormat="1" applyFont="1" applyFill="1" applyBorder="1" applyAlignment="1">
      <alignment horizontal="right" vertical="center"/>
    </xf>
    <xf numFmtId="4" fontId="4" fillId="0" borderId="20" xfId="2" applyNumberFormat="1" applyFont="1" applyFill="1" applyBorder="1" applyAlignment="1">
      <alignment horizontal="right" vertical="center"/>
    </xf>
    <xf numFmtId="3" fontId="4" fillId="0" borderId="21" xfId="2" applyNumberFormat="1" applyFont="1" applyFill="1" applyBorder="1" applyAlignment="1">
      <alignment horizontal="right" vertical="center"/>
    </xf>
    <xf numFmtId="0" fontId="5" fillId="0" borderId="17" xfId="0" quotePrefix="1" applyFont="1" applyFill="1" applyBorder="1" applyAlignment="1">
      <alignment horizontal="left" vertical="center"/>
    </xf>
    <xf numFmtId="0" fontId="8" fillId="2" borderId="20" xfId="0" quotePrefix="1" applyFont="1" applyFill="1" applyBorder="1" applyAlignment="1">
      <alignment horizontal="left" vertical="center"/>
    </xf>
    <xf numFmtId="178" fontId="8" fillId="0" borderId="15"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5" fillId="0" borderId="0"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8" fontId="13" fillId="0" borderId="0" xfId="0" applyNumberFormat="1" applyFont="1" applyFill="1" applyBorder="1" applyAlignment="1">
      <alignment horizontal="right" vertical="center"/>
    </xf>
    <xf numFmtId="178" fontId="4" fillId="0" borderId="20" xfId="0" applyNumberFormat="1" applyFont="1" applyFill="1" applyBorder="1" applyAlignment="1">
      <alignment horizontal="right" vertical="center"/>
    </xf>
    <xf numFmtId="179" fontId="8" fillId="0" borderId="14" xfId="0" applyNumberFormat="1" applyFont="1" applyFill="1" applyBorder="1" applyAlignment="1">
      <alignment horizontal="right" vertical="center"/>
    </xf>
    <xf numFmtId="179" fontId="5" fillId="0" borderId="17" xfId="0" applyNumberFormat="1" applyFont="1" applyFill="1" applyBorder="1" applyAlignment="1">
      <alignment horizontal="right" vertical="center"/>
    </xf>
    <xf numFmtId="179" fontId="5" fillId="0" borderId="19" xfId="0" applyNumberFormat="1" applyFont="1" applyFill="1" applyBorder="1" applyAlignment="1">
      <alignment horizontal="right" vertical="center"/>
    </xf>
    <xf numFmtId="179" fontId="8" fillId="0" borderId="15" xfId="0" applyNumberFormat="1" applyFont="1" applyFill="1" applyBorder="1" applyAlignment="1">
      <alignment horizontal="right" vertical="center"/>
    </xf>
    <xf numFmtId="179" fontId="8" fillId="0" borderId="16"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179" fontId="5" fillId="0" borderId="18" xfId="0" applyNumberFormat="1" applyFont="1" applyFill="1" applyBorder="1" applyAlignment="1">
      <alignment horizontal="right" vertical="center"/>
    </xf>
    <xf numFmtId="179" fontId="5" fillId="0" borderId="20" xfId="0" applyNumberFormat="1" applyFont="1" applyFill="1" applyBorder="1" applyAlignment="1">
      <alignment horizontal="right" vertical="center"/>
    </xf>
    <xf numFmtId="179" fontId="5" fillId="0" borderId="21" xfId="0" applyNumberFormat="1" applyFont="1" applyFill="1" applyBorder="1" applyAlignment="1">
      <alignment horizontal="right" vertical="center"/>
    </xf>
    <xf numFmtId="178" fontId="5" fillId="0" borderId="20" xfId="0" applyNumberFormat="1" applyFont="1" applyFill="1" applyBorder="1" applyAlignment="1">
      <alignment horizontal="right" vertical="center"/>
    </xf>
    <xf numFmtId="179" fontId="8" fillId="0" borderId="17"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179" fontId="13" fillId="0" borderId="17" xfId="0" applyNumberFormat="1" applyFont="1" applyFill="1" applyBorder="1" applyAlignment="1">
      <alignment horizontal="right" vertical="center"/>
    </xf>
    <xf numFmtId="179" fontId="4" fillId="0" borderId="19"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179" fontId="8" fillId="0" borderId="18"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9" fontId="4" fillId="0" borderId="18" xfId="0" applyNumberFormat="1" applyFont="1" applyFill="1" applyBorder="1" applyAlignment="1">
      <alignment horizontal="right" vertical="center"/>
    </xf>
    <xf numFmtId="179" fontId="13" fillId="0" borderId="0" xfId="0" applyNumberFormat="1" applyFont="1" applyFill="1" applyBorder="1" applyAlignment="1">
      <alignment horizontal="right" vertical="center"/>
    </xf>
    <xf numFmtId="179" fontId="13" fillId="0" borderId="18" xfId="0" applyNumberFormat="1" applyFont="1" applyFill="1" applyBorder="1" applyAlignment="1">
      <alignment horizontal="right" vertical="center"/>
    </xf>
    <xf numFmtId="179" fontId="4" fillId="0" borderId="20" xfId="0" applyNumberFormat="1" applyFont="1" applyFill="1" applyBorder="1" applyAlignment="1">
      <alignment horizontal="right" vertical="center"/>
    </xf>
    <xf numFmtId="179" fontId="4" fillId="0" borderId="21" xfId="0" applyNumberFormat="1" applyFont="1" applyFill="1" applyBorder="1" applyAlignment="1">
      <alignment horizontal="right" vertical="center"/>
    </xf>
    <xf numFmtId="178" fontId="8" fillId="0" borderId="14" xfId="0" applyNumberFormat="1" applyFont="1" applyFill="1" applyBorder="1" applyAlignment="1">
      <alignment horizontal="right" vertical="center"/>
    </xf>
    <xf numFmtId="178" fontId="8" fillId="0" borderId="16" xfId="0" applyNumberFormat="1" applyFont="1" applyFill="1" applyBorder="1" applyAlignment="1">
      <alignment horizontal="right" vertical="center"/>
    </xf>
    <xf numFmtId="178" fontId="8" fillId="0" borderId="17" xfId="0" applyNumberFormat="1" applyFont="1" applyFill="1" applyBorder="1" applyAlignment="1">
      <alignment horizontal="right" vertical="center"/>
    </xf>
    <xf numFmtId="178" fontId="8" fillId="0" borderId="18" xfId="0" applyNumberFormat="1" applyFont="1" applyFill="1" applyBorder="1" applyAlignment="1">
      <alignment horizontal="right" vertical="center"/>
    </xf>
    <xf numFmtId="178" fontId="5" fillId="0" borderId="17" xfId="0" applyNumberFormat="1" applyFont="1" applyFill="1" applyBorder="1" applyAlignment="1">
      <alignment horizontal="right" vertical="center"/>
    </xf>
    <xf numFmtId="178" fontId="5" fillId="0" borderId="18" xfId="0" applyNumberFormat="1" applyFont="1" applyFill="1" applyBorder="1" applyAlignment="1">
      <alignment horizontal="right" vertical="center"/>
    </xf>
    <xf numFmtId="178" fontId="4" fillId="0" borderId="17" xfId="0" applyNumberFormat="1" applyFont="1" applyFill="1" applyBorder="1" applyAlignment="1">
      <alignment horizontal="right" vertical="center"/>
    </xf>
    <xf numFmtId="178" fontId="4" fillId="0" borderId="18" xfId="0" applyNumberFormat="1" applyFont="1" applyFill="1" applyBorder="1" applyAlignment="1">
      <alignment horizontal="right" vertical="center"/>
    </xf>
    <xf numFmtId="178" fontId="13" fillId="0" borderId="17" xfId="0" applyNumberFormat="1" applyFont="1" applyFill="1" applyBorder="1" applyAlignment="1">
      <alignment horizontal="right" vertical="center"/>
    </xf>
    <xf numFmtId="178" fontId="13" fillId="0" borderId="18"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178" fontId="4" fillId="0" borderId="21" xfId="0" applyNumberFormat="1" applyFont="1" applyFill="1" applyBorder="1" applyAlignment="1">
      <alignment horizontal="right" vertical="center"/>
    </xf>
    <xf numFmtId="179" fontId="5" fillId="0" borderId="0" xfId="0" applyNumberFormat="1" applyFont="1"/>
    <xf numFmtId="179" fontId="17" fillId="0" borderId="0" xfId="0" applyNumberFormat="1" applyFont="1" applyFill="1" applyAlignment="1">
      <alignment vertical="center"/>
    </xf>
    <xf numFmtId="179" fontId="22" fillId="0" borderId="0" xfId="0" applyNumberFormat="1" applyFont="1" applyFill="1" applyAlignment="1">
      <alignment vertical="center"/>
    </xf>
    <xf numFmtId="179" fontId="5" fillId="0" borderId="0" xfId="5" applyNumberFormat="1" applyFont="1" applyFill="1" applyBorder="1" applyAlignment="1">
      <alignment horizontal="right" vertical="center"/>
    </xf>
    <xf numFmtId="179" fontId="5" fillId="0" borderId="18" xfId="5" applyNumberFormat="1" applyFont="1" applyFill="1" applyBorder="1" applyAlignment="1">
      <alignment horizontal="right" vertical="center"/>
    </xf>
    <xf numFmtId="179" fontId="5" fillId="0" borderId="0" xfId="0" applyNumberFormat="1" applyFont="1" applyFill="1" applyBorder="1" applyAlignment="1">
      <alignment vertical="center"/>
    </xf>
    <xf numFmtId="179" fontId="5" fillId="0" borderId="17" xfId="5" applyNumberFormat="1" applyFont="1" applyFill="1" applyBorder="1" applyAlignment="1">
      <alignment horizontal="right" vertical="center"/>
    </xf>
    <xf numFmtId="179" fontId="5" fillId="0" borderId="0" xfId="0" applyNumberFormat="1" applyFont="1" applyAlignment="1">
      <alignment vertical="center"/>
    </xf>
    <xf numFmtId="179" fontId="22" fillId="0" borderId="0" xfId="0" applyNumberFormat="1" applyFont="1" applyAlignment="1">
      <alignment vertical="center"/>
    </xf>
    <xf numFmtId="179" fontId="22" fillId="0" borderId="0" xfId="0" applyNumberFormat="1" applyFont="1" applyBorder="1" applyAlignment="1">
      <alignment vertical="center"/>
    </xf>
    <xf numFmtId="179" fontId="5" fillId="0" borderId="15" xfId="5" applyNumberFormat="1" applyFont="1" applyFill="1" applyBorder="1" applyAlignment="1">
      <alignment horizontal="right" vertical="center"/>
    </xf>
    <xf numFmtId="179" fontId="5" fillId="0" borderId="16" xfId="5" applyNumberFormat="1" applyFont="1" applyFill="1" applyBorder="1" applyAlignment="1">
      <alignment horizontal="right" vertical="center"/>
    </xf>
    <xf numFmtId="179" fontId="5" fillId="0" borderId="14" xfId="5" applyNumberFormat="1" applyFont="1" applyFill="1" applyBorder="1" applyAlignment="1">
      <alignment horizontal="right" vertical="center"/>
    </xf>
    <xf numFmtId="179" fontId="13" fillId="0" borderId="0" xfId="5" applyNumberFormat="1" applyFont="1" applyFill="1" applyBorder="1" applyAlignment="1">
      <alignment horizontal="right" vertical="center"/>
    </xf>
    <xf numFmtId="179" fontId="13" fillId="0" borderId="18" xfId="5" applyNumberFormat="1" applyFont="1" applyFill="1" applyBorder="1" applyAlignment="1">
      <alignment horizontal="right" vertical="center"/>
    </xf>
    <xf numFmtId="179" fontId="13" fillId="0" borderId="0" xfId="0" applyNumberFormat="1" applyFont="1" applyFill="1" applyBorder="1" applyAlignment="1">
      <alignment vertical="center"/>
    </xf>
    <xf numFmtId="179" fontId="13" fillId="0" borderId="17" xfId="5" applyNumberFormat="1" applyFont="1" applyFill="1" applyBorder="1" applyAlignment="1">
      <alignment horizontal="right" vertical="center"/>
    </xf>
    <xf numFmtId="179" fontId="5" fillId="0" borderId="0" xfId="0" applyNumberFormat="1" applyFont="1" applyFill="1" applyAlignment="1">
      <alignment vertical="center"/>
    </xf>
    <xf numFmtId="179" fontId="4" fillId="0" borderId="26" xfId="0" applyNumberFormat="1" applyFont="1" applyFill="1" applyBorder="1" applyAlignment="1">
      <alignment vertical="center"/>
    </xf>
    <xf numFmtId="179" fontId="13" fillId="0" borderId="14" xfId="5" applyNumberFormat="1" applyFont="1" applyFill="1" applyBorder="1" applyAlignment="1">
      <alignment horizontal="right" vertical="center"/>
    </xf>
    <xf numFmtId="179" fontId="13" fillId="0" borderId="15" xfId="5" applyNumberFormat="1" applyFont="1" applyFill="1" applyBorder="1" applyAlignment="1">
      <alignment horizontal="right" vertical="center"/>
    </xf>
    <xf numFmtId="179" fontId="13" fillId="0" borderId="16" xfId="5" applyNumberFormat="1" applyFont="1" applyFill="1" applyBorder="1" applyAlignment="1">
      <alignment horizontal="right" vertical="center"/>
    </xf>
    <xf numFmtId="179"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centerContinuous" vertical="center"/>
    </xf>
    <xf numFmtId="179" fontId="22" fillId="0" borderId="0" xfId="0" applyNumberFormat="1" applyFont="1" applyBorder="1" applyAlignment="1">
      <alignment horizontal="center" vertical="center"/>
    </xf>
    <xf numFmtId="179" fontId="22" fillId="0" borderId="0" xfId="0" applyNumberFormat="1" applyFont="1" applyFill="1" applyBorder="1" applyAlignment="1">
      <alignment vertical="center"/>
    </xf>
    <xf numFmtId="179" fontId="35" fillId="0" borderId="0" xfId="0" applyNumberFormat="1" applyFont="1" applyFill="1" applyBorder="1" applyAlignment="1">
      <alignment horizontal="center" vertical="center"/>
    </xf>
    <xf numFmtId="179" fontId="36" fillId="0" borderId="0" xfId="0" applyNumberFormat="1" applyFont="1" applyFill="1" applyBorder="1" applyAlignment="1">
      <alignment horizontal="center" vertical="center"/>
    </xf>
    <xf numFmtId="178" fontId="5" fillId="0" borderId="17" xfId="5" applyNumberFormat="1" applyFont="1" applyFill="1" applyBorder="1" applyAlignment="1">
      <alignment horizontal="right" vertical="center"/>
    </xf>
    <xf numFmtId="178" fontId="5" fillId="0" borderId="0" xfId="5" applyNumberFormat="1" applyFont="1" applyFill="1" applyBorder="1" applyAlignment="1">
      <alignment horizontal="right" vertical="center"/>
    </xf>
    <xf numFmtId="178" fontId="5" fillId="0" borderId="18" xfId="5" applyNumberFormat="1" applyFont="1" applyFill="1" applyBorder="1" applyAlignment="1">
      <alignment horizontal="right" vertical="center"/>
    </xf>
    <xf numFmtId="178" fontId="22" fillId="0" borderId="0" xfId="0" applyNumberFormat="1" applyFont="1" applyAlignment="1">
      <alignment vertical="center"/>
    </xf>
    <xf numFmtId="178" fontId="5" fillId="0" borderId="14" xfId="5" applyNumberFormat="1" applyFont="1" applyFill="1" applyBorder="1" applyAlignment="1">
      <alignment horizontal="right" vertical="center"/>
    </xf>
    <xf numFmtId="178" fontId="5" fillId="0" borderId="15" xfId="5" applyNumberFormat="1" applyFont="1" applyFill="1" applyBorder="1" applyAlignment="1">
      <alignment horizontal="right" vertical="center"/>
    </xf>
    <xf numFmtId="178" fontId="5" fillId="0" borderId="16" xfId="5" applyNumberFormat="1" applyFont="1" applyFill="1" applyBorder="1" applyAlignment="1">
      <alignment horizontal="right" vertical="center"/>
    </xf>
    <xf numFmtId="178" fontId="10" fillId="0" borderId="0" xfId="0" applyNumberFormat="1" applyFont="1" applyAlignment="1">
      <alignment horizontal="right" vertical="center"/>
    </xf>
    <xf numFmtId="178" fontId="17" fillId="0" borderId="0" xfId="0" applyNumberFormat="1" applyFont="1" applyAlignment="1">
      <alignment vertical="center"/>
    </xf>
    <xf numFmtId="178" fontId="5" fillId="0" borderId="0" xfId="0" applyNumberFormat="1" applyFont="1" applyAlignment="1">
      <alignment vertical="center"/>
    </xf>
    <xf numFmtId="178" fontId="2" fillId="0" borderId="0" xfId="0" applyNumberFormat="1" applyFont="1" applyAlignment="1">
      <alignment horizontal="right" vertical="center"/>
    </xf>
    <xf numFmtId="178" fontId="13" fillId="0" borderId="17" xfId="5" applyNumberFormat="1" applyFont="1" applyFill="1" applyBorder="1" applyAlignment="1">
      <alignment horizontal="right" vertical="center"/>
    </xf>
    <xf numFmtId="178" fontId="13" fillId="0" borderId="0" xfId="5" applyNumberFormat="1" applyFont="1" applyFill="1" applyBorder="1" applyAlignment="1">
      <alignment horizontal="right" vertical="center"/>
    </xf>
    <xf numFmtId="178" fontId="13" fillId="0" borderId="18" xfId="5" applyNumberFormat="1" applyFont="1" applyFill="1" applyBorder="1" applyAlignment="1">
      <alignment horizontal="right" vertical="center"/>
    </xf>
    <xf numFmtId="178" fontId="8" fillId="0" borderId="26" xfId="5" applyNumberFormat="1" applyFont="1" applyFill="1" applyBorder="1" applyAlignment="1">
      <alignment horizontal="right" vertical="center"/>
    </xf>
    <xf numFmtId="178" fontId="13" fillId="0" borderId="14" xfId="5" applyNumberFormat="1" applyFont="1" applyFill="1" applyBorder="1" applyAlignment="1">
      <alignment horizontal="right" vertical="center"/>
    </xf>
    <xf numFmtId="178" fontId="13" fillId="0" borderId="15" xfId="5" applyNumberFormat="1" applyFont="1" applyFill="1" applyBorder="1" applyAlignment="1">
      <alignment horizontal="right" vertical="center"/>
    </xf>
    <xf numFmtId="178" fontId="13" fillId="0" borderId="16" xfId="5" applyNumberFormat="1" applyFont="1" applyFill="1" applyBorder="1" applyAlignment="1">
      <alignment horizontal="right" vertical="center"/>
    </xf>
    <xf numFmtId="178" fontId="14" fillId="0" borderId="0" xfId="0" applyNumberFormat="1" applyFont="1" applyFill="1" applyBorder="1" applyAlignment="1">
      <alignment horizontal="right" vertical="center"/>
    </xf>
    <xf numFmtId="179" fontId="4" fillId="0" borderId="17" xfId="0" applyNumberFormat="1" applyFont="1" applyFill="1" applyBorder="1" applyAlignment="1">
      <alignment vertical="center"/>
    </xf>
    <xf numFmtId="179" fontId="0" fillId="0" borderId="19" xfId="0" applyNumberFormat="1" applyBorder="1" applyAlignment="1">
      <alignment vertical="center"/>
    </xf>
    <xf numFmtId="179" fontId="4" fillId="0" borderId="0" xfId="0" applyNumberFormat="1" applyFont="1" applyFill="1" applyBorder="1" applyAlignment="1">
      <alignment vertical="center"/>
    </xf>
    <xf numFmtId="179" fontId="0" fillId="0" borderId="20" xfId="0" applyNumberFormat="1" applyBorder="1" applyAlignment="1">
      <alignment vertical="center"/>
    </xf>
    <xf numFmtId="179" fontId="0" fillId="0" borderId="21" xfId="0" applyNumberFormat="1" applyBorder="1" applyAlignment="1">
      <alignment horizontal="right" vertical="center"/>
    </xf>
    <xf numFmtId="178" fontId="4" fillId="0" borderId="0" xfId="0" applyNumberFormat="1" applyFont="1" applyFill="1" applyBorder="1" applyAlignment="1">
      <alignment vertical="center"/>
    </xf>
    <xf numFmtId="178" fontId="0" fillId="0" borderId="20" xfId="0" applyNumberFormat="1" applyBorder="1" applyAlignment="1">
      <alignment vertical="center"/>
    </xf>
    <xf numFmtId="0" fontId="8" fillId="0" borderId="20" xfId="0" quotePrefix="1" applyFont="1" applyFill="1" applyBorder="1" applyAlignment="1">
      <alignment horizontal="left" vertical="center"/>
    </xf>
    <xf numFmtId="179" fontId="5" fillId="2" borderId="17" xfId="0" applyNumberFormat="1" applyFont="1" applyFill="1" applyBorder="1" applyAlignment="1">
      <alignment horizontal="right" vertical="center"/>
    </xf>
    <xf numFmtId="179" fontId="4" fillId="2" borderId="19" xfId="0" applyNumberFormat="1" applyFont="1" applyFill="1" applyBorder="1" applyAlignment="1">
      <alignment horizontal="right" vertical="center"/>
    </xf>
    <xf numFmtId="179" fontId="37" fillId="0" borderId="18" xfId="0" applyNumberFormat="1" applyFont="1" applyFill="1" applyBorder="1" applyAlignment="1">
      <alignment horizontal="right" vertical="center"/>
    </xf>
    <xf numFmtId="179" fontId="5" fillId="2" borderId="0" xfId="0" applyNumberFormat="1" applyFont="1" applyFill="1" applyBorder="1" applyAlignment="1">
      <alignment horizontal="right" vertical="center"/>
    </xf>
    <xf numFmtId="179" fontId="5" fillId="2" borderId="18" xfId="0" applyNumberFormat="1" applyFont="1" applyFill="1" applyBorder="1" applyAlignment="1">
      <alignment horizontal="right" vertical="center"/>
    </xf>
    <xf numFmtId="179" fontId="4" fillId="2" borderId="20" xfId="0" applyNumberFormat="1" applyFont="1" applyFill="1" applyBorder="1" applyAlignment="1">
      <alignment horizontal="right" vertical="center"/>
    </xf>
    <xf numFmtId="179" fontId="4" fillId="2" borderId="21" xfId="0" applyNumberFormat="1" applyFont="1" applyFill="1" applyBorder="1" applyAlignment="1">
      <alignment horizontal="right" vertical="center"/>
    </xf>
    <xf numFmtId="178" fontId="8" fillId="0" borderId="15" xfId="5" applyNumberFormat="1" applyFont="1" applyFill="1" applyBorder="1" applyAlignment="1">
      <alignment horizontal="right" vertical="center"/>
    </xf>
    <xf numFmtId="178" fontId="8" fillId="0" borderId="15" xfId="0" applyNumberFormat="1" applyFont="1" applyFill="1" applyBorder="1" applyAlignment="1">
      <alignment horizontal="center" vertical="center"/>
    </xf>
    <xf numFmtId="178" fontId="8" fillId="0" borderId="0" xfId="5" applyNumberFormat="1" applyFont="1" applyFill="1" applyBorder="1" applyAlignment="1">
      <alignment horizontal="right" vertical="center"/>
    </xf>
    <xf numFmtId="178" fontId="8" fillId="0" borderId="0"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13"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5" fillId="2" borderId="0" xfId="0" applyNumberFormat="1" applyFont="1" applyFill="1" applyBorder="1" applyAlignment="1">
      <alignment horizontal="right" vertical="center"/>
    </xf>
    <xf numFmtId="178" fontId="5" fillId="2" borderId="0" xfId="0" applyNumberFormat="1" applyFont="1" applyFill="1" applyBorder="1" applyAlignment="1">
      <alignment horizontal="center" vertical="center"/>
    </xf>
    <xf numFmtId="178" fontId="4" fillId="2" borderId="20" xfId="0" applyNumberFormat="1" applyFont="1" applyFill="1" applyBorder="1" applyAlignment="1">
      <alignment horizontal="right" vertical="center"/>
    </xf>
    <xf numFmtId="178" fontId="4" fillId="2" borderId="20" xfId="0" applyNumberFormat="1" applyFont="1" applyFill="1" applyBorder="1" applyAlignment="1">
      <alignment horizontal="center" vertical="center"/>
    </xf>
    <xf numFmtId="178" fontId="5" fillId="2" borderId="17" xfId="0" applyNumberFormat="1" applyFont="1" applyFill="1" applyBorder="1" applyAlignment="1">
      <alignment horizontal="right" vertical="center"/>
    </xf>
    <xf numFmtId="178" fontId="5" fillId="2" borderId="18" xfId="0" applyNumberFormat="1" applyFont="1" applyFill="1" applyBorder="1" applyAlignment="1">
      <alignment horizontal="right" vertical="center"/>
    </xf>
    <xf numFmtId="178" fontId="4" fillId="2" borderId="19" xfId="0" applyNumberFormat="1" applyFont="1" applyFill="1" applyBorder="1" applyAlignment="1">
      <alignment horizontal="right" vertical="center"/>
    </xf>
    <xf numFmtId="178" fontId="4" fillId="2" borderId="21" xfId="0" applyNumberFormat="1" applyFont="1" applyFill="1" applyBorder="1" applyAlignment="1">
      <alignment horizontal="right" vertical="center"/>
    </xf>
    <xf numFmtId="179" fontId="5" fillId="0" borderId="17" xfId="0" quotePrefix="1" applyNumberFormat="1" applyFont="1" applyFill="1" applyBorder="1" applyAlignment="1">
      <alignment horizontal="right" vertical="center"/>
    </xf>
    <xf numFmtId="179" fontId="22" fillId="0" borderId="0" xfId="0" applyNumberFormat="1" applyFont="1" applyAlignment="1">
      <alignment horizontal="right" vertical="center"/>
    </xf>
    <xf numFmtId="179" fontId="5" fillId="0" borderId="0" xfId="0" applyNumberFormat="1" applyFont="1" applyBorder="1" applyAlignment="1">
      <alignment horizontal="right" vertical="center"/>
    </xf>
    <xf numFmtId="179" fontId="16" fillId="0" borderId="0" xfId="0" applyNumberFormat="1" applyFont="1" applyFill="1" applyBorder="1" applyAlignment="1">
      <alignment horizontal="right" vertical="center"/>
    </xf>
    <xf numFmtId="179" fontId="9" fillId="2" borderId="0" xfId="5" applyNumberFormat="1" applyFont="1" applyFill="1" applyBorder="1" applyAlignment="1">
      <alignment horizontal="right" vertical="center"/>
    </xf>
    <xf numFmtId="179" fontId="9" fillId="2" borderId="0" xfId="0" applyNumberFormat="1" applyFont="1" applyFill="1" applyBorder="1" applyAlignment="1">
      <alignment horizontal="right" vertical="center"/>
    </xf>
    <xf numFmtId="179" fontId="5" fillId="0" borderId="0" xfId="0" applyNumberFormat="1" applyFont="1" applyAlignment="1">
      <alignment horizontal="right"/>
    </xf>
    <xf numFmtId="179" fontId="5" fillId="0" borderId="0" xfId="0" applyNumberFormat="1" applyFont="1" applyAlignment="1">
      <alignment horizontal="right" vertical="center"/>
    </xf>
    <xf numFmtId="179" fontId="22" fillId="0" borderId="0" xfId="0" applyNumberFormat="1" applyFont="1" applyBorder="1" applyAlignment="1">
      <alignment horizontal="right" vertical="center"/>
    </xf>
    <xf numFmtId="179" fontId="3" fillId="0" borderId="0" xfId="0" applyNumberFormat="1" applyFont="1" applyFill="1" applyBorder="1" applyAlignment="1">
      <alignment horizontal="right" vertical="center"/>
    </xf>
    <xf numFmtId="179" fontId="22" fillId="0" borderId="0" xfId="0" applyNumberFormat="1" applyFont="1" applyFill="1" applyBorder="1" applyAlignment="1">
      <alignment horizontal="right" vertical="center"/>
    </xf>
    <xf numFmtId="178" fontId="22" fillId="0" borderId="0" xfId="0" applyNumberFormat="1" applyFont="1" applyAlignment="1">
      <alignment horizontal="right" vertical="center"/>
    </xf>
    <xf numFmtId="178" fontId="22" fillId="2" borderId="0" xfId="0" applyNumberFormat="1" applyFont="1" applyFill="1" applyBorder="1" applyAlignment="1">
      <alignment horizontal="right" vertical="center"/>
    </xf>
    <xf numFmtId="178" fontId="5" fillId="0" borderId="0" xfId="0" applyNumberFormat="1" applyFont="1" applyAlignment="1">
      <alignment horizontal="right" vertical="center"/>
    </xf>
    <xf numFmtId="178" fontId="2" fillId="0" borderId="0" xfId="0" applyNumberFormat="1" applyFont="1" applyAlignment="1">
      <alignment horizontal="right" vertical="top"/>
    </xf>
    <xf numFmtId="178" fontId="22" fillId="0" borderId="0" xfId="0" applyNumberFormat="1" applyFont="1" applyFill="1" applyBorder="1" applyAlignment="1">
      <alignment horizontal="right" vertical="center"/>
    </xf>
    <xf numFmtId="179" fontId="10" fillId="0" borderId="0" xfId="0" applyNumberFormat="1" applyFont="1" applyFill="1" applyBorder="1" applyAlignment="1">
      <alignment horizontal="left" vertical="center"/>
    </xf>
    <xf numFmtId="179" fontId="11" fillId="0" borderId="0" xfId="0" applyNumberFormat="1" applyFont="1" applyFill="1" applyBorder="1" applyAlignment="1">
      <alignment horizontal="left" vertical="center"/>
    </xf>
    <xf numFmtId="179" fontId="2" fillId="0" borderId="0" xfId="0" applyNumberFormat="1" applyFont="1" applyFill="1" applyBorder="1" applyAlignment="1">
      <alignment horizontal="left" vertical="center"/>
    </xf>
    <xf numFmtId="179" fontId="3" fillId="0" borderId="0" xfId="0" applyNumberFormat="1" applyFont="1" applyFill="1" applyBorder="1" applyAlignment="1">
      <alignment horizontal="left" vertical="center"/>
    </xf>
    <xf numFmtId="179" fontId="2" fillId="2" borderId="0" xfId="0" applyNumberFormat="1" applyFont="1" applyFill="1" applyBorder="1" applyAlignment="1">
      <alignment horizontal="left" vertical="center"/>
    </xf>
    <xf numFmtId="178" fontId="5" fillId="0" borderId="21" xfId="0" applyNumberFormat="1" applyFont="1" applyFill="1" applyBorder="1" applyAlignment="1">
      <alignment horizontal="right" vertical="center"/>
    </xf>
    <xf numFmtId="0" fontId="4" fillId="0" borderId="21" xfId="2" quotePrefix="1" applyFont="1" applyFill="1" applyBorder="1" applyAlignment="1">
      <alignment horizontal="left" vertical="center"/>
    </xf>
    <xf numFmtId="49" fontId="8" fillId="0" borderId="20" xfId="0" quotePrefix="1" applyNumberFormat="1" applyFont="1" applyFill="1" applyBorder="1" applyAlignment="1">
      <alignment horizontal="left" vertical="center"/>
    </xf>
    <xf numFmtId="179" fontId="7" fillId="0" borderId="0" xfId="0" applyNumberFormat="1" applyFont="1" applyFill="1" applyBorder="1" applyAlignment="1">
      <alignment horizontal="center" vertical="center"/>
    </xf>
    <xf numFmtId="179" fontId="7" fillId="0" borderId="0" xfId="0" applyNumberFormat="1" applyFont="1" applyFill="1" applyBorder="1" applyAlignment="1">
      <alignment horizontal="right" vertical="center"/>
    </xf>
    <xf numFmtId="179" fontId="4" fillId="2" borderId="15" xfId="0" applyNumberFormat="1" applyFont="1" applyFill="1" applyBorder="1" applyAlignment="1">
      <alignment horizontal="right" vertical="center"/>
    </xf>
    <xf numFmtId="179" fontId="4" fillId="2" borderId="16" xfId="0" applyNumberFormat="1" applyFont="1" applyFill="1" applyBorder="1" applyAlignment="1">
      <alignment horizontal="right" vertical="center"/>
    </xf>
    <xf numFmtId="179" fontId="4" fillId="0" borderId="22" xfId="0" applyNumberFormat="1" applyFont="1" applyFill="1" applyBorder="1" applyAlignment="1">
      <alignment horizontal="right" vertical="center"/>
    </xf>
    <xf numFmtId="179" fontId="4" fillId="2" borderId="0" xfId="0" applyNumberFormat="1" applyFont="1" applyFill="1" applyBorder="1" applyAlignment="1">
      <alignment horizontal="right" vertical="center"/>
    </xf>
    <xf numFmtId="179" fontId="5" fillId="0" borderId="22" xfId="0" applyNumberFormat="1" applyFont="1" applyFill="1" applyBorder="1" applyAlignment="1">
      <alignment horizontal="right" vertical="center"/>
    </xf>
    <xf numFmtId="179" fontId="4" fillId="0" borderId="24" xfId="0" applyNumberFormat="1" applyFont="1" applyFill="1" applyBorder="1" applyAlignment="1">
      <alignment horizontal="right" vertical="center"/>
    </xf>
    <xf numFmtId="179" fontId="22" fillId="2" borderId="0" xfId="0" applyNumberFormat="1" applyFont="1" applyFill="1" applyAlignment="1">
      <alignment vertical="center"/>
    </xf>
    <xf numFmtId="179" fontId="12" fillId="0" borderId="0" xfId="0" applyNumberFormat="1" applyFont="1" applyFill="1" applyAlignment="1">
      <alignment vertical="center"/>
    </xf>
    <xf numFmtId="179" fontId="12" fillId="0" borderId="0" xfId="5" applyNumberFormat="1" applyFont="1" applyFill="1" applyAlignment="1">
      <alignment vertical="center"/>
    </xf>
    <xf numFmtId="179" fontId="12" fillId="0" borderId="0" xfId="5" applyNumberFormat="1" applyFont="1" applyAlignment="1">
      <alignment vertical="center"/>
    </xf>
    <xf numFmtId="179" fontId="7" fillId="0" borderId="0" xfId="0" applyNumberFormat="1" applyFont="1" applyFill="1" applyAlignment="1">
      <alignment vertical="center"/>
    </xf>
    <xf numFmtId="179" fontId="7" fillId="0" borderId="0" xfId="0" applyNumberFormat="1" applyFont="1" applyAlignment="1">
      <alignment vertical="center"/>
    </xf>
    <xf numFmtId="179" fontId="0" fillId="0" borderId="0" xfId="0" applyNumberFormat="1"/>
    <xf numFmtId="179" fontId="5" fillId="0" borderId="0" xfId="5" applyNumberFormat="1" applyFont="1" applyFill="1" applyAlignment="1">
      <alignment vertical="center"/>
    </xf>
    <xf numFmtId="179" fontId="5" fillId="0" borderId="0" xfId="5" applyNumberFormat="1" applyFont="1" applyAlignment="1">
      <alignment vertical="center"/>
    </xf>
    <xf numFmtId="179" fontId="5" fillId="2" borderId="0" xfId="0" applyNumberFormat="1" applyFont="1" applyFill="1" applyBorder="1" applyAlignment="1">
      <alignment horizontal="right"/>
    </xf>
    <xf numFmtId="179" fontId="6" fillId="0" borderId="0" xfId="0" applyNumberFormat="1" applyFont="1" applyAlignment="1">
      <alignment vertical="center"/>
    </xf>
    <xf numFmtId="179" fontId="22" fillId="2" borderId="0" xfId="0" applyNumberFormat="1" applyFont="1" applyFill="1" applyBorder="1" applyAlignment="1">
      <alignment horizontal="right"/>
    </xf>
    <xf numFmtId="179" fontId="13" fillId="0" borderId="0" xfId="0" quotePrefix="1" applyNumberFormat="1" applyFont="1" applyFill="1" applyBorder="1" applyAlignment="1">
      <alignment horizontal="right" vertical="center"/>
    </xf>
    <xf numFmtId="178" fontId="13" fillId="0" borderId="0" xfId="0" quotePrefix="1" applyNumberFormat="1" applyFont="1" applyFill="1" applyBorder="1" applyAlignment="1">
      <alignment horizontal="right" vertical="center"/>
    </xf>
    <xf numFmtId="178" fontId="8" fillId="0" borderId="21" xfId="0" applyNumberFormat="1" applyFont="1" applyFill="1" applyBorder="1" applyAlignment="1">
      <alignment horizontal="right" vertical="center"/>
    </xf>
    <xf numFmtId="3" fontId="8" fillId="2" borderId="19" xfId="0" applyNumberFormat="1" applyFont="1" applyFill="1" applyBorder="1" applyAlignment="1">
      <alignment vertical="center"/>
    </xf>
    <xf numFmtId="3" fontId="8" fillId="2" borderId="24" xfId="0" applyNumberFormat="1" applyFont="1" applyFill="1" applyBorder="1" applyAlignment="1">
      <alignment horizontal="center" vertical="center"/>
    </xf>
    <xf numFmtId="49" fontId="13" fillId="2" borderId="0" xfId="0" quotePrefix="1" applyNumberFormat="1" applyFont="1" applyFill="1" applyBorder="1" applyAlignment="1">
      <alignment horizontal="left" vertical="center"/>
    </xf>
    <xf numFmtId="0" fontId="13" fillId="2" borderId="0" xfId="0" quotePrefix="1" applyFont="1" applyFill="1" applyBorder="1" applyAlignment="1">
      <alignment horizontal="left" vertical="center"/>
    </xf>
    <xf numFmtId="0" fontId="2" fillId="0" borderId="0" xfId="0" applyFont="1"/>
    <xf numFmtId="17" fontId="5" fillId="0" borderId="0" xfId="0" quotePrefix="1" applyNumberFormat="1" applyFont="1" applyAlignment="1">
      <alignment horizontal="left" vertical="center"/>
    </xf>
    <xf numFmtId="0" fontId="4" fillId="0" borderId="20" xfId="2" quotePrefix="1" applyFont="1" applyFill="1" applyBorder="1" applyAlignment="1">
      <alignment horizontal="left" vertical="center"/>
    </xf>
    <xf numFmtId="0" fontId="5" fillId="2" borderId="17" xfId="2" applyFont="1" applyFill="1" applyBorder="1" applyAlignment="1">
      <alignment horizontal="left" vertical="center"/>
    </xf>
    <xf numFmtId="0" fontId="5" fillId="2" borderId="0" xfId="2" applyFont="1" applyFill="1" applyBorder="1" applyAlignment="1">
      <alignment horizontal="left" vertical="center"/>
    </xf>
    <xf numFmtId="0" fontId="5" fillId="2" borderId="18" xfId="2" applyFont="1" applyFill="1" applyBorder="1" applyAlignment="1">
      <alignment horizontal="left" vertical="center"/>
    </xf>
    <xf numFmtId="0" fontId="2" fillId="2" borderId="0" xfId="2" applyFont="1" applyFill="1" applyBorder="1" applyAlignment="1">
      <alignment horizontal="left" vertical="center"/>
    </xf>
    <xf numFmtId="3" fontId="5" fillId="2" borderId="17" xfId="2" applyNumberFormat="1" applyFont="1" applyFill="1" applyBorder="1" applyAlignment="1">
      <alignment horizontal="right" vertical="center"/>
    </xf>
    <xf numFmtId="4" fontId="5" fillId="2" borderId="0" xfId="2" applyNumberFormat="1" applyFont="1" applyFill="1" applyBorder="1" applyAlignment="1">
      <alignment horizontal="right" vertical="center"/>
    </xf>
    <xf numFmtId="3" fontId="5" fillId="2" borderId="0" xfId="2" applyNumberFormat="1" applyFont="1" applyFill="1" applyBorder="1" applyAlignment="1">
      <alignment horizontal="right" vertical="center"/>
    </xf>
    <xf numFmtId="3" fontId="5" fillId="2" borderId="18" xfId="2" applyNumberFormat="1" applyFont="1" applyFill="1" applyBorder="1" applyAlignment="1">
      <alignment horizontal="right" vertical="center"/>
    </xf>
    <xf numFmtId="0" fontId="22" fillId="2" borderId="0" xfId="2" applyFont="1" applyFill="1" applyBorder="1" applyAlignment="1">
      <alignment vertical="center"/>
    </xf>
    <xf numFmtId="4" fontId="5" fillId="2" borderId="16" xfId="0" applyNumberFormat="1" applyFont="1" applyFill="1" applyBorder="1" applyAlignment="1">
      <alignment horizontal="left" vertical="center"/>
    </xf>
    <xf numFmtId="4" fontId="5" fillId="2" borderId="18" xfId="0" applyNumberFormat="1" applyFont="1" applyFill="1" applyBorder="1" applyAlignment="1">
      <alignment horizontal="right" vertical="center"/>
    </xf>
    <xf numFmtId="172" fontId="5" fillId="2" borderId="18" xfId="0" applyNumberFormat="1" applyFont="1" applyFill="1" applyBorder="1" applyAlignment="1">
      <alignment horizontal="right" vertical="center"/>
    </xf>
    <xf numFmtId="0" fontId="8" fillId="2" borderId="0" xfId="0" applyFont="1" applyFill="1" applyBorder="1" applyAlignment="1">
      <alignment horizontal="center" vertical="center"/>
    </xf>
    <xf numFmtId="0" fontId="5" fillId="6" borderId="4" xfId="0" quotePrefix="1" applyFont="1" applyFill="1" applyBorder="1" applyAlignment="1">
      <alignment horizontal="left" vertical="center"/>
    </xf>
    <xf numFmtId="0" fontId="5" fillId="0" borderId="4" xfId="0" quotePrefix="1" applyFont="1" applyBorder="1" applyAlignment="1">
      <alignment horizontal="left" vertical="center"/>
    </xf>
    <xf numFmtId="0" fontId="35" fillId="0" borderId="0" xfId="2" applyFont="1" applyFill="1" applyBorder="1" applyAlignment="1">
      <alignment horizontal="center" vertical="center"/>
    </xf>
    <xf numFmtId="0" fontId="5" fillId="2" borderId="0" xfId="0" quotePrefix="1" applyFont="1" applyFill="1" applyBorder="1" applyAlignment="1">
      <alignment horizontal="left" vertical="center" wrapText="1"/>
    </xf>
    <xf numFmtId="176" fontId="5" fillId="0" borderId="0" xfId="0" applyNumberFormat="1" applyFont="1" applyFill="1" applyBorder="1" applyAlignment="1">
      <alignment vertical="center"/>
    </xf>
    <xf numFmtId="49" fontId="5" fillId="0" borderId="0" xfId="0" applyNumberFormat="1" applyFont="1" applyAlignment="1">
      <alignment horizontal="center" vertical="center"/>
    </xf>
    <xf numFmtId="1" fontId="5" fillId="0" borderId="0" xfId="0" applyNumberFormat="1" applyFont="1" applyFill="1" applyBorder="1" applyAlignment="1">
      <alignment vertical="center"/>
    </xf>
    <xf numFmtId="3" fontId="8" fillId="2" borderId="18" xfId="0" applyNumberFormat="1" applyFont="1" applyFill="1" applyBorder="1" applyAlignment="1">
      <alignment horizontal="left" vertical="center"/>
    </xf>
    <xf numFmtId="2" fontId="8" fillId="2" borderId="0" xfId="0" applyNumberFormat="1" applyFont="1" applyFill="1" applyBorder="1" applyAlignment="1">
      <alignment horizontal="right" vertical="center"/>
    </xf>
    <xf numFmtId="3" fontId="8" fillId="2" borderId="0" xfId="0" applyNumberFormat="1" applyFont="1" applyFill="1" applyBorder="1" applyAlignment="1">
      <alignment vertical="center"/>
    </xf>
    <xf numFmtId="49" fontId="8" fillId="2" borderId="0" xfId="0" applyNumberFormat="1" applyFont="1" applyFill="1" applyBorder="1" applyAlignment="1">
      <alignment horizontal="left" vertical="center"/>
    </xf>
    <xf numFmtId="3" fontId="4" fillId="0" borderId="14" xfId="2" applyNumberFormat="1" applyFont="1" applyFill="1" applyBorder="1" applyAlignment="1">
      <alignment horizontal="right" vertical="center"/>
    </xf>
    <xf numFmtId="4" fontId="4" fillId="0" borderId="15" xfId="2" applyNumberFormat="1" applyFont="1" applyFill="1" applyBorder="1" applyAlignment="1">
      <alignment horizontal="right" vertical="center"/>
    </xf>
    <xf numFmtId="3" fontId="4" fillId="0" borderId="15" xfId="2" applyNumberFormat="1" applyFont="1" applyFill="1" applyBorder="1" applyAlignment="1">
      <alignment horizontal="right" vertical="center"/>
    </xf>
    <xf numFmtId="3" fontId="4" fillId="0" borderId="16" xfId="2" applyNumberFormat="1" applyFont="1" applyFill="1" applyBorder="1" applyAlignment="1">
      <alignment horizontal="right" vertical="center"/>
    </xf>
    <xf numFmtId="3" fontId="8" fillId="0" borderId="23" xfId="0" applyNumberFormat="1" applyFont="1" applyFill="1" applyBorder="1" applyAlignment="1">
      <alignment horizontal="center" vertical="center"/>
    </xf>
    <xf numFmtId="49" fontId="5" fillId="0" borderId="0" xfId="0" quotePrefix="1" applyNumberFormat="1" applyFont="1" applyAlignment="1">
      <alignment horizontal="left"/>
    </xf>
    <xf numFmtId="179" fontId="4" fillId="0" borderId="0" xfId="0" applyNumberFormat="1" applyFont="1" applyFill="1" applyAlignment="1">
      <alignment vertical="center"/>
    </xf>
    <xf numFmtId="179" fontId="13" fillId="0" borderId="0" xfId="0" applyNumberFormat="1" applyFont="1" applyFill="1" applyAlignment="1">
      <alignment vertical="center"/>
    </xf>
    <xf numFmtId="179" fontId="8" fillId="0" borderId="0" xfId="0" applyNumberFormat="1" applyFont="1" applyFill="1" applyBorder="1" applyAlignment="1">
      <alignment vertical="center"/>
    </xf>
    <xf numFmtId="179" fontId="8" fillId="0" borderId="0" xfId="0" applyNumberFormat="1" applyFont="1" applyFill="1" applyAlignment="1">
      <alignment vertical="center"/>
    </xf>
    <xf numFmtId="0" fontId="8" fillId="2" borderId="17" xfId="0" applyFont="1" applyFill="1" applyBorder="1" applyAlignment="1">
      <alignment horizontal="left" vertical="center"/>
    </xf>
    <xf numFmtId="0" fontId="4" fillId="2" borderId="17" xfId="2" applyFont="1" applyFill="1" applyBorder="1" applyAlignment="1">
      <alignment horizontal="left" vertical="center"/>
    </xf>
    <xf numFmtId="0" fontId="4" fillId="0" borderId="11" xfId="0" quotePrefix="1" applyFont="1" applyFill="1" applyBorder="1" applyAlignment="1">
      <alignment horizontal="left" vertical="center"/>
    </xf>
    <xf numFmtId="49" fontId="4" fillId="0" borderId="11" xfId="0" quotePrefix="1" applyNumberFormat="1" applyFont="1" applyFill="1" applyBorder="1" applyAlignment="1">
      <alignment horizontal="left" vertical="center"/>
    </xf>
    <xf numFmtId="49" fontId="4" fillId="0" borderId="32" xfId="5" quotePrefix="1" applyNumberFormat="1" applyFont="1" applyFill="1" applyBorder="1" applyAlignment="1">
      <alignment horizontal="left" vertical="center"/>
    </xf>
    <xf numFmtId="0" fontId="4" fillId="0" borderId="17" xfId="0" quotePrefix="1" applyFont="1" applyFill="1" applyBorder="1" applyAlignment="1">
      <alignment horizontal="left" vertical="center"/>
    </xf>
    <xf numFmtId="0" fontId="5" fillId="0" borderId="18" xfId="0" quotePrefix="1" applyFont="1" applyFill="1" applyBorder="1" applyAlignment="1">
      <alignment horizontal="left" vertical="center"/>
    </xf>
    <xf numFmtId="49" fontId="13" fillId="0" borderId="17" xfId="0" applyNumberFormat="1" applyFont="1" applyFill="1" applyBorder="1" applyAlignment="1">
      <alignment horizontal="left" vertical="center"/>
    </xf>
    <xf numFmtId="0" fontId="13" fillId="0" borderId="0" xfId="0" quotePrefix="1" applyFont="1" applyFill="1" applyBorder="1" applyAlignment="1">
      <alignment horizontal="left" vertical="center"/>
    </xf>
    <xf numFmtId="164" fontId="12" fillId="0" borderId="0" xfId="5" applyFont="1" applyFill="1" applyBorder="1" applyAlignment="1">
      <alignment vertical="center"/>
    </xf>
    <xf numFmtId="3" fontId="8" fillId="2" borderId="18" xfId="0" applyNumberFormat="1" applyFont="1" applyFill="1" applyBorder="1" applyAlignment="1">
      <alignment vertical="center"/>
    </xf>
    <xf numFmtId="3" fontId="8" fillId="2" borderId="22" xfId="0" applyNumberFormat="1" applyFont="1" applyFill="1" applyBorder="1" applyAlignment="1">
      <alignment horizontal="center" vertical="center"/>
    </xf>
    <xf numFmtId="0" fontId="4" fillId="2" borderId="0" xfId="2" applyFont="1" applyFill="1" applyBorder="1" applyAlignment="1">
      <alignment horizontal="left" vertical="center"/>
    </xf>
    <xf numFmtId="0" fontId="4" fillId="2" borderId="18" xfId="2" applyFont="1" applyFill="1" applyBorder="1" applyAlignment="1">
      <alignment horizontal="left" vertical="center"/>
    </xf>
    <xf numFmtId="0" fontId="3" fillId="2" borderId="0" xfId="2" applyFont="1" applyFill="1" applyBorder="1" applyAlignment="1">
      <alignment horizontal="left" vertical="center"/>
    </xf>
    <xf numFmtId="3" fontId="4" fillId="2" borderId="17" xfId="2" applyNumberFormat="1" applyFont="1" applyFill="1" applyBorder="1" applyAlignment="1">
      <alignment horizontal="right" vertical="center"/>
    </xf>
    <xf numFmtId="4" fontId="4" fillId="2" borderId="0" xfId="2" applyNumberFormat="1" applyFont="1" applyFill="1" applyBorder="1" applyAlignment="1">
      <alignment horizontal="right" vertical="center"/>
    </xf>
    <xf numFmtId="3" fontId="4" fillId="2" borderId="0" xfId="2" applyNumberFormat="1" applyFont="1" applyFill="1" applyBorder="1" applyAlignment="1">
      <alignment horizontal="right" vertical="center"/>
    </xf>
    <xf numFmtId="3" fontId="4" fillId="2" borderId="18" xfId="2" applyNumberFormat="1" applyFont="1" applyFill="1" applyBorder="1" applyAlignment="1">
      <alignment horizontal="right" vertical="center"/>
    </xf>
    <xf numFmtId="180" fontId="5" fillId="2" borderId="0" xfId="0" applyNumberFormat="1" applyFont="1" applyFill="1" applyBorder="1" applyAlignment="1">
      <alignment horizontal="right" vertical="center"/>
    </xf>
    <xf numFmtId="180" fontId="5" fillId="2" borderId="18" xfId="0" applyNumberFormat="1" applyFont="1" applyFill="1" applyBorder="1" applyAlignment="1">
      <alignment horizontal="right" vertical="center"/>
    </xf>
    <xf numFmtId="167" fontId="5" fillId="0" borderId="0" xfId="5" applyNumberFormat="1" applyFont="1" applyFill="1" applyBorder="1" applyAlignment="1">
      <alignment horizontal="right" vertical="center"/>
    </xf>
    <xf numFmtId="179" fontId="4" fillId="2" borderId="18" xfId="0" applyNumberFormat="1" applyFont="1" applyFill="1" applyBorder="1" applyAlignment="1">
      <alignment horizontal="right" vertical="center"/>
    </xf>
    <xf numFmtId="179" fontId="4" fillId="0" borderId="16" xfId="0" applyNumberFormat="1" applyFont="1" applyFill="1" applyBorder="1" applyAlignment="1">
      <alignment horizontal="right" vertical="center"/>
    </xf>
    <xf numFmtId="0" fontId="4" fillId="0" borderId="19" xfId="0" quotePrefix="1" applyFont="1" applyFill="1" applyBorder="1" applyAlignment="1">
      <alignment horizontal="left" vertical="center"/>
    </xf>
    <xf numFmtId="170" fontId="0" fillId="0" borderId="0" xfId="0" applyNumberFormat="1"/>
    <xf numFmtId="181" fontId="4" fillId="0" borderId="0" xfId="0" quotePrefix="1" applyNumberFormat="1" applyFont="1" applyFill="1" applyBorder="1" applyAlignment="1">
      <alignment horizontal="right" vertical="center"/>
    </xf>
    <xf numFmtId="181" fontId="4" fillId="0" borderId="0" xfId="0" applyNumberFormat="1" applyFont="1" applyFill="1" applyBorder="1" applyAlignment="1">
      <alignment horizontal="right" vertical="center"/>
    </xf>
    <xf numFmtId="3" fontId="19" fillId="0" borderId="0" xfId="0" applyNumberFormat="1" applyFont="1" applyFill="1" applyBorder="1" applyAlignment="1">
      <alignment vertical="center"/>
    </xf>
    <xf numFmtId="49" fontId="4" fillId="7" borderId="33" xfId="0" applyNumberFormat="1" applyFont="1" applyFill="1" applyBorder="1" applyAlignment="1">
      <alignment horizontal="center" vertical="center"/>
    </xf>
    <xf numFmtId="49" fontId="30" fillId="8" borderId="13"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0" fontId="30" fillId="8" borderId="13" xfId="0" quotePrefix="1" applyFont="1" applyFill="1" applyBorder="1" applyAlignment="1">
      <alignment horizontal="center" vertical="center"/>
    </xf>
    <xf numFmtId="49" fontId="30" fillId="8" borderId="13" xfId="0" quotePrefix="1" applyNumberFormat="1" applyFont="1" applyFill="1" applyBorder="1" applyAlignment="1">
      <alignment horizontal="center" vertical="center"/>
    </xf>
    <xf numFmtId="0" fontId="30" fillId="8" borderId="13" xfId="0" applyFont="1" applyFill="1" applyBorder="1" applyAlignment="1">
      <alignment horizontal="center" vertical="center"/>
    </xf>
    <xf numFmtId="0" fontId="30" fillId="8" borderId="13" xfId="0" applyNumberFormat="1" applyFont="1" applyFill="1" applyBorder="1" applyAlignment="1">
      <alignment horizontal="center" vertical="center"/>
    </xf>
    <xf numFmtId="0" fontId="30" fillId="8" borderId="13" xfId="0" applyFont="1" applyFill="1" applyBorder="1" applyAlignment="1">
      <alignment horizontal="centerContinuous" vertical="center"/>
    </xf>
    <xf numFmtId="181" fontId="4" fillId="7" borderId="35" xfId="0" applyNumberFormat="1" applyFont="1" applyFill="1" applyBorder="1" applyAlignment="1">
      <alignment horizontal="center" vertical="center"/>
    </xf>
    <xf numFmtId="49" fontId="4" fillId="7" borderId="35" xfId="0" applyNumberFormat="1" applyFont="1" applyFill="1" applyBorder="1" applyAlignment="1">
      <alignment horizontal="centerContinuous" vertical="center" wrapText="1"/>
    </xf>
    <xf numFmtId="49" fontId="4" fillId="7" borderId="36" xfId="0" applyNumberFormat="1" applyFont="1" applyFill="1" applyBorder="1" applyAlignment="1">
      <alignment horizontal="centerContinuous" vertical="center" wrapText="1"/>
    </xf>
    <xf numFmtId="49" fontId="4" fillId="7" borderId="37" xfId="0" applyNumberFormat="1" applyFont="1" applyFill="1" applyBorder="1" applyAlignment="1">
      <alignment horizontal="center" vertical="center"/>
    </xf>
    <xf numFmtId="0" fontId="4" fillId="7" borderId="33" xfId="0" applyFont="1" applyFill="1" applyBorder="1" applyAlignment="1">
      <alignment horizontal="center" vertical="center" wrapText="1"/>
    </xf>
    <xf numFmtId="0" fontId="4" fillId="7" borderId="37" xfId="0" applyFont="1" applyFill="1" applyBorder="1" applyAlignment="1">
      <alignment horizontal="center" vertical="center" wrapText="1"/>
    </xf>
    <xf numFmtId="167" fontId="4" fillId="7" borderId="38" xfId="5" applyNumberFormat="1" applyFont="1" applyFill="1" applyBorder="1" applyAlignment="1">
      <alignment horizontal="centerContinuous" vertical="center" wrapText="1"/>
    </xf>
    <xf numFmtId="167" fontId="4" fillId="7" borderId="33" xfId="5" applyNumberFormat="1" applyFont="1" applyFill="1" applyBorder="1" applyAlignment="1">
      <alignment horizontal="center" vertical="center"/>
    </xf>
    <xf numFmtId="167" fontId="4" fillId="7" borderId="33" xfId="5" applyNumberFormat="1" applyFont="1" applyFill="1" applyBorder="1" applyAlignment="1">
      <alignment horizontal="center" vertical="center" wrapText="1"/>
    </xf>
    <xf numFmtId="0" fontId="4" fillId="7" borderId="21" xfId="0" applyFont="1" applyFill="1" applyBorder="1" applyAlignment="1">
      <alignment horizontal="center" vertical="center"/>
    </xf>
    <xf numFmtId="0" fontId="4" fillId="7" borderId="39" xfId="0" applyFont="1" applyFill="1" applyBorder="1" applyAlignment="1">
      <alignment horizontal="center" vertical="center" wrapText="1"/>
    </xf>
    <xf numFmtId="0" fontId="4" fillId="7" borderId="40" xfId="0" applyFont="1" applyFill="1" applyBorder="1" applyAlignment="1">
      <alignment horizontal="centerContinuous" vertical="center" wrapText="1"/>
    </xf>
    <xf numFmtId="0" fontId="4" fillId="7" borderId="41" xfId="0" applyFont="1" applyFill="1" applyBorder="1" applyAlignment="1">
      <alignment horizontal="centerContinuous" vertical="center"/>
    </xf>
    <xf numFmtId="0" fontId="4" fillId="7" borderId="21" xfId="0" applyFont="1" applyFill="1" applyBorder="1" applyAlignment="1">
      <alignment horizontal="center" vertical="center" wrapText="1"/>
    </xf>
    <xf numFmtId="0" fontId="5" fillId="7" borderId="42" xfId="0" applyFont="1" applyFill="1" applyBorder="1" applyAlignment="1">
      <alignment horizontal="center" vertical="center"/>
    </xf>
    <xf numFmtId="0" fontId="5" fillId="7" borderId="39" xfId="0" applyFont="1" applyFill="1" applyBorder="1" applyAlignment="1">
      <alignment horizontal="centerContinuous" vertical="center" wrapText="1"/>
    </xf>
    <xf numFmtId="0" fontId="5" fillId="7" borderId="43"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21" xfId="0" applyFont="1" applyFill="1" applyBorder="1" applyAlignment="1">
      <alignment horizontal="center" vertical="center" wrapText="1"/>
    </xf>
    <xf numFmtId="0" fontId="5" fillId="7" borderId="43" xfId="0" applyFont="1" applyFill="1" applyBorder="1" applyAlignment="1">
      <alignment horizontal="centerContinuous" vertical="center" wrapText="1"/>
    </xf>
    <xf numFmtId="0" fontId="5" fillId="7" borderId="21" xfId="0" applyFont="1" applyFill="1" applyBorder="1" applyAlignment="1">
      <alignment horizontal="centerContinuous" vertical="center" wrapText="1"/>
    </xf>
    <xf numFmtId="0" fontId="4" fillId="7" borderId="42" xfId="0" applyFont="1" applyFill="1" applyBorder="1" applyAlignment="1">
      <alignment horizontal="center" vertical="center"/>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39" xfId="0" applyFont="1" applyFill="1" applyBorder="1" applyAlignment="1">
      <alignment horizontal="centerContinuous" vertical="center"/>
    </xf>
    <xf numFmtId="0" fontId="4" fillId="7" borderId="21" xfId="0" applyFont="1" applyFill="1" applyBorder="1" applyAlignment="1">
      <alignment horizontal="centerContinuous" vertical="center"/>
    </xf>
    <xf numFmtId="178" fontId="4" fillId="7" borderId="39" xfId="0" applyNumberFormat="1" applyFont="1" applyFill="1" applyBorder="1" applyAlignment="1">
      <alignment horizontal="centerContinuous" vertical="center"/>
    </xf>
    <xf numFmtId="178" fontId="4" fillId="7" borderId="21" xfId="0" applyNumberFormat="1" applyFont="1" applyFill="1" applyBorder="1" applyAlignment="1">
      <alignment horizontal="centerContinuous" vertical="center"/>
    </xf>
    <xf numFmtId="0" fontId="4" fillId="7" borderId="46" xfId="0" applyFont="1" applyFill="1" applyBorder="1" applyAlignment="1">
      <alignment vertical="center"/>
    </xf>
    <xf numFmtId="0" fontId="4" fillId="7" borderId="47" xfId="0" applyFont="1" applyFill="1" applyBorder="1" applyAlignment="1">
      <alignment vertical="center"/>
    </xf>
    <xf numFmtId="179" fontId="4" fillId="7" borderId="13" xfId="0" applyNumberFormat="1" applyFont="1" applyFill="1" applyBorder="1" applyAlignment="1">
      <alignment vertical="center"/>
    </xf>
    <xf numFmtId="0" fontId="22" fillId="7" borderId="0" xfId="0" applyFont="1" applyFill="1" applyAlignment="1">
      <alignment vertical="center"/>
    </xf>
    <xf numFmtId="178" fontId="4" fillId="7" borderId="13" xfId="5" applyNumberFormat="1" applyFont="1" applyFill="1" applyBorder="1" applyAlignment="1">
      <alignment horizontal="right" vertical="center"/>
    </xf>
    <xf numFmtId="179" fontId="4" fillId="7" borderId="13" xfId="0" applyNumberFormat="1" applyFont="1" applyFill="1" applyBorder="1" applyAlignment="1">
      <alignment horizontal="right" vertical="center"/>
    </xf>
    <xf numFmtId="179" fontId="4" fillId="7" borderId="39" xfId="0" applyNumberFormat="1" applyFont="1" applyFill="1" applyBorder="1" applyAlignment="1">
      <alignment horizontal="center" vertical="center" wrapText="1"/>
    </xf>
    <xf numFmtId="179" fontId="4" fillId="7" borderId="45" xfId="0" applyNumberFormat="1" applyFont="1" applyFill="1" applyBorder="1" applyAlignment="1">
      <alignment horizontal="center" vertical="center" wrapText="1"/>
    </xf>
    <xf numFmtId="179" fontId="4" fillId="7" borderId="21" xfId="0" applyNumberFormat="1" applyFont="1" applyFill="1" applyBorder="1" applyAlignment="1">
      <alignment horizontal="center" vertical="center" wrapText="1"/>
    </xf>
    <xf numFmtId="0" fontId="4" fillId="7" borderId="48" xfId="0" applyFont="1" applyFill="1" applyBorder="1" applyAlignment="1">
      <alignment vertical="center"/>
    </xf>
    <xf numFmtId="0" fontId="4" fillId="7" borderId="45" xfId="0" applyFont="1" applyFill="1" applyBorder="1" applyAlignment="1">
      <alignment horizontal="center" vertical="center"/>
    </xf>
    <xf numFmtId="0" fontId="4" fillId="7" borderId="49" xfId="0" applyFont="1" applyFill="1" applyBorder="1" applyAlignment="1">
      <alignment vertical="center"/>
    </xf>
    <xf numFmtId="0" fontId="4" fillId="7" borderId="50" xfId="0" applyFont="1" applyFill="1" applyBorder="1" applyAlignment="1">
      <alignment vertical="center"/>
    </xf>
    <xf numFmtId="178" fontId="8" fillId="7" borderId="13" xfId="5" applyNumberFormat="1" applyFont="1" applyFill="1" applyBorder="1" applyAlignment="1">
      <alignment horizontal="right" vertical="center"/>
    </xf>
    <xf numFmtId="0" fontId="4" fillId="7" borderId="42"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2" applyFont="1" applyFill="1" applyBorder="1" applyAlignment="1">
      <alignment horizontal="centerContinuous" vertical="center"/>
    </xf>
    <xf numFmtId="0" fontId="4" fillId="7" borderId="53" xfId="2" applyFont="1" applyFill="1" applyBorder="1" applyAlignment="1">
      <alignment horizontal="centerContinuous" vertical="center"/>
    </xf>
    <xf numFmtId="0" fontId="4" fillId="7" borderId="42" xfId="2" applyFont="1" applyFill="1" applyBorder="1" applyAlignment="1">
      <alignment horizontal="center" vertical="center" wrapText="1"/>
    </xf>
    <xf numFmtId="0" fontId="4" fillId="7" borderId="39" xfId="2" quotePrefix="1" applyFont="1" applyFill="1" applyBorder="1" applyAlignment="1">
      <alignment horizontal="center" vertical="center" wrapText="1"/>
    </xf>
    <xf numFmtId="0" fontId="4" fillId="7" borderId="39" xfId="2" applyFont="1" applyFill="1" applyBorder="1" applyAlignment="1">
      <alignment horizontal="center" vertical="center" wrapText="1"/>
    </xf>
    <xf numFmtId="0" fontId="4" fillId="7" borderId="45" xfId="2" applyFont="1" applyFill="1" applyBorder="1" applyAlignment="1">
      <alignment horizontal="center" vertical="center" wrapText="1"/>
    </xf>
    <xf numFmtId="0" fontId="4" fillId="7" borderId="54" xfId="0" applyFont="1" applyFill="1" applyBorder="1" applyAlignment="1">
      <alignment horizontal="center" vertical="center" wrapText="1"/>
    </xf>
    <xf numFmtId="0" fontId="4" fillId="7" borderId="55" xfId="0" applyFont="1" applyFill="1" applyBorder="1" applyAlignment="1">
      <alignment horizontal="centerContinuous" vertical="center"/>
    </xf>
    <xf numFmtId="0" fontId="22" fillId="7" borderId="56" xfId="0" applyFont="1" applyFill="1" applyBorder="1" applyAlignment="1">
      <alignment horizontal="centerContinuous" vertical="center"/>
    </xf>
    <xf numFmtId="0" fontId="22" fillId="7" borderId="57" xfId="0" applyFont="1" applyFill="1" applyBorder="1" applyAlignment="1">
      <alignment horizontal="centerContinuous" vertical="center"/>
    </xf>
    <xf numFmtId="0" fontId="4" fillId="7" borderId="43" xfId="0" applyFont="1" applyFill="1" applyBorder="1" applyAlignment="1">
      <alignment horizontal="center" vertical="center" wrapText="1"/>
    </xf>
    <xf numFmtId="179" fontId="4" fillId="7" borderId="13" xfId="0" quotePrefix="1" applyNumberFormat="1" applyFont="1" applyFill="1" applyBorder="1" applyAlignment="1" applyProtection="1">
      <alignment horizontal="center" vertical="center" wrapText="1"/>
    </xf>
    <xf numFmtId="179" fontId="4" fillId="7" borderId="13" xfId="0" quotePrefix="1" applyNumberFormat="1" applyFont="1" applyFill="1" applyBorder="1" applyAlignment="1" applyProtection="1">
      <alignment horizontal="center" vertical="center"/>
    </xf>
    <xf numFmtId="179" fontId="4" fillId="7" borderId="50" xfId="0" quotePrefix="1" applyNumberFormat="1" applyFont="1" applyFill="1" applyBorder="1" applyAlignment="1" applyProtection="1">
      <alignment horizontal="center" vertical="center"/>
    </xf>
    <xf numFmtId="179" fontId="4" fillId="7" borderId="50" xfId="0" quotePrefix="1" applyNumberFormat="1" applyFont="1" applyFill="1" applyBorder="1" applyAlignment="1" applyProtection="1">
      <alignment horizontal="center" vertical="center" wrapText="1"/>
    </xf>
    <xf numFmtId="179" fontId="4" fillId="7" borderId="50" xfId="0" applyNumberFormat="1" applyFont="1" applyFill="1" applyBorder="1" applyAlignment="1" applyProtection="1">
      <alignment horizontal="center" vertical="center" wrapText="1"/>
    </xf>
    <xf numFmtId="14" fontId="4" fillId="7" borderId="13" xfId="0" quotePrefix="1" applyNumberFormat="1" applyFont="1" applyFill="1" applyBorder="1" applyAlignment="1" applyProtection="1">
      <alignment horizontal="center" vertical="center"/>
    </xf>
    <xf numFmtId="49" fontId="4" fillId="7" borderId="13" xfId="0" quotePrefix="1" applyNumberFormat="1" applyFont="1" applyFill="1" applyBorder="1" applyAlignment="1" applyProtection="1">
      <alignment horizontal="center" vertical="center"/>
    </xf>
    <xf numFmtId="49" fontId="4" fillId="7" borderId="13" xfId="0" applyNumberFormat="1" applyFont="1" applyFill="1" applyBorder="1" applyAlignment="1" applyProtection="1">
      <alignment horizontal="center" vertical="center"/>
    </xf>
    <xf numFmtId="49" fontId="4" fillId="7" borderId="50" xfId="0" quotePrefix="1" applyNumberFormat="1" applyFont="1" applyFill="1" applyBorder="1" applyAlignment="1" applyProtection="1">
      <alignment horizontal="center" vertical="center"/>
    </xf>
    <xf numFmtId="0" fontId="8" fillId="9" borderId="17" xfId="0" applyFont="1" applyFill="1" applyBorder="1" applyAlignment="1">
      <alignment horizontal="left" vertical="center"/>
    </xf>
    <xf numFmtId="0" fontId="8" fillId="9" borderId="0" xfId="0" applyFont="1" applyFill="1" applyBorder="1" applyAlignment="1">
      <alignment horizontal="left" vertical="center"/>
    </xf>
    <xf numFmtId="3" fontId="8" fillId="9" borderId="18" xfId="0" applyNumberFormat="1" applyFont="1" applyFill="1" applyBorder="1" applyAlignment="1">
      <alignment horizontal="right" vertical="center"/>
    </xf>
    <xf numFmtId="3" fontId="8" fillId="9" borderId="17" xfId="0" applyNumberFormat="1" applyFont="1" applyFill="1" applyBorder="1" applyAlignment="1">
      <alignment horizontal="right" vertical="center"/>
    </xf>
    <xf numFmtId="4" fontId="8" fillId="9" borderId="0" xfId="0" applyNumberFormat="1" applyFont="1" applyFill="1" applyBorder="1" applyAlignment="1">
      <alignment horizontal="right" vertical="center"/>
    </xf>
    <xf numFmtId="3" fontId="8" fillId="9" borderId="0" xfId="0" applyNumberFormat="1" applyFont="1" applyFill="1" applyBorder="1" applyAlignment="1">
      <alignment vertical="center"/>
    </xf>
    <xf numFmtId="3" fontId="8" fillId="9" borderId="18" xfId="0" applyNumberFormat="1" applyFont="1" applyFill="1" applyBorder="1" applyAlignment="1">
      <alignment vertical="center"/>
    </xf>
    <xf numFmtId="3" fontId="8" fillId="9" borderId="17" xfId="0" applyNumberFormat="1" applyFont="1" applyFill="1" applyBorder="1" applyAlignment="1">
      <alignment vertical="center"/>
    </xf>
    <xf numFmtId="4" fontId="8" fillId="9" borderId="17" xfId="0" quotePrefix="1" applyNumberFormat="1" applyFont="1" applyFill="1" applyBorder="1" applyAlignment="1">
      <alignment horizontal="right" vertical="center"/>
    </xf>
    <xf numFmtId="4" fontId="8" fillId="9" borderId="0" xfId="0" quotePrefix="1" applyNumberFormat="1" applyFont="1" applyFill="1" applyBorder="1" applyAlignment="1">
      <alignment horizontal="right" vertical="center"/>
    </xf>
    <xf numFmtId="4" fontId="8" fillId="9" borderId="18" xfId="0" quotePrefix="1" applyNumberFormat="1" applyFont="1" applyFill="1" applyBorder="1" applyAlignment="1">
      <alignment horizontal="right" vertical="center"/>
    </xf>
    <xf numFmtId="3" fontId="8" fillId="9" borderId="22" xfId="0" applyNumberFormat="1" applyFont="1" applyFill="1" applyBorder="1" applyAlignment="1">
      <alignment horizontal="center" vertical="center"/>
    </xf>
    <xf numFmtId="179" fontId="4" fillId="9" borderId="20" xfId="0" applyNumberFormat="1" applyFont="1" applyFill="1" applyBorder="1" applyAlignment="1">
      <alignment horizontal="right" vertical="center"/>
    </xf>
    <xf numFmtId="179" fontId="4" fillId="9" borderId="21" xfId="0" applyNumberFormat="1" applyFont="1" applyFill="1" applyBorder="1" applyAlignment="1">
      <alignment horizontal="right" vertical="center"/>
    </xf>
    <xf numFmtId="179" fontId="4" fillId="9" borderId="19" xfId="0" applyNumberFormat="1" applyFont="1" applyFill="1" applyBorder="1" applyAlignment="1">
      <alignment horizontal="right" vertical="center"/>
    </xf>
    <xf numFmtId="178" fontId="4" fillId="9" borderId="19" xfId="0" applyNumberFormat="1" applyFont="1" applyFill="1" applyBorder="1" applyAlignment="1">
      <alignment horizontal="right" vertical="center"/>
    </xf>
    <xf numFmtId="178" fontId="4" fillId="9" borderId="20" xfId="0" applyNumberFormat="1" applyFont="1" applyFill="1" applyBorder="1" applyAlignment="1">
      <alignment horizontal="right" vertical="center"/>
    </xf>
    <xf numFmtId="178" fontId="4" fillId="9" borderId="21" xfId="5" applyNumberFormat="1" applyFont="1" applyFill="1" applyBorder="1" applyAlignment="1">
      <alignment horizontal="right" vertical="center"/>
    </xf>
    <xf numFmtId="179" fontId="4" fillId="9" borderId="20" xfId="5" applyNumberFormat="1" applyFont="1" applyFill="1" applyBorder="1" applyAlignment="1">
      <alignment horizontal="right" vertical="center"/>
    </xf>
    <xf numFmtId="179" fontId="4" fillId="9" borderId="21" xfId="5" applyNumberFormat="1" applyFont="1" applyFill="1" applyBorder="1" applyAlignment="1">
      <alignment horizontal="right" vertical="center"/>
    </xf>
    <xf numFmtId="179" fontId="4" fillId="9" borderId="19" xfId="5" applyNumberFormat="1" applyFont="1" applyFill="1" applyBorder="1" applyAlignment="1">
      <alignment horizontal="right" vertical="center"/>
    </xf>
    <xf numFmtId="179" fontId="8" fillId="9" borderId="19" xfId="0" applyNumberFormat="1" applyFont="1" applyFill="1" applyBorder="1" applyAlignment="1">
      <alignment horizontal="right" vertical="center"/>
    </xf>
    <xf numFmtId="179" fontId="8" fillId="9" borderId="20" xfId="0" applyNumberFormat="1" applyFont="1" applyFill="1" applyBorder="1" applyAlignment="1">
      <alignment horizontal="right" vertical="center"/>
    </xf>
    <xf numFmtId="179" fontId="8" fillId="9" borderId="21" xfId="0" applyNumberFormat="1" applyFont="1" applyFill="1" applyBorder="1" applyAlignment="1">
      <alignment horizontal="right" vertical="center"/>
    </xf>
    <xf numFmtId="0" fontId="4" fillId="9" borderId="19" xfId="0" applyFont="1" applyFill="1" applyBorder="1" applyAlignment="1">
      <alignment vertical="center"/>
    </xf>
    <xf numFmtId="0" fontId="4" fillId="9" borderId="21" xfId="0" applyFont="1" applyFill="1" applyBorder="1" applyAlignment="1">
      <alignment vertical="center"/>
    </xf>
    <xf numFmtId="179" fontId="4" fillId="9" borderId="20" xfId="0" applyNumberFormat="1" applyFont="1" applyFill="1" applyBorder="1" applyAlignment="1">
      <alignment vertical="center"/>
    </xf>
    <xf numFmtId="179" fontId="4" fillId="9" borderId="21" xfId="0" applyNumberFormat="1" applyFont="1" applyFill="1" applyBorder="1" applyAlignment="1">
      <alignment vertical="center"/>
    </xf>
    <xf numFmtId="179" fontId="4" fillId="9" borderId="19" xfId="0" applyNumberFormat="1" applyFont="1" applyFill="1" applyBorder="1" applyAlignment="1">
      <alignment vertical="center"/>
    </xf>
    <xf numFmtId="178" fontId="8" fillId="9" borderId="19" xfId="5" applyNumberFormat="1" applyFont="1" applyFill="1" applyBorder="1" applyAlignment="1">
      <alignment horizontal="right" vertical="center"/>
    </xf>
    <xf numFmtId="178" fontId="8" fillId="9" borderId="20" xfId="5" applyNumberFormat="1" applyFont="1" applyFill="1" applyBorder="1" applyAlignment="1">
      <alignment horizontal="right" vertical="center"/>
    </xf>
    <xf numFmtId="178" fontId="8" fillId="9" borderId="21" xfId="5" applyNumberFormat="1" applyFont="1" applyFill="1" applyBorder="1" applyAlignment="1">
      <alignment horizontal="right" vertical="center"/>
    </xf>
    <xf numFmtId="0" fontId="8" fillId="9" borderId="19" xfId="0" applyFont="1" applyFill="1" applyBorder="1" applyAlignment="1">
      <alignment vertical="center"/>
    </xf>
    <xf numFmtId="0" fontId="8" fillId="9" borderId="20" xfId="0" applyFont="1" applyFill="1" applyBorder="1" applyAlignment="1">
      <alignment vertical="center"/>
    </xf>
    <xf numFmtId="179" fontId="8" fillId="9" borderId="19" xfId="5" applyNumberFormat="1" applyFont="1" applyFill="1" applyBorder="1" applyAlignment="1">
      <alignment horizontal="right" vertical="center"/>
    </xf>
    <xf numFmtId="179" fontId="8" fillId="9" borderId="20" xfId="5" applyNumberFormat="1" applyFont="1" applyFill="1" applyBorder="1" applyAlignment="1">
      <alignment horizontal="right" vertical="center"/>
    </xf>
    <xf numFmtId="179" fontId="8" fillId="9" borderId="21" xfId="5" applyNumberFormat="1" applyFont="1" applyFill="1" applyBorder="1" applyAlignment="1">
      <alignment horizontal="right" vertical="center"/>
    </xf>
    <xf numFmtId="0" fontId="19" fillId="9" borderId="21" xfId="0" applyFont="1" applyFill="1" applyBorder="1" applyAlignment="1">
      <alignment vertical="center"/>
    </xf>
    <xf numFmtId="166" fontId="8" fillId="9" borderId="19" xfId="0" applyNumberFormat="1" applyFont="1" applyFill="1" applyBorder="1" applyAlignment="1">
      <alignment horizontal="left" vertical="center"/>
    </xf>
    <xf numFmtId="0" fontId="8" fillId="9" borderId="21" xfId="0" applyFont="1" applyFill="1" applyBorder="1" applyAlignment="1">
      <alignment vertical="center"/>
    </xf>
    <xf numFmtId="3" fontId="13" fillId="9" borderId="18"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49" fontId="8" fillId="9" borderId="0" xfId="0" applyNumberFormat="1" applyFont="1" applyFill="1" applyBorder="1" applyAlignment="1">
      <alignment horizontal="left" vertical="center"/>
    </xf>
    <xf numFmtId="3" fontId="8" fillId="9" borderId="18" xfId="0" applyNumberFormat="1" applyFont="1" applyFill="1" applyBorder="1" applyAlignment="1">
      <alignment horizontal="left" vertical="center"/>
    </xf>
    <xf numFmtId="4" fontId="8" fillId="9" borderId="18" xfId="0" applyNumberFormat="1" applyFont="1" applyFill="1" applyBorder="1" applyAlignment="1">
      <alignment horizontal="right" vertical="center"/>
    </xf>
    <xf numFmtId="179" fontId="4" fillId="9" borderId="22" xfId="0" applyNumberFormat="1" applyFont="1" applyFill="1" applyBorder="1" applyAlignment="1">
      <alignment horizontal="right" vertical="center"/>
    </xf>
    <xf numFmtId="179" fontId="5" fillId="9" borderId="22" xfId="0" applyNumberFormat="1" applyFont="1" applyFill="1" applyBorder="1" applyAlignment="1">
      <alignment horizontal="right" vertical="center"/>
    </xf>
    <xf numFmtId="179" fontId="4" fillId="9" borderId="24" xfId="0" applyNumberFormat="1" applyFont="1" applyFill="1" applyBorder="1" applyAlignment="1">
      <alignment horizontal="right" vertical="center"/>
    </xf>
    <xf numFmtId="4" fontId="4" fillId="9" borderId="16" xfId="0" applyNumberFormat="1" applyFont="1" applyFill="1" applyBorder="1" applyAlignment="1">
      <alignment horizontal="left" vertical="center"/>
    </xf>
    <xf numFmtId="4" fontId="4" fillId="9" borderId="18" xfId="0" applyNumberFormat="1" applyFont="1" applyFill="1" applyBorder="1" applyAlignment="1">
      <alignment horizontal="right" vertical="center"/>
    </xf>
    <xf numFmtId="180" fontId="4" fillId="9" borderId="18" xfId="0" applyNumberFormat="1" applyFont="1" applyFill="1" applyBorder="1" applyAlignment="1">
      <alignment horizontal="right" vertical="center"/>
    </xf>
    <xf numFmtId="0" fontId="4" fillId="9" borderId="17" xfId="2" applyFont="1" applyFill="1" applyBorder="1" applyAlignment="1">
      <alignment horizontal="left" vertical="center"/>
    </xf>
    <xf numFmtId="0" fontId="4" fillId="9" borderId="0" xfId="2" applyFont="1" applyFill="1" applyBorder="1" applyAlignment="1">
      <alignment horizontal="left" vertical="center"/>
    </xf>
    <xf numFmtId="0" fontId="4" fillId="9" borderId="18" xfId="2" applyFont="1" applyFill="1" applyBorder="1" applyAlignment="1">
      <alignment horizontal="left" vertical="center"/>
    </xf>
    <xf numFmtId="3" fontId="4" fillId="9" borderId="17" xfId="2" applyNumberFormat="1" applyFont="1" applyFill="1" applyBorder="1" applyAlignment="1">
      <alignment horizontal="right" vertical="center"/>
    </xf>
    <xf numFmtId="4" fontId="4" fillId="9" borderId="0" xfId="2" applyNumberFormat="1" applyFont="1" applyFill="1" applyBorder="1" applyAlignment="1">
      <alignment horizontal="right" vertical="center"/>
    </xf>
    <xf numFmtId="3" fontId="4" fillId="9" borderId="0" xfId="2" applyNumberFormat="1" applyFont="1" applyFill="1" applyBorder="1" applyAlignment="1">
      <alignment horizontal="right" vertical="center"/>
    </xf>
    <xf numFmtId="3" fontId="4" fillId="9" borderId="18" xfId="2" applyNumberFormat="1" applyFont="1" applyFill="1" applyBorder="1" applyAlignment="1">
      <alignment horizontal="right" vertical="center"/>
    </xf>
    <xf numFmtId="0" fontId="4" fillId="7" borderId="20" xfId="0" applyFont="1" applyFill="1" applyBorder="1" applyAlignment="1">
      <alignment horizontal="center" vertical="center"/>
    </xf>
    <xf numFmtId="0" fontId="23" fillId="0" borderId="0" xfId="0" applyFont="1"/>
    <xf numFmtId="10" fontId="23" fillId="0" borderId="0" xfId="0" applyNumberFormat="1" applyFont="1"/>
    <xf numFmtId="0" fontId="2" fillId="0" borderId="26" xfId="0" applyFont="1" applyFill="1" applyBorder="1" applyAlignment="1">
      <alignment horizontal="center" vertical="center" wrapText="1"/>
    </xf>
    <xf numFmtId="181" fontId="4" fillId="0" borderId="0" xfId="0" applyNumberFormat="1" applyFont="1" applyFill="1" applyBorder="1" applyAlignment="1">
      <alignment vertical="center"/>
    </xf>
    <xf numFmtId="0" fontId="13" fillId="0" borderId="0" xfId="0" quotePrefix="1" applyFont="1" applyFill="1" applyBorder="1" applyAlignment="1">
      <alignment horizontal="right" vertical="center"/>
    </xf>
    <xf numFmtId="0" fontId="22" fillId="2" borderId="17" xfId="0" applyFont="1" applyFill="1" applyBorder="1" applyAlignment="1">
      <alignment vertical="center"/>
    </xf>
    <xf numFmtId="0" fontId="22" fillId="0" borderId="17" xfId="2" applyFont="1" applyFill="1" applyBorder="1" applyAlignment="1">
      <alignment vertical="center"/>
    </xf>
    <xf numFmtId="0" fontId="13" fillId="2" borderId="17" xfId="0" applyFont="1" applyFill="1" applyBorder="1" applyAlignment="1">
      <alignment horizontal="right" vertical="center"/>
    </xf>
    <xf numFmtId="0" fontId="32" fillId="0" borderId="22" xfId="1" quotePrefix="1" applyFont="1" applyBorder="1" applyAlignment="1">
      <alignment horizontal="justify" vertical="justify"/>
    </xf>
    <xf numFmtId="0" fontId="32" fillId="0" borderId="24" xfId="1" quotePrefix="1" applyFont="1" applyBorder="1" applyAlignment="1">
      <alignment horizontal="justify" vertical="justify"/>
    </xf>
    <xf numFmtId="0" fontId="13" fillId="0" borderId="19" xfId="0" quotePrefix="1" applyFont="1" applyFill="1" applyBorder="1" applyAlignment="1">
      <alignment horizontal="left" vertical="center"/>
    </xf>
    <xf numFmtId="182" fontId="5" fillId="0" borderId="0" xfId="0" applyNumberFormat="1" applyFont="1" applyFill="1" applyBorder="1" applyAlignment="1">
      <alignment vertical="center"/>
    </xf>
    <xf numFmtId="178" fontId="4" fillId="9" borderId="18" xfId="0" applyNumberFormat="1" applyFont="1" applyFill="1" applyBorder="1" applyAlignment="1">
      <alignment horizontal="right" vertical="center"/>
    </xf>
    <xf numFmtId="0" fontId="5" fillId="0" borderId="0" xfId="0" quotePrefix="1" applyFont="1" applyFill="1" applyBorder="1" applyAlignment="1">
      <alignment horizontal="left" vertical="center"/>
    </xf>
    <xf numFmtId="0" fontId="13" fillId="0" borderId="0" xfId="0" applyFont="1" applyAlignment="1">
      <alignmen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0" xfId="0" quotePrefix="1" applyFont="1" applyFill="1" applyBorder="1" applyAlignment="1">
      <alignment horizontal="left" vertical="center"/>
    </xf>
    <xf numFmtId="0" fontId="32" fillId="0" borderId="22" xfId="1" quotePrefix="1" applyFont="1" applyBorder="1" applyAlignment="1">
      <alignment horizontal="left" vertical="justify"/>
    </xf>
    <xf numFmtId="0" fontId="7" fillId="0" borderId="0" xfId="0" quotePrefix="1" applyFont="1" applyAlignment="1">
      <alignment horizontal="center" vertical="center"/>
    </xf>
    <xf numFmtId="0" fontId="2" fillId="0" borderId="0" xfId="0" quotePrefix="1" applyNumberFormat="1" applyFont="1" applyFill="1" applyBorder="1" applyAlignment="1">
      <alignment horizontal="left" vertical="center"/>
    </xf>
    <xf numFmtId="178" fontId="13" fillId="0" borderId="0" xfId="0" applyNumberFormat="1" applyFont="1" applyAlignment="1">
      <alignment vertical="center"/>
    </xf>
    <xf numFmtId="178" fontId="8" fillId="0" borderId="14" xfId="0" applyNumberFormat="1" applyFont="1" applyFill="1" applyBorder="1" applyAlignment="1">
      <alignment horizontal="center" vertical="center"/>
    </xf>
    <xf numFmtId="178" fontId="8" fillId="0" borderId="15" xfId="0" applyNumberFormat="1" applyFont="1" applyFill="1" applyBorder="1" applyAlignment="1">
      <alignment horizontal="centerContinuous" vertical="center"/>
    </xf>
    <xf numFmtId="178" fontId="8" fillId="0" borderId="16" xfId="0" applyNumberFormat="1" applyFont="1" applyFill="1" applyBorder="1" applyAlignment="1">
      <alignment horizontal="centerContinuous" vertical="center"/>
    </xf>
    <xf numFmtId="179" fontId="5" fillId="9" borderId="19" xfId="5" applyNumberFormat="1" applyFont="1" applyFill="1" applyBorder="1" applyAlignment="1">
      <alignment horizontal="right" vertical="center"/>
    </xf>
    <xf numFmtId="179" fontId="5" fillId="9" borderId="20" xfId="5" applyNumberFormat="1" applyFont="1" applyFill="1" applyBorder="1" applyAlignment="1">
      <alignment horizontal="right" vertical="center"/>
    </xf>
    <xf numFmtId="179" fontId="5" fillId="9" borderId="21" xfId="5" applyNumberFormat="1" applyFont="1" applyFill="1" applyBorder="1" applyAlignment="1">
      <alignment horizontal="right" vertical="center"/>
    </xf>
    <xf numFmtId="178" fontId="5" fillId="9" borderId="19" xfId="5" applyNumberFormat="1" applyFont="1" applyFill="1" applyBorder="1" applyAlignment="1">
      <alignment horizontal="right" vertical="center"/>
    </xf>
    <xf numFmtId="178" fontId="5" fillId="9" borderId="20" xfId="5" applyNumberFormat="1" applyFont="1" applyFill="1" applyBorder="1" applyAlignment="1">
      <alignment horizontal="right" vertical="center"/>
    </xf>
    <xf numFmtId="178" fontId="5" fillId="9" borderId="21" xfId="5" applyNumberFormat="1" applyFont="1" applyFill="1" applyBorder="1" applyAlignment="1">
      <alignment horizontal="right" vertical="center"/>
    </xf>
    <xf numFmtId="0" fontId="5" fillId="7" borderId="44" xfId="0" applyFont="1" applyFill="1" applyBorder="1" applyAlignment="1">
      <alignment horizontal="center" vertical="center" wrapText="1"/>
    </xf>
    <xf numFmtId="0" fontId="5" fillId="7" borderId="20"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1" xfId="0" applyFont="1" applyFill="1" applyBorder="1" applyAlignment="1">
      <alignment horizontal="center" vertical="center"/>
    </xf>
    <xf numFmtId="0" fontId="4" fillId="7" borderId="42" xfId="0" quotePrefix="1"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39" xfId="0" quotePrefix="1" applyFont="1" applyFill="1" applyBorder="1" applyAlignment="1">
      <alignment horizontal="center" vertical="center" wrapText="1"/>
    </xf>
    <xf numFmtId="3" fontId="8" fillId="2" borderId="20" xfId="0" applyNumberFormat="1" applyFont="1" applyFill="1" applyBorder="1" applyAlignment="1">
      <alignment horizontal="right" vertical="center"/>
    </xf>
    <xf numFmtId="0" fontId="5" fillId="0" borderId="0" xfId="0" applyNumberFormat="1" applyFont="1" applyAlignment="1">
      <alignment horizontal="left" vertical="center"/>
    </xf>
    <xf numFmtId="3" fontId="8" fillId="2" borderId="19" xfId="0" applyNumberFormat="1" applyFont="1" applyFill="1" applyBorder="1" applyAlignment="1">
      <alignment horizontal="right" vertical="center"/>
    </xf>
    <xf numFmtId="3" fontId="8" fillId="2" borderId="21" xfId="0" applyNumberFormat="1" applyFont="1" applyFill="1" applyBorder="1" applyAlignment="1">
      <alignment horizontal="right" vertical="center"/>
    </xf>
    <xf numFmtId="0" fontId="2" fillId="0" borderId="0" xfId="0" quotePrefix="1" applyFont="1" applyFill="1" applyBorder="1" applyAlignment="1">
      <alignment horizontal="left"/>
    </xf>
    <xf numFmtId="0" fontId="2" fillId="0" borderId="0" xfId="0" quotePrefix="1" applyFont="1" applyFill="1" applyBorder="1" applyAlignment="1">
      <alignment horizontal="left" vertical="top"/>
    </xf>
    <xf numFmtId="0" fontId="0" fillId="0" borderId="0" xfId="0" applyAlignment="1">
      <alignment horizontal="left" vertical="center" wrapText="1"/>
    </xf>
    <xf numFmtId="0" fontId="2" fillId="0" borderId="0" xfId="0" quotePrefix="1" applyFont="1" applyFill="1" applyBorder="1" applyAlignment="1">
      <alignment horizontal="right" vertical="top"/>
    </xf>
    <xf numFmtId="174" fontId="5" fillId="0" borderId="0" xfId="3" applyNumberFormat="1" applyFont="1" applyAlignment="1">
      <alignment vertical="center"/>
    </xf>
    <xf numFmtId="174" fontId="22" fillId="2" borderId="0" xfId="3" applyNumberFormat="1" applyFont="1" applyFill="1" applyBorder="1" applyAlignment="1">
      <alignment vertical="center"/>
    </xf>
    <xf numFmtId="164" fontId="22" fillId="0" borderId="0" xfId="0" applyNumberFormat="1" applyFont="1" applyFill="1" applyAlignment="1">
      <alignment vertical="center"/>
    </xf>
    <xf numFmtId="174" fontId="22" fillId="0" borderId="0" xfId="3" applyNumberFormat="1" applyFont="1" applyFill="1" applyBorder="1" applyAlignment="1">
      <alignment horizontal="center" vertical="center"/>
    </xf>
    <xf numFmtId="49" fontId="8" fillId="9" borderId="17" xfId="0" quotePrefix="1" applyNumberFormat="1" applyFont="1" applyFill="1" applyBorder="1" applyAlignment="1">
      <alignment horizontal="left" vertical="center"/>
    </xf>
    <xf numFmtId="0" fontId="5" fillId="0" borderId="0" xfId="0" quotePrefix="1" applyNumberFormat="1" applyFont="1" applyAlignment="1">
      <alignment horizontal="left" vertical="center"/>
    </xf>
    <xf numFmtId="4" fontId="5" fillId="2" borderId="21" xfId="0" applyNumberFormat="1" applyFont="1" applyFill="1" applyBorder="1" applyAlignment="1">
      <alignment horizontal="right" vertical="center"/>
    </xf>
    <xf numFmtId="178" fontId="4" fillId="9" borderId="21" xfId="0" applyNumberFormat="1" applyFont="1" applyFill="1" applyBorder="1" applyAlignment="1">
      <alignment horizontal="right" vertical="center"/>
    </xf>
    <xf numFmtId="0" fontId="8" fillId="0" borderId="17" xfId="0" applyFont="1" applyFill="1" applyBorder="1" applyAlignment="1">
      <alignment vertical="center"/>
    </xf>
    <xf numFmtId="179" fontId="4" fillId="9" borderId="16" xfId="0" applyNumberFormat="1" applyFont="1" applyFill="1" applyBorder="1" applyAlignment="1">
      <alignment horizontal="right" vertical="center"/>
    </xf>
    <xf numFmtId="179" fontId="4" fillId="9" borderId="18" xfId="0" applyNumberFormat="1" applyFont="1" applyFill="1" applyBorder="1" applyAlignment="1">
      <alignment horizontal="right" vertical="center"/>
    </xf>
    <xf numFmtId="183" fontId="22" fillId="0" borderId="0" xfId="0" applyNumberFormat="1" applyFont="1" applyFill="1" applyAlignment="1">
      <alignment vertical="center"/>
    </xf>
    <xf numFmtId="184" fontId="22" fillId="0" borderId="0" xfId="0" applyNumberFormat="1" applyFont="1" applyFill="1" applyAlignment="1">
      <alignment vertical="center"/>
    </xf>
    <xf numFmtId="4" fontId="43" fillId="0" borderId="0" xfId="0" applyNumberFormat="1" applyFont="1" applyFill="1" applyBorder="1" applyAlignment="1">
      <alignment horizontal="right" vertical="center"/>
    </xf>
    <xf numFmtId="3" fontId="22" fillId="0" borderId="0" xfId="2" applyNumberFormat="1" applyFont="1" applyFill="1" applyBorder="1" applyAlignment="1">
      <alignment vertical="center"/>
    </xf>
    <xf numFmtId="3" fontId="44" fillId="0" borderId="0" xfId="2" applyNumberFormat="1" applyFont="1" applyFill="1" applyBorder="1" applyAlignment="1">
      <alignment vertical="center"/>
    </xf>
    <xf numFmtId="169" fontId="34" fillId="0" borderId="0" xfId="0" applyNumberFormat="1" applyFont="1" applyFill="1" applyBorder="1" applyAlignment="1">
      <alignment vertical="center"/>
    </xf>
    <xf numFmtId="183" fontId="22" fillId="0" borderId="0" xfId="0" applyNumberFormat="1" applyFont="1" applyAlignment="1">
      <alignment vertical="center"/>
    </xf>
    <xf numFmtId="181" fontId="4" fillId="0" borderId="0" xfId="0" applyNumberFormat="1" applyFont="1" applyAlignment="1">
      <alignment horizontal="right" vertical="center"/>
    </xf>
    <xf numFmtId="174" fontId="5" fillId="0" borderId="0" xfId="0" applyNumberFormat="1" applyFont="1" applyFill="1" applyBorder="1" applyAlignment="1">
      <alignment vertical="center"/>
    </xf>
    <xf numFmtId="0" fontId="5" fillId="0" borderId="0" xfId="0" applyNumberFormat="1" applyFont="1" applyAlignment="1">
      <alignment horizontal="right" vertical="center"/>
    </xf>
    <xf numFmtId="49" fontId="8" fillId="9" borderId="17" xfId="0" applyNumberFormat="1" applyFont="1" applyFill="1" applyBorder="1" applyAlignment="1">
      <alignment horizontal="left" vertical="center"/>
    </xf>
    <xf numFmtId="0" fontId="8" fillId="9" borderId="0" xfId="0" quotePrefix="1" applyFont="1" applyFill="1" applyBorder="1" applyAlignment="1">
      <alignment horizontal="left" vertical="center"/>
    </xf>
    <xf numFmtId="181" fontId="4" fillId="7" borderId="59" xfId="5" applyNumberFormat="1" applyFont="1" applyFill="1" applyBorder="1" applyAlignment="1">
      <alignment horizontal="center" vertical="center"/>
    </xf>
    <xf numFmtId="181" fontId="4" fillId="7" borderId="60" xfId="5" applyNumberFormat="1" applyFont="1" applyFill="1" applyBorder="1" applyAlignment="1">
      <alignment horizontal="center" vertical="center"/>
    </xf>
    <xf numFmtId="49" fontId="15" fillId="8" borderId="61" xfId="0" applyNumberFormat="1" applyFont="1" applyFill="1" applyBorder="1" applyAlignment="1">
      <alignment horizontal="center" vertical="center"/>
    </xf>
    <xf numFmtId="49" fontId="15" fillId="8" borderId="62" xfId="0" applyNumberFormat="1" applyFont="1" applyFill="1" applyBorder="1" applyAlignment="1">
      <alignment horizontal="center" vertical="center"/>
    </xf>
    <xf numFmtId="181" fontId="15" fillId="8" borderId="63" xfId="0" quotePrefix="1" applyNumberFormat="1" applyFont="1" applyFill="1" applyBorder="1" applyAlignment="1">
      <alignment horizontal="center" vertical="center"/>
    </xf>
    <xf numFmtId="0" fontId="15" fillId="8" borderId="38" xfId="0" quotePrefix="1" applyNumberFormat="1" applyFont="1" applyFill="1" applyBorder="1" applyAlignment="1">
      <alignment horizontal="center" vertical="center"/>
    </xf>
    <xf numFmtId="181" fontId="15" fillId="8" borderId="38" xfId="0" applyNumberFormat="1" applyFont="1" applyFill="1" applyBorder="1" applyAlignment="1">
      <alignment horizontal="center" vertical="center"/>
    </xf>
    <xf numFmtId="167" fontId="4" fillId="7" borderId="38" xfId="5" applyNumberFormat="1" applyFont="1" applyFill="1" applyBorder="1" applyAlignment="1">
      <alignment horizontal="center" vertical="center" wrapText="1"/>
    </xf>
    <xf numFmtId="167" fontId="4" fillId="7" borderId="33" xfId="5" applyNumberFormat="1" applyFont="1" applyFill="1" applyBorder="1" applyAlignment="1">
      <alignment horizontal="center" vertical="center" wrapText="1"/>
    </xf>
    <xf numFmtId="181" fontId="4" fillId="7" borderId="38" xfId="5" quotePrefix="1" applyNumberFormat="1" applyFont="1" applyFill="1" applyBorder="1" applyAlignment="1">
      <alignment horizontal="center" vertical="center"/>
    </xf>
    <xf numFmtId="0" fontId="4" fillId="7" borderId="33" xfId="5" applyNumberFormat="1" applyFont="1" applyFill="1" applyBorder="1" applyAlignment="1">
      <alignment horizontal="center" vertical="center"/>
    </xf>
    <xf numFmtId="49" fontId="15" fillId="8" borderId="62" xfId="0" applyNumberFormat="1" applyFont="1" applyFill="1" applyBorder="1" applyAlignment="1">
      <alignment horizontal="center" vertical="center" wrapText="1"/>
    </xf>
    <xf numFmtId="49" fontId="15" fillId="8" borderId="64" xfId="0" applyNumberFormat="1" applyFont="1" applyFill="1" applyBorder="1" applyAlignment="1">
      <alignment horizontal="center" vertical="center" wrapText="1"/>
    </xf>
    <xf numFmtId="49" fontId="15" fillId="8" borderId="38" xfId="0" applyNumberFormat="1" applyFont="1" applyFill="1" applyBorder="1" applyAlignment="1">
      <alignment horizontal="center" vertical="center" wrapText="1"/>
    </xf>
    <xf numFmtId="49" fontId="15" fillId="8" borderId="65" xfId="0" applyNumberFormat="1" applyFont="1" applyFill="1" applyBorder="1" applyAlignment="1">
      <alignment horizontal="center" vertical="center" wrapText="1"/>
    </xf>
    <xf numFmtId="181" fontId="4" fillId="0" borderId="0" xfId="0" quotePrefix="1" applyNumberFormat="1" applyFont="1" applyFill="1" applyBorder="1" applyAlignment="1">
      <alignment horizontal="right" vertical="center"/>
    </xf>
    <xf numFmtId="181" fontId="0" fillId="0" borderId="0" xfId="0" applyNumberFormat="1" applyAlignment="1">
      <alignment vertical="center"/>
    </xf>
    <xf numFmtId="0" fontId="30" fillId="8" borderId="49"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50" xfId="0" applyFont="1" applyFill="1" applyBorder="1" applyAlignment="1">
      <alignment horizontal="center" vertical="center"/>
    </xf>
    <xf numFmtId="49" fontId="15" fillId="8" borderId="61" xfId="0" quotePrefix="1" applyNumberFormat="1" applyFont="1" applyFill="1" applyBorder="1" applyAlignment="1">
      <alignment horizontal="center" vertical="center"/>
    </xf>
    <xf numFmtId="49" fontId="15" fillId="8" borderId="64" xfId="0" applyNumberFormat="1" applyFont="1" applyFill="1" applyBorder="1" applyAlignment="1">
      <alignment horizontal="center" vertical="center"/>
    </xf>
    <xf numFmtId="0" fontId="4" fillId="7" borderId="34" xfId="0" quotePrefix="1" applyFont="1" applyFill="1" applyBorder="1" applyAlignment="1">
      <alignment horizontal="center" vertical="center" wrapText="1"/>
    </xf>
    <xf numFmtId="0" fontId="4" fillId="7" borderId="33" xfId="0" applyFont="1" applyFill="1" applyBorder="1" applyAlignment="1">
      <alignment horizontal="center" vertical="center" wrapText="1"/>
    </xf>
    <xf numFmtId="49" fontId="4" fillId="7" borderId="66" xfId="0" applyNumberFormat="1" applyFont="1" applyFill="1" applyBorder="1" applyAlignment="1">
      <alignment horizontal="center" vertical="center"/>
    </xf>
    <xf numFmtId="49" fontId="4" fillId="7" borderId="35" xfId="0" applyNumberFormat="1" applyFont="1" applyFill="1" applyBorder="1" applyAlignment="1">
      <alignment horizontal="center" vertical="center"/>
    </xf>
    <xf numFmtId="49" fontId="4" fillId="7" borderId="63" xfId="0" applyNumberFormat="1" applyFont="1" applyFill="1" applyBorder="1" applyAlignment="1">
      <alignment horizontal="center" vertical="center"/>
    </xf>
    <xf numFmtId="49" fontId="4" fillId="7" borderId="38"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49" fontId="4" fillId="7" borderId="33" xfId="0" applyNumberFormat="1" applyFont="1" applyFill="1" applyBorder="1" applyAlignment="1">
      <alignment horizontal="center" vertical="center"/>
    </xf>
    <xf numFmtId="49" fontId="15" fillId="8" borderId="63" xfId="0" applyNumberFormat="1" applyFont="1" applyFill="1" applyBorder="1" applyAlignment="1">
      <alignment horizontal="center" vertical="center"/>
    </xf>
    <xf numFmtId="49" fontId="15" fillId="8" borderId="38" xfId="0" applyNumberFormat="1" applyFont="1" applyFill="1" applyBorder="1" applyAlignment="1">
      <alignment horizontal="center" vertical="center"/>
    </xf>
    <xf numFmtId="0" fontId="15" fillId="8" borderId="61" xfId="0" quotePrefix="1" applyFont="1" applyFill="1" applyBorder="1" applyAlignment="1">
      <alignment horizontal="center" vertical="center" wrapText="1"/>
    </xf>
    <xf numFmtId="0" fontId="15" fillId="8" borderId="62" xfId="0" applyFont="1" applyFill="1" applyBorder="1" applyAlignment="1">
      <alignment horizontal="center" vertical="center" wrapText="1"/>
    </xf>
    <xf numFmtId="0" fontId="15" fillId="8" borderId="64" xfId="0" applyFont="1" applyFill="1" applyBorder="1" applyAlignment="1">
      <alignment horizontal="center" vertical="center" wrapText="1"/>
    </xf>
    <xf numFmtId="0" fontId="15" fillId="8" borderId="63"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65" xfId="0" applyFont="1" applyFill="1" applyBorder="1" applyAlignment="1">
      <alignment horizontal="center" vertical="center" wrapText="1"/>
    </xf>
    <xf numFmtId="3" fontId="4" fillId="2" borderId="49" xfId="0" applyNumberFormat="1" applyFont="1" applyFill="1" applyBorder="1" applyAlignment="1">
      <alignment horizontal="center" vertical="center"/>
    </xf>
    <xf numFmtId="3" fontId="4" fillId="2" borderId="26" xfId="0" applyNumberFormat="1" applyFont="1" applyFill="1" applyBorder="1" applyAlignment="1">
      <alignment horizontal="center" vertical="center"/>
    </xf>
    <xf numFmtId="3" fontId="4" fillId="2" borderId="50" xfId="0" applyNumberFormat="1" applyFont="1" applyFill="1" applyBorder="1" applyAlignment="1">
      <alignment horizontal="center" vertical="center"/>
    </xf>
    <xf numFmtId="181" fontId="4" fillId="7" borderId="38" xfId="0" applyNumberFormat="1" applyFont="1" applyFill="1" applyBorder="1" applyAlignment="1">
      <alignment horizontal="center" vertical="center"/>
    </xf>
    <xf numFmtId="49" fontId="4" fillId="7" borderId="38" xfId="0" quotePrefix="1" applyNumberFormat="1" applyFont="1" applyFill="1" applyBorder="1" applyAlignment="1">
      <alignment horizontal="center" vertical="center"/>
    </xf>
    <xf numFmtId="3" fontId="4" fillId="0" borderId="13" xfId="0" applyNumberFormat="1" applyFont="1" applyBorder="1" applyAlignment="1">
      <alignment horizontal="center" vertical="center"/>
    </xf>
    <xf numFmtId="49" fontId="15" fillId="8" borderId="14" xfId="0" quotePrefix="1" applyNumberFormat="1" applyFont="1" applyFill="1" applyBorder="1" applyAlignment="1">
      <alignment horizontal="center" vertical="center" wrapText="1"/>
    </xf>
    <xf numFmtId="49" fontId="15" fillId="8" borderId="16" xfId="0" applyNumberFormat="1" applyFont="1" applyFill="1" applyBorder="1" applyAlignment="1">
      <alignment horizontal="center" vertical="center" wrapText="1"/>
    </xf>
    <xf numFmtId="49" fontId="15" fillId="8" borderId="19" xfId="0" applyNumberFormat="1" applyFont="1" applyFill="1" applyBorder="1" applyAlignment="1">
      <alignment horizontal="center" vertical="center" wrapText="1"/>
    </xf>
    <xf numFmtId="49" fontId="15" fillId="8" borderId="21" xfId="0" applyNumberFormat="1" applyFont="1" applyFill="1" applyBorder="1" applyAlignment="1">
      <alignment horizontal="center" vertical="center" wrapText="1"/>
    </xf>
    <xf numFmtId="3" fontId="4" fillId="0" borderId="18" xfId="0" applyNumberFormat="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wrapText="1" indent="2"/>
    </xf>
    <xf numFmtId="3" fontId="4" fillId="0" borderId="49" xfId="0" applyNumberFormat="1" applyFont="1" applyBorder="1" applyAlignment="1">
      <alignment horizontal="center" vertical="center"/>
    </xf>
    <xf numFmtId="3" fontId="4" fillId="0" borderId="50" xfId="0" applyNumberFormat="1" applyFont="1" applyBorder="1" applyAlignment="1">
      <alignment horizontal="center" vertical="center"/>
    </xf>
    <xf numFmtId="0" fontId="15" fillId="8" borderId="62" xfId="0" applyFont="1" applyFill="1" applyBorder="1" applyAlignment="1">
      <alignment horizontal="center" vertical="center"/>
    </xf>
    <xf numFmtId="0" fontId="15" fillId="8" borderId="64" xfId="0" applyFont="1" applyFill="1" applyBorder="1" applyAlignment="1">
      <alignment horizontal="center" vertical="center"/>
    </xf>
    <xf numFmtId="0" fontId="15" fillId="8" borderId="38" xfId="0" applyFont="1" applyFill="1" applyBorder="1" applyAlignment="1">
      <alignment horizontal="center" vertical="center"/>
    </xf>
    <xf numFmtId="0" fontId="15" fillId="8" borderId="65"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30" fillId="8" borderId="49" xfId="0" quotePrefix="1" applyFont="1" applyFill="1" applyBorder="1" applyAlignment="1">
      <alignment horizontal="center" vertical="center"/>
    </xf>
    <xf numFmtId="0" fontId="30" fillId="8" borderId="26" xfId="0" quotePrefix="1" applyFont="1" applyFill="1" applyBorder="1" applyAlignment="1">
      <alignment horizontal="center" vertical="center"/>
    </xf>
    <xf numFmtId="0" fontId="30" fillId="8" borderId="50" xfId="0" quotePrefix="1" applyFont="1" applyFill="1" applyBorder="1" applyAlignment="1">
      <alignment horizontal="center" vertical="center"/>
    </xf>
    <xf numFmtId="181" fontId="4" fillId="0" borderId="0" xfId="0" applyNumberFormat="1" applyFont="1" applyAlignment="1">
      <alignment vertical="center"/>
    </xf>
    <xf numFmtId="0" fontId="4" fillId="0" borderId="0" xfId="0" applyFont="1" applyAlignment="1">
      <alignment vertical="center"/>
    </xf>
    <xf numFmtId="0" fontId="4" fillId="7" borderId="23"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67"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69" xfId="0" applyFont="1" applyFill="1" applyBorder="1" applyAlignment="1">
      <alignment horizontal="center" vertical="center" wrapText="1"/>
    </xf>
    <xf numFmtId="0" fontId="4" fillId="7" borderId="70"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71" xfId="0" applyFont="1" applyFill="1" applyBorder="1" applyAlignment="1">
      <alignment horizontal="center" vertical="center"/>
    </xf>
    <xf numFmtId="0" fontId="4" fillId="7" borderId="72" xfId="0" applyFont="1" applyFill="1" applyBorder="1" applyAlignment="1">
      <alignment horizontal="center" vertical="center"/>
    </xf>
    <xf numFmtId="0" fontId="4" fillId="7" borderId="73" xfId="0" applyFont="1" applyFill="1" applyBorder="1" applyAlignment="1">
      <alignment horizontal="center" vertical="center"/>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181" fontId="4" fillId="0" borderId="0" xfId="0" applyNumberFormat="1" applyFont="1" applyFill="1" applyBorder="1" applyAlignment="1">
      <alignment horizontal="right" vertical="center"/>
    </xf>
    <xf numFmtId="0" fontId="4" fillId="7" borderId="77" xfId="0" applyFont="1" applyFill="1" applyBorder="1" applyAlignment="1">
      <alignment horizontal="center" vertical="center"/>
    </xf>
    <xf numFmtId="0" fontId="4" fillId="7" borderId="78" xfId="0" applyFont="1" applyFill="1" applyBorder="1" applyAlignment="1">
      <alignment horizontal="center" vertical="center"/>
    </xf>
    <xf numFmtId="0" fontId="4" fillId="7" borderId="76" xfId="0" applyFont="1" applyFill="1" applyBorder="1" applyAlignment="1">
      <alignment horizontal="center" vertical="center" wrapText="1"/>
    </xf>
    <xf numFmtId="49" fontId="30" fillId="8" borderId="49" xfId="0" applyNumberFormat="1" applyFont="1" applyFill="1" applyBorder="1" applyAlignment="1">
      <alignment horizontal="center" vertical="center"/>
    </xf>
    <xf numFmtId="49" fontId="30" fillId="8" borderId="26" xfId="0" applyNumberFormat="1" applyFont="1" applyFill="1" applyBorder="1" applyAlignment="1">
      <alignment horizontal="center" vertical="center"/>
    </xf>
    <xf numFmtId="49" fontId="30" fillId="8" borderId="50" xfId="0" applyNumberFormat="1" applyFont="1" applyFill="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0" borderId="17" xfId="0" applyFont="1" applyFill="1" applyBorder="1" applyAlignment="1">
      <alignment horizontal="left" vertical="center" wrapText="1" indent="2"/>
    </xf>
    <xf numFmtId="0" fontId="5" fillId="0" borderId="0" xfId="0" applyFont="1" applyFill="1" applyBorder="1" applyAlignment="1">
      <alignment horizontal="left" vertical="center" wrapText="1" indent="2"/>
    </xf>
    <xf numFmtId="0" fontId="5" fillId="0" borderId="18" xfId="0" applyFont="1" applyFill="1" applyBorder="1" applyAlignment="1">
      <alignment horizontal="left" vertical="center" wrapText="1" indent="2"/>
    </xf>
    <xf numFmtId="0" fontId="5" fillId="7" borderId="69" xfId="0" applyFont="1" applyFill="1" applyBorder="1" applyAlignment="1">
      <alignment horizontal="center" vertical="center" wrapText="1"/>
    </xf>
    <xf numFmtId="0" fontId="5" fillId="7" borderId="70" xfId="0" applyFont="1" applyFill="1" applyBorder="1" applyAlignment="1">
      <alignment horizontal="center" vertical="center" wrapText="1"/>
    </xf>
    <xf numFmtId="0" fontId="5" fillId="7" borderId="79" xfId="0" applyFont="1" applyFill="1" applyBorder="1" applyAlignment="1">
      <alignment horizontal="center" vertical="center"/>
    </xf>
    <xf numFmtId="0" fontId="5" fillId="7" borderId="80" xfId="0" applyFont="1" applyFill="1" applyBorder="1" applyAlignment="1">
      <alignment horizontal="center" vertical="center"/>
    </xf>
    <xf numFmtId="0" fontId="5" fillId="7" borderId="67" xfId="0" applyFont="1" applyFill="1" applyBorder="1" applyAlignment="1">
      <alignment horizontal="center" vertical="center"/>
    </xf>
    <xf numFmtId="0" fontId="5" fillId="7" borderId="68"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5" fillId="7" borderId="81" xfId="0" applyFont="1" applyFill="1" applyBorder="1" applyAlignment="1">
      <alignment horizontal="center" vertical="center"/>
    </xf>
    <xf numFmtId="0" fontId="5" fillId="7" borderId="76" xfId="0" applyFont="1" applyFill="1" applyBorder="1" applyAlignment="1">
      <alignment horizontal="center" vertical="center"/>
    </xf>
    <xf numFmtId="0" fontId="5" fillId="7" borderId="82" xfId="0" applyFont="1" applyFill="1" applyBorder="1" applyAlignment="1">
      <alignment horizontal="center" vertical="center"/>
    </xf>
    <xf numFmtId="0" fontId="5" fillId="7" borderId="74" xfId="0" applyFont="1" applyFill="1" applyBorder="1" applyAlignment="1">
      <alignment horizontal="center" vertical="center"/>
    </xf>
    <xf numFmtId="0" fontId="5" fillId="7" borderId="75" xfId="0" applyFont="1" applyFill="1" applyBorder="1" applyAlignment="1">
      <alignment horizontal="center" vertical="center"/>
    </xf>
    <xf numFmtId="0" fontId="4" fillId="7" borderId="81" xfId="0" applyFont="1" applyFill="1" applyBorder="1" applyAlignment="1">
      <alignment horizontal="center" vertical="center"/>
    </xf>
    <xf numFmtId="0" fontId="4" fillId="7" borderId="76" xfId="0" applyFont="1" applyFill="1" applyBorder="1" applyAlignment="1">
      <alignment horizontal="center" vertical="center"/>
    </xf>
    <xf numFmtId="0" fontId="4" fillId="7" borderId="75" xfId="0" applyFont="1" applyFill="1" applyBorder="1" applyAlignment="1">
      <alignment horizontal="center" vertical="center"/>
    </xf>
    <xf numFmtId="0" fontId="4" fillId="7" borderId="83" xfId="0" applyFont="1" applyFill="1" applyBorder="1" applyAlignment="1">
      <alignment horizontal="center" vertical="center" wrapText="1"/>
    </xf>
    <xf numFmtId="0" fontId="3" fillId="7" borderId="83"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0" fillId="0" borderId="76" xfId="0" applyBorder="1" applyAlignment="1">
      <alignment horizontal="center" vertical="center" wrapText="1"/>
    </xf>
    <xf numFmtId="0" fontId="3" fillId="7" borderId="84" xfId="0" quotePrefix="1" applyFont="1" applyFill="1" applyBorder="1" applyAlignment="1">
      <alignment horizontal="center" vertical="center" wrapText="1"/>
    </xf>
    <xf numFmtId="0" fontId="2" fillId="0" borderId="58" xfId="0" applyFont="1" applyBorder="1" applyAlignment="1">
      <alignment horizontal="center" vertical="center"/>
    </xf>
    <xf numFmtId="0" fontId="4"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4" fillId="7" borderId="85" xfId="0" applyFont="1" applyFill="1" applyBorder="1" applyAlignment="1">
      <alignment horizontal="center" vertical="center"/>
    </xf>
    <xf numFmtId="0" fontId="4" fillId="7" borderId="85" xfId="0" applyFont="1" applyFill="1" applyBorder="1" applyAlignment="1">
      <alignment horizontal="center" vertical="center" wrapText="1"/>
    </xf>
    <xf numFmtId="0" fontId="4" fillId="7" borderId="86" xfId="0" applyFont="1" applyFill="1" applyBorder="1" applyAlignment="1">
      <alignment horizontal="center" vertical="center"/>
    </xf>
    <xf numFmtId="0" fontId="4" fillId="7" borderId="87" xfId="0" applyFont="1" applyFill="1" applyBorder="1" applyAlignment="1">
      <alignment horizontal="center" vertical="center"/>
    </xf>
    <xf numFmtId="0" fontId="4" fillId="7" borderId="88" xfId="0" applyFont="1" applyFill="1" applyBorder="1" applyAlignment="1">
      <alignment horizontal="center" vertical="center"/>
    </xf>
    <xf numFmtId="0" fontId="4" fillId="7" borderId="89" xfId="0" applyFont="1" applyFill="1" applyBorder="1" applyAlignment="1">
      <alignment horizontal="center" vertical="center"/>
    </xf>
    <xf numFmtId="0" fontId="4" fillId="7" borderId="90" xfId="0" applyFont="1" applyFill="1" applyBorder="1" applyAlignment="1">
      <alignment horizontal="center" vertical="center"/>
    </xf>
    <xf numFmtId="0" fontId="4" fillId="7" borderId="91"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92" xfId="0" applyFont="1" applyFill="1" applyBorder="1" applyAlignment="1">
      <alignment horizontal="center" vertical="center"/>
    </xf>
    <xf numFmtId="0" fontId="4" fillId="7" borderId="93" xfId="0" applyFont="1" applyFill="1" applyBorder="1" applyAlignment="1">
      <alignment horizontal="center" vertical="center"/>
    </xf>
    <xf numFmtId="0" fontId="4" fillId="7" borderId="94" xfId="0" applyFont="1" applyFill="1" applyBorder="1" applyAlignment="1">
      <alignment horizontal="center" vertical="center"/>
    </xf>
    <xf numFmtId="0" fontId="4" fillId="7" borderId="69" xfId="0" applyFont="1" applyFill="1" applyBorder="1" applyAlignment="1">
      <alignment horizontal="center" vertical="center"/>
    </xf>
    <xf numFmtId="0" fontId="4" fillId="7" borderId="70" xfId="0" applyFont="1" applyFill="1" applyBorder="1" applyAlignment="1">
      <alignment horizontal="center" vertical="center"/>
    </xf>
    <xf numFmtId="0" fontId="4" fillId="7" borderId="95" xfId="0" applyFont="1" applyFill="1" applyBorder="1" applyAlignment="1">
      <alignment horizontal="center" vertical="center"/>
    </xf>
    <xf numFmtId="179" fontId="4" fillId="7" borderId="67" xfId="0" applyNumberFormat="1" applyFont="1" applyFill="1" applyBorder="1" applyAlignment="1">
      <alignment horizontal="center" vertical="center"/>
    </xf>
    <xf numFmtId="179" fontId="4" fillId="7" borderId="68" xfId="0" applyNumberFormat="1" applyFont="1" applyFill="1" applyBorder="1" applyAlignment="1">
      <alignment horizontal="center" vertical="center"/>
    </xf>
    <xf numFmtId="179" fontId="4" fillId="7" borderId="74" xfId="0" applyNumberFormat="1" applyFont="1" applyFill="1" applyBorder="1" applyAlignment="1">
      <alignment horizontal="center" vertical="center" wrapText="1"/>
    </xf>
    <xf numFmtId="179" fontId="4" fillId="7" borderId="75" xfId="0" applyNumberFormat="1" applyFont="1" applyFill="1" applyBorder="1" applyAlignment="1">
      <alignment horizontal="center" vertical="center" wrapText="1"/>
    </xf>
    <xf numFmtId="0" fontId="4" fillId="9" borderId="19" xfId="0" applyFont="1" applyFill="1" applyBorder="1" applyAlignment="1">
      <alignment horizontal="left" vertical="center"/>
    </xf>
    <xf numFmtId="0" fontId="4" fillId="9" borderId="21" xfId="0" applyFont="1" applyFill="1" applyBorder="1" applyAlignment="1">
      <alignment horizontal="left" vertical="center"/>
    </xf>
    <xf numFmtId="0" fontId="8" fillId="9" borderId="19" xfId="0" applyFont="1" applyFill="1" applyBorder="1" applyAlignment="1">
      <alignment horizontal="left" vertical="center"/>
    </xf>
    <xf numFmtId="0" fontId="8" fillId="9" borderId="21" xfId="0" applyFont="1" applyFill="1" applyBorder="1" applyAlignment="1">
      <alignment horizontal="left" vertical="center"/>
    </xf>
    <xf numFmtId="179" fontId="4" fillId="7" borderId="69" xfId="0" applyNumberFormat="1" applyFont="1" applyFill="1" applyBorder="1" applyAlignment="1">
      <alignment horizontal="center" vertical="center"/>
    </xf>
    <xf numFmtId="179" fontId="4" fillId="7" borderId="70" xfId="0" applyNumberFormat="1" applyFont="1" applyFill="1" applyBorder="1" applyAlignment="1">
      <alignment horizontal="center" vertical="center"/>
    </xf>
    <xf numFmtId="178" fontId="4" fillId="7" borderId="71" xfId="0" applyNumberFormat="1" applyFont="1" applyFill="1" applyBorder="1" applyAlignment="1">
      <alignment horizontal="center" vertical="center"/>
    </xf>
    <xf numFmtId="178" fontId="4" fillId="7" borderId="72" xfId="0" applyNumberFormat="1" applyFont="1" applyFill="1" applyBorder="1" applyAlignment="1">
      <alignment horizontal="center" vertical="center"/>
    </xf>
    <xf numFmtId="178" fontId="4" fillId="7" borderId="73" xfId="0" applyNumberFormat="1" applyFont="1" applyFill="1" applyBorder="1" applyAlignment="1">
      <alignment horizontal="center" vertical="center"/>
    </xf>
    <xf numFmtId="178" fontId="4" fillId="7" borderId="67" xfId="0" applyNumberFormat="1" applyFont="1" applyFill="1" applyBorder="1" applyAlignment="1">
      <alignment horizontal="center" vertical="center"/>
    </xf>
    <xf numFmtId="178" fontId="4" fillId="7" borderId="68" xfId="0" applyNumberFormat="1" applyFont="1" applyFill="1" applyBorder="1" applyAlignment="1">
      <alignment horizontal="center" vertical="center"/>
    </xf>
    <xf numFmtId="178" fontId="4" fillId="7" borderId="74" xfId="0" applyNumberFormat="1" applyFont="1" applyFill="1" applyBorder="1" applyAlignment="1">
      <alignment horizontal="center" vertical="center"/>
    </xf>
    <xf numFmtId="178" fontId="4" fillId="7" borderId="75" xfId="0" applyNumberFormat="1" applyFont="1" applyFill="1" applyBorder="1" applyAlignment="1">
      <alignment horizontal="center" vertical="center"/>
    </xf>
    <xf numFmtId="179" fontId="4" fillId="7" borderId="71" xfId="0" applyNumberFormat="1" applyFont="1" applyFill="1" applyBorder="1" applyAlignment="1">
      <alignment horizontal="center" vertical="center"/>
    </xf>
    <xf numFmtId="179" fontId="4" fillId="7" borderId="72" xfId="0" applyNumberFormat="1" applyFont="1" applyFill="1" applyBorder="1" applyAlignment="1">
      <alignment horizontal="center" vertical="center"/>
    </xf>
    <xf numFmtId="179" fontId="4" fillId="7" borderId="73" xfId="0" applyNumberFormat="1" applyFont="1" applyFill="1" applyBorder="1" applyAlignment="1">
      <alignment horizontal="center" vertical="center"/>
    </xf>
    <xf numFmtId="179" fontId="4" fillId="7" borderId="95" xfId="0" applyNumberFormat="1" applyFont="1" applyFill="1" applyBorder="1" applyAlignment="1">
      <alignment horizontal="center" vertical="center"/>
    </xf>
    <xf numFmtId="0" fontId="4" fillId="7" borderId="74"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0" fillId="8" borderId="49"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4" fillId="7" borderId="13" xfId="0" applyFont="1" applyFill="1" applyBorder="1" applyAlignment="1">
      <alignment horizontal="center" vertical="center"/>
    </xf>
    <xf numFmtId="167"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3" fillId="7" borderId="96" xfId="0" applyFont="1" applyFill="1" applyBorder="1" applyAlignment="1">
      <alignment horizontal="center" vertical="center" wrapText="1"/>
    </xf>
    <xf numFmtId="0" fontId="3" fillId="7" borderId="97" xfId="0" applyFont="1" applyFill="1" applyBorder="1" applyAlignment="1">
      <alignment horizontal="center" vertical="center" wrapText="1"/>
    </xf>
    <xf numFmtId="0" fontId="4" fillId="7" borderId="98"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7" xfId="0" applyFont="1" applyFill="1" applyBorder="1" applyAlignment="1">
      <alignment horizontal="center" vertical="center"/>
    </xf>
    <xf numFmtId="0" fontId="39" fillId="0" borderId="0" xfId="0" applyFont="1" applyAlignment="1">
      <alignment horizontal="center" vertical="center"/>
    </xf>
    <xf numFmtId="0" fontId="5" fillId="7" borderId="74"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2" fillId="7" borderId="83" xfId="0" applyFont="1" applyFill="1" applyBorder="1" applyAlignment="1">
      <alignment horizontal="center" vertical="center" wrapText="1"/>
    </xf>
    <xf numFmtId="0" fontId="2" fillId="7" borderId="70"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5" fillId="7" borderId="68" xfId="0" applyFont="1" applyFill="1" applyBorder="1" applyAlignment="1">
      <alignment horizontal="center" vertical="center" wrapText="1"/>
    </xf>
    <xf numFmtId="0" fontId="22" fillId="0" borderId="76" xfId="0" applyFont="1" applyBorder="1" applyAlignment="1">
      <alignment horizontal="center" vertical="center" wrapText="1"/>
    </xf>
    <xf numFmtId="0" fontId="2" fillId="7" borderId="84" xfId="0" quotePrefix="1" applyFont="1" applyFill="1" applyBorder="1" applyAlignment="1">
      <alignment horizontal="center" vertical="center" wrapText="1"/>
    </xf>
    <xf numFmtId="167" fontId="22" fillId="0" borderId="0" xfId="5" applyNumberFormat="1" applyFont="1" applyAlignment="1">
      <alignment horizontal="center"/>
    </xf>
    <xf numFmtId="0" fontId="4" fillId="7" borderId="69" xfId="0" quotePrefix="1" applyFont="1" applyFill="1" applyBorder="1" applyAlignment="1">
      <alignment horizontal="center" vertical="center" wrapText="1"/>
    </xf>
    <xf numFmtId="0" fontId="4" fillId="7" borderId="79" xfId="0" applyFont="1" applyFill="1" applyBorder="1" applyAlignment="1">
      <alignment horizontal="center" vertical="center" wrapText="1"/>
    </xf>
    <xf numFmtId="0" fontId="4" fillId="7" borderId="80" xfId="0" applyFont="1" applyFill="1" applyBorder="1" applyAlignment="1">
      <alignment horizontal="center" vertical="center" wrapText="1"/>
    </xf>
    <xf numFmtId="0" fontId="4" fillId="7" borderId="99" xfId="0" applyFont="1" applyFill="1" applyBorder="1" applyAlignment="1">
      <alignment horizontal="center" vertical="center" wrapText="1"/>
    </xf>
    <xf numFmtId="0" fontId="4" fillId="7" borderId="97" xfId="0" applyFont="1" applyFill="1" applyBorder="1" applyAlignment="1">
      <alignment horizontal="center" vertical="center" wrapText="1"/>
    </xf>
    <xf numFmtId="0" fontId="4" fillId="7" borderId="82" xfId="0" applyFont="1" applyFill="1" applyBorder="1" applyAlignment="1">
      <alignment horizontal="center" vertical="center"/>
    </xf>
    <xf numFmtId="0" fontId="4" fillId="0" borderId="0" xfId="0" applyFont="1" applyAlignment="1">
      <alignment horizontal="center"/>
    </xf>
    <xf numFmtId="0" fontId="4" fillId="7" borderId="100"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01" xfId="0" applyFont="1" applyFill="1" applyBorder="1" applyAlignment="1">
      <alignment horizontal="center" vertical="center"/>
    </xf>
    <xf numFmtId="0" fontId="2" fillId="0" borderId="0" xfId="0" applyFont="1" applyFill="1" applyBorder="1" applyAlignment="1">
      <alignment horizontal="justify" vertical="center" wrapText="1"/>
    </xf>
    <xf numFmtId="0" fontId="0" fillId="0" borderId="0" xfId="0" applyAlignment="1">
      <alignment horizontal="justify" vertical="center" wrapText="1"/>
    </xf>
    <xf numFmtId="181" fontId="4" fillId="0" borderId="0" xfId="0" applyNumberFormat="1" applyFont="1" applyAlignment="1">
      <alignment horizontal="right" vertical="center"/>
    </xf>
    <xf numFmtId="0" fontId="5" fillId="0" borderId="0" xfId="0" applyFont="1" applyAlignment="1">
      <alignment horizontal="center" vertical="center" wrapText="1"/>
    </xf>
    <xf numFmtId="0" fontId="4" fillId="7" borderId="102" xfId="0" applyFont="1" applyFill="1" applyBorder="1" applyAlignment="1">
      <alignment horizontal="center" vertical="center"/>
    </xf>
    <xf numFmtId="181" fontId="4" fillId="0" borderId="0" xfId="2" applyNumberFormat="1" applyFont="1" applyFill="1" applyBorder="1" applyAlignment="1">
      <alignment horizontal="right" vertical="center"/>
    </xf>
    <xf numFmtId="0" fontId="4" fillId="7" borderId="53" xfId="2" applyFont="1" applyFill="1" applyBorder="1" applyAlignment="1">
      <alignment horizontal="center" vertical="center"/>
    </xf>
    <xf numFmtId="0" fontId="4" fillId="7" borderId="103" xfId="2" applyFont="1" applyFill="1" applyBorder="1" applyAlignment="1">
      <alignment horizontal="center" vertical="center"/>
    </xf>
    <xf numFmtId="0" fontId="30" fillId="8" borderId="49" xfId="2" quotePrefix="1" applyFont="1" applyFill="1" applyBorder="1" applyAlignment="1">
      <alignment horizontal="center" vertical="center"/>
    </xf>
    <xf numFmtId="0" fontId="30" fillId="8" borderId="26" xfId="2" applyFont="1" applyFill="1" applyBorder="1" applyAlignment="1">
      <alignment horizontal="center" vertical="center"/>
    </xf>
    <xf numFmtId="0" fontId="30" fillId="8" borderId="50" xfId="2" applyFont="1" applyFill="1" applyBorder="1" applyAlignment="1">
      <alignment horizontal="center" vertical="center"/>
    </xf>
    <xf numFmtId="0" fontId="4" fillId="7" borderId="104" xfId="0" quotePrefix="1" applyFont="1" applyFill="1" applyBorder="1" applyAlignment="1">
      <alignment horizontal="center" vertical="center" wrapText="1"/>
    </xf>
    <xf numFmtId="0" fontId="4" fillId="7" borderId="104" xfId="0" applyFont="1" applyFill="1" applyBorder="1" applyAlignment="1">
      <alignment horizontal="center" vertical="center" wrapText="1"/>
    </xf>
    <xf numFmtId="0" fontId="4" fillId="7" borderId="71" xfId="0" quotePrefix="1" applyFont="1" applyFill="1" applyBorder="1" applyAlignment="1">
      <alignment horizontal="center" vertical="center"/>
    </xf>
    <xf numFmtId="0" fontId="4" fillId="7" borderId="95" xfId="0" quotePrefix="1" applyFont="1" applyFill="1" applyBorder="1" applyAlignment="1">
      <alignment horizontal="center" vertical="center"/>
    </xf>
    <xf numFmtId="0" fontId="4" fillId="7" borderId="86"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106" xfId="0" applyFont="1" applyFill="1" applyBorder="1" applyAlignment="1">
      <alignment horizontal="center" vertical="center" wrapText="1"/>
    </xf>
    <xf numFmtId="0" fontId="4" fillId="7" borderId="10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7" borderId="67" xfId="0" quotePrefix="1" applyFont="1" applyFill="1" applyBorder="1" applyAlignment="1">
      <alignment horizontal="center" vertical="center" wrapText="1"/>
    </xf>
    <xf numFmtId="0" fontId="2" fillId="0" borderId="0" xfId="0" quotePrefix="1" applyFont="1" applyFill="1" applyBorder="1" applyAlignment="1">
      <alignment horizontal="left" vertical="center" wrapText="1"/>
    </xf>
    <xf numFmtId="0" fontId="0" fillId="0" borderId="0" xfId="0" applyAlignment="1">
      <alignment horizontal="left" vertical="center" wrapText="1"/>
    </xf>
    <xf numFmtId="0" fontId="4" fillId="7" borderId="105" xfId="0" applyFont="1" applyFill="1" applyBorder="1" applyAlignment="1">
      <alignment horizontal="center" vertical="center"/>
    </xf>
    <xf numFmtId="0" fontId="4" fillId="7" borderId="106" xfId="0" applyFont="1" applyFill="1" applyBorder="1" applyAlignment="1">
      <alignment horizontal="center" vertical="center"/>
    </xf>
    <xf numFmtId="0" fontId="4" fillId="7" borderId="107" xfId="0" applyFont="1" applyFill="1" applyBorder="1" applyAlignment="1">
      <alignment horizontal="center" vertical="center"/>
    </xf>
    <xf numFmtId="0" fontId="4" fillId="7" borderId="108" xfId="0" applyFont="1" applyFill="1" applyBorder="1" applyAlignment="1">
      <alignment horizontal="center" vertical="center" wrapText="1"/>
    </xf>
    <xf numFmtId="0" fontId="4" fillId="7" borderId="10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2" fillId="0" borderId="0" xfId="0" quotePrefix="1" applyFont="1" applyAlignment="1">
      <alignment horizontal="left" vertical="center"/>
    </xf>
    <xf numFmtId="0" fontId="42" fillId="0" borderId="0" xfId="0" applyFont="1" applyAlignment="1">
      <alignment horizontal="left" vertical="center"/>
    </xf>
    <xf numFmtId="0" fontId="4" fillId="7" borderId="27" xfId="0" applyFont="1" applyFill="1" applyBorder="1" applyAlignment="1">
      <alignment horizontal="center" vertical="center"/>
    </xf>
    <xf numFmtId="0" fontId="4" fillId="7" borderId="110"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 fillId="7" borderId="112" xfId="0" applyFont="1" applyFill="1" applyBorder="1" applyAlignment="1">
      <alignment horizontal="center" vertical="center" wrapText="1"/>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0" fontId="41" fillId="0" borderId="113" xfId="0" applyFont="1" applyBorder="1" applyAlignment="1">
      <alignment horizontal="center" vertical="center"/>
    </xf>
    <xf numFmtId="0" fontId="41" fillId="0" borderId="114" xfId="0" applyFont="1" applyBorder="1" applyAlignment="1">
      <alignment horizontal="center" vertical="center"/>
    </xf>
    <xf numFmtId="0" fontId="41" fillId="0" borderId="115" xfId="0" applyFont="1" applyBorder="1" applyAlignment="1">
      <alignment horizontal="center" vertical="center"/>
    </xf>
    <xf numFmtId="0" fontId="5" fillId="0" borderId="17" xfId="0" applyFont="1" applyFill="1" applyBorder="1" applyAlignment="1">
      <alignment horizontal="left" vertical="center" indent="2"/>
    </xf>
    <xf numFmtId="0" fontId="0" fillId="0" borderId="0" xfId="0" applyAlignment="1">
      <alignment horizontal="left" vertical="center"/>
    </xf>
    <xf numFmtId="0" fontId="0" fillId="0" borderId="18" xfId="0" applyBorder="1" applyAlignment="1">
      <alignment horizontal="left" vertical="center"/>
    </xf>
    <xf numFmtId="0" fontId="5" fillId="0" borderId="19" xfId="0" quotePrefix="1" applyFont="1" applyFill="1" applyBorder="1" applyAlignment="1">
      <alignment horizontal="left" vertical="center" indent="1"/>
    </xf>
    <xf numFmtId="0" fontId="0" fillId="0" borderId="20" xfId="0" applyBorder="1" applyAlignment="1">
      <alignment horizontal="left" vertical="center"/>
    </xf>
    <xf numFmtId="0" fontId="0" fillId="0" borderId="21" xfId="0" applyBorder="1" applyAlignment="1">
      <alignment horizontal="left" vertical="center"/>
    </xf>
    <xf numFmtId="0" fontId="5" fillId="0" borderId="17" xfId="0" quotePrefix="1" applyFont="1" applyFill="1" applyBorder="1" applyAlignment="1">
      <alignment horizontal="left" vertical="center" indent="2"/>
    </xf>
    <xf numFmtId="0" fontId="5" fillId="0" borderId="17" xfId="0" applyFont="1" applyFill="1" applyBorder="1" applyAlignment="1">
      <alignment horizontal="left" vertical="center" indent="1"/>
    </xf>
    <xf numFmtId="0" fontId="5" fillId="0" borderId="17" xfId="0" applyFont="1" applyFill="1" applyBorder="1" applyAlignment="1">
      <alignment horizontal="left" vertical="center"/>
    </xf>
    <xf numFmtId="0" fontId="5" fillId="0" borderId="17" xfId="0" quotePrefix="1" applyFont="1" applyFill="1" applyBorder="1" applyAlignment="1">
      <alignment horizontal="left" vertical="center" inden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7" borderId="4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5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cellXfs>
  <cellStyles count="6">
    <cellStyle name="Normal" xfId="0" builtinId="0"/>
    <cellStyle name="Normal_BEPS" xfId="1"/>
    <cellStyle name="Normal_Beps012007_Final" xfId="2"/>
    <cellStyle name="Porcentagem" xfId="3" builtinId="5"/>
    <cellStyle name="Título" xfId="4" builtinId="15" customBuiltin="1"/>
    <cellStyle name="Vírgula" xfId="5"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6633"/>
      <rgbColor rgb="00CCCC00"/>
      <rgbColor rgb="00BADEB0"/>
      <rgbColor rgb="00CCCCFF"/>
      <rgbColor rgb="000000CC"/>
      <rgbColor rgb="00FF8080"/>
      <rgbColor rgb="000066CC"/>
      <rgbColor rgb="00F2B300"/>
      <rgbColor rgb="006699FF"/>
      <rgbColor rgb="009999FF"/>
      <rgbColor rgb="003366CC"/>
      <rgbColor rgb="00993366"/>
      <rgbColor rgb="009966FF"/>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pt-BR" sz="800" b="1" i="0" u="none" strike="noStrike" baseline="0">
                <a:solidFill>
                  <a:srgbClr val="000000"/>
                </a:solidFill>
                <a:latin typeface="Arial"/>
                <a:cs typeface="Arial"/>
              </a:rPr>
              <a:t>QUANTIDADE DE BENEFÍCIOS CONCEDIDOS - 2013/2014                    </a:t>
            </a:r>
          </a:p>
          <a:p>
            <a:pPr>
              <a:defRPr sz="800" b="0" i="0" u="none" strike="noStrike" baseline="0">
                <a:solidFill>
                  <a:srgbClr val="000000"/>
                </a:solidFill>
                <a:latin typeface="Arial"/>
                <a:ea typeface="Arial"/>
                <a:cs typeface="Arial"/>
              </a:defRPr>
            </a:pPr>
            <a:r>
              <a:rPr lang="pt-BR" sz="600" b="1" i="0" u="none" strike="noStrike" baseline="0">
                <a:solidFill>
                  <a:srgbClr val="000000"/>
                </a:solidFill>
                <a:latin typeface="Arial"/>
                <a:cs typeface="Arial"/>
              </a:rPr>
              <a:t>(EM MIL)</a:t>
            </a:r>
          </a:p>
        </c:rich>
      </c:tx>
      <c:layout>
        <c:manualLayout>
          <c:xMode val="edge"/>
          <c:yMode val="edge"/>
          <c:x val="0.34709028038161893"/>
          <c:y val="1.5479876160990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10107587330092E-3"/>
          <c:y val="0.19195046439628483"/>
          <c:w val="0.97037137315163391"/>
          <c:h val="0.63157894736842102"/>
        </c:manualLayout>
      </c:layout>
      <c:lineChart>
        <c:grouping val="standard"/>
        <c:varyColors val="0"/>
        <c:ser>
          <c:idx val="1"/>
          <c:order val="0"/>
          <c:tx>
            <c:strRef>
              <c:f>'02'!$V$110</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'02'!$U$111:$U$123</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'02'!$V$111:$V$123</c:f>
              <c:numCache>
                <c:formatCode>#,##0</c:formatCode>
                <c:ptCount val="13"/>
                <c:pt idx="0">
                  <c:v>380.35399999999998</c:v>
                </c:pt>
                <c:pt idx="1">
                  <c:v>380.35399999999998</c:v>
                </c:pt>
                <c:pt idx="2">
                  <c:v>338.11099999999999</c:v>
                </c:pt>
                <c:pt idx="3">
                  <c:v>292.59699999999998</c:v>
                </c:pt>
                <c:pt idx="4">
                  <c:v>308.56099999999998</c:v>
                </c:pt>
                <c:pt idx="5">
                  <c:v>358.46199999999999</c:v>
                </c:pt>
                <c:pt idx="6">
                  <c:v>331.75400000000002</c:v>
                </c:pt>
                <c:pt idx="7">
                  <c:v>350.06</c:v>
                </c:pt>
                <c:pt idx="8">
                  <c:v>349.762</c:v>
                </c:pt>
                <c:pt idx="9">
                  <c:v>314.41500000000002</c:v>
                </c:pt>
                <c:pt idx="10">
                  <c:v>367.60199999999998</c:v>
                </c:pt>
                <c:pt idx="11">
                  <c:v>389.10300000000001</c:v>
                </c:pt>
                <c:pt idx="12">
                  <c:v>416.87799999999999</c:v>
                </c:pt>
              </c:numCache>
            </c:numRef>
          </c:val>
          <c:smooth val="0"/>
        </c:ser>
        <c:ser>
          <c:idx val="2"/>
          <c:order val="1"/>
          <c:tx>
            <c:strRef>
              <c:f>'02'!$W$110</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'02'!$U$111:$U$123</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'02'!$W$111:$W$123</c:f>
              <c:numCache>
                <c:formatCode>#,##0</c:formatCode>
                <c:ptCount val="13"/>
                <c:pt idx="0">
                  <c:v>90.811000000000007</c:v>
                </c:pt>
                <c:pt idx="1">
                  <c:v>93.516999999999996</c:v>
                </c:pt>
                <c:pt idx="2">
                  <c:v>86.087999999999994</c:v>
                </c:pt>
                <c:pt idx="3">
                  <c:v>74.438000000000002</c:v>
                </c:pt>
                <c:pt idx="4">
                  <c:v>68.593999999999994</c:v>
                </c:pt>
                <c:pt idx="5">
                  <c:v>82.477000000000004</c:v>
                </c:pt>
                <c:pt idx="6">
                  <c:v>76.582999999999998</c:v>
                </c:pt>
                <c:pt idx="7">
                  <c:v>84.620999999999995</c:v>
                </c:pt>
                <c:pt idx="8">
                  <c:v>92.475999999999999</c:v>
                </c:pt>
                <c:pt idx="9">
                  <c:v>79.704999999999998</c:v>
                </c:pt>
                <c:pt idx="10">
                  <c:v>89.144000000000005</c:v>
                </c:pt>
                <c:pt idx="11">
                  <c:v>91.191999999999993</c:v>
                </c:pt>
                <c:pt idx="12">
                  <c:v>94.47</c:v>
                </c:pt>
              </c:numCache>
            </c:numRef>
          </c:val>
          <c:smooth val="0"/>
        </c:ser>
        <c:dLbls>
          <c:showLegendKey val="0"/>
          <c:showVal val="0"/>
          <c:showCatName val="0"/>
          <c:showSerName val="0"/>
          <c:showPercent val="0"/>
          <c:showBubbleSize val="0"/>
        </c:dLbls>
        <c:marker val="1"/>
        <c:smooth val="0"/>
        <c:axId val="272522624"/>
        <c:axId val="272524304"/>
      </c:lineChart>
      <c:catAx>
        <c:axId val="272522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272524304"/>
        <c:crosses val="autoZero"/>
        <c:auto val="1"/>
        <c:lblAlgn val="ctr"/>
        <c:lblOffset val="100"/>
        <c:tickLblSkip val="1"/>
        <c:tickMarkSkip val="1"/>
        <c:noMultiLvlLbl val="0"/>
      </c:catAx>
      <c:valAx>
        <c:axId val="272524304"/>
        <c:scaling>
          <c:orientation val="minMax"/>
          <c:min val="0"/>
        </c:scaling>
        <c:delete val="1"/>
        <c:axPos val="l"/>
        <c:numFmt formatCode="#,##0" sourceLinked="1"/>
        <c:majorTickMark val="out"/>
        <c:minorTickMark val="none"/>
        <c:tickLblPos val="nextTo"/>
        <c:crossAx val="272522624"/>
        <c:crosses val="autoZero"/>
        <c:crossBetween val="between"/>
        <c:majorUnit val="50"/>
        <c:minorUnit val="50"/>
      </c:valAx>
      <c:spPr>
        <a:solidFill>
          <a:srgbClr val="BADEB0"/>
        </a:solidFill>
        <a:ln w="12700">
          <a:solidFill>
            <a:srgbClr val="808080"/>
          </a:solidFill>
          <a:prstDash val="solid"/>
        </a:ln>
      </c:spPr>
    </c:plotArea>
    <c:legend>
      <c:legendPos val="r"/>
      <c:layout>
        <c:manualLayout>
          <c:xMode val="edge"/>
          <c:yMode val="edge"/>
          <c:wMode val="edge"/>
          <c:hMode val="edge"/>
          <c:x val="0.42645502645502648"/>
          <c:y val="0.9380804953560371"/>
          <c:w val="0.55661375661375667"/>
          <c:h val="0.99071207430340547"/>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0" i="0" u="none" strike="noStrike" baseline="0">
                <a:solidFill>
                  <a:srgbClr val="000000"/>
                </a:solidFill>
                <a:latin typeface="Arial"/>
                <a:ea typeface="Arial"/>
                <a:cs typeface="Arial"/>
              </a:defRPr>
            </a:pPr>
            <a:r>
              <a:rPr lang="pt-BR" sz="750" b="1" i="0" u="none" strike="noStrike" baseline="0">
                <a:solidFill>
                  <a:srgbClr val="000000"/>
                </a:solidFill>
                <a:latin typeface="Arial"/>
                <a:cs typeface="Arial"/>
              </a:rPr>
              <a:t>TEMPO MÉDIO DE CONCESSÃO DE BENEFÍCIOS POR UNIDADES DA FEDERAÇÃO </a:t>
            </a:r>
            <a:r>
              <a:rPr lang="pt-BR" sz="600" b="1" i="0" u="none" strike="noStrike" baseline="0">
                <a:solidFill>
                  <a:srgbClr val="000000"/>
                </a:solidFill>
                <a:latin typeface="Arial"/>
                <a:cs typeface="Arial"/>
              </a:rPr>
              <a:t>(EM DIAS)</a:t>
            </a:r>
          </a:p>
        </c:rich>
      </c:tx>
      <c:layout>
        <c:manualLayout>
          <c:xMode val="edge"/>
          <c:yMode val="edge"/>
          <c:x val="0.11632674487117681"/>
          <c:y val="7.57575757575757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8163293370628756"/>
          <c:y val="7.4242534094658641E-2"/>
          <c:w val="0.6897966057443855"/>
          <c:h val="0.9045467929492083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'07'!$Y$47:$Y$73</c:f>
              <c:strCache>
                <c:ptCount val="27"/>
                <c:pt idx="0">
                  <c:v>Distrito Federal</c:v>
                </c:pt>
                <c:pt idx="1">
                  <c:v>Tocantins</c:v>
                </c:pt>
                <c:pt idx="2">
                  <c:v>Alagoas</c:v>
                </c:pt>
                <c:pt idx="3">
                  <c:v>Sergipe</c:v>
                </c:pt>
                <c:pt idx="4">
                  <c:v>Pernambuco</c:v>
                </c:pt>
                <c:pt idx="5">
                  <c:v>Pará</c:v>
                </c:pt>
                <c:pt idx="6">
                  <c:v>Goiás</c:v>
                </c:pt>
                <c:pt idx="7">
                  <c:v>São Paulo</c:v>
                </c:pt>
                <c:pt idx="8">
                  <c:v>Maranhão</c:v>
                </c:pt>
                <c:pt idx="9">
                  <c:v>Piauí</c:v>
                </c:pt>
                <c:pt idx="10">
                  <c:v>Paraná</c:v>
                </c:pt>
                <c:pt idx="11">
                  <c:v>Ceará</c:v>
                </c:pt>
                <c:pt idx="12">
                  <c:v>Santa Catarina</c:v>
                </c:pt>
                <c:pt idx="13">
                  <c:v>Amapá</c:v>
                </c:pt>
                <c:pt idx="14">
                  <c:v>Rio de Janeiro</c:v>
                </c:pt>
                <c:pt idx="15">
                  <c:v>Mato Grosso do Sul</c:v>
                </c:pt>
                <c:pt idx="16">
                  <c:v>Amazonas</c:v>
                </c:pt>
                <c:pt idx="17">
                  <c:v>Espírito Santo</c:v>
                </c:pt>
                <c:pt idx="18">
                  <c:v>Mato Grosso</c:v>
                </c:pt>
                <c:pt idx="19">
                  <c:v>Rio Grande do Sul</c:v>
                </c:pt>
                <c:pt idx="20">
                  <c:v>Rondônia</c:v>
                </c:pt>
                <c:pt idx="21">
                  <c:v>Bahia</c:v>
                </c:pt>
                <c:pt idx="22">
                  <c:v>Minas Gerais</c:v>
                </c:pt>
                <c:pt idx="23">
                  <c:v>Paraíba</c:v>
                </c:pt>
                <c:pt idx="24">
                  <c:v>Acre</c:v>
                </c:pt>
                <c:pt idx="25">
                  <c:v>Rio Grande do Norte</c:v>
                </c:pt>
                <c:pt idx="26">
                  <c:v>Roraima</c:v>
                </c:pt>
              </c:strCache>
            </c:strRef>
          </c:cat>
          <c:val>
            <c:numRef>
              <c:f>'07'!$Z$47:$Z$73</c:f>
              <c:numCache>
                <c:formatCode>#,##0</c:formatCode>
                <c:ptCount val="27"/>
                <c:pt idx="0">
                  <c:v>45</c:v>
                </c:pt>
                <c:pt idx="1">
                  <c:v>45</c:v>
                </c:pt>
                <c:pt idx="2">
                  <c:v>44</c:v>
                </c:pt>
                <c:pt idx="3">
                  <c:v>41</c:v>
                </c:pt>
                <c:pt idx="4">
                  <c:v>38</c:v>
                </c:pt>
                <c:pt idx="5">
                  <c:v>38</c:v>
                </c:pt>
                <c:pt idx="6">
                  <c:v>33</c:v>
                </c:pt>
                <c:pt idx="7">
                  <c:v>31</c:v>
                </c:pt>
                <c:pt idx="8">
                  <c:v>31</c:v>
                </c:pt>
                <c:pt idx="9">
                  <c:v>31</c:v>
                </c:pt>
                <c:pt idx="10">
                  <c:v>31</c:v>
                </c:pt>
                <c:pt idx="11">
                  <c:v>30</c:v>
                </c:pt>
                <c:pt idx="12">
                  <c:v>30</c:v>
                </c:pt>
                <c:pt idx="13">
                  <c:v>30</c:v>
                </c:pt>
                <c:pt idx="14">
                  <c:v>29</c:v>
                </c:pt>
                <c:pt idx="15">
                  <c:v>29</c:v>
                </c:pt>
                <c:pt idx="16">
                  <c:v>29</c:v>
                </c:pt>
                <c:pt idx="17">
                  <c:v>28</c:v>
                </c:pt>
                <c:pt idx="18">
                  <c:v>28</c:v>
                </c:pt>
                <c:pt idx="19">
                  <c:v>27</c:v>
                </c:pt>
                <c:pt idx="20">
                  <c:v>27</c:v>
                </c:pt>
                <c:pt idx="21">
                  <c:v>26</c:v>
                </c:pt>
                <c:pt idx="22">
                  <c:v>26</c:v>
                </c:pt>
                <c:pt idx="23">
                  <c:v>20</c:v>
                </c:pt>
                <c:pt idx="24">
                  <c:v>16</c:v>
                </c:pt>
                <c:pt idx="25">
                  <c:v>15</c:v>
                </c:pt>
                <c:pt idx="26">
                  <c:v>14</c:v>
                </c:pt>
              </c:numCache>
            </c:numRef>
          </c:val>
        </c:ser>
        <c:dLbls>
          <c:showLegendKey val="0"/>
          <c:showVal val="0"/>
          <c:showCatName val="0"/>
          <c:showSerName val="0"/>
          <c:showPercent val="0"/>
          <c:showBubbleSize val="0"/>
        </c:dLbls>
        <c:gapWidth val="150"/>
        <c:axId val="464633504"/>
        <c:axId val="464634064"/>
      </c:barChart>
      <c:catAx>
        <c:axId val="4646335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4634064"/>
        <c:crosses val="autoZero"/>
        <c:auto val="1"/>
        <c:lblAlgn val="ctr"/>
        <c:lblOffset val="100"/>
        <c:tickLblSkip val="1"/>
        <c:tickMarkSkip val="1"/>
        <c:noMultiLvlLbl val="0"/>
      </c:catAx>
      <c:valAx>
        <c:axId val="464634064"/>
        <c:scaling>
          <c:orientation val="minMax"/>
          <c:min val="0"/>
        </c:scaling>
        <c:delete val="1"/>
        <c:axPos val="b"/>
        <c:numFmt formatCode="#,##0" sourceLinked="1"/>
        <c:majorTickMark val="out"/>
        <c:minorTickMark val="none"/>
        <c:tickLblPos val="nextTo"/>
        <c:crossAx val="464633504"/>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DA QUANTIDADE DE BENEFÍCIOS CONCEDIDOS, SEGUNDO AS GRANDES REGIÕES</a:t>
            </a:r>
          </a:p>
        </c:rich>
      </c:tx>
      <c:layout>
        <c:manualLayout>
          <c:xMode val="edge"/>
          <c:yMode val="edge"/>
          <c:x val="0.1653848172824550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4038474720623048"/>
          <c:y val="0.27950352942960477"/>
          <c:w val="0.73846223187934934"/>
          <c:h val="0.5652182484020895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extLst>
                <c:ext xmlns:c15="http://schemas.microsoft.com/office/drawing/2012/chart" uri="{CE6537A1-D6FC-4f65-9D91-7224C49458BB}"/>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extLst>
                <c:ext xmlns:c15="http://schemas.microsoft.com/office/drawing/2012/chart" uri="{CE6537A1-D6FC-4f65-9D91-7224C49458BB}"/>
              </c:extLst>
            </c:dLbl>
            <c:dLbl>
              <c:idx val="2"/>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extLst>
                <c:ext xmlns:c15="http://schemas.microsoft.com/office/drawing/2012/chart" uri="{CE6537A1-D6FC-4f65-9D91-7224C49458BB}"/>
              </c:extLst>
            </c:dLbl>
            <c:dLbl>
              <c:idx val="3"/>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extLst>
                <c:ext xmlns:c15="http://schemas.microsoft.com/office/drawing/2012/chart" uri="{CE6537A1-D6FC-4f65-9D91-7224C49458BB}"/>
              </c:extLst>
            </c:dLbl>
            <c:dLbl>
              <c:idx val="4"/>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'07'!$AB$48:$AB$52</c:f>
              <c:numCache>
                <c:formatCode>#,##0</c:formatCode>
                <c:ptCount val="5"/>
                <c:pt idx="0">
                  <c:v>27635</c:v>
                </c:pt>
                <c:pt idx="1">
                  <c:v>116255</c:v>
                </c:pt>
                <c:pt idx="2">
                  <c:v>231027</c:v>
                </c:pt>
                <c:pt idx="3">
                  <c:v>99797</c:v>
                </c:pt>
                <c:pt idx="4">
                  <c:v>36634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DE BENEFÍCIOS CONCEDIDOS, SEGUNDO AS GRANDES REGIÕES </a:t>
            </a:r>
          </a:p>
        </c:rich>
      </c:tx>
      <c:layout>
        <c:manualLayout>
          <c:xMode val="edge"/>
          <c:yMode val="edge"/>
          <c:x val="0.11175357415583166"/>
          <c:y val="3.437500000000000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90"/>
      <c:rAngAx val="0"/>
      <c:perspective val="0"/>
    </c:view3D>
    <c:floor>
      <c:thickness val="0"/>
    </c:floor>
    <c:sideWall>
      <c:thickness val="0"/>
    </c:sideWall>
    <c:backWall>
      <c:thickness val="0"/>
    </c:backWall>
    <c:plotArea>
      <c:layout>
        <c:manualLayout>
          <c:layoutTarget val="inner"/>
          <c:xMode val="edge"/>
          <c:yMode val="edge"/>
          <c:x val="0.14258215653253803"/>
          <c:y val="0.27187499999999998"/>
          <c:w val="0.71483756856177849"/>
          <c:h val="0.55312499999999998"/>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'07'!$AC$48:$AC$52</c:f>
              <c:numCache>
                <c:formatCode>#,##0</c:formatCode>
                <c:ptCount val="5"/>
                <c:pt idx="0">
                  <c:v>25008216.920000043</c:v>
                </c:pt>
                <c:pt idx="1">
                  <c:v>102493307.42000043</c:v>
                </c:pt>
                <c:pt idx="2">
                  <c:v>269939181.80000061</c:v>
                </c:pt>
                <c:pt idx="3">
                  <c:v>104378004.2899999</c:v>
                </c:pt>
                <c:pt idx="4">
                  <c:v>38289762.58999946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CONCESSÃO  POR UNIDADES DA FEDERAÇÃO (EM %)</a:t>
            </a:r>
          </a:p>
        </c:rich>
      </c:tx>
      <c:layout>
        <c:manualLayout>
          <c:xMode val="edge"/>
          <c:yMode val="edge"/>
          <c:x val="0.17922606924643583"/>
          <c:y val="7.5642965204236008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680244399185338"/>
          <c:y val="7.4130160660162647E-2"/>
          <c:w val="0.70468431771894091"/>
          <c:h val="0.90469053213831152"/>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'07'!$Y$91:$Y$117</c:f>
              <c:strCache>
                <c:ptCount val="27"/>
                <c:pt idx="0">
                  <c:v>Maranhão</c:v>
                </c:pt>
                <c:pt idx="1">
                  <c:v>Acre</c:v>
                </c:pt>
                <c:pt idx="2">
                  <c:v>Piauí</c:v>
                </c:pt>
                <c:pt idx="3">
                  <c:v>Amapá</c:v>
                </c:pt>
                <c:pt idx="4">
                  <c:v>Pará</c:v>
                </c:pt>
                <c:pt idx="5">
                  <c:v>Roraima</c:v>
                </c:pt>
                <c:pt idx="6">
                  <c:v>Bahia</c:v>
                </c:pt>
                <c:pt idx="7">
                  <c:v>Rondônia</c:v>
                </c:pt>
                <c:pt idx="8">
                  <c:v>Tocantins</c:v>
                </c:pt>
                <c:pt idx="9">
                  <c:v>Sergipe</c:v>
                </c:pt>
                <c:pt idx="10">
                  <c:v>Paraíba</c:v>
                </c:pt>
                <c:pt idx="11">
                  <c:v>Amazonas</c:v>
                </c:pt>
                <c:pt idx="12">
                  <c:v>Ceará</c:v>
                </c:pt>
                <c:pt idx="13">
                  <c:v>Alagoas</c:v>
                </c:pt>
                <c:pt idx="14">
                  <c:v>Rio Grande do Norte</c:v>
                </c:pt>
                <c:pt idx="15">
                  <c:v>Pernambuco</c:v>
                </c:pt>
                <c:pt idx="16">
                  <c:v>Mato Grosso</c:v>
                </c:pt>
                <c:pt idx="17">
                  <c:v>Espírito Santo</c:v>
                </c:pt>
                <c:pt idx="18">
                  <c:v>Rio Grande do Sul</c:v>
                </c:pt>
                <c:pt idx="19">
                  <c:v>Paraná</c:v>
                </c:pt>
                <c:pt idx="20">
                  <c:v>Minas Gerais</c:v>
                </c:pt>
                <c:pt idx="21">
                  <c:v>Mato Grosso do Sul</c:v>
                </c:pt>
                <c:pt idx="22">
                  <c:v>Goiás</c:v>
                </c:pt>
                <c:pt idx="23">
                  <c:v>Santa Catarina</c:v>
                </c:pt>
                <c:pt idx="24">
                  <c:v>Distrito Federal</c:v>
                </c:pt>
                <c:pt idx="25">
                  <c:v>São Paulo</c:v>
                </c:pt>
                <c:pt idx="26">
                  <c:v>Rio de Janeiro</c:v>
                </c:pt>
              </c:strCache>
            </c:strRef>
          </c:cat>
          <c:val>
            <c:numRef>
              <c:f>'07'!$Z$91:$Z$117</c:f>
              <c:numCache>
                <c:formatCode>#,##0.00</c:formatCode>
                <c:ptCount val="27"/>
                <c:pt idx="0">
                  <c:v>66.32760699216395</c:v>
                </c:pt>
                <c:pt idx="1">
                  <c:v>63.406010606953444</c:v>
                </c:pt>
                <c:pt idx="2">
                  <c:v>55.534005689164722</c:v>
                </c:pt>
                <c:pt idx="3">
                  <c:v>48.317515099223471</c:v>
                </c:pt>
                <c:pt idx="4">
                  <c:v>46.418360864040658</c:v>
                </c:pt>
                <c:pt idx="5">
                  <c:v>43.716433941997849</c:v>
                </c:pt>
                <c:pt idx="6">
                  <c:v>42.625492602881323</c:v>
                </c:pt>
                <c:pt idx="7">
                  <c:v>42.256749872643908</c:v>
                </c:pt>
                <c:pt idx="8">
                  <c:v>41.843971631205676</c:v>
                </c:pt>
                <c:pt idx="9">
                  <c:v>40.425955414012741</c:v>
                </c:pt>
                <c:pt idx="10">
                  <c:v>39.048070092351409</c:v>
                </c:pt>
                <c:pt idx="11">
                  <c:v>37.458263772954922</c:v>
                </c:pt>
                <c:pt idx="12">
                  <c:v>36.917232021709637</c:v>
                </c:pt>
                <c:pt idx="13">
                  <c:v>36.784326971795309</c:v>
                </c:pt>
                <c:pt idx="14">
                  <c:v>33.063674321503136</c:v>
                </c:pt>
                <c:pt idx="15">
                  <c:v>31.465631811174312</c:v>
                </c:pt>
                <c:pt idx="16">
                  <c:v>22.04326923076923</c:v>
                </c:pt>
                <c:pt idx="17">
                  <c:v>19.028559065339678</c:v>
                </c:pt>
                <c:pt idx="18">
                  <c:v>15.691847786136091</c:v>
                </c:pt>
                <c:pt idx="19">
                  <c:v>14.351198871650212</c:v>
                </c:pt>
                <c:pt idx="20">
                  <c:v>13.898594488624685</c:v>
                </c:pt>
                <c:pt idx="21">
                  <c:v>13.741549661986479</c:v>
                </c:pt>
                <c:pt idx="22">
                  <c:v>12.909290302365658</c:v>
                </c:pt>
                <c:pt idx="23">
                  <c:v>11.237855343648794</c:v>
                </c:pt>
                <c:pt idx="24">
                  <c:v>6.3263747454175148</c:v>
                </c:pt>
                <c:pt idx="25">
                  <c:v>2.4437977570157079</c:v>
                </c:pt>
                <c:pt idx="26">
                  <c:v>1.3362594489148989</c:v>
                </c:pt>
              </c:numCache>
            </c:numRef>
          </c:val>
        </c:ser>
        <c:dLbls>
          <c:showLegendKey val="0"/>
          <c:showVal val="0"/>
          <c:showCatName val="0"/>
          <c:showSerName val="0"/>
          <c:showPercent val="0"/>
          <c:showBubbleSize val="0"/>
        </c:dLbls>
        <c:gapWidth val="150"/>
        <c:axId val="465961568"/>
        <c:axId val="465962128"/>
      </c:barChart>
      <c:catAx>
        <c:axId val="465961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465962128"/>
        <c:crosses val="autoZero"/>
        <c:auto val="1"/>
        <c:lblAlgn val="ctr"/>
        <c:lblOffset val="100"/>
        <c:tickLblSkip val="1"/>
        <c:tickMarkSkip val="1"/>
        <c:noMultiLvlLbl val="0"/>
      </c:catAx>
      <c:valAx>
        <c:axId val="465962128"/>
        <c:scaling>
          <c:orientation val="minMax"/>
          <c:min val="0"/>
        </c:scaling>
        <c:delete val="1"/>
        <c:axPos val="b"/>
        <c:numFmt formatCode="#,##0.00" sourceLinked="1"/>
        <c:majorTickMark val="out"/>
        <c:minorTickMark val="none"/>
        <c:tickLblPos val="nextTo"/>
        <c:crossAx val="465961568"/>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CONCESSÃO POR UNIDADES DA FEDERAÇÃO (EM %)</a:t>
            </a:r>
          </a:p>
        </c:rich>
      </c:tx>
      <c:layout>
        <c:manualLayout>
          <c:xMode val="edge"/>
          <c:yMode val="edge"/>
          <c:x val="0.11560713870303783"/>
          <c:y val="7.5528700906344415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0895278057407"/>
          <c:y val="7.2507552870090641E-2"/>
          <c:w val="0.72061792625904353"/>
          <c:h val="0.9063444108761329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'07'!$AB$91:$AB$117</c:f>
              <c:strCache>
                <c:ptCount val="27"/>
                <c:pt idx="0">
                  <c:v>Maranhão</c:v>
                </c:pt>
                <c:pt idx="1">
                  <c:v>Acre</c:v>
                </c:pt>
                <c:pt idx="2">
                  <c:v>Piauí</c:v>
                </c:pt>
                <c:pt idx="3">
                  <c:v>Amapá</c:v>
                </c:pt>
                <c:pt idx="4">
                  <c:v>Pará</c:v>
                </c:pt>
                <c:pt idx="5">
                  <c:v>Roraima</c:v>
                </c:pt>
                <c:pt idx="6">
                  <c:v>Bahia</c:v>
                </c:pt>
                <c:pt idx="7">
                  <c:v>Rondônia</c:v>
                </c:pt>
                <c:pt idx="8">
                  <c:v>Tocantins</c:v>
                </c:pt>
                <c:pt idx="9">
                  <c:v>Sergipe</c:v>
                </c:pt>
                <c:pt idx="10">
                  <c:v>Paraíba</c:v>
                </c:pt>
                <c:pt idx="11">
                  <c:v>Ceará</c:v>
                </c:pt>
                <c:pt idx="12">
                  <c:v>Alagoas</c:v>
                </c:pt>
                <c:pt idx="13">
                  <c:v>Amazonas</c:v>
                </c:pt>
                <c:pt idx="14">
                  <c:v>Rio Grande do Norte</c:v>
                </c:pt>
                <c:pt idx="15">
                  <c:v>Pernambuco</c:v>
                </c:pt>
                <c:pt idx="16">
                  <c:v>Mato Grosso</c:v>
                </c:pt>
                <c:pt idx="17">
                  <c:v>Espírito Santo</c:v>
                </c:pt>
                <c:pt idx="18">
                  <c:v>Rio Grande do Sul</c:v>
                </c:pt>
                <c:pt idx="19">
                  <c:v>Paraná</c:v>
                </c:pt>
                <c:pt idx="20">
                  <c:v>Minas Gerais</c:v>
                </c:pt>
                <c:pt idx="21">
                  <c:v>Mato Grosso do Sul</c:v>
                </c:pt>
                <c:pt idx="22">
                  <c:v>Goiás</c:v>
                </c:pt>
                <c:pt idx="23">
                  <c:v>Santa Catarina</c:v>
                </c:pt>
                <c:pt idx="24">
                  <c:v>Distrito Federal</c:v>
                </c:pt>
                <c:pt idx="25">
                  <c:v>São Paulo</c:v>
                </c:pt>
                <c:pt idx="26">
                  <c:v>Rio de Janeiro</c:v>
                </c:pt>
              </c:strCache>
            </c:strRef>
          </c:cat>
          <c:val>
            <c:numRef>
              <c:f>'07'!$AC$91:$AC$117</c:f>
              <c:numCache>
                <c:formatCode>#,##0.00</c:formatCode>
                <c:ptCount val="27"/>
                <c:pt idx="0">
                  <c:v>58.168420871887271</c:v>
                </c:pt>
                <c:pt idx="1">
                  <c:v>56.147560881967721</c:v>
                </c:pt>
                <c:pt idx="2">
                  <c:v>48.42375056662295</c:v>
                </c:pt>
                <c:pt idx="3">
                  <c:v>39.926832582430151</c:v>
                </c:pt>
                <c:pt idx="4">
                  <c:v>37.249050299007386</c:v>
                </c:pt>
                <c:pt idx="5">
                  <c:v>35.974378772699431</c:v>
                </c:pt>
                <c:pt idx="6">
                  <c:v>34.29222324487526</c:v>
                </c:pt>
                <c:pt idx="7">
                  <c:v>34.141951047339717</c:v>
                </c:pt>
                <c:pt idx="8">
                  <c:v>34.055512059677767</c:v>
                </c:pt>
                <c:pt idx="9">
                  <c:v>33.084856929951719</c:v>
                </c:pt>
                <c:pt idx="10">
                  <c:v>32.507544126620793</c:v>
                </c:pt>
                <c:pt idx="11">
                  <c:v>30.566093185716753</c:v>
                </c:pt>
                <c:pt idx="12">
                  <c:v>30.15628493784217</c:v>
                </c:pt>
                <c:pt idx="13">
                  <c:v>27.865576641065136</c:v>
                </c:pt>
                <c:pt idx="14">
                  <c:v>26.723063197345208</c:v>
                </c:pt>
                <c:pt idx="15">
                  <c:v>24.788186449055864</c:v>
                </c:pt>
                <c:pt idx="16">
                  <c:v>15.833868930347606</c:v>
                </c:pt>
                <c:pt idx="17">
                  <c:v>13.409596767809164</c:v>
                </c:pt>
                <c:pt idx="18">
                  <c:v>10.831069072711202</c:v>
                </c:pt>
                <c:pt idx="19">
                  <c:v>10.212129493015979</c:v>
                </c:pt>
                <c:pt idx="20">
                  <c:v>10.17530177580432</c:v>
                </c:pt>
                <c:pt idx="21">
                  <c:v>10.028082386880548</c:v>
                </c:pt>
                <c:pt idx="22">
                  <c:v>9.2999700733447952</c:v>
                </c:pt>
                <c:pt idx="23">
                  <c:v>7.5753559101654409</c:v>
                </c:pt>
                <c:pt idx="24">
                  <c:v>3.888795470352858</c:v>
                </c:pt>
                <c:pt idx="25">
                  <c:v>1.4384967628168015</c:v>
                </c:pt>
                <c:pt idx="26">
                  <c:v>0.82577238061359004</c:v>
                </c:pt>
              </c:numCache>
            </c:numRef>
          </c:val>
        </c:ser>
        <c:dLbls>
          <c:showLegendKey val="0"/>
          <c:showVal val="0"/>
          <c:showCatName val="0"/>
          <c:showSerName val="0"/>
          <c:showPercent val="0"/>
          <c:showBubbleSize val="0"/>
        </c:dLbls>
        <c:gapWidth val="150"/>
        <c:axId val="465964368"/>
        <c:axId val="465964928"/>
      </c:barChart>
      <c:catAx>
        <c:axId val="465964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465964928"/>
        <c:crosses val="autoZero"/>
        <c:auto val="1"/>
        <c:lblAlgn val="ctr"/>
        <c:lblOffset val="100"/>
        <c:tickLblSkip val="1"/>
        <c:tickMarkSkip val="1"/>
        <c:noMultiLvlLbl val="0"/>
      </c:catAx>
      <c:valAx>
        <c:axId val="465964928"/>
        <c:scaling>
          <c:orientation val="minMax"/>
          <c:min val="0"/>
        </c:scaling>
        <c:delete val="1"/>
        <c:axPos val="b"/>
        <c:numFmt formatCode="#,##0.00" sourceLinked="1"/>
        <c:majorTickMark val="out"/>
        <c:minorTickMark val="none"/>
        <c:tickLblPos val="nextTo"/>
        <c:crossAx val="465964368"/>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PREVIDENCIÁRIOS CONCEDIDOS, SEGUNDO OS GRUPOS DE ESPÉCIES</a:t>
            </a:r>
          </a:p>
        </c:rich>
      </c:tx>
      <c:layout>
        <c:manualLayout>
          <c:xMode val="edge"/>
          <c:yMode val="edge"/>
          <c:x val="0.14225963386375864"/>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8"/>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7832198276671554"/>
          <c:w val="0.98326460273989391"/>
          <c:h val="0.6818193458727359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6.9745963698102015E-2"/>
                  <c:y val="-1.05534164186411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411793664579692E-2"/>
                  <c:y val="-2.346523536264738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8458408824883763E-2"/>
                  <c:y val="-2.9885395640551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4808920983629921E-2"/>
                  <c:y val="-1.197435035216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1487326758913627E-2"/>
                  <c:y val="-3.28412844421762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0718046611727825E-2"/>
                  <c:y val="-2.93829460527027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2040599172979958E-2"/>
                  <c:y val="-2.82148693088223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'08'!$Q$144:$Q$150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'08'!$R$144:$R$150</c:f>
              <c:numCache>
                <c:formatCode>0.00%</c:formatCode>
                <c:ptCount val="7"/>
                <c:pt idx="0">
                  <c:v>0.50766075467633653</c:v>
                </c:pt>
                <c:pt idx="1">
                  <c:v>0.25431057695759884</c:v>
                </c:pt>
                <c:pt idx="2">
                  <c:v>0.14039107097978673</c:v>
                </c:pt>
                <c:pt idx="3">
                  <c:v>8.9790597063152996E-2</c:v>
                </c:pt>
                <c:pt idx="4">
                  <c:v>5.5492227049150902E-3</c:v>
                </c:pt>
                <c:pt idx="5">
                  <c:v>2.2977776182098878E-3</c:v>
                </c:pt>
                <c:pt idx="6">
                  <c:v>0</c:v>
                </c:pt>
              </c:numCache>
            </c:numRef>
          </c:val>
        </c:ser>
        <c:dLbls>
          <c:showLegendKey val="0"/>
          <c:showVal val="0"/>
          <c:showCatName val="0"/>
          <c:showSerName val="0"/>
          <c:showPercent val="0"/>
          <c:showBubbleSize val="0"/>
        </c:dLbls>
        <c:gapWidth val="150"/>
        <c:shape val="box"/>
        <c:axId val="465967168"/>
        <c:axId val="465967728"/>
        <c:axId val="0"/>
      </c:bar3DChart>
      <c:catAx>
        <c:axId val="465967168"/>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5967728"/>
        <c:crosses val="autoZero"/>
        <c:auto val="1"/>
        <c:lblAlgn val="ctr"/>
        <c:lblOffset val="100"/>
        <c:tickLblSkip val="1"/>
        <c:tickMarkSkip val="1"/>
        <c:noMultiLvlLbl val="0"/>
      </c:catAx>
      <c:valAx>
        <c:axId val="465967728"/>
        <c:scaling>
          <c:orientation val="minMax"/>
          <c:max val="0.55000000000000004"/>
          <c:min val="0"/>
        </c:scaling>
        <c:delete val="1"/>
        <c:axPos val="l"/>
        <c:numFmt formatCode="0.00%" sourceLinked="1"/>
        <c:majorTickMark val="out"/>
        <c:minorTickMark val="none"/>
        <c:tickLblPos val="nextTo"/>
        <c:crossAx val="465967168"/>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PREVIDENCIÁRIOS CONCEDIDOS, SEGUNDO OS GRUPOS DE ESPÉCIES</a:t>
            </a:r>
          </a:p>
        </c:rich>
      </c:tx>
      <c:layout>
        <c:manualLayout>
          <c:xMode val="edge"/>
          <c:yMode val="edge"/>
          <c:x val="0.16108808574660385"/>
          <c:y val="2.14285714285714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5714313117873044"/>
          <c:w val="0.98326460273989391"/>
          <c:h val="0.717858394702836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2.7690985264908846E-2"/>
                  <c:y val="-1.85883338706064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9818512563393296E-2"/>
                  <c:y val="-1.5378236823414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8221977262825835E-2"/>
                  <c:y val="-4.66063385159209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9101307120039119E-2"/>
                  <c:y val="-6.9354495841593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1.8216258609717539E-2"/>
                  <c:y val="-3.100619116413105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0343785908202072E-2"/>
                  <c:y val="-2.376432771046310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8287208514176312E-2"/>
                  <c:y val="-2.855923457597142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'08'!$Q$154:$Q$160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'08'!$R$154:$R$160</c:f>
              <c:numCache>
                <c:formatCode>0.00%</c:formatCode>
                <c:ptCount val="7"/>
                <c:pt idx="0">
                  <c:v>0.52723661829110113</c:v>
                </c:pt>
                <c:pt idx="1">
                  <c:v>0.27016955178351004</c:v>
                </c:pt>
                <c:pt idx="2">
                  <c:v>0.10348648267983132</c:v>
                </c:pt>
                <c:pt idx="3">
                  <c:v>9.333879762562361E-2</c:v>
                </c:pt>
                <c:pt idx="4">
                  <c:v>4.5210117511526966E-3</c:v>
                </c:pt>
                <c:pt idx="5">
                  <c:v>1.2475378687811431E-3</c:v>
                </c:pt>
                <c:pt idx="6">
                  <c:v>0</c:v>
                </c:pt>
              </c:numCache>
            </c:numRef>
          </c:val>
        </c:ser>
        <c:dLbls>
          <c:showLegendKey val="0"/>
          <c:showVal val="0"/>
          <c:showCatName val="0"/>
          <c:showSerName val="0"/>
          <c:showPercent val="0"/>
          <c:showBubbleSize val="0"/>
        </c:dLbls>
        <c:gapWidth val="150"/>
        <c:shape val="box"/>
        <c:axId val="465783664"/>
        <c:axId val="465784224"/>
        <c:axId val="0"/>
      </c:bar3DChart>
      <c:catAx>
        <c:axId val="465783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5784224"/>
        <c:crosses val="autoZero"/>
        <c:auto val="1"/>
        <c:lblAlgn val="ctr"/>
        <c:lblOffset val="100"/>
        <c:tickLblSkip val="1"/>
        <c:tickMarkSkip val="1"/>
        <c:noMultiLvlLbl val="0"/>
      </c:catAx>
      <c:valAx>
        <c:axId val="465784224"/>
        <c:scaling>
          <c:orientation val="minMax"/>
          <c:max val="0.6"/>
        </c:scaling>
        <c:delete val="1"/>
        <c:axPos val="l"/>
        <c:numFmt formatCode="0.00%" sourceLinked="1"/>
        <c:majorTickMark val="out"/>
        <c:minorTickMark val="none"/>
        <c:tickLblPos val="nextTo"/>
        <c:crossAx val="46578366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ACIDENTÁRIOS CONCEDIDOS, SEGUNDO OS GRUPOS DE ESPÉCIES</a:t>
            </a:r>
          </a:p>
        </c:rich>
      </c:tx>
      <c:layout>
        <c:manualLayout>
          <c:xMode val="edge"/>
          <c:yMode val="edge"/>
          <c:x val="0.15301724137931033"/>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1.0775862068965518E-2"/>
          <c:y val="0.18531500169874363"/>
          <c:w val="0.9806034482758621"/>
          <c:h val="0.6783228364067218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3280387365372431E-2"/>
                  <c:y val="-3.051339796817323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1407593447370865E-2"/>
                  <c:y val="-2.3929916702166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2975834917187141E-2"/>
                  <c:y val="-2.59040866093419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1613041904244743E-2"/>
                  <c:y val="-3.704810124741830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5939904063716268E-2"/>
                  <c:y val="-4.43358910253983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'08'!$Q$132:$Q$136</c:f>
              <c:strCache>
                <c:ptCount val="5"/>
                <c:pt idx="0">
                  <c:v>Auxílio-Doença</c:v>
                </c:pt>
                <c:pt idx="1">
                  <c:v>Auxílio-Acidente</c:v>
                </c:pt>
                <c:pt idx="2">
                  <c:v>Aposentadorias</c:v>
                </c:pt>
                <c:pt idx="3">
                  <c:v>Pensão Por Morte</c:v>
                </c:pt>
                <c:pt idx="4">
                  <c:v>Auxílio-Suplementar</c:v>
                </c:pt>
              </c:strCache>
            </c:strRef>
          </c:cat>
          <c:val>
            <c:numRef>
              <c:f>'08'!$R$132:$R$136</c:f>
              <c:numCache>
                <c:formatCode>0.00%</c:formatCode>
                <c:ptCount val="5"/>
                <c:pt idx="0">
                  <c:v>0.88673128452810213</c:v>
                </c:pt>
                <c:pt idx="1">
                  <c:v>7.4332594528432966E-2</c:v>
                </c:pt>
                <c:pt idx="2">
                  <c:v>3.7513645836779248E-2</c:v>
                </c:pt>
                <c:pt idx="3">
                  <c:v>1.0255053094710377E-3</c:v>
                </c:pt>
                <c:pt idx="4">
                  <c:v>3.9696979721459534E-4</c:v>
                </c:pt>
              </c:numCache>
            </c:numRef>
          </c:val>
        </c:ser>
        <c:dLbls>
          <c:showLegendKey val="0"/>
          <c:showVal val="0"/>
          <c:showCatName val="0"/>
          <c:showSerName val="0"/>
          <c:showPercent val="0"/>
          <c:showBubbleSize val="0"/>
        </c:dLbls>
        <c:gapWidth val="150"/>
        <c:shape val="box"/>
        <c:axId val="465786464"/>
        <c:axId val="465787024"/>
        <c:axId val="0"/>
      </c:bar3DChart>
      <c:catAx>
        <c:axId val="4657864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5787024"/>
        <c:crosses val="autoZero"/>
        <c:auto val="1"/>
        <c:lblAlgn val="ctr"/>
        <c:lblOffset val="100"/>
        <c:tickLblSkip val="1"/>
        <c:tickMarkSkip val="1"/>
        <c:noMultiLvlLbl val="0"/>
      </c:catAx>
      <c:valAx>
        <c:axId val="465787024"/>
        <c:scaling>
          <c:orientation val="minMax"/>
          <c:max val="1"/>
        </c:scaling>
        <c:delete val="1"/>
        <c:axPos val="l"/>
        <c:numFmt formatCode="0.00%" sourceLinked="1"/>
        <c:majorTickMark val="out"/>
        <c:minorTickMark val="none"/>
        <c:tickLblPos val="nextTo"/>
        <c:crossAx val="46578646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ACIDENTÁRIOS CONCEDIDOS, SEGUNDO OS GRUPOS DE ESPÉCIES</a:t>
            </a:r>
          </a:p>
        </c:rich>
      </c:tx>
      <c:layout>
        <c:manualLayout>
          <c:xMode val="edge"/>
          <c:yMode val="edge"/>
          <c:x val="0.1788793103448276"/>
          <c:y val="1.78571428571428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50"/>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1.0775862068965518E-2"/>
          <c:y val="0.16071456597824704"/>
          <c:w val="0.9806034482758621"/>
          <c:h val="0.7142869599033201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2950719522128729E-2"/>
                  <c:y val="-3.675711260419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7784641143994926E-2"/>
                  <c:y val="-3.02428364144070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0973617521947661E-2"/>
                  <c:y val="-1.87936114231982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9852249072314208E-2"/>
                  <c:y val="-3.367848835584863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6575708208887772E-2"/>
                  <c:y val="-3.43695269760210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'08'!$S$132:$S$136</c:f>
              <c:strCache>
                <c:ptCount val="5"/>
                <c:pt idx="0">
                  <c:v>Auxílio-Doença</c:v>
                </c:pt>
                <c:pt idx="1">
                  <c:v>Auxílio-Acidente</c:v>
                </c:pt>
                <c:pt idx="2">
                  <c:v>Aposentadorias</c:v>
                </c:pt>
                <c:pt idx="3">
                  <c:v>Pensão Por Morte</c:v>
                </c:pt>
                <c:pt idx="4">
                  <c:v>Auxílio-Suplementar</c:v>
                </c:pt>
              </c:strCache>
            </c:strRef>
          </c:cat>
          <c:val>
            <c:numRef>
              <c:f>'08'!$T$132:$T$136</c:f>
              <c:numCache>
                <c:formatCode>0.00%</c:formatCode>
                <c:ptCount val="5"/>
                <c:pt idx="0">
                  <c:v>0.89948283316371924</c:v>
                </c:pt>
                <c:pt idx="1">
                  <c:v>5.6114709817226105E-2</c:v>
                </c:pt>
                <c:pt idx="2">
                  <c:v>4.3005497842533401E-2</c:v>
                </c:pt>
                <c:pt idx="3">
                  <c:v>1.2661104624033912E-3</c:v>
                </c:pt>
                <c:pt idx="4">
                  <c:v>1.3084871411801549E-4</c:v>
                </c:pt>
              </c:numCache>
            </c:numRef>
          </c:val>
        </c:ser>
        <c:dLbls>
          <c:showLegendKey val="0"/>
          <c:showVal val="0"/>
          <c:showCatName val="0"/>
          <c:showSerName val="0"/>
          <c:showPercent val="0"/>
          <c:showBubbleSize val="0"/>
        </c:dLbls>
        <c:gapWidth val="150"/>
        <c:shape val="box"/>
        <c:axId val="465789264"/>
        <c:axId val="465789824"/>
        <c:axId val="0"/>
      </c:bar3DChart>
      <c:catAx>
        <c:axId val="465789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5789824"/>
        <c:crosses val="autoZero"/>
        <c:auto val="1"/>
        <c:lblAlgn val="ctr"/>
        <c:lblOffset val="100"/>
        <c:tickLblSkip val="1"/>
        <c:tickMarkSkip val="1"/>
        <c:noMultiLvlLbl val="0"/>
      </c:catAx>
      <c:valAx>
        <c:axId val="465789824"/>
        <c:scaling>
          <c:orientation val="minMax"/>
          <c:max val="1"/>
        </c:scaling>
        <c:delete val="1"/>
        <c:axPos val="l"/>
        <c:numFmt formatCode="0.00%" sourceLinked="1"/>
        <c:majorTickMark val="out"/>
        <c:minorTickMark val="none"/>
        <c:tickLblPos val="nextTo"/>
        <c:crossAx val="46578926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TOTAL DE CRÉDITOS EMITIDOS NA CONCESSÃO, SEGUNDO AS UNIDADES DA FEDERAÇÃO</a:t>
            </a:r>
          </a:p>
        </c:rich>
      </c:tx>
      <c:layout>
        <c:manualLayout>
          <c:xMode val="edge"/>
          <c:yMode val="edge"/>
          <c:x val="0.13347479870100981"/>
          <c:y val="7.173601147776183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118672121904919"/>
          <c:y val="8.6083274078692498E-2"/>
          <c:w val="0.70550920442143272"/>
          <c:h val="0.89670077165304685"/>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'09'!$T$50:$T$76</c:f>
              <c:strCache>
                <c:ptCount val="27"/>
                <c:pt idx="0">
                  <c:v>São Paulo</c:v>
                </c:pt>
                <c:pt idx="1">
                  <c:v>Minas Gerais</c:v>
                </c:pt>
                <c:pt idx="2">
                  <c:v>Rio de Janeiro</c:v>
                </c:pt>
                <c:pt idx="3">
                  <c:v>Rio Grande do Sul</c:v>
                </c:pt>
                <c:pt idx="4">
                  <c:v>Bahia</c:v>
                </c:pt>
                <c:pt idx="5">
                  <c:v>Santa Catarina</c:v>
                </c:pt>
                <c:pt idx="6">
                  <c:v>Paraná</c:v>
                </c:pt>
                <c:pt idx="7">
                  <c:v>Pernambuco</c:v>
                </c:pt>
                <c:pt idx="8">
                  <c:v>Ceará</c:v>
                </c:pt>
                <c:pt idx="9">
                  <c:v>Goiás</c:v>
                </c:pt>
                <c:pt idx="10">
                  <c:v>Pará</c:v>
                </c:pt>
                <c:pt idx="11">
                  <c:v>Maranhão</c:v>
                </c:pt>
                <c:pt idx="12">
                  <c:v>Distrito Federal</c:v>
                </c:pt>
                <c:pt idx="13">
                  <c:v>Espírito Santo</c:v>
                </c:pt>
                <c:pt idx="14">
                  <c:v>Mato Grosso</c:v>
                </c:pt>
                <c:pt idx="15">
                  <c:v>Piauí</c:v>
                </c:pt>
                <c:pt idx="16">
                  <c:v>Alagoas</c:v>
                </c:pt>
                <c:pt idx="17">
                  <c:v>Paraíba</c:v>
                </c:pt>
                <c:pt idx="18">
                  <c:v>Mato Grosso do Sul</c:v>
                </c:pt>
                <c:pt idx="19">
                  <c:v>Rio Grande do Norte</c:v>
                </c:pt>
                <c:pt idx="20">
                  <c:v>Sergipe</c:v>
                </c:pt>
                <c:pt idx="21">
                  <c:v>Amazonas</c:v>
                </c:pt>
                <c:pt idx="22">
                  <c:v>Rondônia</c:v>
                </c:pt>
                <c:pt idx="23">
                  <c:v>Tocantins</c:v>
                </c:pt>
                <c:pt idx="24">
                  <c:v>Acre</c:v>
                </c:pt>
                <c:pt idx="25">
                  <c:v>Amapá</c:v>
                </c:pt>
                <c:pt idx="26">
                  <c:v>Roraima</c:v>
                </c:pt>
              </c:strCache>
            </c:strRef>
          </c:cat>
          <c:val>
            <c:numRef>
              <c:f>'09'!$U$50:$U$76</c:f>
              <c:numCache>
                <c:formatCode>0.00%</c:formatCode>
                <c:ptCount val="27"/>
                <c:pt idx="0">
                  <c:v>0.29163862369831289</c:v>
                </c:pt>
                <c:pt idx="1">
                  <c:v>0.10150397324352468</c:v>
                </c:pt>
                <c:pt idx="2">
                  <c:v>8.6340963024041734E-2</c:v>
                </c:pt>
                <c:pt idx="3">
                  <c:v>6.8429527712254995E-2</c:v>
                </c:pt>
                <c:pt idx="4">
                  <c:v>5.2965855384272426E-2</c:v>
                </c:pt>
                <c:pt idx="5">
                  <c:v>5.2918061611339134E-2</c:v>
                </c:pt>
                <c:pt idx="6">
                  <c:v>5.1864153405109484E-2</c:v>
                </c:pt>
                <c:pt idx="7">
                  <c:v>3.7958041976509725E-2</c:v>
                </c:pt>
                <c:pt idx="8">
                  <c:v>2.9151026261974446E-2</c:v>
                </c:pt>
                <c:pt idx="9">
                  <c:v>2.9123590301112438E-2</c:v>
                </c:pt>
                <c:pt idx="10">
                  <c:v>2.6706264124011298E-2</c:v>
                </c:pt>
                <c:pt idx="11">
                  <c:v>2.5428922378601886E-2</c:v>
                </c:pt>
                <c:pt idx="12">
                  <c:v>2.2547238764529291E-2</c:v>
                </c:pt>
                <c:pt idx="13">
                  <c:v>1.6596886963482559E-2</c:v>
                </c:pt>
                <c:pt idx="14">
                  <c:v>1.3602276638135801E-2</c:v>
                </c:pt>
                <c:pt idx="15">
                  <c:v>1.3058050814303786E-2</c:v>
                </c:pt>
                <c:pt idx="16">
                  <c:v>1.2384627923381707E-2</c:v>
                </c:pt>
                <c:pt idx="17">
                  <c:v>1.1888098407210475E-2</c:v>
                </c:pt>
                <c:pt idx="18">
                  <c:v>1.1678547015352415E-2</c:v>
                </c:pt>
                <c:pt idx="19">
                  <c:v>9.5160927714167329E-3</c:v>
                </c:pt>
                <c:pt idx="20">
                  <c:v>9.1728332049620612E-3</c:v>
                </c:pt>
                <c:pt idx="21">
                  <c:v>8.2604131589174984E-3</c:v>
                </c:pt>
                <c:pt idx="22">
                  <c:v>6.4371170101412958E-3</c:v>
                </c:pt>
                <c:pt idx="23">
                  <c:v>5.3857779170896096E-3</c:v>
                </c:pt>
                <c:pt idx="24">
                  <c:v>2.3345668735204146E-3</c:v>
                </c:pt>
                <c:pt idx="25">
                  <c:v>1.7503110018459054E-3</c:v>
                </c:pt>
                <c:pt idx="26">
                  <c:v>1.3581584146452894E-3</c:v>
                </c:pt>
              </c:numCache>
            </c:numRef>
          </c:val>
        </c:ser>
        <c:dLbls>
          <c:showLegendKey val="0"/>
          <c:showVal val="0"/>
          <c:showCatName val="0"/>
          <c:showSerName val="0"/>
          <c:showPercent val="0"/>
          <c:showBubbleSize val="0"/>
        </c:dLbls>
        <c:gapWidth val="150"/>
        <c:axId val="466957808"/>
        <c:axId val="466958368"/>
      </c:barChart>
      <c:catAx>
        <c:axId val="4669578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6958368"/>
        <c:crossesAt val="0"/>
        <c:auto val="1"/>
        <c:lblAlgn val="ctr"/>
        <c:lblOffset val="100"/>
        <c:tickLblSkip val="1"/>
        <c:tickMarkSkip val="1"/>
        <c:noMultiLvlLbl val="0"/>
      </c:catAx>
      <c:valAx>
        <c:axId val="466958368"/>
        <c:scaling>
          <c:orientation val="minMax"/>
          <c:max val="0.32"/>
          <c:min val="0"/>
        </c:scaling>
        <c:delete val="1"/>
        <c:axPos val="b"/>
        <c:numFmt formatCode="0.00%" sourceLinked="1"/>
        <c:majorTickMark val="out"/>
        <c:minorTickMark val="none"/>
        <c:tickLblPos val="nextTo"/>
        <c:crossAx val="466957808"/>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DE BENEFÍCIOS CONCEDIDOS - 2013/2014                    
(EM R$ MIL)</a:t>
            </a:r>
          </a:p>
        </c:rich>
      </c:tx>
      <c:layout>
        <c:manualLayout>
          <c:xMode val="edge"/>
          <c:yMode val="edge"/>
          <c:x val="0.36334745762711862"/>
          <c:y val="1.543209876543209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66101694915252E-3"/>
          <c:y val="0.20679074674101425"/>
          <c:w val="0.96927966101694918"/>
          <c:h val="0.54321151382714183"/>
        </c:manualLayout>
      </c:layout>
      <c:lineChart>
        <c:grouping val="standard"/>
        <c:varyColors val="0"/>
        <c:ser>
          <c:idx val="0"/>
          <c:order val="0"/>
          <c:tx>
            <c:strRef>
              <c:f>'02'!$V$125</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2"/>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'02'!$U$126:$U$138</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'02'!$V$126:$V$138</c:f>
              <c:numCache>
                <c:formatCode>#,##0</c:formatCode>
                <c:ptCount val="13"/>
                <c:pt idx="0">
                  <c:v>403697.45879999758</c:v>
                </c:pt>
                <c:pt idx="1">
                  <c:v>404661.57845999685</c:v>
                </c:pt>
                <c:pt idx="2">
                  <c:v>359705.42201999901</c:v>
                </c:pt>
                <c:pt idx="3">
                  <c:v>313345.47296999744</c:v>
                </c:pt>
                <c:pt idx="4">
                  <c:v>350049.58401999739</c:v>
                </c:pt>
                <c:pt idx="5">
                  <c:v>400033.18368000025</c:v>
                </c:pt>
                <c:pt idx="6">
                  <c:v>370537.67923000298</c:v>
                </c:pt>
                <c:pt idx="7">
                  <c:v>389530.47397999774</c:v>
                </c:pt>
                <c:pt idx="8">
                  <c:v>391511.313889999</c:v>
                </c:pt>
                <c:pt idx="9">
                  <c:v>355765.76858999988</c:v>
                </c:pt>
                <c:pt idx="10">
                  <c:v>416153.48422000057</c:v>
                </c:pt>
                <c:pt idx="11">
                  <c:v>443024.53933000064</c:v>
                </c:pt>
                <c:pt idx="12">
                  <c:v>471621.76006999979</c:v>
                </c:pt>
              </c:numCache>
            </c:numRef>
          </c:val>
          <c:smooth val="0"/>
        </c:ser>
        <c:ser>
          <c:idx val="1"/>
          <c:order val="1"/>
          <c:tx>
            <c:strRef>
              <c:f>'02'!$W$125</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'02'!$U$126:$U$138</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'02'!$W$126:$W$138</c:f>
              <c:numCache>
                <c:formatCode>#,##0</c:formatCode>
                <c:ptCount val="13"/>
                <c:pt idx="0">
                  <c:v>61605.184170000015</c:v>
                </c:pt>
                <c:pt idx="1">
                  <c:v>63446.812540000006</c:v>
                </c:pt>
                <c:pt idx="2">
                  <c:v>58405.540260000009</c:v>
                </c:pt>
                <c:pt idx="3">
                  <c:v>50503.197730000007</c:v>
                </c:pt>
                <c:pt idx="4">
                  <c:v>49640.437090000014</c:v>
                </c:pt>
                <c:pt idx="5">
                  <c:v>59766.421350000004</c:v>
                </c:pt>
                <c:pt idx="6">
                  <c:v>55482.635110000017</c:v>
                </c:pt>
                <c:pt idx="7">
                  <c:v>61301.312439999987</c:v>
                </c:pt>
                <c:pt idx="8">
                  <c:v>66996.408750000002</c:v>
                </c:pt>
                <c:pt idx="9">
                  <c:v>57750.720890000011</c:v>
                </c:pt>
                <c:pt idx="10">
                  <c:v>64591.24198999998</c:v>
                </c:pt>
                <c:pt idx="11">
                  <c:v>66084.800159999999</c:v>
                </c:pt>
                <c:pt idx="12">
                  <c:v>68486.712949999986</c:v>
                </c:pt>
              </c:numCache>
            </c:numRef>
          </c:val>
          <c:smooth val="0"/>
        </c:ser>
        <c:dLbls>
          <c:showLegendKey val="0"/>
          <c:showVal val="0"/>
          <c:showCatName val="0"/>
          <c:showSerName val="0"/>
          <c:showPercent val="0"/>
          <c:showBubbleSize val="0"/>
        </c:dLbls>
        <c:marker val="1"/>
        <c:smooth val="0"/>
        <c:axId val="272529344"/>
        <c:axId val="272529904"/>
      </c:lineChart>
      <c:catAx>
        <c:axId val="272529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272529904"/>
        <c:crosses val="autoZero"/>
        <c:auto val="1"/>
        <c:lblAlgn val="ctr"/>
        <c:lblOffset val="100"/>
        <c:tickLblSkip val="1"/>
        <c:tickMarkSkip val="1"/>
        <c:noMultiLvlLbl val="0"/>
      </c:catAx>
      <c:valAx>
        <c:axId val="272529904"/>
        <c:scaling>
          <c:orientation val="minMax"/>
        </c:scaling>
        <c:delete val="1"/>
        <c:axPos val="l"/>
        <c:numFmt formatCode="#,##0" sourceLinked="1"/>
        <c:majorTickMark val="out"/>
        <c:minorTickMark val="none"/>
        <c:tickLblPos val="nextTo"/>
        <c:crossAx val="272529344"/>
        <c:crosses val="autoZero"/>
        <c:crossBetween val="between"/>
        <c:majorUnit val="10000"/>
        <c:minorUnit val="10000"/>
      </c:valAx>
      <c:spPr>
        <a:solidFill>
          <a:srgbClr val="BADEB0"/>
        </a:solidFill>
        <a:ln w="12700">
          <a:solidFill>
            <a:srgbClr val="808080"/>
          </a:solidFill>
          <a:prstDash val="solid"/>
        </a:ln>
      </c:spPr>
    </c:plotArea>
    <c:legend>
      <c:legendPos val="r"/>
      <c:layout>
        <c:manualLayout>
          <c:xMode val="edge"/>
          <c:yMode val="edge"/>
          <c:wMode val="edge"/>
          <c:hMode val="edge"/>
          <c:x val="0.42055084745762711"/>
          <c:y val="0.93518518518518523"/>
          <c:w val="0.55932203389830504"/>
          <c:h val="0.99074074074074081"/>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OS GRANDES GRUPOS</a:t>
            </a:r>
          </a:p>
        </c:rich>
      </c:tx>
      <c:layout>
        <c:manualLayout>
          <c:xMode val="edge"/>
          <c:yMode val="edge"/>
          <c:x val="0.12190104336131537"/>
          <c:y val="3.5714285714285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776871385176614"/>
          <c:y val="0.36904869166402665"/>
          <c:w val="0.78925699458552045"/>
          <c:h val="0.32440570476918473"/>
        </c:manualLayout>
      </c:layout>
      <c:pie3DChart>
        <c:varyColors val="1"/>
        <c:ser>
          <c:idx val="0"/>
          <c:order val="0"/>
          <c:spPr>
            <a:solidFill>
              <a:srgbClr val="666633"/>
            </a:solidFill>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66FF"/>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CCCCFF"/>
              </a:solidFill>
              <a:ln w="12700">
                <a:solidFill>
                  <a:srgbClr val="000000"/>
                </a:solidFill>
                <a:prstDash val="solid"/>
              </a:ln>
            </c:spPr>
          </c:dPt>
          <c:dLbls>
            <c:dLbl>
              <c:idx val="0"/>
              <c:layout>
                <c:manualLayout>
                  <c:x val="-1.3988909206426314E-2"/>
                  <c:y val="-9.87420862591208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3.1231190561350264E-2"/>
                  <c:y val="8.4815041679254466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9.7985470196053581E-2"/>
                  <c:y val="0.10733700044654448"/>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5.0963720285539194E-2"/>
                  <c:y val="9.7677479072153184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'09'!$V$50:$V$53</c:f>
              <c:strCache>
                <c:ptCount val="4"/>
                <c:pt idx="0">
                  <c:v>Previdenciários</c:v>
                </c:pt>
                <c:pt idx="1">
                  <c:v>Acidentários</c:v>
                </c:pt>
                <c:pt idx="2">
                  <c:v>Assistenciais</c:v>
                </c:pt>
                <c:pt idx="3">
                  <c:v>EPU</c:v>
                </c:pt>
              </c:strCache>
            </c:strRef>
          </c:cat>
          <c:val>
            <c:numRef>
              <c:f>'09'!$W$50:$W$53</c:f>
              <c:numCache>
                <c:formatCode>0.00%</c:formatCode>
                <c:ptCount val="4"/>
                <c:pt idx="0">
                  <c:v>0.89229072540801335</c:v>
                </c:pt>
                <c:pt idx="1">
                  <c:v>5.4941890657670481E-2</c:v>
                </c:pt>
                <c:pt idx="2">
                  <c:v>5.253488827197398E-2</c:v>
                </c:pt>
                <c:pt idx="3">
                  <c:v>2.3249566234207308E-4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A CLIENTELA</a:t>
            </a:r>
          </a:p>
        </c:rich>
      </c:tx>
      <c:layout>
        <c:manualLayout>
          <c:xMode val="edge"/>
          <c:yMode val="edge"/>
          <c:x val="0.12190104336131537"/>
          <c:y val="3.3994334277620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570259606489305"/>
          <c:y val="0.39660056657223797"/>
          <c:w val="0.77686028786428185"/>
          <c:h val="0.30311614730878189"/>
        </c:manualLayout>
      </c:layout>
      <c:pie3DChart>
        <c:varyColors val="1"/>
        <c:ser>
          <c:idx val="0"/>
          <c:order val="0"/>
          <c:spPr>
            <a:solidFill>
              <a:srgbClr val="3366FF"/>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layout>
                <c:manualLayout>
                  <c:x val="8.887899741690658E-2"/>
                  <c:y val="-9.05816659603101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9.7983307851227996E-2"/>
                  <c:y val="5.810562631512417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'09'!$V$56:$V$57</c:f>
              <c:strCache>
                <c:ptCount val="2"/>
                <c:pt idx="0">
                  <c:v>Urbana</c:v>
                </c:pt>
                <c:pt idx="1">
                  <c:v>Rural</c:v>
                </c:pt>
              </c:strCache>
            </c:strRef>
          </c:cat>
          <c:val>
            <c:numRef>
              <c:f>'09'!$W$56:$W$57</c:f>
              <c:numCache>
                <c:formatCode>#,##0</c:formatCode>
                <c:ptCount val="2"/>
                <c:pt idx="0">
                  <c:v>787543363.36997426</c:v>
                </c:pt>
                <c:pt idx="1">
                  <c:v>134323383.90999371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DO VALOR DE BENEFÍCIOS EMITIDOS - 2013/2014 (R$ MIL)</a:t>
            </a:r>
          </a:p>
        </c:rich>
      </c:tx>
      <c:layout>
        <c:manualLayout>
          <c:xMode val="edge"/>
          <c:yMode val="edge"/>
          <c:x val="0.30105465004793863"/>
          <c:y val="3.51906158357771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2464046021093002E-2"/>
          <c:y val="0.17008797653958943"/>
          <c:w val="0.97027804410354745"/>
          <c:h val="0.6862170087976539"/>
        </c:manualLayout>
      </c:layout>
      <c:lineChart>
        <c:grouping val="standard"/>
        <c:varyColors val="0"/>
        <c:ser>
          <c:idx val="0"/>
          <c:order val="0"/>
          <c:tx>
            <c:strRef>
              <c:f>'10'!$T$137</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layout>
                <c:manualLayout>
                  <c:x val="-1.6520384616352524E-2"/>
                  <c:y val="5.2859199051731476E-2"/>
                </c:manualLayout>
              </c:layout>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numFmt formatCode="#,##0" sourceLinked="0"/>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'10'!$S$138:$S$150</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'10'!$T$138:$T$150</c:f>
              <c:numCache>
                <c:formatCode>_(* #,##0_);_(* \(#,##0\);_(* "-"??_);_(@_)</c:formatCode>
                <c:ptCount val="13"/>
                <c:pt idx="0">
                  <c:v>21404898.361890301</c:v>
                </c:pt>
                <c:pt idx="1">
                  <c:v>21582607.183819793</c:v>
                </c:pt>
                <c:pt idx="2">
                  <c:v>31545576.348629706</c:v>
                </c:pt>
                <c:pt idx="3">
                  <c:v>21689482.793319985</c:v>
                </c:pt>
                <c:pt idx="4">
                  <c:v>23035325.120609906</c:v>
                </c:pt>
                <c:pt idx="5">
                  <c:v>23044414.956860103</c:v>
                </c:pt>
                <c:pt idx="6">
                  <c:v>23148008.484690055</c:v>
                </c:pt>
                <c:pt idx="7">
                  <c:v>23287814.606570311</c:v>
                </c:pt>
                <c:pt idx="8">
                  <c:v>23249298.696129892</c:v>
                </c:pt>
                <c:pt idx="9">
                  <c:v>23432536.030410234</c:v>
                </c:pt>
                <c:pt idx="10">
                  <c:v>23515946.356279947</c:v>
                </c:pt>
                <c:pt idx="11">
                  <c:v>34128250.013729982</c:v>
                </c:pt>
                <c:pt idx="12">
                  <c:v>23628373.111120004</c:v>
                </c:pt>
              </c:numCache>
            </c:numRef>
          </c:val>
          <c:smooth val="0"/>
        </c:ser>
        <c:ser>
          <c:idx val="1"/>
          <c:order val="1"/>
          <c:tx>
            <c:strRef>
              <c:f>'10'!$U$137</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'10'!$S$138:$S$150</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'10'!$U$138:$U$150</c:f>
              <c:numCache>
                <c:formatCode>_(* #,##0_);_(* \(#,##0\);_(* "-"??_);_(@_)</c:formatCode>
                <c:ptCount val="13"/>
                <c:pt idx="0">
                  <c:v>5414269.2763500921</c:v>
                </c:pt>
                <c:pt idx="1">
                  <c:v>5434772.9314400675</c:v>
                </c:pt>
                <c:pt idx="2">
                  <c:v>8414755.1493700631</c:v>
                </c:pt>
                <c:pt idx="3">
                  <c:v>5450993.1568099437</c:v>
                </c:pt>
                <c:pt idx="4">
                  <c:v>5864050.6937999418</c:v>
                </c:pt>
                <c:pt idx="5">
                  <c:v>5858894.1941999625</c:v>
                </c:pt>
                <c:pt idx="6">
                  <c:v>5868469.6479200367</c:v>
                </c:pt>
                <c:pt idx="7">
                  <c:v>5884373.0521098888</c:v>
                </c:pt>
                <c:pt idx="8">
                  <c:v>5885863.0140999826</c:v>
                </c:pt>
                <c:pt idx="9">
                  <c:v>5909461.3453100575</c:v>
                </c:pt>
                <c:pt idx="10">
                  <c:v>5923992.6049799751</c:v>
                </c:pt>
                <c:pt idx="11">
                  <c:v>9151422.140290102</c:v>
                </c:pt>
                <c:pt idx="12">
                  <c:v>5940491.5500999214</c:v>
                </c:pt>
              </c:numCache>
            </c:numRef>
          </c:val>
          <c:smooth val="0"/>
        </c:ser>
        <c:dLbls>
          <c:showLegendKey val="0"/>
          <c:showVal val="0"/>
          <c:showCatName val="0"/>
          <c:showSerName val="0"/>
          <c:showPercent val="0"/>
          <c:showBubbleSize val="0"/>
        </c:dLbls>
        <c:marker val="1"/>
        <c:smooth val="0"/>
        <c:axId val="466177680"/>
        <c:axId val="466178240"/>
      </c:lineChart>
      <c:catAx>
        <c:axId val="466177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6178240"/>
        <c:crosses val="autoZero"/>
        <c:auto val="1"/>
        <c:lblAlgn val="ctr"/>
        <c:lblOffset val="100"/>
        <c:tickLblSkip val="1"/>
        <c:tickMarkSkip val="1"/>
        <c:noMultiLvlLbl val="0"/>
      </c:catAx>
      <c:valAx>
        <c:axId val="466178240"/>
        <c:scaling>
          <c:orientation val="minMax"/>
          <c:max val="40000000"/>
          <c:min val="0"/>
        </c:scaling>
        <c:delete val="1"/>
        <c:axPos val="l"/>
        <c:numFmt formatCode="_(* #,##0_);_(* \(#,##0\);_(* &quot;-&quot;??_);_(@_)" sourceLinked="1"/>
        <c:majorTickMark val="out"/>
        <c:minorTickMark val="none"/>
        <c:tickLblPos val="nextTo"/>
        <c:crossAx val="466177680"/>
        <c:crosses val="autoZero"/>
        <c:crossBetween val="between"/>
        <c:majorUnit val="5000000"/>
        <c:minorUnit val="1000000"/>
      </c:valAx>
      <c:spPr>
        <a:solidFill>
          <a:srgbClr val="BADEB0"/>
        </a:solidFill>
        <a:ln w="12700">
          <a:solidFill>
            <a:srgbClr val="808080"/>
          </a:solidFill>
          <a:prstDash val="solid"/>
        </a:ln>
      </c:spPr>
    </c:plotArea>
    <c:legend>
      <c:legendPos val="r"/>
      <c:layout>
        <c:manualLayout>
          <c:xMode val="edge"/>
          <c:yMode val="edge"/>
          <c:wMode val="edge"/>
          <c:hMode val="edge"/>
          <c:x val="0.82933844678811119"/>
          <c:y val="0.92082111436950143"/>
          <c:w val="0.96452540747842752"/>
          <c:h val="0.9794721407624633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pt-BR"/>
              <a:t>EVOLUÇÃO DO VALOR ACUMULADO DE BENEFÍCIOS EMITIDOS – 2000 A 2014 
(EM R$ MIL CONSTANTES)</a:t>
            </a:r>
          </a:p>
        </c:rich>
      </c:tx>
      <c:layout>
        <c:manualLayout>
          <c:xMode val="edge"/>
          <c:yMode val="edge"/>
          <c:x val="0.30488974113135187"/>
          <c:y val="1.48809523809523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8216682646212849E-2"/>
          <c:y val="0.20833393884259568"/>
          <c:w val="0.96452540747842763"/>
          <c:h val="0.52976344448545765"/>
        </c:manualLayout>
      </c:layout>
      <c:lineChart>
        <c:grouping val="standard"/>
        <c:varyColors val="0"/>
        <c:ser>
          <c:idx val="0"/>
          <c:order val="0"/>
          <c:tx>
            <c:strRef>
              <c:f>'10'!$T$114</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5"/>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'10'!$S$115:$S$129</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'10'!$T$115:$T$129</c:f>
              <c:numCache>
                <c:formatCode>_(* #,##0_);_(* \(#,##0\);_(* "-"??_);_(@_)</c:formatCode>
                <c:ptCount val="15"/>
                <c:pt idx="0">
                  <c:v>136291345.95030558</c:v>
                </c:pt>
                <c:pt idx="1">
                  <c:v>144533154.59648204</c:v>
                </c:pt>
                <c:pt idx="2">
                  <c:v>151684739.04220757</c:v>
                </c:pt>
                <c:pt idx="3">
                  <c:v>159364290.32650593</c:v>
                </c:pt>
                <c:pt idx="4">
                  <c:v>176415508.40229031</c:v>
                </c:pt>
                <c:pt idx="5">
                  <c:v>187040026.93037453</c:v>
                </c:pt>
                <c:pt idx="6">
                  <c:v>199669307.10700676</c:v>
                </c:pt>
                <c:pt idx="7">
                  <c:v>208637398.18972</c:v>
                </c:pt>
                <c:pt idx="8">
                  <c:v>215459048.17347482</c:v>
                </c:pt>
                <c:pt idx="9">
                  <c:v>233103523.75132263</c:v>
                </c:pt>
                <c:pt idx="10">
                  <c:v>250119742.49708849</c:v>
                </c:pt>
                <c:pt idx="11">
                  <c:v>260802035.19977933</c:v>
                </c:pt>
                <c:pt idx="12">
                  <c:v>278860070.31689054</c:v>
                </c:pt>
                <c:pt idx="13">
                  <c:v>293579286.43773168</c:v>
                </c:pt>
                <c:pt idx="14">
                  <c:v>302660534.07176477</c:v>
                </c:pt>
              </c:numCache>
            </c:numRef>
          </c:val>
          <c:smooth val="0"/>
        </c:ser>
        <c:ser>
          <c:idx val="1"/>
          <c:order val="1"/>
          <c:tx>
            <c:strRef>
              <c:f>'10'!$U$114</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7"/>
              <c:layout>
                <c:manualLayout>
                  <c:x val="-4.6021093000958802E-2"/>
                  <c:y val="-5.087914062077314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'10'!$S$115:$S$129</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'10'!$U$115:$U$129</c:f>
              <c:numCache>
                <c:formatCode>_(* #,##0_);_(* \(#,##0\);_(* "-"??_);_(@_)</c:formatCode>
                <c:ptCount val="15"/>
                <c:pt idx="0">
                  <c:v>30945471.445640579</c:v>
                </c:pt>
                <c:pt idx="1">
                  <c:v>34784576.011914708</c:v>
                </c:pt>
                <c:pt idx="2">
                  <c:v>36509795.881634064</c:v>
                </c:pt>
                <c:pt idx="3">
                  <c:v>37937179.931249276</c:v>
                </c:pt>
                <c:pt idx="4">
                  <c:v>40169347.793403901</c:v>
                </c:pt>
                <c:pt idx="5">
                  <c:v>43167215.117358766</c:v>
                </c:pt>
                <c:pt idx="6">
                  <c:v>48512206.994689234</c:v>
                </c:pt>
                <c:pt idx="7">
                  <c:v>51492142.671807922</c:v>
                </c:pt>
                <c:pt idx="8">
                  <c:v>53998857.328533269</c:v>
                </c:pt>
                <c:pt idx="9">
                  <c:v>60029851.891921908</c:v>
                </c:pt>
                <c:pt idx="10">
                  <c:v>64132726.071381807</c:v>
                </c:pt>
                <c:pt idx="11">
                  <c:v>65199341.002822824</c:v>
                </c:pt>
                <c:pt idx="12">
                  <c:v>71958265.969266728</c:v>
                </c:pt>
                <c:pt idx="13">
                  <c:v>75264206.379131541</c:v>
                </c:pt>
                <c:pt idx="14">
                  <c:v>77477779.616520971</c:v>
                </c:pt>
              </c:numCache>
            </c:numRef>
          </c:val>
          <c:smooth val="0"/>
        </c:ser>
        <c:dLbls>
          <c:showLegendKey val="0"/>
          <c:showVal val="0"/>
          <c:showCatName val="0"/>
          <c:showSerName val="0"/>
          <c:showPercent val="0"/>
          <c:showBubbleSize val="0"/>
        </c:dLbls>
        <c:marker val="1"/>
        <c:smooth val="0"/>
        <c:axId val="466181600"/>
        <c:axId val="466182160"/>
      </c:lineChart>
      <c:catAx>
        <c:axId val="466181600"/>
        <c:scaling>
          <c:orientation val="minMax"/>
        </c:scaling>
        <c:delete val="0"/>
        <c:axPos val="b"/>
        <c:title>
          <c:tx>
            <c:rich>
              <a:bodyPr/>
              <a:lstStyle/>
              <a:p>
                <a:pPr>
                  <a:defRPr sz="825" b="0" i="0" u="none" strike="noStrike" baseline="0">
                    <a:solidFill>
                      <a:srgbClr val="000000"/>
                    </a:solidFill>
                    <a:latin typeface="Arial"/>
                    <a:ea typeface="Arial"/>
                    <a:cs typeface="Arial"/>
                  </a:defRPr>
                </a:pPr>
                <a:r>
                  <a:rPr lang="pt-BR"/>
                  <a:t>Valores expressos em reais constantes, atualizados pelo INPC mensal, a preços de setembro de 2014</a:t>
                </a:r>
              </a:p>
            </c:rich>
          </c:tx>
          <c:layout>
            <c:manualLayout>
              <c:xMode val="edge"/>
              <c:yMode val="edge"/>
              <c:x val="1.725790987535954E-2"/>
              <c:y val="0.86309773778277721"/>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6182160"/>
        <c:crosses val="autoZero"/>
        <c:auto val="1"/>
        <c:lblAlgn val="ctr"/>
        <c:lblOffset val="100"/>
        <c:tickLblSkip val="1"/>
        <c:tickMarkSkip val="1"/>
        <c:noMultiLvlLbl val="0"/>
      </c:catAx>
      <c:valAx>
        <c:axId val="466182160"/>
        <c:scaling>
          <c:orientation val="minMax"/>
        </c:scaling>
        <c:delete val="1"/>
        <c:axPos val="l"/>
        <c:numFmt formatCode="_(* #,##0_);_(* \(#,##0\);_(* &quot;-&quot;??_);_(@_)" sourceLinked="1"/>
        <c:majorTickMark val="out"/>
        <c:minorTickMark val="none"/>
        <c:tickLblPos val="nextTo"/>
        <c:crossAx val="466181600"/>
        <c:crosses val="autoZero"/>
        <c:crossBetween val="between"/>
        <c:majorUnit val="10000000"/>
        <c:minorUnit val="10000000"/>
      </c:valAx>
      <c:spPr>
        <a:solidFill>
          <a:srgbClr val="BADEB0"/>
        </a:solidFill>
        <a:ln w="12700">
          <a:solidFill>
            <a:srgbClr val="808080"/>
          </a:solidFill>
          <a:prstDash val="solid"/>
        </a:ln>
      </c:spPr>
    </c:plotArea>
    <c:legend>
      <c:legendPos val="r"/>
      <c:layout>
        <c:manualLayout>
          <c:xMode val="edge"/>
          <c:yMode val="edge"/>
          <c:wMode val="edge"/>
          <c:hMode val="edge"/>
          <c:x val="0.83796740172579098"/>
          <c:y val="0.8928571428571429"/>
          <c:w val="0.96740172579098749"/>
          <c:h val="0.95833333333333337"/>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oddFooter>&amp;C20</c:oddFooter>
    </c:headerFooter>
    <c:pageMargins b="0.984251969" l="0.78740157499999996" r="0.78740157499999996" t="0.984251969" header="0.49212598499999999" footer="0.49212598499999999"/>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DO RGPS EMITIDOS - 2000 A 2014               </a:t>
            </a:r>
          </a:p>
        </c:rich>
      </c:tx>
      <c:layout>
        <c:manualLayout>
          <c:xMode val="edge"/>
          <c:yMode val="edge"/>
          <c:x val="0.33028487292746944"/>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813058559072664E-3"/>
          <c:y val="0.15789473684210525"/>
          <c:w val="0.97662698550537652"/>
          <c:h val="0.73993808049535603"/>
        </c:manualLayout>
      </c:layout>
      <c:barChart>
        <c:barDir val="col"/>
        <c:grouping val="stacked"/>
        <c:varyColors val="0"/>
        <c:ser>
          <c:idx val="1"/>
          <c:order val="0"/>
          <c:tx>
            <c:strRef>
              <c:f>'10 (2)'!$U$111</c:f>
              <c:strCache>
                <c:ptCount val="1"/>
                <c:pt idx="0">
                  <c:v>RGPS</c:v>
                </c:pt>
              </c:strCache>
            </c:strRef>
          </c:tx>
          <c:spPr>
            <a:solidFill>
              <a:srgbClr val="666633"/>
            </a:solidFill>
            <a:ln w="25400">
              <a:solidFill>
                <a:srgbClr val="666633"/>
              </a:solidFill>
              <a:prstDash val="solid"/>
            </a:ln>
          </c:spPr>
          <c:invertIfNegative val="0"/>
          <c:dLbls>
            <c:dLbl>
              <c:idx val="0"/>
              <c:layout>
                <c:manualLayout>
                  <c:x val="-5.9992726223938239E-3"/>
                  <c:y val="0.12834596913775875"/>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
              <c:layout>
                <c:manualLayout>
                  <c:x val="-6.0670654447719796E-3"/>
                  <c:y val="0.1458365227566368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3.085968059625438E-3"/>
                  <c:y val="0.15489042197898639"/>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3.1537608820036145E-3"/>
                  <c:y val="0.1570658930791545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4.2377081815829221E-3"/>
                  <c:y val="0.1729705922982537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3.2892398327796224E-3"/>
                  <c:y val="0.184333227696383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3.3570326551577989E-3"/>
                  <c:y val="0.187606347968113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5.4572411259184994E-3"/>
                  <c:y val="0.193024710920422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2.4762504347521919E-3"/>
                  <c:y val="0.1990573933676246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2.5439365631501065E-3"/>
                  <c:y val="0.208807846387622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0"/>
              <c:layout>
                <c:manualLayout>
                  <c:x val="-3.6279905567097037E-3"/>
                  <c:y val="0.220282294434557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1"/>
              <c:layout>
                <c:manualLayout>
                  <c:x val="-3.6957833790879357E-3"/>
                  <c:y val="0.229918984585131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2"/>
              <c:layout>
                <c:manualLayout>
                  <c:x val="-4.7797306786672156E-3"/>
                  <c:y val="0.240932530492511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3"/>
              <c:layout>
                <c:manualLayout>
                  <c:x val="-3.8312623298638604E-3"/>
                  <c:y val="0.25038850019908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2.8826872870802989E-3"/>
                  <c:y val="0.25447583757912628"/>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lgn="ctr">
                  <a:defRPr sz="800" b="1"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(2)'!$T$112:$T$126</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set/14</c:v>
                </c:pt>
              </c:strCache>
            </c:strRef>
          </c:cat>
          <c:val>
            <c:numRef>
              <c:f>'10 (2)'!$U$112:$U$126</c:f>
              <c:numCache>
                <c:formatCode>#,##0</c:formatCode>
                <c:ptCount val="15"/>
                <c:pt idx="0">
                  <c:v>17517731</c:v>
                </c:pt>
                <c:pt idx="1">
                  <c:v>17914884</c:v>
                </c:pt>
                <c:pt idx="2">
                  <c:v>18859775</c:v>
                </c:pt>
                <c:pt idx="3">
                  <c:v>19510519</c:v>
                </c:pt>
                <c:pt idx="4">
                  <c:v>20506649</c:v>
                </c:pt>
                <c:pt idx="5">
                  <c:v>21149561</c:v>
                </c:pt>
                <c:pt idx="6">
                  <c:v>21644886</c:v>
                </c:pt>
                <c:pt idx="7">
                  <c:v>22066263</c:v>
                </c:pt>
                <c:pt idx="8">
                  <c:v>22776205</c:v>
                </c:pt>
                <c:pt idx="9">
                  <c:v>23534497</c:v>
                </c:pt>
                <c:pt idx="10">
                  <c:v>24426882</c:v>
                </c:pt>
                <c:pt idx="11">
                  <c:v>25176323</c:v>
                </c:pt>
                <c:pt idx="12">
                  <c:v>26032855</c:v>
                </c:pt>
                <c:pt idx="13">
                  <c:v>27009011</c:v>
                </c:pt>
                <c:pt idx="14">
                  <c:v>27556461</c:v>
                </c:pt>
              </c:numCache>
            </c:numRef>
          </c:val>
        </c:ser>
        <c:ser>
          <c:idx val="0"/>
          <c:order val="1"/>
          <c:spPr>
            <a:solidFill>
              <a:srgbClr val="666633"/>
            </a:solidFill>
            <a:ln w="12700">
              <a:solidFill>
                <a:srgbClr val="000000"/>
              </a:solidFill>
              <a:prstDash val="solid"/>
            </a:ln>
          </c:spPr>
          <c:invertIfNegative val="0"/>
          <c:dLbls>
            <c:dLbl>
              <c:idx val="1"/>
              <c:layout>
                <c:manualLayout>
                  <c:x val="1.0772691632326969E-3"/>
                  <c:y val="-5.281619983260604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2"/>
              <c:layout>
                <c:manualLayout>
                  <c:x val="-6.7848303269002486E-6"/>
                  <c:y val="-4.70923023166995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3"/>
              <c:layout>
                <c:manualLayout>
                  <c:x val="1.9579446896578201E-3"/>
                  <c:y val="-3.6549409651966902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4"/>
              <c:layout>
                <c:manualLayout>
                  <c:x val="1.8902585612600165E-3"/>
                  <c:y val="-4.18917140001462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5"/>
              <c:layout>
                <c:manualLayout>
                  <c:x val="1.8224657388818399E-3"/>
                  <c:y val="-4.39339200247027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6"/>
              <c:layout>
                <c:manualLayout>
                  <c:x val="1.7547796104840363E-3"/>
                  <c:y val="-3.73876794812412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7"/>
              <c:layout>
                <c:manualLayout>
                  <c:x val="1.6869867881058598E-3"/>
                  <c:y val="-3.583920430998754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8"/>
              <c:layout>
                <c:manualLayout>
                  <c:x val="1.6191939657277388E-3"/>
                  <c:y val="-3.925371557657458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9"/>
              <c:layout>
                <c:manualLayout>
                  <c:x val="2.5677690085114113E-3"/>
                  <c:y val="-3.83286609297676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0"/>
              <c:layout>
                <c:manualLayout>
                  <c:x val="2.4999761861332903E-3"/>
                  <c:y val="-3.395529119231613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1"/>
              <c:layout>
                <c:manualLayout>
                  <c:x val="1.4160288865538995E-3"/>
                  <c:y val="-3.94497127487546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2"/>
              <c:layout>
                <c:manualLayout>
                  <c:x val="2.3644972353571436E-3"/>
                  <c:y val="-3.2902497094983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3"/>
              <c:layout>
                <c:manualLayout>
                  <c:x val="1.2804432417975464E-3"/>
                  <c:y val="-3.256673411179641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dLbl>
              <c:idx val="14"/>
              <c:layout>
                <c:manualLayout>
                  <c:x val="1.9649594221826661E-4"/>
                  <c:y val="-7.3927663066884447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(2)'!$T$112:$T$126</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set/14</c:v>
                </c:pt>
              </c:strCache>
            </c:strRef>
          </c:cat>
          <c:val>
            <c:numRef>
              <c:f>'10 (2)'!$V$112:$V$126</c:f>
              <c:numCache>
                <c:formatCode>0.0%</c:formatCode>
                <c:ptCount val="15"/>
                <c:pt idx="1">
                  <c:v>2.2671486392843887E-2</c:v>
                </c:pt>
                <c:pt idx="2">
                  <c:v>5.2743350166263969E-2</c:v>
                </c:pt>
                <c:pt idx="3">
                  <c:v>3.4504335285018062E-2</c:v>
                </c:pt>
                <c:pt idx="4">
                  <c:v>5.1056048278367072E-2</c:v>
                </c:pt>
                <c:pt idx="5">
                  <c:v>3.1351392419112445E-2</c:v>
                </c:pt>
                <c:pt idx="6">
                  <c:v>2.3420107868905582E-2</c:v>
                </c:pt>
                <c:pt idx="7">
                  <c:v>1.9467739400429229E-2</c:v>
                </c:pt>
                <c:pt idx="8">
                  <c:v>3.2173186733068571E-2</c:v>
                </c:pt>
                <c:pt idx="9">
                  <c:v>3.3293167145272973E-2</c:v>
                </c:pt>
                <c:pt idx="10">
                  <c:v>3.7918167530837765E-2</c:v>
                </c:pt>
                <c:pt idx="11">
                  <c:v>3.0680993177925941E-2</c:v>
                </c:pt>
                <c:pt idx="12">
                  <c:v>3.402133027924692E-2</c:v>
                </c:pt>
                <c:pt idx="13">
                  <c:v>3.7497078211360169E-2</c:v>
                </c:pt>
                <c:pt idx="14">
                  <c:v>2.0269161281025738E-2</c:v>
                </c:pt>
              </c:numCache>
            </c:numRef>
          </c:val>
        </c:ser>
        <c:dLbls>
          <c:showLegendKey val="0"/>
          <c:showVal val="0"/>
          <c:showCatName val="0"/>
          <c:showSerName val="0"/>
          <c:showPercent val="0"/>
          <c:showBubbleSize val="0"/>
        </c:dLbls>
        <c:gapWidth val="100"/>
        <c:overlap val="100"/>
        <c:axId val="466185520"/>
        <c:axId val="466186080"/>
      </c:barChart>
      <c:catAx>
        <c:axId val="46618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66186080"/>
        <c:crosses val="autoZero"/>
        <c:auto val="1"/>
        <c:lblAlgn val="ctr"/>
        <c:lblOffset val="100"/>
        <c:tickLblSkip val="1"/>
        <c:tickMarkSkip val="1"/>
        <c:noMultiLvlLbl val="0"/>
      </c:catAx>
      <c:valAx>
        <c:axId val="466186080"/>
        <c:scaling>
          <c:orientation val="minMax"/>
          <c:min val="0"/>
        </c:scaling>
        <c:delete val="1"/>
        <c:axPos val="l"/>
        <c:numFmt formatCode="#,##0" sourceLinked="1"/>
        <c:majorTickMark val="out"/>
        <c:minorTickMark val="none"/>
        <c:tickLblPos val="nextTo"/>
        <c:crossAx val="466185520"/>
        <c:crosses val="autoZero"/>
        <c:crossBetween val="between"/>
        <c:majorUnit val="719314.53"/>
        <c:minorUnit val="719314.53"/>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EMITIDOS  POR CLIENTELA - 2000 A 2014               </a:t>
            </a:r>
          </a:p>
        </c:rich>
      </c:tx>
      <c:layout>
        <c:manualLayout>
          <c:xMode val="edge"/>
          <c:yMode val="edge"/>
          <c:x val="0.31066000506281893"/>
          <c:y val="3.39506172839506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761446483109174E-3"/>
          <c:y val="0.15740788184763771"/>
          <c:w val="0.97665023033502063"/>
          <c:h val="0.65432295983723909"/>
        </c:manualLayout>
      </c:layout>
      <c:barChart>
        <c:barDir val="col"/>
        <c:grouping val="stacked"/>
        <c:varyColors val="0"/>
        <c:ser>
          <c:idx val="1"/>
          <c:order val="0"/>
          <c:tx>
            <c:strRef>
              <c:f>'10 (2)'!$U$131</c:f>
              <c:strCache>
                <c:ptCount val="1"/>
                <c:pt idx="0">
                  <c:v>Urbano</c:v>
                </c:pt>
              </c:strCache>
            </c:strRef>
          </c:tx>
          <c:spPr>
            <a:solidFill>
              <a:srgbClr val="F2B300"/>
            </a:solidFill>
            <a:ln w="25400">
              <a:solidFill>
                <a:srgbClr val="666633"/>
              </a:solidFill>
              <a:prstDash val="solid"/>
            </a:ln>
          </c:spPr>
          <c:invertIfNegative val="0"/>
          <c:cat>
            <c:strRef>
              <c:f>'10 (2)'!$T$132:$T$146</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set/14</c:v>
                </c:pt>
              </c:strCache>
            </c:strRef>
          </c:cat>
          <c:val>
            <c:numRef>
              <c:f>'10 (2)'!$U$132:$U$146</c:f>
              <c:numCache>
                <c:formatCode>#,##0</c:formatCode>
                <c:ptCount val="15"/>
                <c:pt idx="0">
                  <c:v>13078876</c:v>
                </c:pt>
                <c:pt idx="1">
                  <c:v>13411599</c:v>
                </c:pt>
                <c:pt idx="2">
                  <c:v>14255920</c:v>
                </c:pt>
                <c:pt idx="3">
                  <c:v>14822661</c:v>
                </c:pt>
                <c:pt idx="4">
                  <c:v>15956087</c:v>
                </c:pt>
                <c:pt idx="5">
                  <c:v>16599421</c:v>
                </c:pt>
                <c:pt idx="6">
                  <c:v>17088587</c:v>
                </c:pt>
                <c:pt idx="7">
                  <c:v>17493668</c:v>
                </c:pt>
                <c:pt idx="8">
                  <c:v>18193777</c:v>
                </c:pt>
                <c:pt idx="9">
                  <c:v>18906231</c:v>
                </c:pt>
                <c:pt idx="10">
                  <c:v>19763710</c:v>
                </c:pt>
                <c:pt idx="11">
                  <c:v>20473754</c:v>
                </c:pt>
                <c:pt idx="12">
                  <c:v>21251776</c:v>
                </c:pt>
                <c:pt idx="13">
                  <c:v>22151402</c:v>
                </c:pt>
                <c:pt idx="14">
                  <c:v>22654283</c:v>
                </c:pt>
              </c:numCache>
            </c:numRef>
          </c:val>
        </c:ser>
        <c:ser>
          <c:idx val="2"/>
          <c:order val="1"/>
          <c:tx>
            <c:strRef>
              <c:f>'10 (2)'!$V$131</c:f>
              <c:strCache>
                <c:ptCount val="1"/>
                <c:pt idx="0">
                  <c:v>Rural</c:v>
                </c:pt>
              </c:strCache>
            </c:strRef>
          </c:tx>
          <c:spPr>
            <a:solidFill>
              <a:srgbClr val="666633"/>
            </a:solidFill>
            <a:ln w="12700">
              <a:solidFill>
                <a:srgbClr val="000000"/>
              </a:solidFill>
              <a:prstDash val="solid"/>
            </a:ln>
          </c:spPr>
          <c:invertIfNegative val="0"/>
          <c:cat>
            <c:strRef>
              <c:f>'10 (2)'!$T$132:$T$146</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set/14</c:v>
                </c:pt>
              </c:strCache>
            </c:strRef>
          </c:cat>
          <c:val>
            <c:numRef>
              <c:f>'10 (2)'!$V$132:$V$146</c:f>
              <c:numCache>
                <c:formatCode>#,##0</c:formatCode>
                <c:ptCount val="15"/>
                <c:pt idx="0">
                  <c:v>6493872</c:v>
                </c:pt>
                <c:pt idx="1">
                  <c:v>6621259</c:v>
                </c:pt>
                <c:pt idx="2">
                  <c:v>6869592</c:v>
                </c:pt>
                <c:pt idx="3">
                  <c:v>7029024</c:v>
                </c:pt>
                <c:pt idx="4">
                  <c:v>7190882</c:v>
                </c:pt>
                <c:pt idx="5">
                  <c:v>7351917</c:v>
                </c:pt>
                <c:pt idx="6">
                  <c:v>7504803</c:v>
                </c:pt>
                <c:pt idx="7">
                  <c:v>7676615</c:v>
                </c:pt>
                <c:pt idx="8">
                  <c:v>7901848</c:v>
                </c:pt>
                <c:pt idx="9">
                  <c:v>8142125</c:v>
                </c:pt>
                <c:pt idx="10">
                  <c:v>8377553</c:v>
                </c:pt>
                <c:pt idx="11">
                  <c:v>8577669</c:v>
                </c:pt>
                <c:pt idx="12">
                  <c:v>8805489</c:v>
                </c:pt>
                <c:pt idx="13">
                  <c:v>9047641</c:v>
                </c:pt>
                <c:pt idx="14">
                  <c:v>9196195</c:v>
                </c:pt>
              </c:numCache>
            </c:numRef>
          </c:val>
        </c:ser>
        <c:dLbls>
          <c:showLegendKey val="0"/>
          <c:showVal val="0"/>
          <c:showCatName val="0"/>
          <c:showSerName val="0"/>
          <c:showPercent val="0"/>
          <c:showBubbleSize val="0"/>
        </c:dLbls>
        <c:gapWidth val="100"/>
        <c:overlap val="100"/>
        <c:axId val="466189440"/>
        <c:axId val="466190000"/>
      </c:barChart>
      <c:catAx>
        <c:axId val="466189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66190000"/>
        <c:crosses val="autoZero"/>
        <c:auto val="1"/>
        <c:lblAlgn val="ctr"/>
        <c:lblOffset val="100"/>
        <c:tickLblSkip val="1"/>
        <c:tickMarkSkip val="1"/>
        <c:noMultiLvlLbl val="0"/>
      </c:catAx>
      <c:valAx>
        <c:axId val="466190000"/>
        <c:scaling>
          <c:orientation val="minMax"/>
          <c:min val="0"/>
        </c:scaling>
        <c:delete val="1"/>
        <c:axPos val="l"/>
        <c:numFmt formatCode="#,##0" sourceLinked="1"/>
        <c:majorTickMark val="out"/>
        <c:minorTickMark val="none"/>
        <c:tickLblPos val="nextTo"/>
        <c:crossAx val="466189440"/>
        <c:crosses val="autoZero"/>
        <c:crossBetween val="between"/>
        <c:majorUnit val="719314.53"/>
        <c:minorUnit val="719314.53"/>
      </c:valAx>
      <c:spPr>
        <a:solidFill>
          <a:srgbClr val="BADEB0"/>
        </a:solidFill>
        <a:ln w="12700">
          <a:solidFill>
            <a:srgbClr val="808080"/>
          </a:solidFill>
          <a:prstDash val="solid"/>
        </a:ln>
      </c:spPr>
    </c:plotArea>
    <c:legend>
      <c:legendPos val="b"/>
      <c:layout>
        <c:manualLayout>
          <c:xMode val="edge"/>
          <c:yMode val="edge"/>
          <c:wMode val="edge"/>
          <c:hMode val="edge"/>
          <c:x val="0.4182741116751269"/>
          <c:y val="0.91049382716049387"/>
          <c:w val="0.51472081218274113"/>
          <c:h val="0.978395061728395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EMITIDOS, SEGUNDO A CLIENTELA</a:t>
            </a:r>
          </a:p>
        </c:rich>
      </c:tx>
      <c:layout>
        <c:manualLayout>
          <c:xMode val="edge"/>
          <c:yMode val="edge"/>
          <c:x val="0.12844036697247707"/>
          <c:y val="4.27350427350427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40"/>
      <c:rAngAx val="0"/>
      <c:perspective val="0"/>
    </c:view3D>
    <c:floor>
      <c:thickness val="0"/>
    </c:floor>
    <c:sideWall>
      <c:thickness val="0"/>
    </c:sideWall>
    <c:backWall>
      <c:thickness val="0"/>
    </c:backWall>
    <c:plotArea>
      <c:layout>
        <c:manualLayout>
          <c:layoutTarget val="inner"/>
          <c:xMode val="edge"/>
          <c:yMode val="edge"/>
          <c:x val="0.11559633027522936"/>
          <c:y val="0.32906120234542913"/>
          <c:w val="0.77798165137614683"/>
          <c:h val="0.51709617511424577"/>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'11'!$AC$71:$AC$72</c:f>
              <c:strCache>
                <c:ptCount val="2"/>
                <c:pt idx="0">
                  <c:v>Urbana</c:v>
                </c:pt>
                <c:pt idx="1">
                  <c:v>Rural</c:v>
                </c:pt>
              </c:strCache>
            </c:strRef>
          </c:cat>
          <c:val>
            <c:numRef>
              <c:f>'11'!$AD$71:$AD$72</c:f>
              <c:numCache>
                <c:formatCode>#,##0</c:formatCode>
                <c:ptCount val="2"/>
                <c:pt idx="0">
                  <c:v>22654283</c:v>
                </c:pt>
                <c:pt idx="1">
                  <c:v>9196195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EMITIDOS, SEGUNDO A CLIENTELA</a:t>
            </a:r>
          </a:p>
        </c:rich>
      </c:tx>
      <c:layout>
        <c:manualLayout>
          <c:xMode val="edge"/>
          <c:yMode val="edge"/>
          <c:x val="0.12867666357881735"/>
          <c:y val="2.145922746781115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10"/>
      <c:rAngAx val="0"/>
      <c:perspective val="0"/>
    </c:view3D>
    <c:floor>
      <c:thickness val="0"/>
    </c:floor>
    <c:sideWall>
      <c:thickness val="0"/>
    </c:sideWall>
    <c:backWall>
      <c:thickness val="0"/>
    </c:backWall>
    <c:plotArea>
      <c:layout>
        <c:manualLayout>
          <c:layoutTarget val="inner"/>
          <c:xMode val="edge"/>
          <c:yMode val="edge"/>
          <c:x val="0.13235305997337787"/>
          <c:y val="0.26609442060085836"/>
          <c:w val="0.74632419929432525"/>
          <c:h val="0.54935622317596566"/>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'11'!$AC$75:$AC$76</c:f>
              <c:strCache>
                <c:ptCount val="2"/>
                <c:pt idx="0">
                  <c:v>Urbana</c:v>
                </c:pt>
                <c:pt idx="1">
                  <c:v>Rural</c:v>
                </c:pt>
              </c:strCache>
            </c:strRef>
          </c:cat>
          <c:val>
            <c:numRef>
              <c:f>'11'!$AD$75:$AD$76</c:f>
              <c:numCache>
                <c:formatCode>#,##0</c:formatCode>
                <c:ptCount val="2"/>
                <c:pt idx="0">
                  <c:v>23628373111.120003</c:v>
                </c:pt>
                <c:pt idx="1">
                  <c:v>5940491550.0999212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DA QUANTIDADE DE BENEFÍCIOS EMITIDOS POR GRUPOS DE ESPÉCIES, SEGUNDO AS MAIORES QUANTIDADES</a:t>
            </a:r>
          </a:p>
        </c:rich>
      </c:tx>
      <c:layout>
        <c:manualLayout>
          <c:xMode val="edge"/>
          <c:yMode val="edge"/>
          <c:x val="0.17344192409553141"/>
          <c:y val="2.15517241379310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7241415597672241"/>
          <c:w val="0.99187079369812281"/>
          <c:h val="0.54310459132667555"/>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'11'!$Z$48:$Z$57</c:f>
              <c:strCache>
                <c:ptCount val="10"/>
                <c:pt idx="0">
                  <c:v>Aposentadoria por Idade</c:v>
                </c:pt>
                <c:pt idx="1">
                  <c:v>Pensões por Morte Previdenciária</c:v>
                </c:pt>
                <c:pt idx="2">
                  <c:v>Aposentadoria por Tempo de Contribuição</c:v>
                </c:pt>
                <c:pt idx="3">
                  <c:v>Aposentadoria por Invalidez Previdenciária</c:v>
                </c:pt>
                <c:pt idx="4">
                  <c:v>Amparo Assistencial ao Portador de Deficiência</c:v>
                </c:pt>
                <c:pt idx="5">
                  <c:v>Amparo Assistencial ao Idoso</c:v>
                </c:pt>
                <c:pt idx="6">
                  <c:v>Auxílio-Doença Previdenciário</c:v>
                </c:pt>
                <c:pt idx="7">
                  <c:v>Auxílio-Acidente Acidentário</c:v>
                </c:pt>
                <c:pt idx="8">
                  <c:v>Aposentadorias por Invalidez Acidentária</c:v>
                </c:pt>
                <c:pt idx="9">
                  <c:v>Outros</c:v>
                </c:pt>
              </c:strCache>
            </c:strRef>
          </c:cat>
          <c:val>
            <c:numRef>
              <c:f>'11'!$AA$48:$AA$57</c:f>
              <c:numCache>
                <c:formatCode>0.00%</c:formatCode>
                <c:ptCount val="10"/>
                <c:pt idx="0">
                  <c:v>0.29546093468361762</c:v>
                </c:pt>
                <c:pt idx="1">
                  <c:v>0.22829622839569316</c:v>
                </c:pt>
                <c:pt idx="2">
                  <c:v>0.16322433214346108</c:v>
                </c:pt>
                <c:pt idx="3">
                  <c:v>9.9252576366357828E-2</c:v>
                </c:pt>
                <c:pt idx="4">
                  <c:v>6.9802060741443184E-2</c:v>
                </c:pt>
                <c:pt idx="5">
                  <c:v>5.8458588910345395E-2</c:v>
                </c:pt>
                <c:pt idx="6">
                  <c:v>4.6261346533009645E-2</c:v>
                </c:pt>
                <c:pt idx="7">
                  <c:v>9.7303092280122145E-3</c:v>
                </c:pt>
                <c:pt idx="8">
                  <c:v>6.0976478908730978E-3</c:v>
                </c:pt>
                <c:pt idx="9">
                  <c:v>2.3415975107186775E-2</c:v>
                </c:pt>
              </c:numCache>
            </c:numRef>
          </c:val>
        </c:ser>
        <c:dLbls>
          <c:showLegendKey val="0"/>
          <c:showVal val="0"/>
          <c:showCatName val="0"/>
          <c:showSerName val="0"/>
          <c:showPercent val="0"/>
          <c:showBubbleSize val="0"/>
        </c:dLbls>
        <c:gapWidth val="150"/>
        <c:axId val="468365776"/>
        <c:axId val="468366336"/>
      </c:barChart>
      <c:catAx>
        <c:axId val="46836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8366336"/>
        <c:crosses val="autoZero"/>
        <c:auto val="1"/>
        <c:lblAlgn val="ctr"/>
        <c:lblOffset val="100"/>
        <c:tickLblSkip val="1"/>
        <c:tickMarkSkip val="1"/>
        <c:noMultiLvlLbl val="0"/>
      </c:catAx>
      <c:valAx>
        <c:axId val="468366336"/>
        <c:scaling>
          <c:orientation val="minMax"/>
          <c:max val="0.4"/>
        </c:scaling>
        <c:delete val="1"/>
        <c:axPos val="l"/>
        <c:numFmt formatCode="0.00%" sourceLinked="1"/>
        <c:majorTickMark val="out"/>
        <c:minorTickMark val="none"/>
        <c:tickLblPos val="nextTo"/>
        <c:crossAx val="468365776"/>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DO VALOR DE BENEFÍCIOS EMITIDOS POR GRUPOS DE ESPÉCIES, SEGUNDO OS MAIORES VALORES</a:t>
            </a:r>
          </a:p>
        </c:rich>
      </c:tx>
      <c:layout>
        <c:manualLayout>
          <c:xMode val="edge"/>
          <c:yMode val="edge"/>
          <c:x val="0.20054219509824145"/>
          <c:y val="2.10084033613445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5126081452865375"/>
          <c:w val="0.99187079369812281"/>
          <c:h val="0.57142974377491418"/>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'11'!$AC$48:$AC$57</c:f>
              <c:strCache>
                <c:ptCount val="10"/>
                <c:pt idx="0">
                  <c:v>Aposentadoria por Tempo de Contribuição</c:v>
                </c:pt>
                <c:pt idx="1">
                  <c:v>Aposentadoria por Idade</c:v>
                </c:pt>
                <c:pt idx="2">
                  <c:v>Pensões por Morte Previdenciária</c:v>
                </c:pt>
                <c:pt idx="3">
                  <c:v>Aposentadoria por Invalidez Previdenciária</c:v>
                </c:pt>
                <c:pt idx="4">
                  <c:v>Amparo Assistencial ao Portador de Deficiência</c:v>
                </c:pt>
                <c:pt idx="5">
                  <c:v>Auxílio-Doença Previdenciário</c:v>
                </c:pt>
                <c:pt idx="6">
                  <c:v>Amparo Assistencial ao Idoso</c:v>
                </c:pt>
                <c:pt idx="7">
                  <c:v>Aposentadorias por Invalidez Acidentária</c:v>
                </c:pt>
                <c:pt idx="8">
                  <c:v>Auxílio-Doença Acidentário</c:v>
                </c:pt>
                <c:pt idx="9">
                  <c:v>Outros</c:v>
                </c:pt>
              </c:strCache>
            </c:strRef>
          </c:cat>
          <c:val>
            <c:numRef>
              <c:f>'11'!$AD$48:$AD$57</c:f>
              <c:numCache>
                <c:formatCode>0.00%</c:formatCode>
                <c:ptCount val="10"/>
                <c:pt idx="0">
                  <c:v>0.26877498484996482</c:v>
                </c:pt>
                <c:pt idx="1">
                  <c:v>0.23104556247132221</c:v>
                </c:pt>
                <c:pt idx="2">
                  <c:v>0.21638655339551779</c:v>
                </c:pt>
                <c:pt idx="3">
                  <c:v>9.7429104812682271E-2</c:v>
                </c:pt>
                <c:pt idx="4">
                  <c:v>5.4278459694291979E-2</c:v>
                </c:pt>
                <c:pt idx="5">
                  <c:v>5.1670449144560537E-2</c:v>
                </c:pt>
                <c:pt idx="6">
                  <c:v>4.5526148774847543E-2</c:v>
                </c:pt>
                <c:pt idx="7">
                  <c:v>7.4289899185105588E-3</c:v>
                </c:pt>
                <c:pt idx="8">
                  <c:v>6.8203685518740138E-3</c:v>
                </c:pt>
                <c:pt idx="9">
                  <c:v>2.0639378386428441E-2</c:v>
                </c:pt>
              </c:numCache>
            </c:numRef>
          </c:val>
        </c:ser>
        <c:dLbls>
          <c:showLegendKey val="0"/>
          <c:showVal val="0"/>
          <c:showCatName val="0"/>
          <c:showSerName val="0"/>
          <c:showPercent val="0"/>
          <c:showBubbleSize val="0"/>
        </c:dLbls>
        <c:gapWidth val="150"/>
        <c:axId val="468368576"/>
        <c:axId val="468369136"/>
      </c:barChart>
      <c:catAx>
        <c:axId val="46836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8369136"/>
        <c:crosses val="autoZero"/>
        <c:auto val="1"/>
        <c:lblAlgn val="ctr"/>
        <c:lblOffset val="100"/>
        <c:tickLblSkip val="1"/>
        <c:tickMarkSkip val="1"/>
        <c:noMultiLvlLbl val="0"/>
      </c:catAx>
      <c:valAx>
        <c:axId val="468369136"/>
        <c:scaling>
          <c:orientation val="minMax"/>
          <c:max val="0.4"/>
        </c:scaling>
        <c:delete val="1"/>
        <c:axPos val="l"/>
        <c:numFmt formatCode="0.00%" sourceLinked="1"/>
        <c:majorTickMark val="out"/>
        <c:minorTickMark val="none"/>
        <c:tickLblPos val="nextTo"/>
        <c:crossAx val="468368576"/>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59055118110236227" l="0.78740157480314965" r="0.78740157480314965" t="0.78740157480314965" header="0.51181102362204722" footer="0.51181102362204722"/>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ANUAL DE BENEFÍCIOS CONCEDIDOS - 2000/2014                    </a:t>
            </a:r>
          </a:p>
        </c:rich>
      </c:tx>
      <c:layout>
        <c:manualLayout>
          <c:xMode val="edge"/>
          <c:yMode val="edge"/>
          <c:x val="0.32219838899447911"/>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9"/>
      <c:rotY val="20"/>
      <c:depthPercent val="100"/>
      <c:rAngAx val="1"/>
    </c:view3D>
    <c:floor>
      <c:thickness val="0"/>
      <c:spPr>
        <a:solidFill>
          <a:srgbClr val="808000"/>
        </a:solidFill>
        <a:ln w="3175">
          <a:solidFill>
            <a:srgbClr val="000000"/>
          </a:solidFill>
          <a:prstDash val="solid"/>
        </a:ln>
      </c:spPr>
    </c:floor>
    <c:sideWall>
      <c:thickness val="0"/>
      <c:spPr>
        <a:solidFill>
          <a:srgbClr val="BADEB0"/>
        </a:solidFill>
        <a:ln w="12700">
          <a:solidFill>
            <a:srgbClr val="808080"/>
          </a:solidFill>
          <a:prstDash val="solid"/>
        </a:ln>
      </c:spPr>
    </c:sideWall>
    <c:backWall>
      <c:thickness val="0"/>
      <c:spPr>
        <a:solidFill>
          <a:srgbClr val="BADEB0"/>
        </a:solidFill>
        <a:ln w="12700">
          <a:solidFill>
            <a:srgbClr val="808080"/>
          </a:solidFill>
          <a:prstDash val="solid"/>
        </a:ln>
      </c:spPr>
    </c:backWall>
    <c:plotArea>
      <c:layout>
        <c:manualLayout>
          <c:layoutTarget val="inner"/>
          <c:xMode val="edge"/>
          <c:yMode val="edge"/>
          <c:x val="4.3103470955405902E-3"/>
          <c:y val="0.15170278637770898"/>
          <c:w val="0.97629361713994367"/>
          <c:h val="0.71826625386996901"/>
        </c:manualLayout>
      </c:layout>
      <c:bar3DChart>
        <c:barDir val="col"/>
        <c:grouping val="stacked"/>
        <c:varyColors val="0"/>
        <c:ser>
          <c:idx val="1"/>
          <c:order val="0"/>
          <c:spPr>
            <a:solidFill>
              <a:srgbClr val="666633"/>
            </a:solidFill>
            <a:ln w="25400">
              <a:solidFill>
                <a:srgbClr val="808000"/>
              </a:solidFill>
              <a:prstDash val="solid"/>
            </a:ln>
          </c:spPr>
          <c:invertIfNegative val="0"/>
          <c:cat>
            <c:strRef>
              <c:f>'02 (2)'!$T$111:$T$125</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'02 (2)'!$U$111:$U$125</c:f>
              <c:numCache>
                <c:formatCode>#,##0</c:formatCode>
                <c:ptCount val="15"/>
                <c:pt idx="0">
                  <c:v>2949149</c:v>
                </c:pt>
                <c:pt idx="1">
                  <c:v>2856334</c:v>
                </c:pt>
                <c:pt idx="2">
                  <c:v>3867564</c:v>
                </c:pt>
                <c:pt idx="3">
                  <c:v>3545376</c:v>
                </c:pt>
                <c:pt idx="4">
                  <c:v>3993529</c:v>
                </c:pt>
                <c:pt idx="5">
                  <c:v>3955724</c:v>
                </c:pt>
                <c:pt idx="6">
                  <c:v>4238816</c:v>
                </c:pt>
                <c:pt idx="7">
                  <c:v>4173350</c:v>
                </c:pt>
                <c:pt idx="8">
                  <c:v>4461842</c:v>
                </c:pt>
                <c:pt idx="9">
                  <c:v>4473905</c:v>
                </c:pt>
                <c:pt idx="10">
                  <c:v>4640120</c:v>
                </c:pt>
                <c:pt idx="11">
                  <c:v>4767039</c:v>
                </c:pt>
                <c:pt idx="12">
                  <c:v>4957681</c:v>
                </c:pt>
                <c:pt idx="13">
                  <c:v>5207629</c:v>
                </c:pt>
                <c:pt idx="14">
                  <c:v>5210964</c:v>
                </c:pt>
              </c:numCache>
            </c:numRef>
          </c:val>
        </c:ser>
        <c:ser>
          <c:idx val="0"/>
          <c:order val="1"/>
          <c:spPr>
            <a:solidFill>
              <a:srgbClr val="808000"/>
            </a:solidFill>
            <a:ln w="12700">
              <a:solidFill>
                <a:srgbClr val="808000"/>
              </a:solidFill>
              <a:prstDash val="solid"/>
            </a:ln>
          </c:spPr>
          <c:invertIfNegative val="0"/>
          <c:dLbls>
            <c:dLbl>
              <c:idx val="1"/>
              <c:layout>
                <c:manualLayout>
                  <c:x val="1.7002187610152791E-2"/>
                  <c:y val="-0.43819767111154445"/>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6750043250318675E-2"/>
                  <c:y val="-5.967155034413268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2855487245570341E-2"/>
                  <c:y val="-0.5217890023808943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1.5835990074981487E-2"/>
                  <c:y val="-6.34988583083461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5174194391888607E-2"/>
                  <c:y val="-0.56822863086386644"/>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1725154385389625E-2"/>
                  <c:y val="-5.6451411065876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 val="1.1027494027306184E-2"/>
                  <c:y val="-0.59609240795364971"/>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 val="1.0811214342462572E-2"/>
                  <c:y val="-5.820238414470629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 val="1.1431774528679162E-2"/>
                  <c:y val="-5.36941241477941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 val="7.741987619355073E-3"/>
                  <c:y val="-5.59050242558689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 val="8.3625478055717739E-3"/>
                  <c:y val="-6.27164948034746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layout>
                <c:manualLayout>
                  <c:x val="7.9056343503132176E-3"/>
                  <c:y val="-6.516337160641297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3"/>
              <c:layout>
                <c:manualLayout>
                  <c:x val="7.4486077626446656E-3"/>
                  <c:y val="-6.99540885562679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4"/>
              <c:layout>
                <c:manualLayout>
                  <c:x val="9.2652049959272339E-3"/>
                  <c:y val="-6.23397771872943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 (2)'!$T$111:$T$125</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'02 (2)'!$V$111:$V$125</c:f>
              <c:numCache>
                <c:formatCode>0.0%</c:formatCode>
                <c:ptCount val="15"/>
                <c:pt idx="1">
                  <c:v>-3.1471790675886457E-2</c:v>
                </c:pt>
                <c:pt idx="2">
                  <c:v>0.35403072609855846</c:v>
                </c:pt>
                <c:pt idx="3">
                  <c:v>-8.3305150218587198E-2</c:v>
                </c:pt>
                <c:pt idx="4">
                  <c:v>0.1264049285604687</c:v>
                </c:pt>
                <c:pt idx="5">
                  <c:v>-9.4665645347761229E-3</c:v>
                </c:pt>
                <c:pt idx="6">
                  <c:v>7.1565154697344813E-2</c:v>
                </c:pt>
                <c:pt idx="7">
                  <c:v>-1.5444407117459202E-2</c:v>
                </c:pt>
                <c:pt idx="8">
                  <c:v>6.9127199971246167E-2</c:v>
                </c:pt>
                <c:pt idx="9">
                  <c:v>2.703591924590798E-3</c:v>
                </c:pt>
                <c:pt idx="10">
                  <c:v>3.71521076106891E-2</c:v>
                </c:pt>
                <c:pt idx="11">
                  <c:v>2.735252536572319E-2</c:v>
                </c:pt>
                <c:pt idx="12">
                  <c:v>3.9991701347524167E-2</c:v>
                </c:pt>
                <c:pt idx="13">
                  <c:v>5.0416313595005313E-2</c:v>
                </c:pt>
                <c:pt idx="14">
                  <c:v>6.4040660346575962E-4</c:v>
                </c:pt>
              </c:numCache>
            </c:numRef>
          </c:val>
        </c:ser>
        <c:dLbls>
          <c:showLegendKey val="0"/>
          <c:showVal val="0"/>
          <c:showCatName val="0"/>
          <c:showSerName val="0"/>
          <c:showPercent val="0"/>
          <c:showBubbleSize val="0"/>
        </c:dLbls>
        <c:gapWidth val="100"/>
        <c:gapDepth val="0"/>
        <c:shape val="box"/>
        <c:axId val="270875712"/>
        <c:axId val="270876272"/>
        <c:axId val="0"/>
      </c:bar3DChart>
      <c:catAx>
        <c:axId val="27087571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270876272"/>
        <c:crosses val="autoZero"/>
        <c:auto val="1"/>
        <c:lblAlgn val="ctr"/>
        <c:lblOffset val="100"/>
        <c:tickLblSkip val="1"/>
        <c:tickMarkSkip val="1"/>
        <c:noMultiLvlLbl val="0"/>
      </c:catAx>
      <c:valAx>
        <c:axId val="270876272"/>
        <c:scaling>
          <c:orientation val="minMax"/>
          <c:max val="5800000"/>
          <c:min val="0"/>
        </c:scaling>
        <c:delete val="1"/>
        <c:axPos val="l"/>
        <c:numFmt formatCode="#,##0" sourceLinked="1"/>
        <c:majorTickMark val="out"/>
        <c:minorTickMark val="none"/>
        <c:tickLblPos val="nextTo"/>
        <c:crossAx val="270875712"/>
        <c:crosses val="autoZero"/>
        <c:crossBetween val="between"/>
        <c:majorUnit val="500000"/>
        <c:minorUnit val="250000"/>
      </c:valAx>
      <c:spPr>
        <a:noFill/>
        <a:ln w="25400">
          <a:noFill/>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pt-BR"/>
              <a:t>DISTRIBUIÇÃO DO VALOR DE BENEFÍCIOS EMITIDOS POR CLIENTELA, SEGUNDO AS FAIXAS DE VALOR 
 (EM %)</a:t>
            </a:r>
          </a:p>
        </c:rich>
      </c:tx>
      <c:layout>
        <c:manualLayout>
          <c:xMode val="edge"/>
          <c:yMode val="edge"/>
          <c:x val="0.22147001934235977"/>
          <c:y val="1.41643059490084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4"/>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8696883852691218"/>
          <c:w val="0.99226305609284338"/>
          <c:h val="0.63172804532577909"/>
        </c:manualLayout>
      </c:layout>
      <c:bar3DChart>
        <c:barDir val="col"/>
        <c:grouping val="clustered"/>
        <c:varyColors val="0"/>
        <c:ser>
          <c:idx val="0"/>
          <c:order val="0"/>
          <c:tx>
            <c:strRef>
              <c:f>'13'!$V$59</c:f>
              <c:strCache>
                <c:ptCount val="1"/>
                <c:pt idx="0">
                  <c:v>Urbana</c:v>
                </c:pt>
              </c:strCache>
            </c:strRef>
          </c:tx>
          <c:spPr>
            <a:solidFill>
              <a:srgbClr val="003300"/>
            </a:solidFill>
            <a:ln w="12700">
              <a:solidFill>
                <a:srgbClr val="000000"/>
              </a:solidFill>
              <a:prstDash val="solid"/>
            </a:ln>
          </c:spPr>
          <c:invertIfNegative val="0"/>
          <c:dLbls>
            <c:dLbl>
              <c:idx val="0"/>
              <c:layout>
                <c:manualLayout>
                  <c:x val="7.4607695314682365E-4"/>
                  <c:y val="-2.1862550467310671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9.7180889139341364E-3"/>
                  <c:y val="-2.308016030574078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3512542073440565E-3"/>
                  <c:y val="-1.3132281977500715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075252440640273E-2"/>
                  <c:y val="-1.24330634308105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8876467810967643E-4"/>
                  <c:y val="-2.4226985791082067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6324748574706449E-3"/>
                  <c:y val="9.2317072263981004E-4"/>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5.0979555988770464E-3"/>
                  <c:y val="-6.0342173942138366E-3"/>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4.8355899419729211E-3"/>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421663442940037"/>
                  <c:y val="0.11898016997167139"/>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9052224371373308"/>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'13'!$U$60:$U$66</c:f>
              <c:strCache>
                <c:ptCount val="7"/>
                <c:pt idx="0">
                  <c:v>&lt; 1</c:v>
                </c:pt>
                <c:pt idx="1">
                  <c:v>= 1</c:v>
                </c:pt>
                <c:pt idx="2">
                  <c:v>1 ─┤ 2</c:v>
                </c:pt>
                <c:pt idx="3">
                  <c:v>2 ─┤ 3</c:v>
                </c:pt>
                <c:pt idx="4">
                  <c:v>3 ─┤ 4</c:v>
                </c:pt>
                <c:pt idx="5">
                  <c:v>4 ─┤ 5</c:v>
                </c:pt>
                <c:pt idx="6">
                  <c:v>&gt;5</c:v>
                </c:pt>
              </c:strCache>
            </c:strRef>
          </c:cat>
          <c:val>
            <c:numRef>
              <c:f>'13'!$V$60:$V$66</c:f>
              <c:numCache>
                <c:formatCode>0.00%</c:formatCode>
                <c:ptCount val="7"/>
                <c:pt idx="0">
                  <c:v>0</c:v>
                </c:pt>
                <c:pt idx="1">
                  <c:v>0</c:v>
                </c:pt>
                <c:pt idx="2">
                  <c:v>0</c:v>
                </c:pt>
                <c:pt idx="3">
                  <c:v>0</c:v>
                </c:pt>
                <c:pt idx="4">
                  <c:v>0</c:v>
                </c:pt>
                <c:pt idx="5">
                  <c:v>0</c:v>
                </c:pt>
                <c:pt idx="6">
                  <c:v>0</c:v>
                </c:pt>
              </c:numCache>
            </c:numRef>
          </c:val>
        </c:ser>
        <c:ser>
          <c:idx val="1"/>
          <c:order val="1"/>
          <c:tx>
            <c:strRef>
              <c:f>'13'!$W$59</c:f>
              <c:strCache>
                <c:ptCount val="1"/>
                <c:pt idx="0">
                  <c:v>Rural</c:v>
                </c:pt>
              </c:strCache>
            </c:strRef>
          </c:tx>
          <c:spPr>
            <a:solidFill>
              <a:srgbClr val="008080"/>
            </a:solidFill>
            <a:ln w="12700">
              <a:solidFill>
                <a:srgbClr val="000000"/>
              </a:solidFill>
              <a:prstDash val="solid"/>
            </a:ln>
          </c:spPr>
          <c:invertIfNegative val="0"/>
          <c:dPt>
            <c:idx val="1"/>
            <c:invertIfNegative val="0"/>
            <c:bubble3D val="0"/>
          </c:dPt>
          <c:dLbls>
            <c:dLbl>
              <c:idx val="0"/>
              <c:layout>
                <c:manualLayout>
                  <c:x val="2.4670799128832299E-2"/>
                  <c:y val="-2.53937379640576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0976357645816512E-2"/>
                  <c:y val="-2.5831827678763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0963462739304606E-2"/>
                  <c:y val="-2.366576699159073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7330297445894658E-2"/>
                  <c:y val="-2.341445279679987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5960188245328197E-2"/>
                  <c:y val="-2.39349259812778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7491433009945387E-2"/>
                  <c:y val="-2.414757645379317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8055559786167805E-2"/>
                  <c:y val="-2.144646933297644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9825918762088976"/>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74274661508704"/>
                  <c:y val="0.11898016997167139"/>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9922630560928434"/>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0116054158607349"/>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0309477756286268"/>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'13'!$U$60:$U$66</c:f>
              <c:strCache>
                <c:ptCount val="7"/>
                <c:pt idx="0">
                  <c:v>&lt; 1</c:v>
                </c:pt>
                <c:pt idx="1">
                  <c:v>= 1</c:v>
                </c:pt>
                <c:pt idx="2">
                  <c:v>1 ─┤ 2</c:v>
                </c:pt>
                <c:pt idx="3">
                  <c:v>2 ─┤ 3</c:v>
                </c:pt>
                <c:pt idx="4">
                  <c:v>3 ─┤ 4</c:v>
                </c:pt>
                <c:pt idx="5">
                  <c:v>4 ─┤ 5</c:v>
                </c:pt>
                <c:pt idx="6">
                  <c:v>&gt;5</c:v>
                </c:pt>
              </c:strCache>
            </c:strRef>
          </c:cat>
          <c:val>
            <c:numRef>
              <c:f>'13'!$W$60:$W$66</c:f>
              <c:numCache>
                <c:formatCode>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shape val="box"/>
        <c:axId val="468371936"/>
        <c:axId val="468372496"/>
        <c:axId val="0"/>
      </c:bar3DChart>
      <c:catAx>
        <c:axId val="46837193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468372496"/>
        <c:crosses val="autoZero"/>
        <c:auto val="1"/>
        <c:lblAlgn val="ctr"/>
        <c:lblOffset val="100"/>
        <c:tickLblSkip val="1"/>
        <c:tickMarkSkip val="1"/>
        <c:noMultiLvlLbl val="0"/>
      </c:catAx>
      <c:valAx>
        <c:axId val="468372496"/>
        <c:scaling>
          <c:orientation val="minMax"/>
          <c:max val="1.1000000000000001"/>
        </c:scaling>
        <c:delete val="1"/>
        <c:axPos val="l"/>
        <c:numFmt formatCode="0.00%" sourceLinked="1"/>
        <c:majorTickMark val="out"/>
        <c:minorTickMark val="none"/>
        <c:tickLblPos val="nextTo"/>
        <c:crossAx val="468371936"/>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wMode val="edge"/>
          <c:hMode val="edge"/>
          <c:x val="0.45454545454545453"/>
          <c:y val="0.9178470254957507"/>
          <c:w val="0.54642166344293996"/>
          <c:h val="0.9801699716713880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t-BR"/>
              <a:t>DISTRIBUIÇÃO DA QUANTIDADE DE BENEFÍCIOS EMITIDOS POR CLIENTELA, SEGUNDO AS FAIXAS DE VALOR  
(EM %)</a:t>
            </a:r>
          </a:p>
        </c:rich>
      </c:tx>
      <c:layout>
        <c:manualLayout>
          <c:xMode val="edge"/>
          <c:yMode val="edge"/>
          <c:x val="0.20502901353965183"/>
          <c:y val="1.6713091922005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6"/>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4206128133704735"/>
          <c:w val="0.99226305609284338"/>
          <c:h val="0.67966573816155984"/>
        </c:manualLayout>
      </c:layout>
      <c:bar3DChart>
        <c:barDir val="col"/>
        <c:grouping val="clustered"/>
        <c:varyColors val="0"/>
        <c:ser>
          <c:idx val="0"/>
          <c:order val="0"/>
          <c:tx>
            <c:strRef>
              <c:f>'13'!$V$39</c:f>
              <c:strCache>
                <c:ptCount val="1"/>
                <c:pt idx="0">
                  <c:v>Urbana</c:v>
                </c:pt>
              </c:strCache>
            </c:strRef>
          </c:tx>
          <c:spPr>
            <a:solidFill>
              <a:srgbClr val="003300"/>
            </a:soli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Lbls>
            <c:dLbl>
              <c:idx val="0"/>
              <c:layout>
                <c:manualLayout>
                  <c:x val="5.8906369779212764E-3"/>
                  <c:y val="-2.9210624437961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4.8515308893931908E-3"/>
                  <c:y val="-3.566249204921806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6.967310904319457E-4"/>
                  <c:y val="-1.40846182528019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3118587449296744E-3"/>
                  <c:y val="-8.091008122591891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6354345938865986E-3"/>
                  <c:y val="-1.2099225758340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2157561542718187E-2"/>
                  <c:y val="-1.68511248071706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3410905841798826E-2"/>
                  <c:y val="-3.56709728832642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2562862669245648"/>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228239845261121"/>
                  <c:y val="0.13370473537604458"/>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7253384912959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'13'!$U$40:$U$46</c:f>
              <c:strCache>
                <c:ptCount val="7"/>
                <c:pt idx="0">
                  <c:v>&lt; 1</c:v>
                </c:pt>
                <c:pt idx="1">
                  <c:v>= 1</c:v>
                </c:pt>
                <c:pt idx="2">
                  <c:v>1 ─┤ 2</c:v>
                </c:pt>
                <c:pt idx="3">
                  <c:v>2 ─┤ 3</c:v>
                </c:pt>
                <c:pt idx="4">
                  <c:v>3 ─┤ 4</c:v>
                </c:pt>
                <c:pt idx="5">
                  <c:v>4 ─┤ 5</c:v>
                </c:pt>
                <c:pt idx="6">
                  <c:v>&gt;5</c:v>
                </c:pt>
              </c:strCache>
            </c:strRef>
          </c:cat>
          <c:val>
            <c:numRef>
              <c:f>'13'!$V$40:$V$46</c:f>
              <c:numCache>
                <c:formatCode>0.00%</c:formatCode>
                <c:ptCount val="7"/>
                <c:pt idx="0">
                  <c:v>3.0008321163817013E-2</c:v>
                </c:pt>
                <c:pt idx="1">
                  <c:v>0.54059490649075059</c:v>
                </c:pt>
                <c:pt idx="2">
                  <c:v>0.20708353471173641</c:v>
                </c:pt>
                <c:pt idx="3">
                  <c:v>0.1096964313547244</c:v>
                </c:pt>
                <c:pt idx="4">
                  <c:v>7.1727761147858879E-2</c:v>
                </c:pt>
                <c:pt idx="5">
                  <c:v>3.2458895300283834E-2</c:v>
                </c:pt>
                <c:pt idx="6">
                  <c:v>8.4301498308288984E-3</c:v>
                </c:pt>
              </c:numCache>
            </c:numRef>
          </c:val>
        </c:ser>
        <c:ser>
          <c:idx val="1"/>
          <c:order val="1"/>
          <c:tx>
            <c:strRef>
              <c:f>'13'!$W$39</c:f>
              <c:strCache>
                <c:ptCount val="1"/>
                <c:pt idx="0">
                  <c:v>Rural</c:v>
                </c:pt>
              </c:strCache>
            </c:strRef>
          </c:tx>
          <c:spPr>
            <a:solidFill>
              <a:srgbClr val="008080"/>
            </a:solidFill>
            <a:ln w="12700">
              <a:solidFill>
                <a:srgbClr val="000000"/>
              </a:solidFill>
              <a:prstDash val="solid"/>
            </a:ln>
          </c:spPr>
          <c:invertIfNegative val="0"/>
          <c:dLbls>
            <c:dLbl>
              <c:idx val="0"/>
              <c:layout>
                <c:manualLayout>
                  <c:x val="1.8545007792787976E-2"/>
                  <c:y val="-3.5982716645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5539783832630216E-2"/>
                  <c:y val="-1.588957369186788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2985932367738382E-2"/>
                  <c:y val="-3.17554595369171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7469552282753709E-2"/>
                  <c:y val="-3.13700202516468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4525604512201871E-2"/>
                  <c:y val="-3.44459310274237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674606679967706E-2"/>
                  <c:y val="-3.452225853383916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4131040679876259E-2"/>
                  <c:y val="-2.898544367190869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26499032882011603"/>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64603481624758"/>
                  <c:y val="0.16155988857938719"/>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669245647969052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918762088974856"/>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7079303675048355"/>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'13'!$U$40:$U$46</c:f>
              <c:strCache>
                <c:ptCount val="7"/>
                <c:pt idx="0">
                  <c:v>&lt; 1</c:v>
                </c:pt>
                <c:pt idx="1">
                  <c:v>= 1</c:v>
                </c:pt>
                <c:pt idx="2">
                  <c:v>1 ─┤ 2</c:v>
                </c:pt>
                <c:pt idx="3">
                  <c:v>2 ─┤ 3</c:v>
                </c:pt>
                <c:pt idx="4">
                  <c:v>3 ─┤ 4</c:v>
                </c:pt>
                <c:pt idx="5">
                  <c:v>4 ─┤ 5</c:v>
                </c:pt>
                <c:pt idx="6">
                  <c:v>&gt;5</c:v>
                </c:pt>
              </c:strCache>
            </c:strRef>
          </c:cat>
          <c:val>
            <c:numRef>
              <c:f>'13'!$W$40:$W$46</c:f>
              <c:numCache>
                <c:formatCode>0.00%</c:formatCode>
                <c:ptCount val="7"/>
                <c:pt idx="0">
                  <c:v>7.6495768086692374E-3</c:v>
                </c:pt>
                <c:pt idx="1">
                  <c:v>0.98615231625688671</c:v>
                </c:pt>
                <c:pt idx="2">
                  <c:v>5.1776849012009855E-3</c:v>
                </c:pt>
                <c:pt idx="3">
                  <c:v>7.3693522157805482E-4</c:v>
                </c:pt>
                <c:pt idx="4">
                  <c:v>2.0725963292426923E-4</c:v>
                </c:pt>
                <c:pt idx="5">
                  <c:v>6.8832816181040092E-5</c:v>
                </c:pt>
                <c:pt idx="6">
                  <c:v>7.3943625597325854E-6</c:v>
                </c:pt>
              </c:numCache>
            </c:numRef>
          </c:val>
        </c:ser>
        <c:dLbls>
          <c:showLegendKey val="0"/>
          <c:showVal val="0"/>
          <c:showCatName val="0"/>
          <c:showSerName val="0"/>
          <c:showPercent val="0"/>
          <c:showBubbleSize val="0"/>
        </c:dLbls>
        <c:gapWidth val="150"/>
        <c:shape val="box"/>
        <c:axId val="468375856"/>
        <c:axId val="468376416"/>
        <c:axId val="0"/>
      </c:bar3DChart>
      <c:catAx>
        <c:axId val="4683758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468376416"/>
        <c:crosses val="autoZero"/>
        <c:auto val="1"/>
        <c:lblAlgn val="ctr"/>
        <c:lblOffset val="100"/>
        <c:tickLblSkip val="1"/>
        <c:tickMarkSkip val="1"/>
        <c:noMultiLvlLbl val="0"/>
      </c:catAx>
      <c:valAx>
        <c:axId val="468376416"/>
        <c:scaling>
          <c:orientation val="minMax"/>
          <c:max val="1.1000000000000001"/>
        </c:scaling>
        <c:delete val="1"/>
        <c:axPos val="l"/>
        <c:numFmt formatCode="0.00%" sourceLinked="1"/>
        <c:majorTickMark val="out"/>
        <c:minorTickMark val="none"/>
        <c:tickLblPos val="nextTo"/>
        <c:crossAx val="468375856"/>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wMode val="edge"/>
          <c:hMode val="edge"/>
          <c:x val="0.45454545454545453"/>
          <c:y val="0.91922005571030641"/>
          <c:w val="0.54642166344293996"/>
          <c:h val="0.9805013927576601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DA QUANTIDADE DE BENEFÍCIOS EMITIDOS, SEGUNDO AS GRANDES REGIÕES</a:t>
            </a:r>
          </a:p>
        </c:rich>
      </c:tx>
      <c:layout>
        <c:manualLayout>
          <c:xMode val="edge"/>
          <c:yMode val="edge"/>
          <c:x val="0.15432120367670091"/>
          <c:y val="3.45911949685534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1.0288086516377548E-2"/>
          <c:y val="0.23584978088695488"/>
          <c:w val="0.97325298444931607"/>
          <c:h val="0.5911967840899669"/>
        </c:manualLayout>
      </c:layout>
      <c:pie3DChart>
        <c:varyColors val="1"/>
        <c:ser>
          <c:idx val="0"/>
          <c:order val="0"/>
          <c:spPr>
            <a:solidFill>
              <a:srgbClr val="666633"/>
            </a:solidFill>
            <a:ln w="12700">
              <a:solidFill>
                <a:srgbClr val="000000"/>
              </a:solidFill>
              <a:prstDash val="solid"/>
            </a:ln>
          </c:spPr>
          <c:explosion val="25"/>
          <c:dPt>
            <c:idx val="0"/>
            <c:bubble3D val="0"/>
            <c:explosion val="1"/>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0"/>
            <c:spPr>
              <a:solidFill>
                <a:srgbClr val="FF0000"/>
              </a:solidFill>
              <a:ln w="12700">
                <a:solidFill>
                  <a:srgbClr val="000000"/>
                </a:solidFill>
                <a:prstDash val="solid"/>
              </a:ln>
            </c:spPr>
          </c:dPt>
          <c:dLbls>
            <c:dLbl>
              <c:idx val="0"/>
              <c:layout>
                <c:manualLayout>
                  <c:x val="-1.9980534172528541E-2"/>
                  <c:y val="6.351725052683099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'15'!$AA$48:$AA$52</c:f>
              <c:numCache>
                <c:formatCode>#,##0</c:formatCode>
                <c:ptCount val="5"/>
                <c:pt idx="0">
                  <c:v>1666052</c:v>
                </c:pt>
                <c:pt idx="1">
                  <c:v>8752399</c:v>
                </c:pt>
                <c:pt idx="2">
                  <c:v>14044660</c:v>
                </c:pt>
                <c:pt idx="3">
                  <c:v>5609672</c:v>
                </c:pt>
                <c:pt idx="4">
                  <c:v>1777695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DO VALOR DE BENEFÍCIOS EMITIDOS, SEGUNDO AS GRANDES REGIÕES</a:t>
            </a:r>
          </a:p>
        </c:rich>
      </c:tx>
      <c:layout>
        <c:manualLayout>
          <c:xMode val="edge"/>
          <c:yMode val="edge"/>
          <c:x val="0.14078696684653547"/>
          <c:y val="3.353658536585366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1.0351987804064369E-2"/>
          <c:y val="0.2256100919548101"/>
          <c:w val="0.98136844382530208"/>
          <c:h val="0.57622036999269066"/>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2"/>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'15'!$AB$48:$AB$52</c:f>
              <c:numCache>
                <c:formatCode>#,##0</c:formatCode>
                <c:ptCount val="5"/>
                <c:pt idx="0">
                  <c:v>1264242908.9499962</c:v>
                </c:pt>
                <c:pt idx="1">
                  <c:v>6572235488.4899178</c:v>
                </c:pt>
                <c:pt idx="2">
                  <c:v>14889534132.230005</c:v>
                </c:pt>
                <c:pt idx="3">
                  <c:v>5290175356.6499424</c:v>
                </c:pt>
                <c:pt idx="4">
                  <c:v>1552676774.9000645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MÉDIO DE BENEFÍCIOS EMITIDOS, SEGUNDO AS UNIDADES DA FEDERAÇÃO</a:t>
            </a:r>
          </a:p>
        </c:rich>
      </c:tx>
      <c:layout>
        <c:manualLayout>
          <c:xMode val="edge"/>
          <c:yMode val="edge"/>
          <c:x val="0.10453669622658114"/>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6596952425715"/>
          <c:y val="7.0015324770685838E-2"/>
          <c:w val="0.73964639509059704"/>
          <c:h val="0.89802264379792707"/>
        </c:manualLayout>
      </c:layout>
      <c:barChart>
        <c:barDir val="bar"/>
        <c:grouping val="clustered"/>
        <c:varyColors val="0"/>
        <c:ser>
          <c:idx val="0"/>
          <c:order val="0"/>
          <c:tx>
            <c:strRef>
              <c:f>'15'!$X$45</c:f>
              <c:strCache>
                <c:ptCount val="1"/>
                <c:pt idx="0">
                  <c:v>Urbana</c:v>
                </c:pt>
              </c:strCache>
            </c:strRef>
          </c:tx>
          <c:spPr>
            <a:solidFill>
              <a:srgbClr val="0033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r">
                  <a:defRPr sz="6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Rio Grande do Norte</c:v>
                </c:pt>
                <c:pt idx="19">
                  <c:v>Rondônia</c:v>
                </c:pt>
                <c:pt idx="20">
                  <c:v>Roraima</c:v>
                </c:pt>
                <c:pt idx="21">
                  <c:v>Alagoas</c:v>
                </c:pt>
                <c:pt idx="22">
                  <c:v>Piauí</c:v>
                </c:pt>
                <c:pt idx="23">
                  <c:v>Paraíba</c:v>
                </c:pt>
                <c:pt idx="24">
                  <c:v>Tocantins</c:v>
                </c:pt>
                <c:pt idx="25">
                  <c:v>Maranhão</c:v>
                </c:pt>
                <c:pt idx="26">
                  <c:v>Amapá</c:v>
                </c:pt>
              </c:strCache>
            </c:strRef>
          </c:cat>
          <c:val>
            <c:numRef>
              <c:f>'15'!$X$46:$X$72</c:f>
              <c:numCache>
                <c:formatCode>#,##0.00\ \ </c:formatCode>
                <c:ptCount val="27"/>
                <c:pt idx="0">
                  <c:v>1180.1687129307754</c:v>
                </c:pt>
                <c:pt idx="1">
                  <c:v>1149.9367563891919</c:v>
                </c:pt>
                <c:pt idx="2">
                  <c:v>1118.9499447220996</c:v>
                </c:pt>
                <c:pt idx="3">
                  <c:v>1064.0442052719518</c:v>
                </c:pt>
                <c:pt idx="4">
                  <c:v>1049.0870260981319</c:v>
                </c:pt>
                <c:pt idx="5">
                  <c:v>1023.6519548307135</c:v>
                </c:pt>
                <c:pt idx="6">
                  <c:v>1008.7254475230975</c:v>
                </c:pt>
                <c:pt idx="7">
                  <c:v>971.49495566398139</c:v>
                </c:pt>
                <c:pt idx="8">
                  <c:v>945.73162173767173</c:v>
                </c:pt>
                <c:pt idx="9">
                  <c:v>934.20374210802834</c:v>
                </c:pt>
                <c:pt idx="10">
                  <c:v>927.04515936363475</c:v>
                </c:pt>
                <c:pt idx="11">
                  <c:v>920.57489573528858</c:v>
                </c:pt>
                <c:pt idx="12">
                  <c:v>903.88002198998356</c:v>
                </c:pt>
                <c:pt idx="13">
                  <c:v>898.75487410038534</c:v>
                </c:pt>
                <c:pt idx="14">
                  <c:v>894.08598820685836</c:v>
                </c:pt>
                <c:pt idx="15">
                  <c:v>887.963349673273</c:v>
                </c:pt>
                <c:pt idx="16">
                  <c:v>886.80308235818086</c:v>
                </c:pt>
                <c:pt idx="17">
                  <c:v>867.67334587352127</c:v>
                </c:pt>
                <c:pt idx="18">
                  <c:v>858.44578845857484</c:v>
                </c:pt>
                <c:pt idx="19">
                  <c:v>857.27175354309713</c:v>
                </c:pt>
                <c:pt idx="20">
                  <c:v>845.54455138905416</c:v>
                </c:pt>
                <c:pt idx="21">
                  <c:v>839.507959806092</c:v>
                </c:pt>
                <c:pt idx="22">
                  <c:v>837.42796322760921</c:v>
                </c:pt>
                <c:pt idx="23">
                  <c:v>831.68598095573702</c:v>
                </c:pt>
                <c:pt idx="24">
                  <c:v>830.46543032058537</c:v>
                </c:pt>
                <c:pt idx="25">
                  <c:v>829.07267914336774</c:v>
                </c:pt>
                <c:pt idx="26">
                  <c:v>825.92668776718438</c:v>
                </c:pt>
              </c:numCache>
            </c:numRef>
          </c:val>
        </c:ser>
        <c:ser>
          <c:idx val="1"/>
          <c:order val="1"/>
          <c:tx>
            <c:strRef>
              <c:f>'15'!$Y$45</c:f>
              <c:strCache>
                <c:ptCount val="1"/>
                <c:pt idx="0">
                  <c:v>Rural</c:v>
                </c:pt>
              </c:strCache>
            </c:strRef>
          </c:tx>
          <c:spPr>
            <a:solidFill>
              <a:srgbClr val="0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Rio Grande do Norte</c:v>
                </c:pt>
                <c:pt idx="19">
                  <c:v>Rondônia</c:v>
                </c:pt>
                <c:pt idx="20">
                  <c:v>Roraima</c:v>
                </c:pt>
                <c:pt idx="21">
                  <c:v>Alagoas</c:v>
                </c:pt>
                <c:pt idx="22">
                  <c:v>Piauí</c:v>
                </c:pt>
                <c:pt idx="23">
                  <c:v>Paraíba</c:v>
                </c:pt>
                <c:pt idx="24">
                  <c:v>Tocantins</c:v>
                </c:pt>
                <c:pt idx="25">
                  <c:v>Maranhão</c:v>
                </c:pt>
                <c:pt idx="26">
                  <c:v>Amapá</c:v>
                </c:pt>
              </c:strCache>
            </c:strRef>
          </c:cat>
          <c:val>
            <c:numRef>
              <c:f>'15'!$Y$46:$Y$72</c:f>
              <c:numCache>
                <c:formatCode>#,##0.00\ \ </c:formatCode>
                <c:ptCount val="27"/>
                <c:pt idx="0">
                  <c:v>682.16623015698485</c:v>
                </c:pt>
                <c:pt idx="1">
                  <c:v>656.75993340095715</c:v>
                </c:pt>
                <c:pt idx="2">
                  <c:v>685.52893308624664</c:v>
                </c:pt>
                <c:pt idx="3">
                  <c:v>671.63077296183189</c:v>
                </c:pt>
                <c:pt idx="4">
                  <c:v>678.18484112506871</c:v>
                </c:pt>
                <c:pt idx="5">
                  <c:v>675.15120735761843</c:v>
                </c:pt>
                <c:pt idx="6">
                  <c:v>659.27038421376528</c:v>
                </c:pt>
                <c:pt idx="7">
                  <c:v>671.15005597914728</c:v>
                </c:pt>
                <c:pt idx="8">
                  <c:v>623.27615425299859</c:v>
                </c:pt>
                <c:pt idx="9">
                  <c:v>627.14358782563636</c:v>
                </c:pt>
                <c:pt idx="10">
                  <c:v>667.08606069538337</c:v>
                </c:pt>
                <c:pt idx="11">
                  <c:v>639.57662627547757</c:v>
                </c:pt>
                <c:pt idx="12">
                  <c:v>626.6906642426494</c:v>
                </c:pt>
                <c:pt idx="13">
                  <c:v>652.78018508176422</c:v>
                </c:pt>
                <c:pt idx="14">
                  <c:v>604.73249300308169</c:v>
                </c:pt>
                <c:pt idx="15">
                  <c:v>651.56596122916085</c:v>
                </c:pt>
                <c:pt idx="16">
                  <c:v>632.25832496865644</c:v>
                </c:pt>
                <c:pt idx="17">
                  <c:v>630.07474008799136</c:v>
                </c:pt>
                <c:pt idx="18">
                  <c:v>623.97653814118041</c:v>
                </c:pt>
                <c:pt idx="19">
                  <c:v>643.10236967056369</c:v>
                </c:pt>
                <c:pt idx="20">
                  <c:v>616.97739481142912</c:v>
                </c:pt>
                <c:pt idx="21">
                  <c:v>624.51590122067387</c:v>
                </c:pt>
                <c:pt idx="22">
                  <c:v>631.936948190934</c:v>
                </c:pt>
                <c:pt idx="23">
                  <c:v>636.93229090565035</c:v>
                </c:pt>
                <c:pt idx="24">
                  <c:v>633.26092116812686</c:v>
                </c:pt>
                <c:pt idx="25">
                  <c:v>601.49420248432853</c:v>
                </c:pt>
                <c:pt idx="26">
                  <c:v>607.98321167036272</c:v>
                </c:pt>
              </c:numCache>
            </c:numRef>
          </c:val>
        </c:ser>
        <c:dLbls>
          <c:showLegendKey val="0"/>
          <c:showVal val="0"/>
          <c:showCatName val="0"/>
          <c:showSerName val="0"/>
          <c:showPercent val="0"/>
          <c:showBubbleSize val="0"/>
        </c:dLbls>
        <c:gapWidth val="150"/>
        <c:axId val="469208096"/>
        <c:axId val="469208656"/>
      </c:barChart>
      <c:catAx>
        <c:axId val="469208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9208656"/>
        <c:crosses val="autoZero"/>
        <c:auto val="1"/>
        <c:lblAlgn val="ctr"/>
        <c:lblOffset val="100"/>
        <c:tickLblSkip val="1"/>
        <c:tickMarkSkip val="1"/>
        <c:noMultiLvlLbl val="0"/>
      </c:catAx>
      <c:valAx>
        <c:axId val="469208656"/>
        <c:scaling>
          <c:orientation val="minMax"/>
          <c:min val="0"/>
        </c:scaling>
        <c:delete val="1"/>
        <c:axPos val="b"/>
        <c:numFmt formatCode="#,##0.00\ \ " sourceLinked="1"/>
        <c:majorTickMark val="out"/>
        <c:minorTickMark val="none"/>
        <c:tickLblPos val="nextTo"/>
        <c:crossAx val="469208096"/>
        <c:crosses val="autoZero"/>
        <c:crossBetween val="between"/>
        <c:majorUnit val="100"/>
        <c:minorUnit val="100"/>
      </c:valAx>
      <c:spPr>
        <a:solidFill>
          <a:srgbClr val="BADEB0"/>
        </a:solidFill>
        <a:ln w="3175">
          <a:solidFill>
            <a:srgbClr val="808080"/>
          </a:solidFill>
          <a:prstDash val="solid"/>
        </a:ln>
      </c:spPr>
    </c:plotArea>
    <c:legend>
      <c:legendPos val="r"/>
      <c:layout>
        <c:manualLayout>
          <c:xMode val="edge"/>
          <c:yMode val="edge"/>
          <c:x val="0.52071005917159763"/>
          <c:y val="0.96803652968036524"/>
          <c:w val="0.17948717948717952"/>
          <c:h val="2.7397260273972601E-2"/>
        </c:manualLayout>
      </c:layout>
      <c:overlay val="0"/>
      <c:spPr>
        <a:solidFill>
          <a:srgbClr val="FFFFFF"/>
        </a:solidFill>
        <a:ln w="3175">
          <a:solidFill>
            <a:srgbClr val="000000"/>
          </a:solidFill>
          <a:prstDash val="solid"/>
        </a:ln>
      </c:spPr>
      <c:txPr>
        <a:bodyPr/>
        <a:lstStyle/>
        <a:p>
          <a:pPr>
            <a:defRPr sz="66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oddFooter>&amp;C28</c:oddFooter>
    </c:headerFooter>
    <c:pageMargins b="0.984251969" l="0.78740157499999996" r="0.78740157499999996" t="0.984251969" header="0.49212598499999999" footer="0.49212598499999999"/>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EMISSÃO  POR UNIDADES DA FEDERAÇÃO (EM %)</a:t>
            </a:r>
          </a:p>
        </c:rich>
      </c:tx>
      <c:layout>
        <c:manualLayout>
          <c:xMode val="edge"/>
          <c:yMode val="edge"/>
          <c:x val="0.1360948816309204"/>
          <c:y val="7.598784194528875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838314068498192"/>
          <c:y val="7.9027414266876331E-2"/>
          <c:w val="0.71597771044769798"/>
          <c:h val="0.89969671626905356"/>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'15'!$Y$90:$Y$116</c:f>
              <c:strCache>
                <c:ptCount val="27"/>
                <c:pt idx="0">
                  <c:v>Maranhão</c:v>
                </c:pt>
                <c:pt idx="1">
                  <c:v>Piauí</c:v>
                </c:pt>
                <c:pt idx="2">
                  <c:v>Tocantins</c:v>
                </c:pt>
                <c:pt idx="3">
                  <c:v>Rondônia</c:v>
                </c:pt>
                <c:pt idx="4">
                  <c:v>Ceará</c:v>
                </c:pt>
                <c:pt idx="5">
                  <c:v>Paraíba</c:v>
                </c:pt>
                <c:pt idx="6">
                  <c:v>Pará</c:v>
                </c:pt>
                <c:pt idx="7">
                  <c:v>Rio Grande do Norte</c:v>
                </c:pt>
                <c:pt idx="8">
                  <c:v>Bahia</c:v>
                </c:pt>
                <c:pt idx="9">
                  <c:v>Roraima</c:v>
                </c:pt>
                <c:pt idx="10">
                  <c:v>Acre</c:v>
                </c:pt>
                <c:pt idx="11">
                  <c:v>Sergipe</c:v>
                </c:pt>
                <c:pt idx="12">
                  <c:v>Mato Grosso</c:v>
                </c:pt>
                <c:pt idx="13">
                  <c:v>Pernambuco</c:v>
                </c:pt>
                <c:pt idx="14">
                  <c:v>Alagoas</c:v>
                </c:pt>
                <c:pt idx="15">
                  <c:v>Amazonas</c:v>
                </c:pt>
                <c:pt idx="16">
                  <c:v>Goiás</c:v>
                </c:pt>
                <c:pt idx="17">
                  <c:v>Amapá</c:v>
                </c:pt>
                <c:pt idx="18">
                  <c:v>Paraná</c:v>
                </c:pt>
                <c:pt idx="19">
                  <c:v>Espírito Santo</c:v>
                </c:pt>
                <c:pt idx="20">
                  <c:v>Mato Grosso do Sul</c:v>
                </c:pt>
                <c:pt idx="21">
                  <c:v>Minas Gerais</c:v>
                </c:pt>
                <c:pt idx="22">
                  <c:v>Rio Grande do Sul</c:v>
                </c:pt>
                <c:pt idx="23">
                  <c:v>Santa Catarina</c:v>
                </c:pt>
                <c:pt idx="24">
                  <c:v>Distrito Federal</c:v>
                </c:pt>
                <c:pt idx="25">
                  <c:v>São Paulo</c:v>
                </c:pt>
                <c:pt idx="26">
                  <c:v>Rio de Janeiro</c:v>
                </c:pt>
              </c:strCache>
            </c:strRef>
          </c:cat>
          <c:val>
            <c:numRef>
              <c:f>'15'!$Z$90:$Z$116</c:f>
              <c:numCache>
                <c:formatCode>#,##0.00</c:formatCode>
                <c:ptCount val="27"/>
                <c:pt idx="0">
                  <c:v>66.653193646635131</c:v>
                </c:pt>
                <c:pt idx="1">
                  <c:v>65.844127032884529</c:v>
                </c:pt>
                <c:pt idx="2">
                  <c:v>60.143352777460066</c:v>
                </c:pt>
                <c:pt idx="3">
                  <c:v>57.206816936499841</c:v>
                </c:pt>
                <c:pt idx="4">
                  <c:v>54.25125378794592</c:v>
                </c:pt>
                <c:pt idx="5">
                  <c:v>52.539430799674079</c:v>
                </c:pt>
                <c:pt idx="6">
                  <c:v>50.225988909929306</c:v>
                </c:pt>
                <c:pt idx="7">
                  <c:v>49.471702876490589</c:v>
                </c:pt>
                <c:pt idx="8">
                  <c:v>49.468490484668209</c:v>
                </c:pt>
                <c:pt idx="9">
                  <c:v>48.14610721876722</c:v>
                </c:pt>
                <c:pt idx="10">
                  <c:v>46.007208000648951</c:v>
                </c:pt>
                <c:pt idx="11">
                  <c:v>44.330475249418285</c:v>
                </c:pt>
                <c:pt idx="12">
                  <c:v>41.321533510563874</c:v>
                </c:pt>
                <c:pt idx="13">
                  <c:v>40.529077708288405</c:v>
                </c:pt>
                <c:pt idx="14">
                  <c:v>36.964597413060019</c:v>
                </c:pt>
                <c:pt idx="15">
                  <c:v>34.360819625638115</c:v>
                </c:pt>
                <c:pt idx="16">
                  <c:v>33.783454373679312</c:v>
                </c:pt>
                <c:pt idx="17">
                  <c:v>32.792557717397472</c:v>
                </c:pt>
                <c:pt idx="18">
                  <c:v>32.645311346024535</c:v>
                </c:pt>
                <c:pt idx="19">
                  <c:v>30.886644702543791</c:v>
                </c:pt>
                <c:pt idx="20">
                  <c:v>29.387730421712767</c:v>
                </c:pt>
                <c:pt idx="21">
                  <c:v>28.113789167617824</c:v>
                </c:pt>
                <c:pt idx="22">
                  <c:v>25.549324391258292</c:v>
                </c:pt>
                <c:pt idx="23">
                  <c:v>24.561586775132863</c:v>
                </c:pt>
                <c:pt idx="24">
                  <c:v>16.722030985776751</c:v>
                </c:pt>
                <c:pt idx="25">
                  <c:v>7.6517106834478934</c:v>
                </c:pt>
                <c:pt idx="26">
                  <c:v>2.6991172891422921</c:v>
                </c:pt>
              </c:numCache>
            </c:numRef>
          </c:val>
        </c:ser>
        <c:dLbls>
          <c:showLegendKey val="0"/>
          <c:showVal val="0"/>
          <c:showCatName val="0"/>
          <c:showSerName val="0"/>
          <c:showPercent val="0"/>
          <c:showBubbleSize val="0"/>
        </c:dLbls>
        <c:gapWidth val="150"/>
        <c:axId val="469211456"/>
        <c:axId val="469212016"/>
      </c:barChart>
      <c:catAx>
        <c:axId val="4692114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469212016"/>
        <c:crosses val="autoZero"/>
        <c:auto val="1"/>
        <c:lblAlgn val="ctr"/>
        <c:lblOffset val="100"/>
        <c:tickLblSkip val="1"/>
        <c:tickMarkSkip val="1"/>
        <c:noMultiLvlLbl val="0"/>
      </c:catAx>
      <c:valAx>
        <c:axId val="469212016"/>
        <c:scaling>
          <c:orientation val="minMax"/>
          <c:min val="0"/>
        </c:scaling>
        <c:delete val="1"/>
        <c:axPos val="b"/>
        <c:numFmt formatCode="#,##0.00" sourceLinked="1"/>
        <c:majorTickMark val="out"/>
        <c:minorTickMark val="none"/>
        <c:tickLblPos val="nextTo"/>
        <c:crossAx val="46921145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EMISSÃO POR UNIDADES DA FEDERAÇÃO (EM %)</a:t>
            </a:r>
          </a:p>
        </c:rich>
      </c:tx>
      <c:layout>
        <c:manualLayout>
          <c:xMode val="edge"/>
          <c:yMode val="edge"/>
          <c:x val="0.12474034300805953"/>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234954882157619"/>
          <c:y val="7.7625686158803872E-2"/>
          <c:w val="0.69854540766450068"/>
          <c:h val="0.9010667883531743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'15'!$AB$90:$AB$116</c:f>
              <c:strCache>
                <c:ptCount val="27"/>
                <c:pt idx="0">
                  <c:v>Piauí</c:v>
                </c:pt>
                <c:pt idx="1">
                  <c:v>Maranhão</c:v>
                </c:pt>
                <c:pt idx="2">
                  <c:v>Tocantins</c:v>
                </c:pt>
                <c:pt idx="3">
                  <c:v>Rondônia</c:v>
                </c:pt>
                <c:pt idx="4">
                  <c:v>Ceará</c:v>
                </c:pt>
                <c:pt idx="5">
                  <c:v>Paraíba</c:v>
                </c:pt>
                <c:pt idx="6">
                  <c:v>Rio Grande do Norte</c:v>
                </c:pt>
                <c:pt idx="7">
                  <c:v>Pará</c:v>
                </c:pt>
                <c:pt idx="8">
                  <c:v>Bahia</c:v>
                </c:pt>
                <c:pt idx="9">
                  <c:v>Roraima</c:v>
                </c:pt>
                <c:pt idx="10">
                  <c:v>Sergipe</c:v>
                </c:pt>
                <c:pt idx="11">
                  <c:v>Acre</c:v>
                </c:pt>
                <c:pt idx="12">
                  <c:v>Mato Grosso</c:v>
                </c:pt>
                <c:pt idx="13">
                  <c:v>Pernambuco</c:v>
                </c:pt>
                <c:pt idx="14">
                  <c:v>Alagoas</c:v>
                </c:pt>
                <c:pt idx="15">
                  <c:v>Goiás</c:v>
                </c:pt>
                <c:pt idx="16">
                  <c:v>Amapá</c:v>
                </c:pt>
                <c:pt idx="17">
                  <c:v>Amazonas</c:v>
                </c:pt>
                <c:pt idx="18">
                  <c:v>Paraná</c:v>
                </c:pt>
                <c:pt idx="19">
                  <c:v>Mato Grosso do Sul</c:v>
                </c:pt>
                <c:pt idx="20">
                  <c:v>Espírito Santo</c:v>
                </c:pt>
                <c:pt idx="21">
                  <c:v>Minas Gerais</c:v>
                </c:pt>
                <c:pt idx="22">
                  <c:v>Rio Grande do Sul</c:v>
                </c:pt>
                <c:pt idx="23">
                  <c:v>Santa Catarina</c:v>
                </c:pt>
                <c:pt idx="24">
                  <c:v>Distrito Federal</c:v>
                </c:pt>
                <c:pt idx="25">
                  <c:v>São Paulo</c:v>
                </c:pt>
                <c:pt idx="26">
                  <c:v>Rio de Janeiro</c:v>
                </c:pt>
              </c:strCache>
            </c:strRef>
          </c:cat>
          <c:val>
            <c:numRef>
              <c:f>'15'!$AC$90:$AC$116</c:f>
              <c:numCache>
                <c:formatCode>#,##0.00</c:formatCode>
                <c:ptCount val="27"/>
                <c:pt idx="0">
                  <c:v>59.262074711882683</c:v>
                </c:pt>
                <c:pt idx="1">
                  <c:v>59.185762376795758</c:v>
                </c:pt>
                <c:pt idx="2">
                  <c:v>53.50270215227124</c:v>
                </c:pt>
                <c:pt idx="3">
                  <c:v>50.07108004523694</c:v>
                </c:pt>
                <c:pt idx="4">
                  <c:v>46.269069020014932</c:v>
                </c:pt>
                <c:pt idx="5">
                  <c:v>45.881182686093702</c:v>
                </c:pt>
                <c:pt idx="6">
                  <c:v>41.577463556134617</c:v>
                </c:pt>
                <c:pt idx="7">
                  <c:v>40.565036556186548</c:v>
                </c:pt>
                <c:pt idx="8">
                  <c:v>40.481235013212022</c:v>
                </c:pt>
                <c:pt idx="9">
                  <c:v>40.387662694838006</c:v>
                </c:pt>
                <c:pt idx="10">
                  <c:v>36.214058890117457</c:v>
                </c:pt>
                <c:pt idx="11">
                  <c:v>35.961820611882914</c:v>
                </c:pt>
                <c:pt idx="12">
                  <c:v>34.06854997856113</c:v>
                </c:pt>
                <c:pt idx="13">
                  <c:v>32.088419300907162</c:v>
                </c:pt>
                <c:pt idx="14">
                  <c:v>30.373493048647266</c:v>
                </c:pt>
                <c:pt idx="15">
                  <c:v>26.854004787288233</c:v>
                </c:pt>
                <c:pt idx="16">
                  <c:v>26.426042481181405</c:v>
                </c:pt>
                <c:pt idx="17">
                  <c:v>26.003726864709044</c:v>
                </c:pt>
                <c:pt idx="18">
                  <c:v>24.223472903392707</c:v>
                </c:pt>
                <c:pt idx="19">
                  <c:v>23.211687083387059</c:v>
                </c:pt>
                <c:pt idx="20">
                  <c:v>22.605311707821993</c:v>
                </c:pt>
                <c:pt idx="21">
                  <c:v>21.270988421231319</c:v>
                </c:pt>
                <c:pt idx="22">
                  <c:v>18.156479427427513</c:v>
                </c:pt>
                <c:pt idx="23">
                  <c:v>17.047616289920512</c:v>
                </c:pt>
                <c:pt idx="24">
                  <c:v>10.288237517786534</c:v>
                </c:pt>
                <c:pt idx="25">
                  <c:v>4.57044717675715</c:v>
                </c:pt>
                <c:pt idx="26">
                  <c:v>1.6710956428222241</c:v>
                </c:pt>
              </c:numCache>
            </c:numRef>
          </c:val>
        </c:ser>
        <c:dLbls>
          <c:showLegendKey val="0"/>
          <c:showVal val="0"/>
          <c:showCatName val="0"/>
          <c:showSerName val="0"/>
          <c:showPercent val="0"/>
          <c:showBubbleSize val="0"/>
        </c:dLbls>
        <c:gapWidth val="150"/>
        <c:axId val="469214256"/>
        <c:axId val="469214816"/>
      </c:barChart>
      <c:catAx>
        <c:axId val="469214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469214816"/>
        <c:crosses val="autoZero"/>
        <c:auto val="1"/>
        <c:lblAlgn val="ctr"/>
        <c:lblOffset val="100"/>
        <c:tickLblSkip val="1"/>
        <c:tickMarkSkip val="1"/>
        <c:noMultiLvlLbl val="0"/>
      </c:catAx>
      <c:valAx>
        <c:axId val="469214816"/>
        <c:scaling>
          <c:orientation val="minMax"/>
          <c:min val="0"/>
        </c:scaling>
        <c:delete val="1"/>
        <c:axPos val="b"/>
        <c:numFmt formatCode="#,##0.00" sourceLinked="1"/>
        <c:majorTickMark val="out"/>
        <c:minorTickMark val="none"/>
        <c:tickLblPos val="nextTo"/>
        <c:crossAx val="46921425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DO VALOR DE BENEFÍCIOS ACIDENTÁRIOS EMITIDOS, SEGUNDO OS GRUPOS DE ESPÉCIES</a:t>
            </a:r>
          </a:p>
        </c:rich>
      </c:tx>
      <c:layout>
        <c:manualLayout>
          <c:xMode val="edge"/>
          <c:yMode val="edge"/>
          <c:x val="0.15163147792706333"/>
          <c:y val="5.490237249755545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3"/>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7.677543186180422E-3"/>
          <c:y val="0.30196194072434407"/>
          <c:w val="0.98464491362763917"/>
          <c:h val="0.53333537582481549"/>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FFCC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4684157762429418E-2"/>
                  <c:y val="-9.33121393149854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340486949687886E-2"/>
                  <c:y val="-1.092405737214219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7754973526581748E-2"/>
                  <c:y val="-1.429057647646614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4.0249872796610631E-2"/>
                  <c:y val="-1.49867597501965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6.2713034191263506E-2"/>
                  <c:y val="-2.97341690859549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'16'!$S$133:$S$137</c:f>
              <c:strCache>
                <c:ptCount val="5"/>
                <c:pt idx="0">
                  <c:v>Aposentadorias</c:v>
                </c:pt>
                <c:pt idx="1">
                  <c:v>Auxílio-Doença</c:v>
                </c:pt>
                <c:pt idx="2">
                  <c:v>Auxílio-Acidente</c:v>
                </c:pt>
                <c:pt idx="3">
                  <c:v>Pensão Por Morte</c:v>
                </c:pt>
                <c:pt idx="4">
                  <c:v>Auxílio-Suplementar</c:v>
                </c:pt>
              </c:strCache>
            </c:strRef>
          </c:cat>
          <c:val>
            <c:numRef>
              <c:f>'16'!$T$133:$T$137</c:f>
              <c:numCache>
                <c:formatCode>0.00%</c:formatCode>
                <c:ptCount val="5"/>
                <c:pt idx="0">
                  <c:v>0.29575844842027776</c:v>
                </c:pt>
                <c:pt idx="1">
                  <c:v>0.27152838308887361</c:v>
                </c:pt>
                <c:pt idx="2">
                  <c:v>0.26055820569720217</c:v>
                </c:pt>
                <c:pt idx="3">
                  <c:v>0.15736116625452989</c:v>
                </c:pt>
                <c:pt idx="4">
                  <c:v>1.4793796539116522E-2</c:v>
                </c:pt>
              </c:numCache>
            </c:numRef>
          </c:val>
        </c:ser>
        <c:dLbls>
          <c:showLegendKey val="0"/>
          <c:showVal val="0"/>
          <c:showCatName val="0"/>
          <c:showSerName val="0"/>
          <c:showPercent val="0"/>
          <c:showBubbleSize val="0"/>
        </c:dLbls>
        <c:gapWidth val="150"/>
        <c:shape val="box"/>
        <c:axId val="469217056"/>
        <c:axId val="469217616"/>
        <c:axId val="0"/>
      </c:bar3DChart>
      <c:catAx>
        <c:axId val="469217056"/>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50" b="0" i="0" u="none" strike="noStrike" baseline="0">
                <a:solidFill>
                  <a:srgbClr val="000000"/>
                </a:solidFill>
                <a:latin typeface="Arial"/>
                <a:ea typeface="Arial"/>
                <a:cs typeface="Arial"/>
              </a:defRPr>
            </a:pPr>
            <a:endParaRPr lang="pt-BR"/>
          </a:p>
        </c:txPr>
        <c:crossAx val="469217616"/>
        <c:crosses val="autoZero"/>
        <c:auto val="1"/>
        <c:lblAlgn val="ctr"/>
        <c:lblOffset val="100"/>
        <c:tickLblSkip val="1"/>
        <c:tickMarkSkip val="1"/>
        <c:noMultiLvlLbl val="0"/>
      </c:catAx>
      <c:valAx>
        <c:axId val="469217616"/>
        <c:scaling>
          <c:orientation val="minMax"/>
          <c:max val="0.4"/>
        </c:scaling>
        <c:delete val="1"/>
        <c:axPos val="l"/>
        <c:numFmt formatCode="0.00%" sourceLinked="1"/>
        <c:majorTickMark val="out"/>
        <c:minorTickMark val="none"/>
        <c:tickLblPos val="nextTo"/>
        <c:crossAx val="469217056"/>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ASSISTENCIAIS EMITIDOS, SEGUNDO OS GRUPOS DE ESPÉCIES</a:t>
            </a:r>
          </a:p>
        </c:rich>
      </c:tx>
      <c:layout>
        <c:manualLayout>
          <c:xMode val="edge"/>
          <c:yMode val="edge"/>
          <c:x val="0.14763800194267054"/>
          <c:y val="2.590673575129533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20"/>
      <c:rAngAx val="0"/>
      <c:perspective val="0"/>
    </c:view3D>
    <c:floor>
      <c:thickness val="0"/>
    </c:floor>
    <c:sideWall>
      <c:thickness val="0"/>
    </c:sideWall>
    <c:backWall>
      <c:thickness val="0"/>
    </c:backWall>
    <c:plotArea>
      <c:layout>
        <c:manualLayout>
          <c:layoutTarget val="inner"/>
          <c:xMode val="edge"/>
          <c:yMode val="edge"/>
          <c:x val="0.15944897215736897"/>
          <c:y val="0.37305793863832437"/>
          <c:w val="0.5885832429018929"/>
          <c:h val="0.44041562200357737"/>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0.15716361224297282"/>
                  <c:y val="-6.4032635745063182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3097235725883122"/>
                  <c:y val="3.4923895445362119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Mode val="edge"/>
                  <c:yMode val="edge"/>
                  <c:x val="3.346459909475645E-2"/>
                  <c:y val="0.77720403882984246"/>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'16'!$R$141:$R$142</c:f>
              <c:numCache>
                <c:formatCode>0.00%</c:formatCode>
                <c:ptCount val="2"/>
                <c:pt idx="0">
                  <c:v>0.95656456927861977</c:v>
                </c:pt>
                <c:pt idx="1">
                  <c:v>4.3435430721380133E-2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DA QUANTIDADE DE BENEFÍCIOS ACIDENTÁRIOS EMITIDOS, SEGUNDO OS GRUPOS DE ESPÉCIES</a:t>
            </a:r>
          </a:p>
        </c:rich>
      </c:tx>
      <c:layout>
        <c:manualLayout>
          <c:xMode val="edge"/>
          <c:yMode val="edge"/>
          <c:x val="0.15324165029469547"/>
          <c:y val="6.692913385826772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5"/>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98821218074658E-2"/>
          <c:y val="0.29921259842519687"/>
          <c:w val="0.95874263261296655"/>
          <c:h val="0.551181102362204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FFCC00"/>
              </a:solidFill>
              <a:ln w="12700">
                <a:solidFill>
                  <a:srgbClr val="000000"/>
                </a:solidFill>
                <a:prstDash val="solid"/>
              </a:ln>
            </c:spPr>
          </c:dPt>
          <c:dPt>
            <c:idx val="1"/>
            <c:invertIfNegative val="0"/>
            <c:bubble3D val="0"/>
            <c:spPr>
              <a:solidFill>
                <a:srgbClr val="00FFFF"/>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3633133775763324E-2"/>
                  <c:y val="-1.875917085167505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9560509258543088E-2"/>
                  <c:y val="-1.483456300245933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9417157825802176E-2"/>
                  <c:y val="-1.62894992456651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3.5167716019780415E-2"/>
                  <c:y val="-1.81701696736726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3.7781249838858555E-2"/>
                  <c:y val="-1.430756194845728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'16'!$Q$133:$Q$137</c:f>
              <c:strCache>
                <c:ptCount val="5"/>
                <c:pt idx="0">
                  <c:v>Auxílio-Acidente</c:v>
                </c:pt>
                <c:pt idx="1">
                  <c:v>Aposentadorias</c:v>
                </c:pt>
                <c:pt idx="2">
                  <c:v>Auxílio-Doença</c:v>
                </c:pt>
                <c:pt idx="3">
                  <c:v>Pensão Por Morte</c:v>
                </c:pt>
                <c:pt idx="4">
                  <c:v>Auxílio-Suplementar</c:v>
                </c:pt>
              </c:strCache>
            </c:strRef>
          </c:cat>
          <c:val>
            <c:numRef>
              <c:f>'16'!$R$133:$R$137</c:f>
              <c:numCache>
                <c:formatCode>0.00%</c:formatCode>
                <c:ptCount val="5"/>
                <c:pt idx="0">
                  <c:v>0.36204050592098574</c:v>
                </c:pt>
                <c:pt idx="1">
                  <c:v>0.22687824976665347</c:v>
                </c:pt>
                <c:pt idx="2">
                  <c:v>0.20260320108221394</c:v>
                </c:pt>
                <c:pt idx="3">
                  <c:v>0.1391037390350493</c:v>
                </c:pt>
                <c:pt idx="4">
                  <c:v>6.9374304195097561E-2</c:v>
                </c:pt>
              </c:numCache>
            </c:numRef>
          </c:val>
        </c:ser>
        <c:dLbls>
          <c:showLegendKey val="0"/>
          <c:showVal val="0"/>
          <c:showCatName val="0"/>
          <c:showSerName val="0"/>
          <c:showPercent val="0"/>
          <c:showBubbleSize val="0"/>
        </c:dLbls>
        <c:gapWidth val="150"/>
        <c:shape val="box"/>
        <c:axId val="468272848"/>
        <c:axId val="468273408"/>
        <c:axId val="0"/>
      </c:bar3DChart>
      <c:catAx>
        <c:axId val="468272848"/>
        <c:scaling>
          <c:orientation val="minMax"/>
        </c:scaling>
        <c:delete val="0"/>
        <c:axPos val="b"/>
        <c:numFmt formatCode="General" sourceLinked="1"/>
        <c:majorTickMark val="out"/>
        <c:minorTickMark val="none"/>
        <c:tickLblPos val="low"/>
        <c:spPr>
          <a:ln w="3175">
            <a:solidFill>
              <a:srgbClr val="000000"/>
            </a:solidFill>
            <a:prstDash val="solid"/>
          </a:ln>
        </c:spPr>
        <c:txPr>
          <a:bodyPr rot="600000" vert="horz"/>
          <a:lstStyle/>
          <a:p>
            <a:pPr>
              <a:defRPr sz="700" b="0" i="0" u="none" strike="noStrike" baseline="0">
                <a:solidFill>
                  <a:srgbClr val="000000"/>
                </a:solidFill>
                <a:latin typeface="Arial"/>
                <a:ea typeface="Arial"/>
                <a:cs typeface="Arial"/>
              </a:defRPr>
            </a:pPr>
            <a:endParaRPr lang="pt-BR"/>
          </a:p>
        </c:txPr>
        <c:crossAx val="468273408"/>
        <c:crosses val="autoZero"/>
        <c:auto val="1"/>
        <c:lblAlgn val="ctr"/>
        <c:lblOffset val="100"/>
        <c:tickLblSkip val="1"/>
        <c:tickMarkSkip val="1"/>
        <c:noMultiLvlLbl val="0"/>
      </c:catAx>
      <c:valAx>
        <c:axId val="468273408"/>
        <c:scaling>
          <c:orientation val="minMax"/>
          <c:max val="0.4"/>
        </c:scaling>
        <c:delete val="1"/>
        <c:axPos val="l"/>
        <c:numFmt formatCode="0.00%" sourceLinked="1"/>
        <c:majorTickMark val="out"/>
        <c:minorTickMark val="none"/>
        <c:tickLblPos val="nextTo"/>
        <c:crossAx val="468272848"/>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CONCEDIDOS, SEGUNDO A CLIENTELA</a:t>
            </a:r>
          </a:p>
        </c:rich>
      </c:tx>
      <c:layout>
        <c:manualLayout>
          <c:xMode val="edge"/>
          <c:yMode val="edge"/>
          <c:x val="0.15678796364603564"/>
          <c:y val="2.25225225225225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5869995696025499"/>
          <c:y val="0.37838004284576843"/>
          <c:w val="0.64436006621211961"/>
          <c:h val="0.43243433468087822"/>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'03'!$Y$76:$Y$77</c:f>
              <c:strCache>
                <c:ptCount val="2"/>
                <c:pt idx="0">
                  <c:v>Urbana</c:v>
                </c:pt>
                <c:pt idx="1">
                  <c:v>Rural</c:v>
                </c:pt>
              </c:strCache>
            </c:strRef>
          </c:cat>
          <c:val>
            <c:numRef>
              <c:f>'03'!$Z$76:$Z$77</c:f>
              <c:numCache>
                <c:formatCode>#,##0</c:formatCode>
                <c:ptCount val="2"/>
                <c:pt idx="0">
                  <c:v>471621760.06999981</c:v>
                </c:pt>
                <c:pt idx="1">
                  <c:v>68486712.949999988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25" b="1" i="0" u="none" strike="noStrike" baseline="0">
                <a:solidFill>
                  <a:srgbClr val="000000"/>
                </a:solidFill>
                <a:latin typeface="Arial"/>
                <a:ea typeface="Arial"/>
                <a:cs typeface="Arial"/>
              </a:defRPr>
            </a:pPr>
            <a:r>
              <a:rPr lang="pt-BR"/>
              <a:t>DISTRIBUIÇÃO DO VALOR DE BENEFÍCIOS ASSISTENCIAIS EMITIDOS, SEGUNDO OS GRUPOS DE ESPÉCIES</a:t>
            </a:r>
          </a:p>
        </c:rich>
      </c:tx>
      <c:layout>
        <c:manualLayout>
          <c:xMode val="edge"/>
          <c:yMode val="edge"/>
          <c:x val="0.10982679188222859"/>
          <c:y val="2.57731958762886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30"/>
      <c:rAngAx val="0"/>
      <c:perspective val="0"/>
    </c:view3D>
    <c:floor>
      <c:thickness val="0"/>
    </c:floor>
    <c:sideWall>
      <c:thickness val="0"/>
    </c:sideWall>
    <c:backWall>
      <c:thickness val="0"/>
    </c:backWall>
    <c:plotArea>
      <c:layout>
        <c:manualLayout>
          <c:layoutTarget val="inner"/>
          <c:xMode val="edge"/>
          <c:yMode val="edge"/>
          <c:x val="0.24277502328513231"/>
          <c:y val="0.38144329896907214"/>
          <c:w val="0.50481790556114814"/>
          <c:h val="0.38659793814432991"/>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7.9786574425049328E-2"/>
                  <c:y val="-0.12225126498362959"/>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8.4115164213470317E-2"/>
                  <c:y val="0.1005043699434478"/>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Mode val="edge"/>
                  <c:yMode val="edge"/>
                  <c:x val="0.21001966300063035"/>
                  <c:y val="0.78350515463917525"/>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'16'!$T$141:$T$142</c:f>
              <c:numCache>
                <c:formatCode>0.00%</c:formatCode>
                <c:ptCount val="2"/>
                <c:pt idx="0">
                  <c:v>0.95657590706253215</c:v>
                </c:pt>
                <c:pt idx="1">
                  <c:v>4.3424092937467781E-2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DA QUANTIDADE DE BENEFÍCIOS EMITIDOS, SEGUNDO OS GRANDES GRUPOS</a:t>
            </a:r>
          </a:p>
        </c:rich>
      </c:tx>
      <c:layout>
        <c:manualLayout>
          <c:xMode val="edge"/>
          <c:yMode val="edge"/>
          <c:x val="0.16306483300589392"/>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0.16110019646365423"/>
          <c:y val="0.31067961165048541"/>
          <c:w val="0.66404715127701375"/>
          <c:h val="0.5145631067961165"/>
        </c:manualLayout>
      </c:layout>
      <c:pie3DChart>
        <c:varyColors val="1"/>
        <c:ser>
          <c:idx val="0"/>
          <c:order val="0"/>
          <c:spPr>
            <a:solidFill>
              <a:srgbClr val="666633"/>
            </a:solidFill>
            <a:ln w="12700">
              <a:solidFill>
                <a:srgbClr val="000000"/>
              </a:solidFill>
              <a:prstDash val="solid"/>
            </a:ln>
          </c:spPr>
          <c:explosion val="11"/>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0.18415358198103426"/>
                  <c:y val="6.4163799913360325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20299594181375658"/>
                  <c:y val="-4.6338455265907297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4016160553604624E-2"/>
                  <c:y val="6.318324287134014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'16'!$Q$146:$Q$148</c:f>
              <c:strCache>
                <c:ptCount val="3"/>
                <c:pt idx="0">
                  <c:v>Benefícios do RGPS</c:v>
                </c:pt>
                <c:pt idx="1">
                  <c:v>Benefícios Assistenciais</c:v>
                </c:pt>
                <c:pt idx="2">
                  <c:v>EPU</c:v>
                </c:pt>
              </c:strCache>
            </c:strRef>
          </c:cat>
          <c:val>
            <c:numRef>
              <c:f>'16'!$R$146:$R$148</c:f>
              <c:numCache>
                <c:formatCode>#,##0</c:formatCode>
                <c:ptCount val="3"/>
                <c:pt idx="0">
                  <c:v>27556461</c:v>
                </c:pt>
                <c:pt idx="1">
                  <c:v>4270661</c:v>
                </c:pt>
                <c:pt idx="2">
                  <c:v>23356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DO VALOR DE BENEFÍCIOS EMITIDOS, SEGUNDO OS GRANDES GRUPOS</a:t>
            </a:r>
          </a:p>
        </c:rich>
      </c:tx>
      <c:layout>
        <c:manualLayout>
          <c:xMode val="edge"/>
          <c:yMode val="edge"/>
          <c:x val="0.10769250959014738"/>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70"/>
      <c:rAngAx val="0"/>
      <c:perspective val="0"/>
    </c:view3D>
    <c:floor>
      <c:thickness val="0"/>
    </c:floor>
    <c:sideWall>
      <c:thickness val="0"/>
    </c:sideWall>
    <c:backWall>
      <c:thickness val="0"/>
    </c:backWall>
    <c:plotArea>
      <c:layout>
        <c:manualLayout>
          <c:layoutTarget val="inner"/>
          <c:xMode val="edge"/>
          <c:yMode val="edge"/>
          <c:x val="0.15961553449475518"/>
          <c:y val="0.3155339805825243"/>
          <c:w val="0.61730827196164362"/>
          <c:h val="0.49029126213592233"/>
        </c:manualLayout>
      </c:layout>
      <c:pie3DChart>
        <c:varyColors val="1"/>
        <c:ser>
          <c:idx val="0"/>
          <c:order val="0"/>
          <c:spPr>
            <a:solidFill>
              <a:srgbClr val="666633"/>
            </a:solidFill>
            <a:ln w="12700">
              <a:solidFill>
                <a:srgbClr val="000000"/>
              </a:solidFill>
              <a:prstDash val="solid"/>
            </a:ln>
          </c:spPr>
          <c:explosion val="8"/>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3.0524429464091951E-2"/>
                  <c:y val="-8.4328415258772271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0664291780544577"/>
                  <c:y val="4.63771882883571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7.549624974571767E-2"/>
                  <c:y val="4.7403613383278476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'16'!$S$146:$S$148</c:f>
              <c:strCache>
                <c:ptCount val="3"/>
                <c:pt idx="0">
                  <c:v>Benefícios do RGPS</c:v>
                </c:pt>
                <c:pt idx="1">
                  <c:v>Benefícios Assistenciais</c:v>
                </c:pt>
                <c:pt idx="2">
                  <c:v>EPU</c:v>
                </c:pt>
              </c:strCache>
            </c:strRef>
          </c:cat>
          <c:val>
            <c:numRef>
              <c:f>'16'!$T$146:$T$148</c:f>
              <c:numCache>
                <c:formatCode>#,##0</c:formatCode>
                <c:ptCount val="3"/>
                <c:pt idx="0">
                  <c:v>26450234950.209896</c:v>
                </c:pt>
                <c:pt idx="1">
                  <c:v>3085075568.600029</c:v>
                </c:pt>
                <c:pt idx="2">
                  <c:v>33554142.410000402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CESSADOS, SEGUNDO AS UNIDADES DA FEDERAÇÃO - AGOSTO/2014</a:t>
            </a:r>
          </a:p>
        </c:rich>
      </c:tx>
      <c:layout>
        <c:manualLayout>
          <c:xMode val="edge"/>
          <c:yMode val="edge"/>
          <c:x val="0.15261982912728164"/>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157207828970128"/>
          <c:y val="8.2298136645962736E-2"/>
          <c:w val="0.6605929898751044"/>
          <c:h val="0.9021739130434782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5.7508668336398561E-2"/>
                  <c:y val="-2.154350271433458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'18'!$P$50:$P$76</c:f>
              <c:strCache>
                <c:ptCount val="27"/>
                <c:pt idx="0">
                  <c:v>São Paulo</c:v>
                </c:pt>
                <c:pt idx="1">
                  <c:v>Minas Gerais</c:v>
                </c:pt>
                <c:pt idx="2">
                  <c:v>Rio Grande do Sul</c:v>
                </c:pt>
                <c:pt idx="3">
                  <c:v>Rio de Janeiro</c:v>
                </c:pt>
                <c:pt idx="4">
                  <c:v>Paraná</c:v>
                </c:pt>
                <c:pt idx="5">
                  <c:v>Santa Catarina</c:v>
                </c:pt>
                <c:pt idx="6">
                  <c:v>Bahia</c:v>
                </c:pt>
                <c:pt idx="7">
                  <c:v>Pernambuco</c:v>
                </c:pt>
                <c:pt idx="8">
                  <c:v>Ceará</c:v>
                </c:pt>
                <c:pt idx="9">
                  <c:v>Goiás</c:v>
                </c:pt>
                <c:pt idx="10">
                  <c:v>Maranhão</c:v>
                </c:pt>
                <c:pt idx="11">
                  <c:v>Pará</c:v>
                </c:pt>
                <c:pt idx="12">
                  <c:v>Espírito Santo</c:v>
                </c:pt>
                <c:pt idx="13">
                  <c:v>Paraíba</c:v>
                </c:pt>
                <c:pt idx="14">
                  <c:v>Mato Grosso do Sul</c:v>
                </c:pt>
                <c:pt idx="15">
                  <c:v>Mato Grosso</c:v>
                </c:pt>
                <c:pt idx="16">
                  <c:v>Distrito Federal</c:v>
                </c:pt>
                <c:pt idx="17">
                  <c:v>Rio Grande do Norte</c:v>
                </c:pt>
                <c:pt idx="18">
                  <c:v>Piauí</c:v>
                </c:pt>
                <c:pt idx="19">
                  <c:v>Alagoas</c:v>
                </c:pt>
                <c:pt idx="20">
                  <c:v>Amazonas</c:v>
                </c:pt>
                <c:pt idx="21">
                  <c:v>Sergipe</c:v>
                </c:pt>
                <c:pt idx="22">
                  <c:v>Rondônia</c:v>
                </c:pt>
                <c:pt idx="23">
                  <c:v>Tocantins</c:v>
                </c:pt>
                <c:pt idx="24">
                  <c:v>Acre</c:v>
                </c:pt>
                <c:pt idx="25">
                  <c:v>Amapá</c:v>
                </c:pt>
                <c:pt idx="26">
                  <c:v>Roraima</c:v>
                </c:pt>
              </c:strCache>
            </c:strRef>
          </c:cat>
          <c:val>
            <c:numRef>
              <c:f>'18'!$Q$50:$Q$76</c:f>
              <c:numCache>
                <c:formatCode>#,##0</c:formatCode>
                <c:ptCount val="27"/>
                <c:pt idx="0">
                  <c:v>100026</c:v>
                </c:pt>
                <c:pt idx="1">
                  <c:v>50565</c:v>
                </c:pt>
                <c:pt idx="2">
                  <c:v>34950</c:v>
                </c:pt>
                <c:pt idx="3">
                  <c:v>31698</c:v>
                </c:pt>
                <c:pt idx="4">
                  <c:v>26740</c:v>
                </c:pt>
                <c:pt idx="5">
                  <c:v>26010</c:v>
                </c:pt>
                <c:pt idx="6">
                  <c:v>22680</c:v>
                </c:pt>
                <c:pt idx="7">
                  <c:v>14556</c:v>
                </c:pt>
                <c:pt idx="8">
                  <c:v>13167</c:v>
                </c:pt>
                <c:pt idx="9">
                  <c:v>10717</c:v>
                </c:pt>
                <c:pt idx="10">
                  <c:v>9759</c:v>
                </c:pt>
                <c:pt idx="11">
                  <c:v>9460</c:v>
                </c:pt>
                <c:pt idx="12">
                  <c:v>7998</c:v>
                </c:pt>
                <c:pt idx="13">
                  <c:v>6715</c:v>
                </c:pt>
                <c:pt idx="14">
                  <c:v>6548</c:v>
                </c:pt>
                <c:pt idx="15">
                  <c:v>6466</c:v>
                </c:pt>
                <c:pt idx="16">
                  <c:v>6412</c:v>
                </c:pt>
                <c:pt idx="17">
                  <c:v>6011</c:v>
                </c:pt>
                <c:pt idx="18">
                  <c:v>5710</c:v>
                </c:pt>
                <c:pt idx="19">
                  <c:v>5042</c:v>
                </c:pt>
                <c:pt idx="20">
                  <c:v>4209</c:v>
                </c:pt>
                <c:pt idx="21">
                  <c:v>3465</c:v>
                </c:pt>
                <c:pt idx="22">
                  <c:v>3035</c:v>
                </c:pt>
                <c:pt idx="23">
                  <c:v>1661</c:v>
                </c:pt>
                <c:pt idx="24">
                  <c:v>1300</c:v>
                </c:pt>
                <c:pt idx="25">
                  <c:v>773</c:v>
                </c:pt>
                <c:pt idx="26">
                  <c:v>604</c:v>
                </c:pt>
              </c:numCache>
            </c:numRef>
          </c:val>
        </c:ser>
        <c:dLbls>
          <c:showLegendKey val="0"/>
          <c:showVal val="0"/>
          <c:showCatName val="0"/>
          <c:showSerName val="0"/>
          <c:showPercent val="0"/>
          <c:showBubbleSize val="0"/>
        </c:dLbls>
        <c:gapWidth val="150"/>
        <c:axId val="468280688"/>
        <c:axId val="468281248"/>
      </c:barChart>
      <c:catAx>
        <c:axId val="468280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8281248"/>
        <c:crosses val="autoZero"/>
        <c:auto val="1"/>
        <c:lblAlgn val="ctr"/>
        <c:lblOffset val="100"/>
        <c:tickLblSkip val="1"/>
        <c:tickMarkSkip val="1"/>
        <c:noMultiLvlLbl val="0"/>
      </c:catAx>
      <c:valAx>
        <c:axId val="468281248"/>
        <c:scaling>
          <c:orientation val="minMax"/>
          <c:min val="0"/>
        </c:scaling>
        <c:delete val="1"/>
        <c:axPos val="b"/>
        <c:numFmt formatCode="#,##0" sourceLinked="1"/>
        <c:majorTickMark val="out"/>
        <c:minorTickMark val="none"/>
        <c:tickLblPos val="nextTo"/>
        <c:crossAx val="468280688"/>
        <c:crosses val="autoZero"/>
        <c:crossBetween val="between"/>
        <c:majorUnit val="10000"/>
        <c:minorUnit val="1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SUSPENSOS, SEGUNDO AS UNIDADES DA FEDERAÇÃO - AGOSTO/2014</a:t>
            </a:r>
          </a:p>
        </c:rich>
      </c:tx>
      <c:layout>
        <c:manualLayout>
          <c:xMode val="edge"/>
          <c:yMode val="edge"/>
          <c:x val="0.116972717859808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357831043299171"/>
          <c:y val="9.4720496894409936E-2"/>
          <c:w val="0.64908329572294265"/>
          <c:h val="0.88975155279503104"/>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4.0122372917507643E-2"/>
                  <c:y val="-2.17735283089612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'18'!$R$50:$R$76</c:f>
              <c:strCache>
                <c:ptCount val="27"/>
                <c:pt idx="0">
                  <c:v>São Paulo</c:v>
                </c:pt>
                <c:pt idx="1">
                  <c:v>Minas Gerais</c:v>
                </c:pt>
                <c:pt idx="2">
                  <c:v>Bahia</c:v>
                </c:pt>
                <c:pt idx="3">
                  <c:v>Maranhão</c:v>
                </c:pt>
                <c:pt idx="4">
                  <c:v>Rio de Janeiro</c:v>
                </c:pt>
                <c:pt idx="5">
                  <c:v>Rio Grande do Sul</c:v>
                </c:pt>
                <c:pt idx="6">
                  <c:v>Pará</c:v>
                </c:pt>
                <c:pt idx="7">
                  <c:v>Paraná</c:v>
                </c:pt>
                <c:pt idx="8">
                  <c:v>Pernambuco</c:v>
                </c:pt>
                <c:pt idx="9">
                  <c:v>Ceará</c:v>
                </c:pt>
                <c:pt idx="10">
                  <c:v>Goiás</c:v>
                </c:pt>
                <c:pt idx="11">
                  <c:v>Santa Catarina</c:v>
                </c:pt>
                <c:pt idx="12">
                  <c:v>Mato Grosso</c:v>
                </c:pt>
                <c:pt idx="13">
                  <c:v>Mato Grosso do Sul</c:v>
                </c:pt>
                <c:pt idx="14">
                  <c:v>Piauí</c:v>
                </c:pt>
                <c:pt idx="15">
                  <c:v>Amazonas</c:v>
                </c:pt>
                <c:pt idx="16">
                  <c:v>Distrito Federal</c:v>
                </c:pt>
                <c:pt idx="17">
                  <c:v>Alagoas</c:v>
                </c:pt>
                <c:pt idx="18">
                  <c:v>Rio Grande do Norte</c:v>
                </c:pt>
                <c:pt idx="19">
                  <c:v>Paraíba</c:v>
                </c:pt>
                <c:pt idx="20">
                  <c:v>Espírito Santo</c:v>
                </c:pt>
                <c:pt idx="21">
                  <c:v>Sergipe</c:v>
                </c:pt>
                <c:pt idx="22">
                  <c:v>Tocantins</c:v>
                </c:pt>
                <c:pt idx="23">
                  <c:v>Rondônia</c:v>
                </c:pt>
                <c:pt idx="24">
                  <c:v>Acre</c:v>
                </c:pt>
                <c:pt idx="25">
                  <c:v>Amapá</c:v>
                </c:pt>
                <c:pt idx="26">
                  <c:v>Roraima</c:v>
                </c:pt>
              </c:strCache>
            </c:strRef>
          </c:cat>
          <c:val>
            <c:numRef>
              <c:f>'18'!$S$50:$S$76</c:f>
              <c:numCache>
                <c:formatCode>#,##0</c:formatCode>
                <c:ptCount val="27"/>
                <c:pt idx="0">
                  <c:v>3585</c:v>
                </c:pt>
                <c:pt idx="1">
                  <c:v>1900</c:v>
                </c:pt>
                <c:pt idx="2">
                  <c:v>1613</c:v>
                </c:pt>
                <c:pt idx="3">
                  <c:v>1437</c:v>
                </c:pt>
                <c:pt idx="4">
                  <c:v>1416</c:v>
                </c:pt>
                <c:pt idx="5">
                  <c:v>1122</c:v>
                </c:pt>
                <c:pt idx="6">
                  <c:v>867</c:v>
                </c:pt>
                <c:pt idx="7">
                  <c:v>794</c:v>
                </c:pt>
                <c:pt idx="8">
                  <c:v>697</c:v>
                </c:pt>
                <c:pt idx="9">
                  <c:v>647</c:v>
                </c:pt>
                <c:pt idx="10">
                  <c:v>602</c:v>
                </c:pt>
                <c:pt idx="11">
                  <c:v>569</c:v>
                </c:pt>
                <c:pt idx="12">
                  <c:v>523</c:v>
                </c:pt>
                <c:pt idx="13">
                  <c:v>378</c:v>
                </c:pt>
                <c:pt idx="14">
                  <c:v>360</c:v>
                </c:pt>
                <c:pt idx="15">
                  <c:v>320</c:v>
                </c:pt>
                <c:pt idx="16">
                  <c:v>310</c:v>
                </c:pt>
                <c:pt idx="17">
                  <c:v>272</c:v>
                </c:pt>
                <c:pt idx="18">
                  <c:v>254</c:v>
                </c:pt>
                <c:pt idx="19">
                  <c:v>242</c:v>
                </c:pt>
                <c:pt idx="20">
                  <c:v>209</c:v>
                </c:pt>
                <c:pt idx="21">
                  <c:v>194</c:v>
                </c:pt>
                <c:pt idx="22">
                  <c:v>150</c:v>
                </c:pt>
                <c:pt idx="23">
                  <c:v>135</c:v>
                </c:pt>
                <c:pt idx="24">
                  <c:v>53</c:v>
                </c:pt>
                <c:pt idx="25">
                  <c:v>36</c:v>
                </c:pt>
                <c:pt idx="26">
                  <c:v>28</c:v>
                </c:pt>
              </c:numCache>
            </c:numRef>
          </c:val>
        </c:ser>
        <c:dLbls>
          <c:showLegendKey val="0"/>
          <c:showVal val="0"/>
          <c:showCatName val="0"/>
          <c:showSerName val="0"/>
          <c:showPercent val="0"/>
          <c:showBubbleSize val="0"/>
        </c:dLbls>
        <c:gapWidth val="150"/>
        <c:axId val="468283488"/>
        <c:axId val="468284048"/>
      </c:barChart>
      <c:catAx>
        <c:axId val="4682834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8284048"/>
        <c:crosses val="autoZero"/>
        <c:auto val="1"/>
        <c:lblAlgn val="ctr"/>
        <c:lblOffset val="100"/>
        <c:tickLblSkip val="1"/>
        <c:tickMarkSkip val="1"/>
        <c:noMultiLvlLbl val="0"/>
      </c:catAx>
      <c:valAx>
        <c:axId val="468284048"/>
        <c:scaling>
          <c:orientation val="minMax"/>
        </c:scaling>
        <c:delete val="1"/>
        <c:axPos val="b"/>
        <c:numFmt formatCode="#,##0" sourceLinked="1"/>
        <c:majorTickMark val="out"/>
        <c:minorTickMark val="none"/>
        <c:tickLblPos val="nextTo"/>
        <c:crossAx val="468283488"/>
        <c:crosses val="autoZero"/>
        <c:crossBetween val="between"/>
        <c:majorUnit val="500"/>
        <c:minorUnit val="1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DO TOTAL DE REQUERIMENTOS DE BENEFÍCIOS, SEGUNDO AS UNIDADES DA FEDERAÇÃO</a:t>
            </a:r>
          </a:p>
        </c:rich>
      </c:tx>
      <c:layout>
        <c:manualLayout>
          <c:xMode val="edge"/>
          <c:yMode val="edge"/>
          <c:x val="0.1342977375761914"/>
          <c:y val="6.84931506849315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446307671975555"/>
          <c:y val="7.1232924358495001E-2"/>
          <c:w val="0.72727346097932777"/>
          <c:h val="0.89863073806101379"/>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'19'!$S$49:$S$75</c:f>
              <c:strCache>
                <c:ptCount val="27"/>
                <c:pt idx="0">
                  <c:v>São Paulo</c:v>
                </c:pt>
                <c:pt idx="1">
                  <c:v>Minas Gerais</c:v>
                </c:pt>
                <c:pt idx="2">
                  <c:v>Rio de Janeiro</c:v>
                </c:pt>
                <c:pt idx="3">
                  <c:v>Rio Grande do Sul</c:v>
                </c:pt>
                <c:pt idx="4">
                  <c:v>Bahia</c:v>
                </c:pt>
                <c:pt idx="5">
                  <c:v>Paraná</c:v>
                </c:pt>
                <c:pt idx="6">
                  <c:v>Santa Catarina</c:v>
                </c:pt>
                <c:pt idx="7">
                  <c:v>Pernambuco</c:v>
                </c:pt>
                <c:pt idx="8">
                  <c:v>Ceará</c:v>
                </c:pt>
                <c:pt idx="9">
                  <c:v>Maranhão</c:v>
                </c:pt>
                <c:pt idx="10">
                  <c:v>Pará</c:v>
                </c:pt>
                <c:pt idx="11">
                  <c:v>Goiás</c:v>
                </c:pt>
                <c:pt idx="12">
                  <c:v>Espírito Santo</c:v>
                </c:pt>
                <c:pt idx="13">
                  <c:v>Piauí</c:v>
                </c:pt>
                <c:pt idx="14">
                  <c:v>Mato Grosso</c:v>
                </c:pt>
                <c:pt idx="15">
                  <c:v>Paraíba</c:v>
                </c:pt>
                <c:pt idx="16">
                  <c:v>Alagoas</c:v>
                </c:pt>
                <c:pt idx="17">
                  <c:v>Distrito Federal</c:v>
                </c:pt>
                <c:pt idx="18">
                  <c:v>Rio Grande do Norte</c:v>
                </c:pt>
                <c:pt idx="19">
                  <c:v>Mato Grosso do Sul</c:v>
                </c:pt>
                <c:pt idx="20">
                  <c:v>Sergipe</c:v>
                </c:pt>
                <c:pt idx="21">
                  <c:v>Amazonas</c:v>
                </c:pt>
                <c:pt idx="22">
                  <c:v>Rondônia</c:v>
                </c:pt>
                <c:pt idx="23">
                  <c:v>Tocantins</c:v>
                </c:pt>
                <c:pt idx="24">
                  <c:v>Acre</c:v>
                </c:pt>
                <c:pt idx="25">
                  <c:v>Amapá</c:v>
                </c:pt>
                <c:pt idx="26">
                  <c:v>Roraima</c:v>
                </c:pt>
              </c:strCache>
            </c:strRef>
          </c:cat>
          <c:val>
            <c:numRef>
              <c:f>'19'!$T$49:$T$75</c:f>
              <c:numCache>
                <c:formatCode>0.00%</c:formatCode>
                <c:ptCount val="27"/>
                <c:pt idx="0">
                  <c:v>0.23220196529324447</c:v>
                </c:pt>
                <c:pt idx="1">
                  <c:v>0.11808159017763367</c:v>
                </c:pt>
                <c:pt idx="2">
                  <c:v>8.1956755831185918E-2</c:v>
                </c:pt>
                <c:pt idx="3">
                  <c:v>7.4123558557852437E-2</c:v>
                </c:pt>
                <c:pt idx="4">
                  <c:v>6.1305380137973278E-2</c:v>
                </c:pt>
                <c:pt idx="5">
                  <c:v>5.9731746757169676E-2</c:v>
                </c:pt>
                <c:pt idx="6">
                  <c:v>4.7325968809501129E-2</c:v>
                </c:pt>
                <c:pt idx="7">
                  <c:v>3.6422679131933179E-2</c:v>
                </c:pt>
                <c:pt idx="8">
                  <c:v>3.6118805099778002E-2</c:v>
                </c:pt>
                <c:pt idx="9">
                  <c:v>3.2239587792463685E-2</c:v>
                </c:pt>
                <c:pt idx="10">
                  <c:v>2.9250287293603815E-2</c:v>
                </c:pt>
                <c:pt idx="11">
                  <c:v>2.6310426617435857E-2</c:v>
                </c:pt>
                <c:pt idx="12">
                  <c:v>1.8052770378552283E-2</c:v>
                </c:pt>
                <c:pt idx="13">
                  <c:v>1.6346493571014278E-2</c:v>
                </c:pt>
                <c:pt idx="14">
                  <c:v>1.6133058238905283E-2</c:v>
                </c:pt>
                <c:pt idx="15">
                  <c:v>1.5858124590764883E-2</c:v>
                </c:pt>
                <c:pt idx="16">
                  <c:v>1.5719451917360735E-2</c:v>
                </c:pt>
                <c:pt idx="17">
                  <c:v>1.4576306748776966E-2</c:v>
                </c:pt>
                <c:pt idx="18">
                  <c:v>1.3949265095123425E-2</c:v>
                </c:pt>
                <c:pt idx="19">
                  <c:v>1.3652626158971941E-2</c:v>
                </c:pt>
                <c:pt idx="20">
                  <c:v>1.0489683356023398E-2</c:v>
                </c:pt>
                <c:pt idx="21">
                  <c:v>9.7456743169767913E-3</c:v>
                </c:pt>
                <c:pt idx="22">
                  <c:v>6.9866910409012032E-3</c:v>
                </c:pt>
                <c:pt idx="23">
                  <c:v>5.8519868176550817E-3</c:v>
                </c:pt>
                <c:pt idx="24">
                  <c:v>3.3619079430501479E-3</c:v>
                </c:pt>
                <c:pt idx="25">
                  <c:v>2.3116131731804636E-3</c:v>
                </c:pt>
                <c:pt idx="26">
                  <c:v>1.8955951529680173E-3</c:v>
                </c:pt>
              </c:numCache>
            </c:numRef>
          </c:val>
        </c:ser>
        <c:dLbls>
          <c:showLegendKey val="0"/>
          <c:showVal val="0"/>
          <c:showCatName val="0"/>
          <c:showSerName val="0"/>
          <c:showPercent val="0"/>
          <c:showBubbleSize val="0"/>
        </c:dLbls>
        <c:gapWidth val="150"/>
        <c:axId val="468286288"/>
        <c:axId val="468286848"/>
      </c:barChart>
      <c:catAx>
        <c:axId val="4682862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8286848"/>
        <c:crosses val="autoZero"/>
        <c:auto val="1"/>
        <c:lblAlgn val="ctr"/>
        <c:lblOffset val="100"/>
        <c:tickLblSkip val="1"/>
        <c:tickMarkSkip val="1"/>
        <c:noMultiLvlLbl val="0"/>
      </c:catAx>
      <c:valAx>
        <c:axId val="468286848"/>
        <c:scaling>
          <c:orientation val="minMax"/>
          <c:max val="0.26"/>
        </c:scaling>
        <c:delete val="1"/>
        <c:axPos val="b"/>
        <c:numFmt formatCode="0.00%" sourceLinked="1"/>
        <c:majorTickMark val="out"/>
        <c:minorTickMark val="none"/>
        <c:tickLblPos val="nextTo"/>
        <c:crossAx val="468286288"/>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DA QUANTIDADE DE  BENEFÍCIOS REQUERIDOS, SEGUNDO AS GRANDES REGIÕES</a:t>
            </a:r>
          </a:p>
        </c:rich>
      </c:tx>
      <c:layout>
        <c:manualLayout>
          <c:xMode val="edge"/>
          <c:yMode val="edge"/>
          <c:x val="0.15748052162770992"/>
          <c:y val="3.41880341880341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80"/>
      <c:rAngAx val="0"/>
      <c:perspective val="0"/>
    </c:view3D>
    <c:floor>
      <c:thickness val="0"/>
    </c:floor>
    <c:sideWall>
      <c:thickness val="0"/>
    </c:sideWall>
    <c:backWall>
      <c:thickness val="0"/>
    </c:backWall>
    <c:plotArea>
      <c:layout>
        <c:manualLayout>
          <c:layoutTarget val="inner"/>
          <c:xMode val="edge"/>
          <c:yMode val="edge"/>
          <c:x val="6.6929198189512901E-2"/>
          <c:y val="0.28775008833602744"/>
          <c:w val="0.85039451817263445"/>
          <c:h val="0.4900298534039279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1.2818129331750298E-2"/>
                  <c:y val="8.7746216271557875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'19'!$V$49:$V$53</c:f>
              <c:strCache>
                <c:ptCount val="5"/>
                <c:pt idx="0">
                  <c:v>Norte</c:v>
                </c:pt>
                <c:pt idx="1">
                  <c:v>Nordeste</c:v>
                </c:pt>
                <c:pt idx="2">
                  <c:v>Sudeste</c:v>
                </c:pt>
                <c:pt idx="3">
                  <c:v>Sul</c:v>
                </c:pt>
                <c:pt idx="4">
                  <c:v>Centro-Oeste</c:v>
                </c:pt>
              </c:strCache>
            </c:strRef>
          </c:cat>
          <c:val>
            <c:numRef>
              <c:f>'19'!$W$49:$W$53</c:f>
              <c:numCache>
                <c:formatCode>#,##0</c:formatCode>
                <c:ptCount val="5"/>
                <c:pt idx="0">
                  <c:v>49263</c:v>
                </c:pt>
                <c:pt idx="1">
                  <c:v>197744</c:v>
                </c:pt>
                <c:pt idx="2">
                  <c:v>373424</c:v>
                </c:pt>
                <c:pt idx="3">
                  <c:v>150252</c:v>
                </c:pt>
                <c:pt idx="4">
                  <c:v>58608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REQUERIDOS POR INCAPACIDADE, SEGUNDO AS GRANDES REGIÕES</a:t>
            </a:r>
          </a:p>
        </c:rich>
      </c:tx>
      <c:layout>
        <c:manualLayout>
          <c:xMode val="edge"/>
          <c:yMode val="edge"/>
          <c:x val="0.11023642713952093"/>
          <c:y val="1.369863013698630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7.4803221505926179E-2"/>
          <c:y val="0.26027397260273971"/>
          <c:w val="0.87598509395097768"/>
          <c:h val="0.48493150684931507"/>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2.1653564120136526E-2"/>
                  <c:y val="0.1145910185884299"/>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'19'!$V$56:$V$60</c:f>
              <c:strCache>
                <c:ptCount val="5"/>
                <c:pt idx="0">
                  <c:v>Norte</c:v>
                </c:pt>
                <c:pt idx="1">
                  <c:v>Nordeste</c:v>
                </c:pt>
                <c:pt idx="2">
                  <c:v>Sudeste</c:v>
                </c:pt>
                <c:pt idx="3">
                  <c:v>Sul</c:v>
                </c:pt>
                <c:pt idx="4">
                  <c:v>Centro-Oeste</c:v>
                </c:pt>
              </c:strCache>
            </c:strRef>
          </c:cat>
          <c:val>
            <c:numRef>
              <c:f>'19'!$W$56:$W$60</c:f>
              <c:numCache>
                <c:formatCode>#,##0</c:formatCode>
                <c:ptCount val="5"/>
                <c:pt idx="0">
                  <c:v>20243</c:v>
                </c:pt>
                <c:pt idx="1">
                  <c:v>94154</c:v>
                </c:pt>
                <c:pt idx="2">
                  <c:v>203165</c:v>
                </c:pt>
                <c:pt idx="3">
                  <c:v>85224</c:v>
                </c:pt>
                <c:pt idx="4">
                  <c:v>33770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PROPORÇÃO DE BENEFÍCIOS EM ANÁLISE COM 
ATÉ 45 DIAS POR UNIDADES DA FEDERAÇÃO (EM %)</a:t>
            </a:r>
          </a:p>
        </c:rich>
      </c:tx>
      <c:layout>
        <c:manualLayout>
          <c:xMode val="edge"/>
          <c:yMode val="edge"/>
          <c:x val="0.18965517241379309"/>
          <c:y val="6.830601092896174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077586206896552"/>
          <c:y val="7.377059022075412E-2"/>
          <c:w val="0.7306034482758621"/>
          <c:h val="0.8961760589780499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'21'!$Q$45:$Q$71</c:f>
              <c:strCache>
                <c:ptCount val="27"/>
                <c:pt idx="0">
                  <c:v>Roraima</c:v>
                </c:pt>
                <c:pt idx="1">
                  <c:v>Acre</c:v>
                </c:pt>
                <c:pt idx="2">
                  <c:v>Paraíba</c:v>
                </c:pt>
                <c:pt idx="3">
                  <c:v>Rio Grande do Norte</c:v>
                </c:pt>
                <c:pt idx="4">
                  <c:v>Espírito Santo</c:v>
                </c:pt>
                <c:pt idx="5">
                  <c:v>Minas Gerais</c:v>
                </c:pt>
                <c:pt idx="6">
                  <c:v>Bahia</c:v>
                </c:pt>
                <c:pt idx="7">
                  <c:v>Santa Catarina</c:v>
                </c:pt>
                <c:pt idx="8">
                  <c:v>Mato Grosso do Sul</c:v>
                </c:pt>
                <c:pt idx="9">
                  <c:v>Paraná</c:v>
                </c:pt>
                <c:pt idx="10">
                  <c:v>Amazonas</c:v>
                </c:pt>
                <c:pt idx="11">
                  <c:v>São Paulo</c:v>
                </c:pt>
                <c:pt idx="12">
                  <c:v>Goiás</c:v>
                </c:pt>
                <c:pt idx="13">
                  <c:v>Rio de Janeiro</c:v>
                </c:pt>
                <c:pt idx="14">
                  <c:v>Mato Grosso</c:v>
                </c:pt>
                <c:pt idx="15">
                  <c:v>Rio Grande do Sul</c:v>
                </c:pt>
                <c:pt idx="16">
                  <c:v>Amapá</c:v>
                </c:pt>
                <c:pt idx="17">
                  <c:v>Maranhão</c:v>
                </c:pt>
                <c:pt idx="18">
                  <c:v>Pará</c:v>
                </c:pt>
                <c:pt idx="19">
                  <c:v>Ceará</c:v>
                </c:pt>
                <c:pt idx="20">
                  <c:v>Distrito Federal</c:v>
                </c:pt>
                <c:pt idx="21">
                  <c:v>Rondônia</c:v>
                </c:pt>
                <c:pt idx="22">
                  <c:v>Piauí</c:v>
                </c:pt>
                <c:pt idx="23">
                  <c:v>Tocantins</c:v>
                </c:pt>
                <c:pt idx="24">
                  <c:v>Sergipe</c:v>
                </c:pt>
                <c:pt idx="25">
                  <c:v>Pernambuco</c:v>
                </c:pt>
                <c:pt idx="26">
                  <c:v>Alagoas</c:v>
                </c:pt>
              </c:strCache>
            </c:strRef>
          </c:cat>
          <c:val>
            <c:numRef>
              <c:f>'21'!$R$45:$R$71</c:f>
              <c:numCache>
                <c:formatCode>0.00%</c:formatCode>
                <c:ptCount val="27"/>
                <c:pt idx="0">
                  <c:v>0.99242424242424254</c:v>
                </c:pt>
                <c:pt idx="1">
                  <c:v>0.95270270270270274</c:v>
                </c:pt>
                <c:pt idx="2">
                  <c:v>0.91833590138674881</c:v>
                </c:pt>
                <c:pt idx="3">
                  <c:v>0.911744966442953</c:v>
                </c:pt>
                <c:pt idx="4">
                  <c:v>0.89701276800770902</c:v>
                </c:pt>
                <c:pt idx="5">
                  <c:v>0.86332159485712934</c:v>
                </c:pt>
                <c:pt idx="6">
                  <c:v>0.85492937093699595</c:v>
                </c:pt>
                <c:pt idx="7">
                  <c:v>0.83607781326475594</c:v>
                </c:pt>
                <c:pt idx="8">
                  <c:v>0.83378500451671167</c:v>
                </c:pt>
                <c:pt idx="9">
                  <c:v>0.82748868778280538</c:v>
                </c:pt>
                <c:pt idx="10">
                  <c:v>0.82582644628099178</c:v>
                </c:pt>
                <c:pt idx="11">
                  <c:v>0.82031864266501142</c:v>
                </c:pt>
                <c:pt idx="12">
                  <c:v>0.81988933052762836</c:v>
                </c:pt>
                <c:pt idx="13">
                  <c:v>0.81619702101075187</c:v>
                </c:pt>
                <c:pt idx="14">
                  <c:v>0.81213307240704491</c:v>
                </c:pt>
                <c:pt idx="15">
                  <c:v>0.79956685052959287</c:v>
                </c:pt>
                <c:pt idx="16">
                  <c:v>0.79260089686098656</c:v>
                </c:pt>
                <c:pt idx="17">
                  <c:v>0.77341873498799041</c:v>
                </c:pt>
                <c:pt idx="18">
                  <c:v>0.75107336195631869</c:v>
                </c:pt>
                <c:pt idx="19">
                  <c:v>0.74575613003439467</c:v>
                </c:pt>
                <c:pt idx="20">
                  <c:v>0.74159353549396134</c:v>
                </c:pt>
                <c:pt idx="21">
                  <c:v>0.7259060402684564</c:v>
                </c:pt>
                <c:pt idx="22">
                  <c:v>0.70780856423173799</c:v>
                </c:pt>
                <c:pt idx="23">
                  <c:v>0.6837846249610956</c:v>
                </c:pt>
                <c:pt idx="24">
                  <c:v>0.62934680451127822</c:v>
                </c:pt>
                <c:pt idx="25">
                  <c:v>0.62330001638538424</c:v>
                </c:pt>
                <c:pt idx="26">
                  <c:v>0.6160089011060933</c:v>
                </c:pt>
              </c:numCache>
            </c:numRef>
          </c:val>
        </c:ser>
        <c:dLbls>
          <c:showLegendKey val="0"/>
          <c:showVal val="0"/>
          <c:showCatName val="0"/>
          <c:showSerName val="0"/>
          <c:showPercent val="0"/>
          <c:showBubbleSize val="0"/>
        </c:dLbls>
        <c:gapWidth val="150"/>
        <c:axId val="471578304"/>
        <c:axId val="471578864"/>
      </c:barChart>
      <c:catAx>
        <c:axId val="4715783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71578864"/>
        <c:crosses val="autoZero"/>
        <c:auto val="1"/>
        <c:lblAlgn val="ctr"/>
        <c:lblOffset val="100"/>
        <c:tickLblSkip val="1"/>
        <c:tickMarkSkip val="1"/>
        <c:noMultiLvlLbl val="0"/>
      </c:catAx>
      <c:valAx>
        <c:axId val="471578864"/>
        <c:scaling>
          <c:orientation val="minMax"/>
          <c:max val="1.1000000000000001"/>
        </c:scaling>
        <c:delete val="1"/>
        <c:axPos val="b"/>
        <c:numFmt formatCode="0.00%" sourceLinked="1"/>
        <c:majorTickMark val="out"/>
        <c:minorTickMark val="none"/>
        <c:tickLblPos val="nextTo"/>
        <c:crossAx val="471578304"/>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INSS</a:t>
            </a:r>
          </a:p>
        </c:rich>
      </c:tx>
      <c:layout>
        <c:manualLayout>
          <c:xMode val="edge"/>
          <c:yMode val="edge"/>
          <c:x val="0.1558444285373419"/>
          <c:y val="1.38888888888888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2207807690502855"/>
          <c:y val="0.36111209069035016"/>
          <c:w val="0.77922176747890559"/>
          <c:h val="0.3972232997593852"/>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'21'!$E$6:$F$6</c:f>
              <c:strCache>
                <c:ptCount val="2"/>
                <c:pt idx="0">
                  <c:v>Até 45 dias</c:v>
                </c:pt>
                <c:pt idx="1">
                  <c:v>Mais 45 dias</c:v>
                </c:pt>
              </c:strCache>
            </c:strRef>
          </c:cat>
          <c:val>
            <c:numRef>
              <c:f>'21'!$E$8:$F$8</c:f>
              <c:numCache>
                <c:formatCode>#,##0</c:formatCode>
                <c:ptCount val="2"/>
                <c:pt idx="0">
                  <c:v>287596</c:v>
                </c:pt>
                <c:pt idx="1">
                  <c:v>48637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CONCEDIDOS POR GRUPOS DE ESPÉCIES, SEGUNDO AS MAIORES QUANTIDADES</a:t>
            </a:r>
          </a:p>
        </c:rich>
      </c:tx>
      <c:layout>
        <c:manualLayout>
          <c:xMode val="edge"/>
          <c:yMode val="edge"/>
          <c:x val="0.11523819522559679"/>
          <c:y val="2.2321428571428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7142910289165079E-3"/>
          <c:y val="0.15178571428571427"/>
          <c:w val="0.99142949351701404"/>
          <c:h val="0.5535714285714286"/>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'03'!$Y$48:$Y$57</c:f>
              <c:strCache>
                <c:ptCount val="10"/>
                <c:pt idx="0">
                  <c:v>Auxílio-Doença Previdenciário</c:v>
                </c:pt>
                <c:pt idx="1">
                  <c:v>Aposentadoria por Idade</c:v>
                </c:pt>
                <c:pt idx="2">
                  <c:v>Salário-Maternidade</c:v>
                </c:pt>
                <c:pt idx="3">
                  <c:v>Pensões por Morte Previdenciária</c:v>
                </c:pt>
                <c:pt idx="4">
                  <c:v>Aposentadoria por Tempo de Contribuição</c:v>
                </c:pt>
                <c:pt idx="5">
                  <c:v>Auxílio-Doença Acidentário</c:v>
                </c:pt>
                <c:pt idx="6">
                  <c:v>Amparo Assistencial ao Portador de Deficiência</c:v>
                </c:pt>
                <c:pt idx="7">
                  <c:v>Aposentadoria por Invalidez Previdenciária</c:v>
                </c:pt>
                <c:pt idx="8">
                  <c:v>Amparo Assistencial ao Idoso</c:v>
                </c:pt>
                <c:pt idx="9">
                  <c:v>Outros</c:v>
                </c:pt>
              </c:strCache>
            </c:strRef>
          </c:cat>
          <c:val>
            <c:numRef>
              <c:f>'03'!$Z$48:$Z$57</c:f>
              <c:numCache>
                <c:formatCode>0.00%</c:formatCode>
                <c:ptCount val="10"/>
                <c:pt idx="0">
                  <c:v>0.44243450644179699</c:v>
                </c:pt>
                <c:pt idx="1">
                  <c:v>0.12507724680648014</c:v>
                </c:pt>
                <c:pt idx="2">
                  <c:v>0.12235307461845944</c:v>
                </c:pt>
                <c:pt idx="3">
                  <c:v>7.8253948387399574E-2</c:v>
                </c:pt>
                <c:pt idx="4">
                  <c:v>6.0178195671049851E-2</c:v>
                </c:pt>
                <c:pt idx="5">
                  <c:v>5.2420269562020387E-2</c:v>
                </c:pt>
                <c:pt idx="6">
                  <c:v>3.6491782504282796E-2</c:v>
                </c:pt>
                <c:pt idx="7">
                  <c:v>3.6380312429108941E-2</c:v>
                </c:pt>
                <c:pt idx="8">
                  <c:v>3.2762424024343498E-2</c:v>
                </c:pt>
                <c:pt idx="9">
                  <c:v>1.3648239555058395E-2</c:v>
                </c:pt>
              </c:numCache>
            </c:numRef>
          </c:val>
        </c:ser>
        <c:dLbls>
          <c:showLegendKey val="0"/>
          <c:showVal val="0"/>
          <c:showCatName val="0"/>
          <c:showSerName val="0"/>
          <c:showPercent val="0"/>
          <c:showBubbleSize val="0"/>
        </c:dLbls>
        <c:gapWidth val="150"/>
        <c:axId val="270880192"/>
        <c:axId val="270880752"/>
      </c:barChart>
      <c:catAx>
        <c:axId val="270880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270880752"/>
        <c:crosses val="autoZero"/>
        <c:auto val="1"/>
        <c:lblAlgn val="ctr"/>
        <c:lblOffset val="100"/>
        <c:tickLblSkip val="1"/>
        <c:tickMarkSkip val="1"/>
        <c:noMultiLvlLbl val="0"/>
      </c:catAx>
      <c:valAx>
        <c:axId val="270880752"/>
        <c:scaling>
          <c:orientation val="minMax"/>
          <c:max val="0.5"/>
        </c:scaling>
        <c:delete val="1"/>
        <c:axPos val="l"/>
        <c:numFmt formatCode="0.00%" sourceLinked="1"/>
        <c:majorTickMark val="out"/>
        <c:minorTickMark val="none"/>
        <c:tickLblPos val="nextTo"/>
        <c:crossAx val="270880192"/>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SEGURADO</a:t>
            </a:r>
          </a:p>
        </c:rich>
      </c:tx>
      <c:layout>
        <c:manualLayout>
          <c:xMode val="edge"/>
          <c:yMode val="edge"/>
          <c:x val="0.16321243523316062"/>
          <c:y val="1.377410468319559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200"/>
      <c:rAngAx val="0"/>
      <c:perspective val="0"/>
    </c:view3D>
    <c:floor>
      <c:thickness val="0"/>
    </c:floor>
    <c:sideWall>
      <c:thickness val="0"/>
    </c:sideWall>
    <c:backWall>
      <c:thickness val="0"/>
    </c:backWall>
    <c:plotArea>
      <c:layout>
        <c:manualLayout>
          <c:layoutTarget val="inner"/>
          <c:xMode val="edge"/>
          <c:yMode val="edge"/>
          <c:x val="0.12176165803108809"/>
          <c:y val="0.3636373419134758"/>
          <c:w val="0.77979274611398963"/>
          <c:h val="0.39394045373959879"/>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'21'!$H$6:$I$6</c:f>
              <c:strCache>
                <c:ptCount val="2"/>
                <c:pt idx="0">
                  <c:v>Até 45 dias</c:v>
                </c:pt>
                <c:pt idx="1">
                  <c:v>Mais 45 dias</c:v>
                </c:pt>
              </c:strCache>
            </c:strRef>
          </c:cat>
          <c:val>
            <c:numRef>
              <c:f>'21'!$H$8:$I$8</c:f>
              <c:numCache>
                <c:formatCode>#,##0</c:formatCode>
                <c:ptCount val="2"/>
                <c:pt idx="0">
                  <c:v>64739</c:v>
                </c:pt>
                <c:pt idx="1">
                  <c:v>42266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EVOLUÇÃO MENSAL DO VALOR TOTAL ARRECADADO PELA PREVIDÊNCIA SOCIAL - 2013/2014
(EM R$ MIL)</a:t>
            </a:r>
          </a:p>
        </c:rich>
      </c:tx>
      <c:layout>
        <c:manualLayout>
          <c:xMode val="edge"/>
          <c:yMode val="edge"/>
          <c:x val="0.25975271644802722"/>
          <c:y val="2.510460251046025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3320653191460696E-2"/>
          <c:y val="0.24686192468619247"/>
          <c:w val="0.98287391048420703"/>
          <c:h val="0.59832635983263593"/>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0"/>
              <c:layout>
                <c:manualLayout>
                  <c:x val="-3.8754332913374101E-2"/>
                  <c:y val="5.11756114167736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3"/>
              <c:layout>
                <c:manualLayout>
                  <c:x val="-3.7217282880079305E-2"/>
                  <c:y val="6.48805719368760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layout>
                <c:manualLayout>
                  <c:x val="-3.0410673183155601E-2"/>
                  <c:y val="0.1322470046892674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10"/>
              <c:layout>
                <c:manualLayout>
                  <c:x val="-3.5533949745591098E-2"/>
                  <c:y val="6.93875399466280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'22'!$Q$110:$Q$122</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'22'!$R$110:$R$122</c:f>
              <c:numCache>
                <c:formatCode>#,##0</c:formatCode>
                <c:ptCount val="13"/>
                <c:pt idx="0">
                  <c:v>23050392.613000002</c:v>
                </c:pt>
                <c:pt idx="1">
                  <c:v>23576595.686000001</c:v>
                </c:pt>
                <c:pt idx="2">
                  <c:v>23577052.875</c:v>
                </c:pt>
                <c:pt idx="3">
                  <c:v>38468584.064000003</c:v>
                </c:pt>
                <c:pt idx="4">
                  <c:v>24607661.079999998</c:v>
                </c:pt>
                <c:pt idx="5">
                  <c:v>23270695.835000001</c:v>
                </c:pt>
                <c:pt idx="6">
                  <c:v>22905048.938999999</c:v>
                </c:pt>
                <c:pt idx="7">
                  <c:v>23416273.432999998</c:v>
                </c:pt>
                <c:pt idx="8">
                  <c:v>23832495.002999999</c:v>
                </c:pt>
                <c:pt idx="9">
                  <c:v>23559705.423</c:v>
                </c:pt>
                <c:pt idx="10">
                  <c:v>23747148.022999998</c:v>
                </c:pt>
                <c:pt idx="11">
                  <c:v>24099396.975000001</c:v>
                </c:pt>
                <c:pt idx="12">
                  <c:v>23813246.870999999</c:v>
                </c:pt>
              </c:numCache>
            </c:numRef>
          </c:val>
          <c:smooth val="0"/>
        </c:ser>
        <c:ser>
          <c:idx val="1"/>
          <c:order val="1"/>
          <c:spPr>
            <a:ln w="12700">
              <a:solidFill>
                <a:srgbClr val="9999FF"/>
              </a:solidFill>
              <a:prstDash val="solid"/>
            </a:ln>
          </c:spPr>
          <c:marker>
            <c:symbol val="square"/>
            <c:size val="5"/>
            <c:spPr>
              <a:solidFill>
                <a:srgbClr val="9999FF"/>
              </a:solidFill>
              <a:ln>
                <a:solidFill>
                  <a:srgbClr val="9999FF"/>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'22'!$Q$110:$Q$122</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'27'!$O$19</c:f>
              <c:numCache>
                <c:formatCode>* #,##0.0000;* \-#,##0.0000;* "–";@</c:formatCode>
                <c:ptCount val="1"/>
              </c:numCache>
            </c:numRef>
          </c:val>
          <c:smooth val="0"/>
        </c:ser>
        <c:dLbls>
          <c:showLegendKey val="0"/>
          <c:showVal val="0"/>
          <c:showCatName val="0"/>
          <c:showSerName val="0"/>
          <c:showPercent val="0"/>
          <c:showBubbleSize val="0"/>
        </c:dLbls>
        <c:marker val="1"/>
        <c:smooth val="0"/>
        <c:axId val="471585024"/>
        <c:axId val="471585584"/>
      </c:lineChart>
      <c:catAx>
        <c:axId val="471585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71585584"/>
        <c:crosses val="autoZero"/>
        <c:auto val="1"/>
        <c:lblAlgn val="ctr"/>
        <c:lblOffset val="100"/>
        <c:tickLblSkip val="1"/>
        <c:tickMarkSkip val="1"/>
        <c:noMultiLvlLbl val="0"/>
      </c:catAx>
      <c:valAx>
        <c:axId val="471585584"/>
        <c:scaling>
          <c:orientation val="minMax"/>
          <c:min val="15000000"/>
        </c:scaling>
        <c:delete val="1"/>
        <c:axPos val="l"/>
        <c:numFmt formatCode="#,##0" sourceLinked="1"/>
        <c:majorTickMark val="out"/>
        <c:minorTickMark val="none"/>
        <c:tickLblPos val="nextTo"/>
        <c:crossAx val="471585024"/>
        <c:crosses val="autoZero"/>
        <c:crossBetween val="between"/>
        <c:majorUnit val="2500000"/>
        <c:minorUnit val="2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MENSAL DO VALOR DE ARRECADAÇÃO DE CONTRIBUINTES INDIVIDUAIS - 2013/2014</a:t>
            </a:r>
            <a:r>
              <a:rPr lang="pt-BR" baseline="0"/>
              <a:t>                                                                                                                                                                        </a:t>
            </a:r>
            <a:r>
              <a:rPr lang="pt-BR"/>
              <a:t>(EM R$ </a:t>
            </a:r>
          </a:p>
        </c:rich>
      </c:tx>
      <c:layout>
        <c:manualLayout>
          <c:xMode val="edge"/>
          <c:yMode val="edge"/>
          <c:x val="0.20660947381577302"/>
          <c:y val="0.04"/>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428572757229127E-2"/>
          <c:y val="0.20000039062576294"/>
          <c:w val="0.980000911459181"/>
          <c:h val="0.69200135156513976"/>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layout>
                <c:manualLayout>
                  <c:x val="-2.3479840577475652E-2"/>
                  <c:y val="0.11110483009463309"/>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9"/>
              <c:layout>
                <c:manualLayout>
                  <c:x val="-5.5201464639153097E-2"/>
                  <c:y val="3.09517308709064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0"/>
              <c:layout>
                <c:manualLayout>
                  <c:x val="-2.7728903034041408E-2"/>
                  <c:y val="7.0447452040678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'22'!$S$110:$S$122</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'22'!$T$110:$T$122</c:f>
              <c:numCache>
                <c:formatCode>#,##0</c:formatCode>
                <c:ptCount val="13"/>
                <c:pt idx="0">
                  <c:v>880775.30299999996</c:v>
                </c:pt>
                <c:pt idx="1">
                  <c:v>904584.91500000004</c:v>
                </c:pt>
                <c:pt idx="2">
                  <c:v>875868.46600000001</c:v>
                </c:pt>
                <c:pt idx="3">
                  <c:v>1044811.349</c:v>
                </c:pt>
                <c:pt idx="4">
                  <c:v>906947.40599999996</c:v>
                </c:pt>
                <c:pt idx="5">
                  <c:v>904582.71499999997</c:v>
                </c:pt>
                <c:pt idx="6">
                  <c:v>904400.446</c:v>
                </c:pt>
                <c:pt idx="7">
                  <c:v>989235.77800000005</c:v>
                </c:pt>
                <c:pt idx="8">
                  <c:v>988432.37399999995</c:v>
                </c:pt>
                <c:pt idx="9">
                  <c:v>924092.58400000003</c:v>
                </c:pt>
                <c:pt idx="10">
                  <c:v>994235.12</c:v>
                </c:pt>
                <c:pt idx="11">
                  <c:v>971059.39800000004</c:v>
                </c:pt>
                <c:pt idx="12">
                  <c:v>993025.11600000004</c:v>
                </c:pt>
              </c:numCache>
            </c:numRef>
          </c:val>
          <c:smooth val="0"/>
        </c:ser>
        <c:dLbls>
          <c:showLegendKey val="0"/>
          <c:showVal val="0"/>
          <c:showCatName val="0"/>
          <c:showSerName val="0"/>
          <c:showPercent val="0"/>
          <c:showBubbleSize val="0"/>
        </c:dLbls>
        <c:marker val="1"/>
        <c:smooth val="0"/>
        <c:axId val="471587824"/>
        <c:axId val="471588384"/>
      </c:lineChart>
      <c:catAx>
        <c:axId val="471587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71588384"/>
        <c:crosses val="autoZero"/>
        <c:auto val="1"/>
        <c:lblAlgn val="ctr"/>
        <c:lblOffset val="100"/>
        <c:tickLblSkip val="1"/>
        <c:tickMarkSkip val="1"/>
        <c:noMultiLvlLbl val="0"/>
      </c:catAx>
      <c:valAx>
        <c:axId val="471588384"/>
        <c:scaling>
          <c:orientation val="minMax"/>
          <c:max val="1050000"/>
          <c:min val="800000"/>
        </c:scaling>
        <c:delete val="1"/>
        <c:axPos val="l"/>
        <c:numFmt formatCode="#,##0" sourceLinked="1"/>
        <c:majorTickMark val="out"/>
        <c:minorTickMark val="none"/>
        <c:tickLblPos val="nextTo"/>
        <c:crossAx val="47158782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ANUAL DO VALOR ARRECADADO PELA PREVIDÊNCIA SOCIAL – 2000 A 2014
(EM R$ MIL CONSTANTES)</a:t>
            </a:r>
          </a:p>
        </c:rich>
      </c:tx>
      <c:layout>
        <c:manualLayout>
          <c:xMode val="edge"/>
          <c:yMode val="edge"/>
          <c:x val="0.27592778780863619"/>
          <c:y val="2.448979591836734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1417702735537738E-2"/>
          <c:y val="0.19591836734693877"/>
          <c:w val="0.98382538571216849"/>
          <c:h val="0.49795918367346936"/>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'22'!$Q$125:$Q$139</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'22'!$R$125:$R$139</c:f>
              <c:numCache>
                <c:formatCode>#,##0</c:formatCode>
                <c:ptCount val="15"/>
                <c:pt idx="0">
                  <c:v>143775363.8975127</c:v>
                </c:pt>
                <c:pt idx="1">
                  <c:v>152976213.28250319</c:v>
                </c:pt>
                <c:pt idx="2">
                  <c:v>159999594.31557208</c:v>
                </c:pt>
                <c:pt idx="3">
                  <c:v>157108596.69404286</c:v>
                </c:pt>
                <c:pt idx="4">
                  <c:v>170799062.49837542</c:v>
                </c:pt>
                <c:pt idx="5">
                  <c:v>185085693.99963835</c:v>
                </c:pt>
                <c:pt idx="6">
                  <c:v>204247085.16495171</c:v>
                </c:pt>
                <c:pt idx="7">
                  <c:v>229240576.09018621</c:v>
                </c:pt>
                <c:pt idx="8">
                  <c:v>254561108.58469006</c:v>
                </c:pt>
                <c:pt idx="9">
                  <c:v>265492274.11653385</c:v>
                </c:pt>
                <c:pt idx="10">
                  <c:v>296915863.7339775</c:v>
                </c:pt>
                <c:pt idx="11">
                  <c:v>326526648.01723814</c:v>
                </c:pt>
                <c:pt idx="12">
                  <c:v>309108897.23122126</c:v>
                </c:pt>
                <c:pt idx="13">
                  <c:v>309520284.35500264</c:v>
                </c:pt>
                <c:pt idx="14">
                  <c:v>306737861.75111568</c:v>
                </c:pt>
              </c:numCache>
            </c:numRef>
          </c:val>
          <c:smooth val="0"/>
        </c:ser>
        <c:dLbls>
          <c:showLegendKey val="0"/>
          <c:showVal val="0"/>
          <c:showCatName val="0"/>
          <c:showSerName val="0"/>
          <c:showPercent val="0"/>
          <c:showBubbleSize val="0"/>
        </c:dLbls>
        <c:marker val="1"/>
        <c:smooth val="0"/>
        <c:axId val="472131952"/>
        <c:axId val="472132512"/>
      </c:lineChart>
      <c:catAx>
        <c:axId val="472131952"/>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pt-BR"/>
                  <a:t>Valores expressos em reais constantes, atualizados pelo INPC mensal, a preços de setembro de 2014.</a:t>
                </a:r>
              </a:p>
            </c:rich>
          </c:tx>
          <c:layout>
            <c:manualLayout>
              <c:xMode val="edge"/>
              <c:yMode val="edge"/>
              <c:x val="4.7573739295908657E-3"/>
              <c:y val="0.87755102040816324"/>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Arial"/>
                <a:ea typeface="Arial"/>
                <a:cs typeface="Arial"/>
              </a:defRPr>
            </a:pPr>
            <a:endParaRPr lang="pt-BR"/>
          </a:p>
        </c:txPr>
        <c:crossAx val="472132512"/>
        <c:crosses val="autoZero"/>
        <c:auto val="1"/>
        <c:lblAlgn val="ctr"/>
        <c:lblOffset val="100"/>
        <c:tickLblSkip val="1"/>
        <c:tickMarkSkip val="1"/>
        <c:noMultiLvlLbl val="0"/>
      </c:catAx>
      <c:valAx>
        <c:axId val="472132512"/>
        <c:scaling>
          <c:orientation val="minMax"/>
        </c:scaling>
        <c:delete val="1"/>
        <c:axPos val="l"/>
        <c:numFmt formatCode="#,##0" sourceLinked="1"/>
        <c:majorTickMark val="out"/>
        <c:minorTickMark val="none"/>
        <c:tickLblPos val="nextTo"/>
        <c:crossAx val="472131952"/>
        <c:crosses val="autoZero"/>
        <c:crossBetween val="between"/>
        <c:minorUnit val="20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VALOR TOTAL ARRECADADO PELA PREVIDÊNCIA SOCIAL, SEGUNDO AS UNIDADES DA FEDERAÇÃO (R$ MIL)</a:t>
            </a:r>
          </a:p>
        </c:rich>
      </c:tx>
      <c:layout>
        <c:manualLayout>
          <c:xMode val="edge"/>
          <c:yMode val="edge"/>
          <c:x val="0.12138748552384708"/>
          <c:y val="1.04947526236881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6.5510720569003963E-2"/>
          <c:y val="8.8455836868555612E-2"/>
          <c:w val="0.89788222897517189"/>
          <c:h val="0.9055478892984337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6.9797313712381404E-2"/>
                  <c:y val="-2.31276110787245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7.5189438567235811E-4"/>
                  <c:y val="2.1473061254533299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1.2562209644040312E-3"/>
                  <c:y val="3.434199772056612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'23'!$R$51:$R$79</c:f>
              <c:strCache>
                <c:ptCount val="29"/>
                <c:pt idx="0">
                  <c:v>IG</c:v>
                </c:pt>
                <c:pt idx="1">
                  <c:v>SP</c:v>
                </c:pt>
                <c:pt idx="2">
                  <c:v>RJ</c:v>
                </c:pt>
                <c:pt idx="3">
                  <c:v>MG</c:v>
                </c:pt>
                <c:pt idx="4">
                  <c:v>RS</c:v>
                </c:pt>
                <c:pt idx="5">
                  <c:v>PR</c:v>
                </c:pt>
                <c:pt idx="6">
                  <c:v>DF</c:v>
                </c:pt>
                <c:pt idx="7">
                  <c:v>SC</c:v>
                </c:pt>
                <c:pt idx="8">
                  <c:v>BA</c:v>
                </c:pt>
                <c:pt idx="9">
                  <c:v>CE</c:v>
                </c:pt>
                <c:pt idx="10">
                  <c:v>PE</c:v>
                </c:pt>
                <c:pt idx="11">
                  <c:v>GO</c:v>
                </c:pt>
                <c:pt idx="12">
                  <c:v>ES</c:v>
                </c:pt>
                <c:pt idx="13">
                  <c:v>PA</c:v>
                </c:pt>
                <c:pt idx="14">
                  <c:v>MT</c:v>
                </c:pt>
                <c:pt idx="15">
                  <c:v>MS</c:v>
                </c:pt>
                <c:pt idx="16">
                  <c:v>AM</c:v>
                </c:pt>
                <c:pt idx="17">
                  <c:v>PB</c:v>
                </c:pt>
                <c:pt idx="18">
                  <c:v>MA</c:v>
                </c:pt>
                <c:pt idx="19">
                  <c:v>RN</c:v>
                </c:pt>
                <c:pt idx="20">
                  <c:v>AL</c:v>
                </c:pt>
                <c:pt idx="21">
                  <c:v>SE</c:v>
                </c:pt>
                <c:pt idx="22">
                  <c:v>PI</c:v>
                </c:pt>
                <c:pt idx="23">
                  <c:v>RO</c:v>
                </c:pt>
                <c:pt idx="24">
                  <c:v>TO</c:v>
                </c:pt>
                <c:pt idx="25">
                  <c:v>AC</c:v>
                </c:pt>
                <c:pt idx="26">
                  <c:v>AP</c:v>
                </c:pt>
                <c:pt idx="27">
                  <c:v>RR</c:v>
                </c:pt>
                <c:pt idx="28">
                  <c:v>DG</c:v>
                </c:pt>
              </c:strCache>
            </c:strRef>
          </c:cat>
          <c:val>
            <c:numRef>
              <c:f>'23'!$S$51:$S$79</c:f>
              <c:numCache>
                <c:formatCode>#,##0</c:formatCode>
                <c:ptCount val="29"/>
                <c:pt idx="0">
                  <c:v>3418952.0219999999</c:v>
                </c:pt>
                <c:pt idx="1">
                  <c:v>8337319.5049999999</c:v>
                </c:pt>
                <c:pt idx="2">
                  <c:v>2583790.676</c:v>
                </c:pt>
                <c:pt idx="3">
                  <c:v>1460379.655</c:v>
                </c:pt>
                <c:pt idx="4">
                  <c:v>1329523.4920000001</c:v>
                </c:pt>
                <c:pt idx="5">
                  <c:v>1185814.5549999999</c:v>
                </c:pt>
                <c:pt idx="6">
                  <c:v>1056781.067</c:v>
                </c:pt>
                <c:pt idx="7">
                  <c:v>828220.32799999998</c:v>
                </c:pt>
                <c:pt idx="8">
                  <c:v>545346.14</c:v>
                </c:pt>
                <c:pt idx="9">
                  <c:v>408545.82400000002</c:v>
                </c:pt>
                <c:pt idx="10">
                  <c:v>408260.625</c:v>
                </c:pt>
                <c:pt idx="11">
                  <c:v>309814.451</c:v>
                </c:pt>
                <c:pt idx="12">
                  <c:v>306326.38099999999</c:v>
                </c:pt>
                <c:pt idx="13">
                  <c:v>248293.546</c:v>
                </c:pt>
                <c:pt idx="14">
                  <c:v>202480.23699999999</c:v>
                </c:pt>
                <c:pt idx="15">
                  <c:v>178962.52499999999</c:v>
                </c:pt>
                <c:pt idx="16">
                  <c:v>156900.96400000001</c:v>
                </c:pt>
                <c:pt idx="17">
                  <c:v>136651.46799999999</c:v>
                </c:pt>
                <c:pt idx="18">
                  <c:v>129060.476</c:v>
                </c:pt>
                <c:pt idx="19">
                  <c:v>113647.253</c:v>
                </c:pt>
                <c:pt idx="20">
                  <c:v>94902.68</c:v>
                </c:pt>
                <c:pt idx="21">
                  <c:v>88426.395999999993</c:v>
                </c:pt>
                <c:pt idx="22">
                  <c:v>84098.797000000006</c:v>
                </c:pt>
                <c:pt idx="23">
                  <c:v>72797.501000000004</c:v>
                </c:pt>
                <c:pt idx="24">
                  <c:v>41523.065000000002</c:v>
                </c:pt>
                <c:pt idx="25">
                  <c:v>37615.714</c:v>
                </c:pt>
                <c:pt idx="26">
                  <c:v>26395.131000000001</c:v>
                </c:pt>
                <c:pt idx="27">
                  <c:v>22391.534</c:v>
                </c:pt>
                <c:pt idx="28">
                  <c:v>24.863</c:v>
                </c:pt>
              </c:numCache>
            </c:numRef>
          </c:val>
        </c:ser>
        <c:dLbls>
          <c:showLegendKey val="0"/>
          <c:showVal val="0"/>
          <c:showCatName val="0"/>
          <c:showSerName val="0"/>
          <c:showPercent val="0"/>
          <c:showBubbleSize val="0"/>
        </c:dLbls>
        <c:gapWidth val="150"/>
        <c:axId val="472134752"/>
        <c:axId val="472135312"/>
      </c:barChart>
      <c:catAx>
        <c:axId val="4721347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72135312"/>
        <c:crosses val="autoZero"/>
        <c:auto val="1"/>
        <c:lblAlgn val="ctr"/>
        <c:lblOffset val="100"/>
        <c:tickLblSkip val="1"/>
        <c:tickMarkSkip val="1"/>
        <c:noMultiLvlLbl val="0"/>
      </c:catAx>
      <c:valAx>
        <c:axId val="472135312"/>
        <c:scaling>
          <c:orientation val="minMax"/>
        </c:scaling>
        <c:delete val="1"/>
        <c:axPos val="b"/>
        <c:numFmt formatCode="#,##0" sourceLinked="1"/>
        <c:majorTickMark val="out"/>
        <c:minorTickMark val="none"/>
        <c:tickLblPos val="nextTo"/>
        <c:crossAx val="472134752"/>
        <c:crosses val="autoZero"/>
        <c:crossBetween val="between"/>
        <c:majorUnit val="5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PERCENTUAL DO VALOR ARRECADADO PELA PREVIDÊNCIA SOCIAL, SEGUNDO AS GRANDES REGIÕES</a:t>
            </a:r>
          </a:p>
        </c:rich>
      </c:tx>
      <c:layout>
        <c:manualLayout>
          <c:xMode val="edge"/>
          <c:yMode val="edge"/>
          <c:x val="0.17636022514071295"/>
          <c:y val="1.831501831501831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6885553470919323"/>
          <c:y val="0.27472625746286011"/>
          <c:w val="0.68292682926829273"/>
          <c:h val="0.42124692810971881"/>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FF00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8080"/>
              </a:solidFill>
              <a:ln w="12700">
                <a:solidFill>
                  <a:srgbClr val="000000"/>
                </a:solidFill>
                <a:prstDash val="solid"/>
              </a:ln>
            </c:spPr>
          </c:dPt>
          <c:dPt>
            <c:idx val="5"/>
            <c:bubble3D val="0"/>
            <c:spPr>
              <a:solidFill>
                <a:srgbClr val="00FFFF"/>
              </a:solidFill>
              <a:ln w="12700">
                <a:solidFill>
                  <a:srgbClr val="000000"/>
                </a:solidFill>
                <a:prstDash val="solid"/>
              </a:ln>
            </c:spPr>
          </c:dPt>
          <c:dPt>
            <c:idx val="6"/>
            <c:bubble3D val="0"/>
            <c:spPr>
              <a:solidFill>
                <a:srgbClr val="FFCC99"/>
              </a:solidFill>
              <a:ln w="12700">
                <a:solidFill>
                  <a:srgbClr val="000000"/>
                </a:solidFill>
                <a:prstDash val="solid"/>
              </a:ln>
            </c:spPr>
          </c:dPt>
          <c:dLbls>
            <c:dLbl>
              <c:idx val="0"/>
              <c:layout>
                <c:manualLayout>
                  <c:x val="-2.2936382483146472E-2"/>
                  <c:y val="0.11381681608317418"/>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2.1433277688318958E-2"/>
                  <c:y val="7.18206234553734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2.0305604388569654E-2"/>
                  <c:y val="8.760910003521404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9.2048081231872247E-2"/>
                  <c:y val="0.108349898873772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3.7641833232384347E-2"/>
                  <c:y val="-5.8895841398429738E-3"/>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2.9521600606678355E-2"/>
                  <c:y val="0.104979616452334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'23'!$T$52:$T$58</c:f>
              <c:strCache>
                <c:ptCount val="7"/>
                <c:pt idx="0">
                  <c:v>Norte</c:v>
                </c:pt>
                <c:pt idx="1">
                  <c:v>Nordeste</c:v>
                </c:pt>
                <c:pt idx="2">
                  <c:v>Sudeste</c:v>
                </c:pt>
                <c:pt idx="3">
                  <c:v>Sul</c:v>
                </c:pt>
                <c:pt idx="4">
                  <c:v>Centro-Oeste</c:v>
                </c:pt>
                <c:pt idx="5">
                  <c:v>Direção Geral</c:v>
                </c:pt>
                <c:pt idx="6">
                  <c:v>Ignorado</c:v>
                </c:pt>
              </c:strCache>
            </c:strRef>
          </c:cat>
          <c:val>
            <c:numRef>
              <c:f>'23'!$U$52:$U$58</c:f>
              <c:numCache>
                <c:formatCode>#,##0</c:formatCode>
                <c:ptCount val="7"/>
                <c:pt idx="0">
                  <c:v>605917455</c:v>
                </c:pt>
                <c:pt idx="1">
                  <c:v>2008939659</c:v>
                </c:pt>
                <c:pt idx="2">
                  <c:v>12687816217</c:v>
                </c:pt>
                <c:pt idx="3">
                  <c:v>3343558375</c:v>
                </c:pt>
                <c:pt idx="4">
                  <c:v>1748038280</c:v>
                </c:pt>
                <c:pt idx="5">
                  <c:v>24863</c:v>
                </c:pt>
                <c:pt idx="6">
                  <c:v>3418952022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ARRECADADO PELA PREVIDÊNCIA SOCIAL, SEGUNDO AS CINCO MAIORES FONTES DE RECEITA – (EM R$ MIL)</a:t>
            </a:r>
          </a:p>
        </c:rich>
      </c:tx>
      <c:layout>
        <c:manualLayout>
          <c:xMode val="edge"/>
          <c:yMode val="edge"/>
          <c:x val="0.11444652908067542"/>
          <c:y val="2.083333333333333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3808630393996256E-3"/>
          <c:y val="0.1484378774970436"/>
          <c:w val="0.98311444652908064"/>
          <c:h val="0.65364749564487623"/>
        </c:manualLayout>
      </c:layout>
      <c:barChart>
        <c:barDir val="col"/>
        <c:grouping val="clustered"/>
        <c:varyColors val="0"/>
        <c:ser>
          <c:idx val="0"/>
          <c:order val="0"/>
          <c:spPr>
            <a:solidFill>
              <a:srgbClr val="666633"/>
            </a:solidFill>
            <a:ln w="12700">
              <a:solidFill>
                <a:srgbClr val="000000"/>
              </a:solidFill>
              <a:prstDash val="solid"/>
            </a:ln>
          </c:spPr>
          <c:invertIfNegative val="0"/>
          <c:dLbls>
            <c:dLbl>
              <c:idx val="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'23'!$T$60:$T$64</c:f>
              <c:strCache>
                <c:ptCount val="5"/>
                <c:pt idx="0">
                  <c:v>Empresas e Entidades Equiparadas</c:v>
                </c:pt>
                <c:pt idx="1">
                  <c:v>Contribuinte Individual</c:v>
                </c:pt>
                <c:pt idx="2">
                  <c:v>Débito Administrativo</c:v>
                </c:pt>
                <c:pt idx="3">
                  <c:v>Dívida Ativa</c:v>
                </c:pt>
                <c:pt idx="4">
                  <c:v>Devolução de Benefício</c:v>
                </c:pt>
              </c:strCache>
            </c:strRef>
          </c:cat>
          <c:val>
            <c:numRef>
              <c:f>'23'!$U$60:$U$64</c:f>
              <c:numCache>
                <c:formatCode>#,##0</c:formatCode>
                <c:ptCount val="5"/>
                <c:pt idx="0">
                  <c:v>22374614.041999999</c:v>
                </c:pt>
                <c:pt idx="1">
                  <c:v>993025.11600000004</c:v>
                </c:pt>
                <c:pt idx="2">
                  <c:v>372301.30499999999</c:v>
                </c:pt>
                <c:pt idx="3">
                  <c:v>50912.659</c:v>
                </c:pt>
                <c:pt idx="4">
                  <c:v>12109.843999999999</c:v>
                </c:pt>
              </c:numCache>
            </c:numRef>
          </c:val>
        </c:ser>
        <c:dLbls>
          <c:showLegendKey val="0"/>
          <c:showVal val="0"/>
          <c:showCatName val="0"/>
          <c:showSerName val="0"/>
          <c:showPercent val="0"/>
          <c:showBubbleSize val="0"/>
        </c:dLbls>
        <c:gapWidth val="150"/>
        <c:axId val="472530224"/>
        <c:axId val="472530784"/>
      </c:barChart>
      <c:catAx>
        <c:axId val="472530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72530784"/>
        <c:crosses val="autoZero"/>
        <c:auto val="1"/>
        <c:lblAlgn val="ctr"/>
        <c:lblOffset val="100"/>
        <c:tickLblSkip val="1"/>
        <c:tickMarkSkip val="1"/>
        <c:noMultiLvlLbl val="0"/>
      </c:catAx>
      <c:valAx>
        <c:axId val="472530784"/>
        <c:scaling>
          <c:orientation val="minMax"/>
          <c:min val="0"/>
        </c:scaling>
        <c:delete val="1"/>
        <c:axPos val="l"/>
        <c:numFmt formatCode="#,##0" sourceLinked="1"/>
        <c:majorTickMark val="out"/>
        <c:minorTickMark val="none"/>
        <c:tickLblPos val="nextTo"/>
        <c:crossAx val="472530224"/>
        <c:crosses val="autoZero"/>
        <c:crossBetween val="between"/>
        <c:majorUnit val="1000000"/>
        <c:minorUnit val="1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O SETOR DE ATIVIDADE ECONÔMICA</a:t>
            </a:r>
          </a:p>
        </c:rich>
      </c:tx>
      <c:layout>
        <c:manualLayout>
          <c:xMode val="edge"/>
          <c:yMode val="edge"/>
          <c:x val="0.11428571428571428"/>
          <c:y val="4.5180722891566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60"/>
      <c:rAngAx val="0"/>
      <c:perspective val="0"/>
    </c:view3D>
    <c:floor>
      <c:thickness val="0"/>
    </c:floor>
    <c:sideWall>
      <c:thickness val="0"/>
    </c:sideWall>
    <c:backWall>
      <c:thickness val="0"/>
    </c:backWall>
    <c:plotArea>
      <c:layout>
        <c:manualLayout>
          <c:layoutTarget val="inner"/>
          <c:xMode val="edge"/>
          <c:yMode val="edge"/>
          <c:x val="4.1758241758241756E-2"/>
          <c:y val="0.37349397590361444"/>
          <c:w val="0.89450549450549455"/>
          <c:h val="0.35240963855421686"/>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33CCCC"/>
              </a:solidFill>
              <a:ln w="12700">
                <a:solidFill>
                  <a:srgbClr val="000000"/>
                </a:solidFill>
                <a:prstDash val="solid"/>
              </a:ln>
            </c:spPr>
          </c:dPt>
          <c:dPt>
            <c:idx val="3"/>
            <c:bubble3D val="0"/>
            <c:spPr>
              <a:solidFill>
                <a:srgbClr val="3366CC"/>
              </a:solidFill>
              <a:ln w="12700">
                <a:solidFill>
                  <a:srgbClr val="000000"/>
                </a:solidFill>
                <a:prstDash val="solid"/>
              </a:ln>
            </c:spPr>
          </c:dPt>
          <c:dLbls>
            <c:dLbl>
              <c:idx val="0"/>
              <c:layout>
                <c:manualLayout>
                  <c:x val="-7.168503937007864E-2"/>
                  <c:y val="0.1490301362932042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0664013152202129"/>
                  <c:y val="8.1370205230370196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8614634709122964E-2"/>
                  <c:y val="-4.67273819688201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0.1247887860171325"/>
                  <c:y val="9.310375359706546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'24'!$P$39:$P$42</c:f>
              <c:strCache>
                <c:ptCount val="4"/>
                <c:pt idx="0">
                  <c:v>Agricultura</c:v>
                </c:pt>
                <c:pt idx="1">
                  <c:v>Indústria</c:v>
                </c:pt>
                <c:pt idx="2">
                  <c:v>Serviços</c:v>
                </c:pt>
                <c:pt idx="3">
                  <c:v>Ignorado</c:v>
                </c:pt>
              </c:strCache>
            </c:strRef>
          </c:cat>
          <c:val>
            <c:numRef>
              <c:f>'24'!$Q$39:$Q$42</c:f>
              <c:numCache>
                <c:formatCode>#,##0</c:formatCode>
                <c:ptCount val="4"/>
                <c:pt idx="0">
                  <c:v>359064581</c:v>
                </c:pt>
                <c:pt idx="1">
                  <c:v>5971740633</c:v>
                </c:pt>
                <c:pt idx="2">
                  <c:v>13607864768</c:v>
                </c:pt>
                <c:pt idx="3">
                  <c:v>2345316211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SETOR DE INDÚSTRIA</a:t>
            </a:r>
          </a:p>
        </c:rich>
      </c:tx>
      <c:layout>
        <c:manualLayout>
          <c:xMode val="edge"/>
          <c:yMode val="edge"/>
          <c:x val="0.11403531795367683"/>
          <c:y val="3.6789297658862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30"/>
      <c:rAngAx val="0"/>
      <c:perspective val="0"/>
    </c:view3D>
    <c:floor>
      <c:thickness val="0"/>
    </c:floor>
    <c:sideWall>
      <c:thickness val="0"/>
    </c:sideWall>
    <c:backWall>
      <c:thickness val="0"/>
    </c:backWall>
    <c:plotArea>
      <c:layout>
        <c:manualLayout>
          <c:layoutTarget val="inner"/>
          <c:xMode val="edge"/>
          <c:yMode val="edge"/>
          <c:x val="2.6315845831289899E-2"/>
          <c:y val="0.31103678929765888"/>
          <c:w val="0.94517746277382897"/>
          <c:h val="0.41137123745819398"/>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FFFF00"/>
              </a:solidFill>
              <a:ln w="12700">
                <a:solidFill>
                  <a:srgbClr val="000000"/>
                </a:solidFill>
                <a:prstDash val="solid"/>
              </a:ln>
            </c:spPr>
          </c:dPt>
          <c:dPt>
            <c:idx val="1"/>
            <c:bubble3D val="0"/>
            <c:explosion val="0"/>
            <c:spPr>
              <a:solidFill>
                <a:srgbClr val="993366"/>
              </a:solidFill>
              <a:ln w="12700">
                <a:solidFill>
                  <a:srgbClr val="000000"/>
                </a:solidFill>
                <a:prstDash val="solid"/>
              </a:ln>
            </c:spPr>
          </c:dPt>
          <c:dPt>
            <c:idx val="2"/>
            <c:bubble3D val="0"/>
            <c:explosion val="0"/>
            <c:spPr>
              <a:solidFill>
                <a:srgbClr val="0000FF"/>
              </a:solidFill>
              <a:ln w="12700">
                <a:solidFill>
                  <a:srgbClr val="000000"/>
                </a:solidFill>
                <a:prstDash val="solid"/>
              </a:ln>
            </c:spPr>
          </c:dPt>
          <c:dPt>
            <c:idx val="3"/>
            <c:bubble3D val="0"/>
            <c:explosion val="0"/>
            <c:spPr>
              <a:solidFill>
                <a:srgbClr val="33CCCC"/>
              </a:solidFill>
              <a:ln w="12700">
                <a:solidFill>
                  <a:srgbClr val="000000"/>
                </a:solidFill>
                <a:prstDash val="solid"/>
              </a:ln>
            </c:spPr>
          </c:dPt>
          <c:dLbls>
            <c:dLbl>
              <c:idx val="0"/>
              <c:layout>
                <c:manualLayout>
                  <c:x val="1.2702518562358489E-2"/>
                  <c:y val="0.16125001097270875"/>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5.6975206118083932E-3"/>
                  <c:y val="6.092609661250536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3.0701820136504882E-2"/>
                  <c:y val="0.17789692676375313"/>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0.13617696678390334"/>
                  <c:y val="-6.982750901956652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'24'!$P$45:$P$48</c:f>
              <c:strCache>
                <c:ptCount val="4"/>
                <c:pt idx="0">
                  <c:v>    Extrativa Mineral</c:v>
                </c:pt>
                <c:pt idx="1">
                  <c:v>    Construção</c:v>
                </c:pt>
                <c:pt idx="2">
                  <c:v>    Serviços Industriais de Utilidade Pública</c:v>
                </c:pt>
                <c:pt idx="3">
                  <c:v>    Transformação</c:v>
                </c:pt>
              </c:strCache>
            </c:strRef>
          </c:cat>
          <c:val>
            <c:numRef>
              <c:f>'24'!$Q$45:$Q$48</c:f>
              <c:numCache>
                <c:formatCode>#,##0</c:formatCode>
                <c:ptCount val="4"/>
                <c:pt idx="0">
                  <c:v>326879877</c:v>
                </c:pt>
                <c:pt idx="1">
                  <c:v>1476382103</c:v>
                </c:pt>
                <c:pt idx="2">
                  <c:v>520953948</c:v>
                </c:pt>
                <c:pt idx="3">
                  <c:v>3647524705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DOS RECOLHIMENTOS EFETUADOS PELAS EMPRESAS, SEGUNDO O SETOR DE SERVIÇOS (R$ MIL)</a:t>
            </a:r>
          </a:p>
        </c:rich>
      </c:tx>
      <c:layout>
        <c:manualLayout>
          <c:xMode val="edge"/>
          <c:yMode val="edge"/>
          <c:x val="0.12343118198091346"/>
          <c:y val="2.799377916018662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56906479743969"/>
          <c:y val="0.11353041280679919"/>
          <c:w val="0.71966600711175222"/>
          <c:h val="0.87402865749891978"/>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3.05337096614966E-3"/>
                  <c:y val="-2.472787267238862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3.8157064177284927E-2"/>
                  <c:y val="-2.089172945566797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'24'!$P$51:$P$65</c:f>
              <c:strCache>
                <c:ptCount val="15"/>
                <c:pt idx="0">
                  <c:v>Adm. Pública, Defesa e Seguridade Social</c:v>
                </c:pt>
                <c:pt idx="1">
                  <c:v>Serviços Prestados Princ. à Empresas</c:v>
                </c:pt>
                <c:pt idx="2">
                  <c:v>Comércio Varejista</c:v>
                </c:pt>
                <c:pt idx="3">
                  <c:v>Intermediários Financeiros</c:v>
                </c:pt>
                <c:pt idx="4">
                  <c:v>Comércio por Atacado</c:v>
                </c:pt>
                <c:pt idx="5">
                  <c:v>Transporte e Armazenagem</c:v>
                </c:pt>
                <c:pt idx="6">
                  <c:v>Saúde e Serviços Sociais</c:v>
                </c:pt>
                <c:pt idx="7">
                  <c:v>Atividades Associativas, Cult. e Desp.</c:v>
                </c:pt>
                <c:pt idx="8">
                  <c:v>Educação</c:v>
                </c:pt>
                <c:pt idx="9">
                  <c:v>Comércio de Veículos e Combustíveis</c:v>
                </c:pt>
                <c:pt idx="10">
                  <c:v>Atividades Imobiliárias</c:v>
                </c:pt>
                <c:pt idx="11">
                  <c:v>Comunicações</c:v>
                </c:pt>
                <c:pt idx="12">
                  <c:v>Outros Serviços</c:v>
                </c:pt>
                <c:pt idx="13">
                  <c:v>Atividades de Informática e Conexas</c:v>
                </c:pt>
                <c:pt idx="14">
                  <c:v>Alojamento e Alimentação</c:v>
                </c:pt>
              </c:strCache>
            </c:strRef>
          </c:cat>
          <c:val>
            <c:numRef>
              <c:f>'24'!$Q$51:$Q$65</c:f>
              <c:numCache>
                <c:formatCode>#,##0</c:formatCode>
                <c:ptCount val="15"/>
                <c:pt idx="0">
                  <c:v>2268605.5320000001</c:v>
                </c:pt>
                <c:pt idx="1">
                  <c:v>2157221.2459999998</c:v>
                </c:pt>
                <c:pt idx="2">
                  <c:v>1502755.878</c:v>
                </c:pt>
                <c:pt idx="3">
                  <c:v>1487390.804</c:v>
                </c:pt>
                <c:pt idx="4">
                  <c:v>1058839.2720000001</c:v>
                </c:pt>
                <c:pt idx="5">
                  <c:v>902680.26699999999</c:v>
                </c:pt>
                <c:pt idx="6">
                  <c:v>806822.08299999998</c:v>
                </c:pt>
                <c:pt idx="7">
                  <c:v>688399.61300000001</c:v>
                </c:pt>
                <c:pt idx="8">
                  <c:v>646923.86100000003</c:v>
                </c:pt>
                <c:pt idx="9">
                  <c:v>545302.87699999998</c:v>
                </c:pt>
                <c:pt idx="10">
                  <c:v>386029.28899999999</c:v>
                </c:pt>
                <c:pt idx="11">
                  <c:v>302185.00799999997</c:v>
                </c:pt>
                <c:pt idx="12">
                  <c:v>300696.28600000002</c:v>
                </c:pt>
                <c:pt idx="13">
                  <c:v>278523.92599999998</c:v>
                </c:pt>
                <c:pt idx="14">
                  <c:v>275488.826</c:v>
                </c:pt>
              </c:numCache>
            </c:numRef>
          </c:val>
        </c:ser>
        <c:dLbls>
          <c:showLegendKey val="0"/>
          <c:showVal val="0"/>
          <c:showCatName val="0"/>
          <c:showSerName val="0"/>
          <c:showPercent val="0"/>
          <c:showBubbleSize val="0"/>
        </c:dLbls>
        <c:gapWidth val="150"/>
        <c:axId val="472536384"/>
        <c:axId val="472536944"/>
      </c:barChart>
      <c:catAx>
        <c:axId val="4725363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472536944"/>
        <c:crosses val="autoZero"/>
        <c:auto val="1"/>
        <c:lblAlgn val="ctr"/>
        <c:lblOffset val="0"/>
        <c:tickLblSkip val="1"/>
        <c:tickMarkSkip val="1"/>
        <c:noMultiLvlLbl val="0"/>
      </c:catAx>
      <c:valAx>
        <c:axId val="472536944"/>
        <c:scaling>
          <c:orientation val="minMax"/>
          <c:min val="0"/>
        </c:scaling>
        <c:delete val="1"/>
        <c:axPos val="b"/>
        <c:numFmt formatCode="#,##0" sourceLinked="1"/>
        <c:majorTickMark val="out"/>
        <c:minorTickMark val="none"/>
        <c:tickLblPos val="nextTo"/>
        <c:crossAx val="472536384"/>
        <c:crosses val="autoZero"/>
        <c:crossBetween val="between"/>
        <c:majorUnit val="1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DE BENEFÍCIOS CONCEDIDOS POR GRUPOS DE ESPÉCIES, SEGUNDO OS MAIORES VALORES</a:t>
            </a:r>
          </a:p>
        </c:rich>
      </c:tx>
      <c:layout>
        <c:manualLayout>
          <c:xMode val="edge"/>
          <c:yMode val="edge"/>
          <c:x val="0.14108674928503337"/>
          <c:y val="2.75229357798165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7664442326024788E-3"/>
          <c:y val="0.1743119266055046"/>
          <c:w val="0.99142040038131551"/>
          <c:h val="0.52293577981651373"/>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'03'!$AB$48:$AB$57</c:f>
              <c:strCache>
                <c:ptCount val="10"/>
                <c:pt idx="0">
                  <c:v>Auxílio-Doença Previdenciário</c:v>
                </c:pt>
                <c:pt idx="1">
                  <c:v>Aposentadoria por Idade</c:v>
                </c:pt>
                <c:pt idx="2">
                  <c:v>Aposentadoria por Tempo de Contribuição</c:v>
                </c:pt>
                <c:pt idx="3">
                  <c:v>Salário-Maternidade</c:v>
                </c:pt>
                <c:pt idx="4">
                  <c:v>Pensões por Morte Previdenciária</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'03'!$AC$48:$AC$57</c:f>
              <c:numCache>
                <c:formatCode>0.00%</c:formatCode>
                <c:ptCount val="10"/>
                <c:pt idx="0">
                  <c:v>0.46701529344580345</c:v>
                </c:pt>
                <c:pt idx="1">
                  <c:v>0.10225186839080562</c:v>
                </c:pt>
                <c:pt idx="2">
                  <c:v>9.7949272586287356E-2</c:v>
                </c:pt>
                <c:pt idx="3">
                  <c:v>9.1666186299888874E-2</c:v>
                </c:pt>
                <c:pt idx="4">
                  <c:v>8.2677576728825641E-2</c:v>
                </c:pt>
                <c:pt idx="5">
                  <c:v>5.9858357524421486E-2</c:v>
                </c:pt>
                <c:pt idx="6">
                  <c:v>3.9109460997509511E-2</c:v>
                </c:pt>
                <c:pt idx="7">
                  <c:v>2.5014284768496348E-2</c:v>
                </c:pt>
                <c:pt idx="8">
                  <c:v>2.2456918574485809E-2</c:v>
                </c:pt>
                <c:pt idx="9">
                  <c:v>1.2000780683475959E-2</c:v>
                </c:pt>
              </c:numCache>
            </c:numRef>
          </c:val>
        </c:ser>
        <c:dLbls>
          <c:showLegendKey val="0"/>
          <c:showVal val="0"/>
          <c:showCatName val="0"/>
          <c:showSerName val="0"/>
          <c:showPercent val="0"/>
          <c:showBubbleSize val="0"/>
        </c:dLbls>
        <c:gapWidth val="150"/>
        <c:axId val="464236352"/>
        <c:axId val="464236912"/>
      </c:barChart>
      <c:catAx>
        <c:axId val="464236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4236912"/>
        <c:crosses val="autoZero"/>
        <c:auto val="1"/>
        <c:lblAlgn val="ctr"/>
        <c:lblOffset val="100"/>
        <c:tickLblSkip val="1"/>
        <c:tickMarkSkip val="1"/>
        <c:noMultiLvlLbl val="0"/>
      </c:catAx>
      <c:valAx>
        <c:axId val="464236912"/>
        <c:scaling>
          <c:orientation val="minMax"/>
          <c:max val="0.5"/>
        </c:scaling>
        <c:delete val="1"/>
        <c:axPos val="l"/>
        <c:numFmt formatCode="0.00%" sourceLinked="1"/>
        <c:majorTickMark val="out"/>
        <c:minorTickMark val="none"/>
        <c:tickLblPos val="nextTo"/>
        <c:crossAx val="464236352"/>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DOS RECOLHIMENTOS EFETUADOS PELAS EMPRESAS, SEGUNDO AS UNIDADES DA FEDERAÇÃO (R$ MIL)</a:t>
            </a:r>
          </a:p>
        </c:rich>
      </c:tx>
      <c:layout>
        <c:manualLayout>
          <c:xMode val="edge"/>
          <c:yMode val="edge"/>
          <c:x val="0.14502187226596674"/>
          <c:y val="7.64525993883792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861518071728878"/>
          <c:y val="9.174325625844601E-2"/>
          <c:w val="0.77272890609972378"/>
          <c:h val="0.90214201987471909"/>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4.3848668258977819E-3"/>
                  <c:y val="-1.5515018499102751E-2"/>
                </c:manualLayout>
              </c:layout>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dLbl>
              <c:idx val="25"/>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6"/>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'25'!$Q$53:$Q$80</c:f>
              <c:strCache>
                <c:ptCount val="28"/>
                <c:pt idx="0">
                  <c:v>Ignorado</c:v>
                </c:pt>
                <c:pt idx="1">
                  <c:v>São Paulo</c:v>
                </c:pt>
                <c:pt idx="2">
                  <c:v>Rio de Janeiro</c:v>
                </c:pt>
                <c:pt idx="3">
                  <c:v>Minas Gerais</c:v>
                </c:pt>
                <c:pt idx="4">
                  <c:v>Rio Grande do Sul</c:v>
                </c:pt>
                <c:pt idx="5">
                  <c:v>Paraná</c:v>
                </c:pt>
                <c:pt idx="6">
                  <c:v>Santa Catarina</c:v>
                </c:pt>
                <c:pt idx="7">
                  <c:v>Bahia</c:v>
                </c:pt>
                <c:pt idx="8">
                  <c:v>Distrito Federal</c:v>
                </c:pt>
                <c:pt idx="9">
                  <c:v>Pernambuco</c:v>
                </c:pt>
                <c:pt idx="10">
                  <c:v>Goiás</c:v>
                </c:pt>
                <c:pt idx="11">
                  <c:v>Ceará</c:v>
                </c:pt>
                <c:pt idx="12">
                  <c:v>Espírito Santo</c:v>
                </c:pt>
                <c:pt idx="13">
                  <c:v>Pará</c:v>
                </c:pt>
                <c:pt idx="14">
                  <c:v>Mato Grosso</c:v>
                </c:pt>
                <c:pt idx="15">
                  <c:v>Amazonas</c:v>
                </c:pt>
                <c:pt idx="16">
                  <c:v>Mato Grosso do Sul</c:v>
                </c:pt>
                <c:pt idx="17">
                  <c:v>Maranhão</c:v>
                </c:pt>
                <c:pt idx="18">
                  <c:v>Rio Grande do Norte</c:v>
                </c:pt>
                <c:pt idx="19">
                  <c:v>Paraíba</c:v>
                </c:pt>
                <c:pt idx="20">
                  <c:v>Sergipe</c:v>
                </c:pt>
                <c:pt idx="21">
                  <c:v>Alagoas</c:v>
                </c:pt>
                <c:pt idx="22">
                  <c:v>Piauí</c:v>
                </c:pt>
                <c:pt idx="23">
                  <c:v>Rondônia</c:v>
                </c:pt>
                <c:pt idx="24">
                  <c:v>Tocantins</c:v>
                </c:pt>
                <c:pt idx="25">
                  <c:v>Acre</c:v>
                </c:pt>
                <c:pt idx="26">
                  <c:v>Amapá</c:v>
                </c:pt>
                <c:pt idx="27">
                  <c:v>Roraima</c:v>
                </c:pt>
              </c:strCache>
            </c:strRef>
          </c:cat>
          <c:val>
            <c:numRef>
              <c:f>'25'!$R$53:$R$80</c:f>
              <c:numCache>
                <c:formatCode>#,##0</c:formatCode>
                <c:ptCount val="28"/>
                <c:pt idx="0">
                  <c:v>6670.442</c:v>
                </c:pt>
                <c:pt idx="1">
                  <c:v>7912751.3370000003</c:v>
                </c:pt>
                <c:pt idx="2">
                  <c:v>2549451.182</c:v>
                </c:pt>
                <c:pt idx="3">
                  <c:v>2033908.0249999999</c:v>
                </c:pt>
                <c:pt idx="4">
                  <c:v>1317762.9639999999</c:v>
                </c:pt>
                <c:pt idx="5">
                  <c:v>1330038.4580000001</c:v>
                </c:pt>
                <c:pt idx="6">
                  <c:v>934448.66099999996</c:v>
                </c:pt>
                <c:pt idx="7">
                  <c:v>860203.73600000003</c:v>
                </c:pt>
                <c:pt idx="8">
                  <c:v>630017.12399999995</c:v>
                </c:pt>
                <c:pt idx="9">
                  <c:v>584787.696</c:v>
                </c:pt>
                <c:pt idx="10">
                  <c:v>582521.28500000003</c:v>
                </c:pt>
                <c:pt idx="11">
                  <c:v>499001.27799999999</c:v>
                </c:pt>
                <c:pt idx="12">
                  <c:v>429368.61300000001</c:v>
                </c:pt>
                <c:pt idx="13">
                  <c:v>413454.17499999999</c:v>
                </c:pt>
                <c:pt idx="14">
                  <c:v>316264.826</c:v>
                </c:pt>
                <c:pt idx="15">
                  <c:v>268798.11099999998</c:v>
                </c:pt>
                <c:pt idx="16">
                  <c:v>250721.15</c:v>
                </c:pt>
                <c:pt idx="17">
                  <c:v>234609.03</c:v>
                </c:pt>
                <c:pt idx="18">
                  <c:v>194782.26300000001</c:v>
                </c:pt>
                <c:pt idx="19">
                  <c:v>196221.94099999999</c:v>
                </c:pt>
                <c:pt idx="20">
                  <c:v>145178.916</c:v>
                </c:pt>
                <c:pt idx="21">
                  <c:v>130052.766</c:v>
                </c:pt>
                <c:pt idx="22">
                  <c:v>135171.24100000001</c:v>
                </c:pt>
                <c:pt idx="23">
                  <c:v>114432.111</c:v>
                </c:pt>
                <c:pt idx="24">
                  <c:v>101954.85</c:v>
                </c:pt>
                <c:pt idx="25">
                  <c:v>47271.938999999998</c:v>
                </c:pt>
                <c:pt idx="26">
                  <c:v>36426.394999999997</c:v>
                </c:pt>
                <c:pt idx="27">
                  <c:v>27715.678</c:v>
                </c:pt>
              </c:numCache>
            </c:numRef>
          </c:val>
        </c:ser>
        <c:dLbls>
          <c:showLegendKey val="0"/>
          <c:showVal val="0"/>
          <c:showCatName val="0"/>
          <c:showSerName val="0"/>
          <c:showPercent val="0"/>
          <c:showBubbleSize val="0"/>
        </c:dLbls>
        <c:gapWidth val="150"/>
        <c:axId val="472539184"/>
        <c:axId val="472539744"/>
      </c:barChart>
      <c:catAx>
        <c:axId val="4725391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472539744"/>
        <c:crosses val="autoZero"/>
        <c:auto val="1"/>
        <c:lblAlgn val="ctr"/>
        <c:lblOffset val="100"/>
        <c:tickLblSkip val="1"/>
        <c:tickMarkSkip val="1"/>
        <c:noMultiLvlLbl val="0"/>
      </c:catAx>
      <c:valAx>
        <c:axId val="472539744"/>
        <c:scaling>
          <c:orientation val="minMax"/>
          <c:min val="0"/>
        </c:scaling>
        <c:delete val="1"/>
        <c:axPos val="b"/>
        <c:numFmt formatCode="#,##0" sourceLinked="1"/>
        <c:majorTickMark val="out"/>
        <c:minorTickMark val="none"/>
        <c:tickLblPos val="nextTo"/>
        <c:crossAx val="472539184"/>
        <c:crosses val="autoZero"/>
        <c:crossBetween val="between"/>
        <c:majorUnit val="200000"/>
        <c:minorUnit val="27919.461748500002"/>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DOS RECOLHIMENTOS EFETUADOS PELAS EMPRESAS DO SETOR AGRICULTURA, SEGUNDO AS GRANDES REGIÕES</a:t>
            </a:r>
          </a:p>
        </c:rich>
      </c:tx>
      <c:layout>
        <c:manualLayout>
          <c:xMode val="edge"/>
          <c:yMode val="edge"/>
          <c:x val="0.11612925803629384"/>
          <c:y val="5.102040816326530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5053795055853192"/>
          <c:y val="0.32653142571006483"/>
          <c:w val="0.71397999407760848"/>
          <c:h val="0.53061356677885541"/>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4764503182597806"/>
                  <c:y val="0.11447401702670368"/>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5"/>
              <c:layout>
                <c:manualLayout>
                  <c:x val="2.9512822595524624E-2"/>
                  <c:y val="8.759329117278158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'25'!$T$53:$T$58</c:f>
              <c:numCache>
                <c:formatCode>#,##0</c:formatCode>
                <c:ptCount val="6"/>
                <c:pt idx="0">
                  <c:v>19191560</c:v>
                </c:pt>
                <c:pt idx="1">
                  <c:v>50575505</c:v>
                </c:pt>
                <c:pt idx="2">
                  <c:v>156342750</c:v>
                </c:pt>
                <c:pt idx="3">
                  <c:v>52705405</c:v>
                </c:pt>
                <c:pt idx="4">
                  <c:v>77287144</c:v>
                </c:pt>
                <c:pt idx="5">
                  <c:v>2962217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DOS RECOLHIMENTOS EFETUADOS PELAS EMPRESAS DO SETOR INDÚSTRIA, SEGUNDO AS GRANDES REGIÕES</a:t>
            </a:r>
          </a:p>
        </c:rich>
      </c:tx>
      <c:layout>
        <c:manualLayout>
          <c:xMode val="edge"/>
          <c:yMode val="edge"/>
          <c:x val="0.11777301927194861"/>
          <c:y val="2.41545893719806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90"/>
      <c:rAngAx val="0"/>
      <c:perspective val="0"/>
    </c:view3D>
    <c:floor>
      <c:thickness val="0"/>
    </c:floor>
    <c:sideWall>
      <c:thickness val="0"/>
    </c:sideWall>
    <c:backWall>
      <c:thickness val="0"/>
    </c:backWall>
    <c:plotArea>
      <c:layout>
        <c:manualLayout>
          <c:layoutTarget val="inner"/>
          <c:xMode val="edge"/>
          <c:yMode val="edge"/>
          <c:x val="0.13490364025695931"/>
          <c:y val="0.28502415458937197"/>
          <c:w val="0.72805139186295498"/>
          <c:h val="0.51690821256038644"/>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layout>
                <c:manualLayout>
                  <c:x val="-2.9905523051588556E-2"/>
                  <c:y val="6.9173443538277257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48395353150449344"/>
                  <c:y val="0.1538803811990136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layout>
                <c:manualLayout>
                  <c:x val="8.3269880344186031E-2"/>
                  <c:y val="1.1554322869323008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4.9910806117115458E-2"/>
                  <c:y val="6.9544353832154515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'25'!$U$53:$U$58</c:f>
              <c:numCache>
                <c:formatCode>#,##0</c:formatCode>
                <c:ptCount val="6"/>
                <c:pt idx="0">
                  <c:v>296360125</c:v>
                </c:pt>
                <c:pt idx="1">
                  <c:v>723008760</c:v>
                </c:pt>
                <c:pt idx="2">
                  <c:v>3522201855</c:v>
                </c:pt>
                <c:pt idx="3">
                  <c:v>1062121696</c:v>
                </c:pt>
                <c:pt idx="4">
                  <c:v>367912445</c:v>
                </c:pt>
                <c:pt idx="5">
                  <c:v>135752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DOS RECOLHIMENTOS EFETUADOS PELAS EMPRESAS DO SETOR SERVIÇOS, SEGUNDO AS GRANDES REGIÕES</a:t>
            </a:r>
          </a:p>
        </c:rich>
      </c:tx>
      <c:layout>
        <c:manualLayout>
          <c:xMode val="edge"/>
          <c:yMode val="edge"/>
          <c:x val="0.10967764513306803"/>
          <c:y val="2.173913043478260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9.247331248595532E-2"/>
          <c:y val="0.28695652173913044"/>
          <c:w val="0.78709842720603829"/>
          <c:h val="0.5"/>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CC99"/>
              </a:solidFill>
              <a:ln w="12700">
                <a:solidFill>
                  <a:srgbClr val="000000"/>
                </a:solidFill>
                <a:prstDash val="solid"/>
              </a:ln>
            </c:spPr>
          </c:dPt>
          <c:dLbls>
            <c:dLbl>
              <c:idx val="0"/>
              <c:layout>
                <c:manualLayout>
                  <c:x val="-6.76197758477948E-2"/>
                  <c:y val="0.11498436608467411"/>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1"/>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3822942942661782"/>
                  <c:y val="0.1372968161588497"/>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6.2248927585313085E-2"/>
                  <c:y val="7.9046445281296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0.10622434922228691"/>
                  <c:y val="5.059043706493215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3.382602218546138E-2"/>
                  <c:y val="0.1260298984366085"/>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'25'!$V$53:$V$58</c:f>
              <c:numCache>
                <c:formatCode>#,##0</c:formatCode>
                <c:ptCount val="6"/>
                <c:pt idx="0">
                  <c:v>607297419</c:v>
                </c:pt>
                <c:pt idx="1">
                  <c:v>1893117001</c:v>
                </c:pt>
                <c:pt idx="2">
                  <c:v>7902391325</c:v>
                </c:pt>
                <c:pt idx="3">
                  <c:v>2112302326</c:v>
                </c:pt>
                <c:pt idx="4">
                  <c:v>1092276115</c:v>
                </c:pt>
                <c:pt idx="5">
                  <c:v>480582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DA ARRECADAÇÃO LÍQUIDA E DA DESPESA COM BENEFÍCIOS DO REGIME GERAL DE PREVIDÊNCIA SOCIAL (RGPS) - 2013/2014        
(EM R$ MIL)</a:t>
            </a:r>
          </a:p>
        </c:rich>
      </c:tx>
      <c:layout>
        <c:manualLayout>
          <c:xMode val="edge"/>
          <c:yMode val="edge"/>
          <c:x val="0.25129214747576284"/>
          <c:y val="1.041666666666666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0439333539833119E-3"/>
          <c:y val="0.12291691674177398"/>
          <c:w val="0.98837271654246184"/>
          <c:h val="0.76250155131337749"/>
        </c:manualLayout>
      </c:layout>
      <c:barChart>
        <c:barDir val="col"/>
        <c:grouping val="clustered"/>
        <c:varyColors val="0"/>
        <c:ser>
          <c:idx val="0"/>
          <c:order val="0"/>
          <c:tx>
            <c:strRef>
              <c:f>'26'!$AC$80</c:f>
              <c:strCache>
                <c:ptCount val="1"/>
                <c:pt idx="0">
                  <c:v>Arrecadação Líquida</c:v>
                </c:pt>
              </c:strCache>
            </c:strRef>
          </c:tx>
          <c:spPr>
            <a:solidFill>
              <a:srgbClr val="008080"/>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'26'!$AC$81:$AC$93</c:f>
              <c:numCache>
                <c:formatCode>#,##0</c:formatCode>
                <c:ptCount val="13"/>
                <c:pt idx="0">
                  <c:v>25025062.131340005</c:v>
                </c:pt>
                <c:pt idx="1">
                  <c:v>25443438.749610003</c:v>
                </c:pt>
                <c:pt idx="2">
                  <c:v>25674193.479030002</c:v>
                </c:pt>
                <c:pt idx="3">
                  <c:v>41743431.705090009</c:v>
                </c:pt>
                <c:pt idx="4">
                  <c:v>24529838.315439999</c:v>
                </c:pt>
                <c:pt idx="5">
                  <c:v>25318369.969500005</c:v>
                </c:pt>
                <c:pt idx="6">
                  <c:v>25029297.9987</c:v>
                </c:pt>
                <c:pt idx="7">
                  <c:v>26799263.138760008</c:v>
                </c:pt>
                <c:pt idx="8">
                  <c:v>26603840.854680002</c:v>
                </c:pt>
                <c:pt idx="9">
                  <c:v>26878244.983970005</c:v>
                </c:pt>
                <c:pt idx="10">
                  <c:v>26817023.526300002</c:v>
                </c:pt>
                <c:pt idx="11">
                  <c:v>27875562.599999998</c:v>
                </c:pt>
                <c:pt idx="12">
                  <c:v>27526458.446419992</c:v>
                </c:pt>
              </c:numCache>
            </c:numRef>
          </c:val>
        </c:ser>
        <c:ser>
          <c:idx val="1"/>
          <c:order val="1"/>
          <c:tx>
            <c:strRef>
              <c:f>'26'!$AD$80</c:f>
              <c:strCache>
                <c:ptCount val="1"/>
                <c:pt idx="0">
                  <c:v>Benefícios do RGPS</c:v>
                </c:pt>
              </c:strCache>
            </c:strRef>
          </c:tx>
          <c:spPr>
            <a:solidFill>
              <a:srgbClr val="0000FF"/>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Set/2013</c:v>
                </c:pt>
                <c:pt idx="1">
                  <c:v>Out</c:v>
                </c:pt>
                <c:pt idx="2">
                  <c:v>Nov</c:v>
                </c:pt>
                <c:pt idx="3">
                  <c:v>Dez</c:v>
                </c:pt>
                <c:pt idx="4">
                  <c:v>Jan/2014</c:v>
                </c:pt>
                <c:pt idx="5">
                  <c:v>Fev</c:v>
                </c:pt>
                <c:pt idx="6">
                  <c:v>Mar</c:v>
                </c:pt>
                <c:pt idx="7">
                  <c:v>Abr</c:v>
                </c:pt>
                <c:pt idx="8">
                  <c:v>Mai</c:v>
                </c:pt>
                <c:pt idx="9">
                  <c:v>Jun</c:v>
                </c:pt>
                <c:pt idx="10">
                  <c:v>Jul</c:v>
                </c:pt>
                <c:pt idx="11">
                  <c:v>Ago</c:v>
                </c:pt>
                <c:pt idx="12">
                  <c:v>Set</c:v>
                </c:pt>
              </c:strCache>
            </c:strRef>
          </c:cat>
          <c:val>
            <c:numRef>
              <c:f>'26'!$AD$81:$AD$93</c:f>
              <c:numCache>
                <c:formatCode>#,##0</c:formatCode>
                <c:ptCount val="13"/>
                <c:pt idx="0">
                  <c:v>36788413.173040017</c:v>
                </c:pt>
                <c:pt idx="1">
                  <c:v>28155987.90764999</c:v>
                </c:pt>
                <c:pt idx="2">
                  <c:v>30657962.705460001</c:v>
                </c:pt>
                <c:pt idx="3">
                  <c:v>36290010.396580003</c:v>
                </c:pt>
                <c:pt idx="4">
                  <c:v>29125084.770579997</c:v>
                </c:pt>
                <c:pt idx="5">
                  <c:v>27898616.56832001</c:v>
                </c:pt>
                <c:pt idx="6">
                  <c:v>29558886.572009999</c:v>
                </c:pt>
                <c:pt idx="7">
                  <c:v>29870463.348880008</c:v>
                </c:pt>
                <c:pt idx="8">
                  <c:v>30483764.823270001</c:v>
                </c:pt>
                <c:pt idx="9">
                  <c:v>31386671.499980003</c:v>
                </c:pt>
                <c:pt idx="10">
                  <c:v>31812494.534690004</c:v>
                </c:pt>
                <c:pt idx="11">
                  <c:v>33736803.43853002</c:v>
                </c:pt>
                <c:pt idx="12">
                  <c:v>41168773.700960003</c:v>
                </c:pt>
              </c:numCache>
            </c:numRef>
          </c:val>
        </c:ser>
        <c:dLbls>
          <c:showLegendKey val="0"/>
          <c:showVal val="0"/>
          <c:showCatName val="0"/>
          <c:showSerName val="0"/>
          <c:showPercent val="0"/>
          <c:showBubbleSize val="0"/>
        </c:dLbls>
        <c:gapWidth val="150"/>
        <c:axId val="472995072"/>
        <c:axId val="472995632"/>
      </c:barChart>
      <c:catAx>
        <c:axId val="472995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pt-BR"/>
          </a:p>
        </c:txPr>
        <c:crossAx val="472995632"/>
        <c:crosses val="autoZero"/>
        <c:auto val="1"/>
        <c:lblAlgn val="ctr"/>
        <c:lblOffset val="100"/>
        <c:tickLblSkip val="1"/>
        <c:tickMarkSkip val="1"/>
        <c:noMultiLvlLbl val="0"/>
      </c:catAx>
      <c:valAx>
        <c:axId val="472995632"/>
        <c:scaling>
          <c:orientation val="minMax"/>
          <c:max val="45000000"/>
          <c:min val="0"/>
        </c:scaling>
        <c:delete val="1"/>
        <c:axPos val="l"/>
        <c:numFmt formatCode="#,##0" sourceLinked="1"/>
        <c:majorTickMark val="out"/>
        <c:minorTickMark val="none"/>
        <c:tickLblPos val="nextTo"/>
        <c:crossAx val="472995072"/>
        <c:crosses val="autoZero"/>
        <c:crossBetween val="between"/>
        <c:majorUnit val="1000000"/>
        <c:minorUnit val="1000000"/>
      </c:valAx>
      <c:spPr>
        <a:solidFill>
          <a:srgbClr val="BADEB0"/>
        </a:solidFill>
        <a:ln w="12700">
          <a:solidFill>
            <a:srgbClr val="808080"/>
          </a:solidFill>
          <a:prstDash val="solid"/>
        </a:ln>
      </c:spPr>
    </c:plotArea>
    <c:legend>
      <c:legendPos val="r"/>
      <c:layout>
        <c:manualLayout>
          <c:xMode val="edge"/>
          <c:yMode val="edge"/>
          <c:wMode val="edge"/>
          <c:hMode val="edge"/>
          <c:x val="0.75241779497098649"/>
          <c:y val="0.95625000000000004"/>
          <c:w val="0.98259187620889754"/>
          <c:h val="0.9937500000000000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ANUAL DA ARRECADAÇÃO LÍQUIDA E DA DESPESA COM BENEFÍCIOS DO REGIME GERAL DE PREVIDÊNCIA SOCIAL (RGPS) – 2000 A 2014
(EM R$ MIL CONSTANTES)</a:t>
            </a:r>
          </a:p>
        </c:rich>
      </c:tx>
      <c:layout>
        <c:manualLayout>
          <c:xMode val="edge"/>
          <c:yMode val="edge"/>
          <c:x val="0.24418620786521608"/>
          <c:y val="1.07991360691144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3.2299761978511828E-3"/>
          <c:y val="0.15118806441100879"/>
          <c:w val="0.98255875938632975"/>
          <c:h val="0.67386680137478205"/>
        </c:manualLayout>
      </c:layout>
      <c:lineChart>
        <c:grouping val="standard"/>
        <c:varyColors val="0"/>
        <c:ser>
          <c:idx val="0"/>
          <c:order val="0"/>
          <c:tx>
            <c:strRef>
              <c:f>'26'!$AC$96</c:f>
              <c:strCache>
                <c:ptCount val="1"/>
                <c:pt idx="0">
                  <c:v>Arrecadação Líquida</c:v>
                </c:pt>
              </c:strCache>
            </c:strRef>
          </c:tx>
          <c:spPr>
            <a:ln w="25400">
              <a:solidFill>
                <a:srgbClr val="008080"/>
              </a:solidFill>
              <a:prstDash val="solid"/>
            </a:ln>
          </c:spPr>
          <c:marker>
            <c:symbol val="diamond"/>
            <c:size val="5"/>
            <c:spPr>
              <a:solidFill>
                <a:srgbClr val="008080"/>
              </a:solidFill>
              <a:ln>
                <a:solidFill>
                  <a:srgbClr val="008080"/>
                </a:solidFill>
                <a:prstDash val="solid"/>
              </a:ln>
            </c:spPr>
          </c:marker>
          <c:dLbls>
            <c:dLbl>
              <c:idx val="7"/>
              <c:layout>
                <c:manualLayout>
                  <c:x val="-2.8316114910324819E-2"/>
                  <c:y val="5.812166300808074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'26'!$AC$97:$AC$111</c:f>
              <c:numCache>
                <c:formatCode>#,##0</c:formatCode>
                <c:ptCount val="15"/>
                <c:pt idx="0">
                  <c:v>140161396.16848266</c:v>
                </c:pt>
                <c:pt idx="1">
                  <c:v>146146783.171314</c:v>
                </c:pt>
                <c:pt idx="2">
                  <c:v>150353602.30213863</c:v>
                </c:pt>
                <c:pt idx="3">
                  <c:v>146470267.35423324</c:v>
                </c:pt>
                <c:pt idx="4">
                  <c:v>160166606.8583163</c:v>
                </c:pt>
                <c:pt idx="5">
                  <c:v>169987888.66945526</c:v>
                </c:pt>
                <c:pt idx="6">
                  <c:v>193388465.821922</c:v>
                </c:pt>
                <c:pt idx="7">
                  <c:v>211029471.19517648</c:v>
                </c:pt>
                <c:pt idx="8">
                  <c:v>230356297.75077465</c:v>
                </c:pt>
                <c:pt idx="9">
                  <c:v>244488729.12043935</c:v>
                </c:pt>
                <c:pt idx="10">
                  <c:v>270633283.41887629</c:v>
                </c:pt>
                <c:pt idx="11">
                  <c:v>294619744.99890262</c:v>
                </c:pt>
                <c:pt idx="12">
                  <c:v>313335602.77198905</c:v>
                </c:pt>
                <c:pt idx="13">
                  <c:v>328224996.41680789</c:v>
                </c:pt>
                <c:pt idx="14">
                  <c:v>338746355.9608404</c:v>
                </c:pt>
              </c:numCache>
            </c:numRef>
          </c:val>
          <c:smooth val="0"/>
        </c:ser>
        <c:ser>
          <c:idx val="1"/>
          <c:order val="1"/>
          <c:tx>
            <c:strRef>
              <c:f>'26'!$AD$96</c:f>
              <c:strCache>
                <c:ptCount val="1"/>
                <c:pt idx="0">
                  <c:v>Benefícios do RGPS</c:v>
                </c:pt>
              </c:strCache>
            </c:strRef>
          </c:tx>
          <c:spPr>
            <a:ln w="25400">
              <a:solidFill>
                <a:srgbClr val="0000FF"/>
              </a:solidFill>
              <a:prstDash val="solid"/>
            </a:ln>
          </c:spPr>
          <c:marker>
            <c:symbol val="square"/>
            <c:size val="5"/>
            <c:spPr>
              <a:solidFill>
                <a:srgbClr val="0000FF"/>
              </a:solidFill>
              <a:ln>
                <a:solidFill>
                  <a:srgbClr val="0000FF"/>
                </a:solidFill>
                <a:prstDash val="solid"/>
              </a:ln>
            </c:spPr>
          </c:marker>
          <c:dLbls>
            <c:dLbl>
              <c:idx val="7"/>
              <c:layout>
                <c:manualLayout>
                  <c:x val="-2.8316114910324819E-2"/>
                  <c:y val="4.6280423713305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8"/>
              <c:layout>
                <c:manualLayout>
                  <c:x val="-1.5654634712298221E-2"/>
                  <c:y val="3.79540187619751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3"/>
              <c:layout>
                <c:manualLayout>
                  <c:x val="-1.8884607755939919E-2"/>
                  <c:y val="-3.52139831834437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dLbl>
              <c:idx val="14"/>
              <c:layout>
                <c:manualLayout>
                  <c:x val="-2.4310926444900294E-2"/>
                  <c:y val="-3.394529499897858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out/13 a set/14</c:v>
                </c:pt>
              </c:strCache>
            </c:strRef>
          </c:cat>
          <c:val>
            <c:numRef>
              <c:f>'26'!$AD$97:$AD$111</c:f>
              <c:numCache>
                <c:formatCode>#,##0</c:formatCode>
                <c:ptCount val="15"/>
                <c:pt idx="0">
                  <c:v>165391091.68670249</c:v>
                </c:pt>
                <c:pt idx="1">
                  <c:v>175928103.79227442</c:v>
                </c:pt>
                <c:pt idx="2">
                  <c:v>186114567.0197053</c:v>
                </c:pt>
                <c:pt idx="3">
                  <c:v>194249306.12332672</c:v>
                </c:pt>
                <c:pt idx="4">
                  <c:v>214706067.13847005</c:v>
                </c:pt>
                <c:pt idx="5">
                  <c:v>229152946.36186466</c:v>
                </c:pt>
                <c:pt idx="6">
                  <c:v>259362338.32018459</c:v>
                </c:pt>
                <c:pt idx="7">
                  <c:v>278584303.08102208</c:v>
                </c:pt>
                <c:pt idx="8">
                  <c:v>281640420.61002916</c:v>
                </c:pt>
                <c:pt idx="9">
                  <c:v>302259917.80182314</c:v>
                </c:pt>
                <c:pt idx="10">
                  <c:v>325793808.0613184</c:v>
                </c:pt>
                <c:pt idx="11">
                  <c:v>337476473.54452002</c:v>
                </c:pt>
                <c:pt idx="12">
                  <c:v>360044011.98735297</c:v>
                </c:pt>
                <c:pt idx="13">
                  <c:v>381852264.7809698</c:v>
                </c:pt>
                <c:pt idx="14">
                  <c:v>389399860.57158798</c:v>
                </c:pt>
              </c:numCache>
            </c:numRef>
          </c:val>
          <c:smooth val="0"/>
        </c:ser>
        <c:dLbls>
          <c:showLegendKey val="0"/>
          <c:showVal val="0"/>
          <c:showCatName val="0"/>
          <c:showSerName val="0"/>
          <c:showPercent val="0"/>
          <c:showBubbleSize val="0"/>
        </c:dLbls>
        <c:marker val="1"/>
        <c:smooth val="0"/>
        <c:axId val="472998992"/>
        <c:axId val="472999552"/>
      </c:lineChart>
      <c:catAx>
        <c:axId val="472998992"/>
        <c:scaling>
          <c:orientation val="minMax"/>
        </c:scaling>
        <c:delete val="0"/>
        <c:axPos val="b"/>
        <c:title>
          <c:tx>
            <c:rich>
              <a:bodyPr/>
              <a:lstStyle/>
              <a:p>
                <a:pPr>
                  <a:defRPr sz="850" b="0" i="0" u="none" strike="noStrike" baseline="0">
                    <a:solidFill>
                      <a:srgbClr val="000000"/>
                    </a:solidFill>
                    <a:latin typeface="Arial"/>
                    <a:ea typeface="Arial"/>
                    <a:cs typeface="Arial"/>
                  </a:defRPr>
                </a:pPr>
                <a:r>
                  <a:rPr lang="pt-BR"/>
                  <a:t>Valores expressos em reais mil constantes, atualizados pelo INPC mensal, a preços de setembro de 2014.</a:t>
                </a:r>
              </a:p>
            </c:rich>
          </c:tx>
          <c:layout>
            <c:manualLayout>
              <c:xMode val="edge"/>
              <c:yMode val="edge"/>
              <c:x val="1.3565915479133774E-2"/>
              <c:y val="0.90712833681966853"/>
            </c:manualLayout>
          </c:layout>
          <c:overlay val="0"/>
          <c:spPr>
            <a:solidFill>
              <a:srgbClr val="FFFFFF"/>
            </a:solidFill>
            <a:ln w="3175">
              <a:solidFill>
                <a:srgbClr val="000000"/>
              </a:solidFill>
              <a:prstDash val="solid"/>
            </a:ln>
          </c:spPr>
        </c:title>
        <c:numFmt formatCode="@" sourceLinked="0"/>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pt-BR"/>
          </a:p>
        </c:txPr>
        <c:crossAx val="472999552"/>
        <c:crosses val="autoZero"/>
        <c:auto val="1"/>
        <c:lblAlgn val="ctr"/>
        <c:lblOffset val="100"/>
        <c:tickLblSkip val="1"/>
        <c:tickMarkSkip val="1"/>
        <c:noMultiLvlLbl val="0"/>
      </c:catAx>
      <c:valAx>
        <c:axId val="472999552"/>
        <c:scaling>
          <c:orientation val="minMax"/>
          <c:min val="100000000"/>
        </c:scaling>
        <c:delete val="1"/>
        <c:axPos val="l"/>
        <c:numFmt formatCode="#,##0" sourceLinked="1"/>
        <c:majorTickMark val="out"/>
        <c:minorTickMark val="none"/>
        <c:tickLblPos val="nextTo"/>
        <c:crossAx val="472998992"/>
        <c:crosses val="autoZero"/>
        <c:crossBetween val="between"/>
        <c:minorUnit val="20000000"/>
      </c:valAx>
      <c:spPr>
        <a:solidFill>
          <a:srgbClr val="BADEB0"/>
        </a:solidFill>
        <a:ln w="12700">
          <a:solidFill>
            <a:srgbClr val="808080"/>
          </a:solidFill>
          <a:prstDash val="solid"/>
        </a:ln>
      </c:spPr>
    </c:plotArea>
    <c:legend>
      <c:legendPos val="r"/>
      <c:layout>
        <c:manualLayout>
          <c:xMode val="edge"/>
          <c:yMode val="edge"/>
          <c:wMode val="edge"/>
          <c:hMode val="edge"/>
          <c:x val="0.70599613152804641"/>
          <c:y val="0.94168466522678185"/>
          <c:w val="0.93552546744036102"/>
          <c:h val="0.9805615550755939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DA QUANTIDADE DE BENEFÍCIOS CONCEDIDOS, SEGUNDO A CLIENTELA</a:t>
            </a:r>
          </a:p>
        </c:rich>
      </c:tx>
      <c:layout>
        <c:manualLayout>
          <c:xMode val="edge"/>
          <c:yMode val="edge"/>
          <c:x val="0.11741703519936719"/>
          <c:y val="2.24215246636771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10"/>
      <c:rAngAx val="0"/>
      <c:perspective val="0"/>
    </c:view3D>
    <c:floor>
      <c:thickness val="0"/>
    </c:floor>
    <c:sideWall>
      <c:thickness val="0"/>
    </c:sideWall>
    <c:backWall>
      <c:thickness val="0"/>
    </c:backWall>
    <c:plotArea>
      <c:layout>
        <c:manualLayout>
          <c:layoutTarget val="inner"/>
          <c:xMode val="edge"/>
          <c:yMode val="edge"/>
          <c:x val="0.18003931097812095"/>
          <c:y val="0.36771380963120454"/>
          <c:w val="0.6223097922939399"/>
          <c:h val="0.40807264239560503"/>
        </c:manualLayout>
      </c:layout>
      <c:pie3DChart>
        <c:varyColors val="1"/>
        <c:ser>
          <c:idx val="0"/>
          <c:order val="0"/>
          <c:spPr>
            <a:solidFill>
              <a:srgbClr val="808000"/>
            </a:solidFill>
            <a:ln w="12700">
              <a:solidFill>
                <a:srgbClr val="000000"/>
              </a:solidFill>
              <a:prstDash val="solid"/>
            </a:ln>
          </c:spPr>
          <c:dPt>
            <c:idx val="0"/>
            <c:bubble3D val="0"/>
            <c:spPr>
              <a:solidFill>
                <a:srgbClr val="00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'03'!$Y$73:$Y$74</c:f>
              <c:strCache>
                <c:ptCount val="2"/>
                <c:pt idx="0">
                  <c:v>Urbana</c:v>
                </c:pt>
                <c:pt idx="1">
                  <c:v>Rural</c:v>
                </c:pt>
              </c:strCache>
            </c:strRef>
          </c:cat>
          <c:val>
            <c:numRef>
              <c:f>'03'!$Z$73:$Z$74</c:f>
              <c:numCache>
                <c:formatCode>#,##0</c:formatCode>
                <c:ptCount val="2"/>
                <c:pt idx="0">
                  <c:v>416878</c:v>
                </c:pt>
                <c:pt idx="1">
                  <c:v>94470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QUANTIDADE DE BENEFÍCIOS CONCEDIDOS, SEGUNDO AS FAIXAS DE VALOR – (EM %)</a:t>
            </a:r>
          </a:p>
        </c:rich>
      </c:tx>
      <c:layout>
        <c:manualLayout>
          <c:xMode val="edge"/>
          <c:yMode val="edge"/>
          <c:x val="0.24845995893223818"/>
          <c:y val="1.47058823529411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0294132430681914"/>
          <c:w val="0.99178644763860369"/>
          <c:h val="0.66764801764708415"/>
        </c:manualLayout>
      </c:layout>
      <c:bar3DChart>
        <c:barDir val="col"/>
        <c:grouping val="clustered"/>
        <c:varyColors val="0"/>
        <c:ser>
          <c:idx val="0"/>
          <c:order val="0"/>
          <c:tx>
            <c:strRef>
              <c:f>'05'!$V$47</c:f>
              <c:strCache>
                <c:ptCount val="1"/>
                <c:pt idx="0">
                  <c:v>Urbana</c:v>
                </c:pt>
              </c:strCache>
            </c:strRef>
          </c:tx>
          <c:spPr>
            <a:solidFill>
              <a:srgbClr val="003300"/>
            </a:solidFill>
            <a:ln w="12700">
              <a:solidFill>
                <a:srgbClr val="000000"/>
              </a:solidFill>
              <a:prstDash val="solid"/>
            </a:ln>
          </c:spPr>
          <c:invertIfNegative val="0"/>
          <c:dLbls>
            <c:dLbl>
              <c:idx val="0"/>
              <c:layout>
                <c:manualLayout>
                  <c:x val="-2.7153228023088505E-3"/>
                  <c:y val="-1.0049043215853537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2.1857319169806044E-2"/>
                  <c:y val="-1.591198028059664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3744549898408471E-3"/>
                  <c:y val="-2.006881345844852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4.9921583210722487E-3"/>
                  <c:y val="-3.6319344075829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4.7824001465935906E-3"/>
                  <c:y val="-2.4964954232675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7.4267975229996841E-3"/>
                  <c:y val="-3.4367759951658083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9.0446086436321016E-3"/>
                  <c:y val="-2.603857409543552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'05'!$V$49:$V$55</c:f>
              <c:numCache>
                <c:formatCode>0.00%</c:formatCode>
                <c:ptCount val="7"/>
                <c:pt idx="0">
                  <c:v>5.6995092089292309E-3</c:v>
                </c:pt>
                <c:pt idx="1">
                  <c:v>0.40821535317287072</c:v>
                </c:pt>
                <c:pt idx="2">
                  <c:v>0.39458546625151725</c:v>
                </c:pt>
                <c:pt idx="3">
                  <c:v>0.1036994036624624</c:v>
                </c:pt>
                <c:pt idx="4">
                  <c:v>4.7776567724849957E-2</c:v>
                </c:pt>
                <c:pt idx="5">
                  <c:v>2.5206415306156717E-2</c:v>
                </c:pt>
                <c:pt idx="6">
                  <c:v>1.4817284673213745E-2</c:v>
                </c:pt>
              </c:numCache>
            </c:numRef>
          </c:val>
        </c:ser>
        <c:ser>
          <c:idx val="1"/>
          <c:order val="1"/>
          <c:tx>
            <c:strRef>
              <c:f>'05'!$W$47</c:f>
              <c:strCache>
                <c:ptCount val="1"/>
                <c:pt idx="0">
                  <c:v>Rural</c:v>
                </c:pt>
              </c:strCache>
            </c:strRef>
          </c:tx>
          <c:spPr>
            <a:solidFill>
              <a:srgbClr val="008080"/>
            </a:solidFill>
            <a:ln w="12700">
              <a:solidFill>
                <a:srgbClr val="000000"/>
              </a:solidFill>
              <a:prstDash val="solid"/>
            </a:ln>
          </c:spPr>
          <c:invertIfNegative val="0"/>
          <c:dLbls>
            <c:dLbl>
              <c:idx val="0"/>
              <c:layout>
                <c:manualLayout>
                  <c:x val="1.8427352638415079E-2"/>
                  <c:y val="-1.757383165437465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922402410171415E-3"/>
                  <c:y val="-1.13708192436896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2.2689668924854578E-2"/>
                  <c:y val="-1.683213024940322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2.0200596075387933E-2"/>
                  <c:y val="-9.8239347770467944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3.105854581319023E-2"/>
                  <c:y val="-6.9790949811303626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2409416482077393E-2"/>
                  <c:y val="-4.0320473729554829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8134003783407913E-2"/>
                  <c:y val="-9.9323182879315075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'05'!$W$49:$W$55</c:f>
              <c:numCache>
                <c:formatCode>0.00%</c:formatCode>
                <c:ptCount val="7"/>
                <c:pt idx="0">
                  <c:v>2.6145866412617762E-3</c:v>
                </c:pt>
                <c:pt idx="1">
                  <c:v>0.99255848417487036</c:v>
                </c:pt>
                <c:pt idx="2">
                  <c:v>4.170636180798137E-3</c:v>
                </c:pt>
                <c:pt idx="3">
                  <c:v>4.445855827246745E-4</c:v>
                </c:pt>
                <c:pt idx="4">
                  <c:v>1.4819519424155817E-4</c:v>
                </c:pt>
                <c:pt idx="5">
                  <c:v>6.3512226103524925E-5</c:v>
                </c:pt>
                <c:pt idx="6">
                  <c:v>0</c:v>
                </c:pt>
              </c:numCache>
            </c:numRef>
          </c:val>
        </c:ser>
        <c:dLbls>
          <c:showLegendKey val="0"/>
          <c:showVal val="0"/>
          <c:showCatName val="0"/>
          <c:showSerName val="0"/>
          <c:showPercent val="0"/>
          <c:showBubbleSize val="0"/>
        </c:dLbls>
        <c:gapWidth val="150"/>
        <c:shape val="box"/>
        <c:axId val="464241392"/>
        <c:axId val="464241952"/>
        <c:axId val="0"/>
      </c:bar3DChart>
      <c:catAx>
        <c:axId val="464241392"/>
        <c:scaling>
          <c:orientation val="minMax"/>
        </c:scaling>
        <c:delete val="0"/>
        <c:axPos val="b"/>
        <c:title>
          <c:tx>
            <c:rich>
              <a:bodyPr/>
              <a:lstStyle/>
              <a:p>
                <a:pPr>
                  <a:defRPr sz="750"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4117770572796047"/>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464241952"/>
        <c:crosses val="autoZero"/>
        <c:auto val="1"/>
        <c:lblAlgn val="ctr"/>
        <c:lblOffset val="100"/>
        <c:tickLblSkip val="1"/>
        <c:tickMarkSkip val="1"/>
        <c:noMultiLvlLbl val="0"/>
      </c:catAx>
      <c:valAx>
        <c:axId val="464241952"/>
        <c:scaling>
          <c:orientation val="minMax"/>
          <c:max val="1.1000000000000001"/>
          <c:min val="0"/>
        </c:scaling>
        <c:delete val="1"/>
        <c:axPos val="l"/>
        <c:numFmt formatCode="0.00%" sourceLinked="1"/>
        <c:majorTickMark val="out"/>
        <c:minorTickMark val="none"/>
        <c:tickLblPos val="nextTo"/>
        <c:crossAx val="464241392"/>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wMode val="edge"/>
          <c:hMode val="edge"/>
          <c:x val="0.4537987679671458"/>
          <c:y val="0.935295352786784"/>
          <c:w val="0.54722792607802873"/>
          <c:h val="0.98823652925737226"/>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VALOR DE BENEFÍCIOS CONCEDIDOS, SEGUNDO AS FAIXAS DE VALOR – (EM %)</a:t>
            </a:r>
          </a:p>
        </c:rich>
      </c:tx>
      <c:layout>
        <c:manualLayout>
          <c:xMode val="edge"/>
          <c:yMode val="edge"/>
          <c:x val="0.26591375770020537"/>
          <c:y val="2.35988200589970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1504457919829461"/>
          <c:w val="0.99178644763860369"/>
          <c:h val="0.65486914312875399"/>
        </c:manualLayout>
      </c:layout>
      <c:bar3DChart>
        <c:barDir val="col"/>
        <c:grouping val="clustered"/>
        <c:varyColors val="0"/>
        <c:ser>
          <c:idx val="0"/>
          <c:order val="0"/>
          <c:tx>
            <c:strRef>
              <c:f>'05'!$Y$47</c:f>
              <c:strCache>
                <c:ptCount val="1"/>
                <c:pt idx="0">
                  <c:v>Urbana</c:v>
                </c:pt>
              </c:strCache>
            </c:strRef>
          </c:tx>
          <c:spPr>
            <a:solidFill>
              <a:srgbClr val="003300"/>
            </a:solidFill>
            <a:ln w="12700">
              <a:solidFill>
                <a:srgbClr val="000000"/>
              </a:solidFill>
              <a:prstDash val="solid"/>
            </a:ln>
          </c:spPr>
          <c:invertIfNegative val="0"/>
          <c:dLbls>
            <c:dLbl>
              <c:idx val="0"/>
              <c:layout>
                <c:manualLayout>
                  <c:x val="-7.7719391852199282E-3"/>
                  <c:y val="-7.2712259271170421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1.5362899966046284E-2"/>
                  <c:y val="-1.676633867967869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3.035133955278102E-3"/>
                  <c:y val="-1.060874203954564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9.1128393345082381E-3"/>
                  <c:y val="-1.1083526476603933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9.0303804426909995E-3"/>
                  <c:y val="-1.033800370577830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7.2161770333122321E-3"/>
                  <c:y val="-1.37272720666472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1.0213800277018681E-2"/>
                  <c:y val="-1.22933380180828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067761806981519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88295687885010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4722792607802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149897330595482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'05'!$Y$49:$Y$55</c:f>
              <c:numCache>
                <c:formatCode>0.00%</c:formatCode>
                <c:ptCount val="7"/>
                <c:pt idx="0">
                  <c:v>2.6097732212724124E-3</c:v>
                </c:pt>
                <c:pt idx="1">
                  <c:v>0.26124202577445338</c:v>
                </c:pt>
                <c:pt idx="2">
                  <c:v>0.34647499103041263</c:v>
                </c:pt>
                <c:pt idx="3">
                  <c:v>0.16060803025449338</c:v>
                </c:pt>
                <c:pt idx="4">
                  <c:v>0.10543759035337665</c:v>
                </c:pt>
                <c:pt idx="5">
                  <c:v>7.1733187745575133E-2</c:v>
                </c:pt>
                <c:pt idx="6">
                  <c:v>5.2148164402655517E-2</c:v>
                </c:pt>
              </c:numCache>
            </c:numRef>
          </c:val>
        </c:ser>
        <c:ser>
          <c:idx val="1"/>
          <c:order val="1"/>
          <c:tx>
            <c:strRef>
              <c:f>'05'!$Z$47</c:f>
              <c:strCache>
                <c:ptCount val="1"/>
                <c:pt idx="0">
                  <c:v>Rural</c:v>
                </c:pt>
              </c:strCache>
            </c:strRef>
          </c:tx>
          <c:spPr>
            <a:solidFill>
              <a:srgbClr val="008080"/>
            </a:solidFill>
            <a:ln w="12700">
              <a:solidFill>
                <a:srgbClr val="000000"/>
              </a:solidFill>
              <a:prstDash val="solid"/>
            </a:ln>
          </c:spPr>
          <c:invertIfNegative val="0"/>
          <c:dLbls>
            <c:dLbl>
              <c:idx val="0"/>
              <c:layout>
                <c:manualLayout>
                  <c:x val="1.7138514769842683E-2"/>
                  <c:y val="-2.271486893905216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
              <c:layout>
                <c:manualLayout>
                  <c:x val="3.387389717969036E-3"/>
                  <c:y val="-1.079744591802439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1.6973596986208372E-2"/>
                  <c:y val="-8.9804455521970139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3"/>
              <c:layout>
                <c:manualLayout>
                  <c:x val="1.8944526184740185E-2"/>
                  <c:y val="-2.304934040445527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4"/>
              <c:layout>
                <c:manualLayout>
                  <c:x val="2.1942149428446633E-2"/>
                  <c:y val="-1.14443853473331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2.2886384581804031E-2"/>
                  <c:y val="-1.4352747115043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6"/>
              <c:layout>
                <c:manualLayout>
                  <c:x val="2.1777231644812378E-2"/>
                  <c:y val="-1.1471328882046272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7"/>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170431211498973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2114989733059549"/>
                  <c:y val="0.18584124332032206"/>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2320328542094455"/>
                  <c:y val="0.28318665648810981"/>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'05'!$Z$49:$Z$55</c:f>
              <c:numCache>
                <c:formatCode>0.00%</c:formatCode>
                <c:ptCount val="7"/>
                <c:pt idx="0">
                  <c:v>1.3311281279706876E-3</c:v>
                </c:pt>
                <c:pt idx="1">
                  <c:v>0.991247865108702</c:v>
                </c:pt>
                <c:pt idx="2">
                  <c:v>5.614951330497245E-3</c:v>
                </c:pt>
                <c:pt idx="3">
                  <c:v>1.0213420528893623E-3</c:v>
                </c:pt>
                <c:pt idx="4">
                  <c:v>5.0455071519100103E-4</c:v>
                </c:pt>
                <c:pt idx="5">
                  <c:v>2.8016266474943717E-4</c:v>
                </c:pt>
                <c:pt idx="6">
                  <c:v>0</c:v>
                </c:pt>
              </c:numCache>
            </c:numRef>
          </c:val>
        </c:ser>
        <c:dLbls>
          <c:showLegendKey val="0"/>
          <c:showVal val="0"/>
          <c:showCatName val="0"/>
          <c:showSerName val="0"/>
          <c:showPercent val="0"/>
          <c:showBubbleSize val="0"/>
        </c:dLbls>
        <c:gapWidth val="150"/>
        <c:shape val="box"/>
        <c:axId val="464630144"/>
        <c:axId val="464630704"/>
        <c:axId val="0"/>
      </c:bar3DChart>
      <c:catAx>
        <c:axId val="464630144"/>
        <c:scaling>
          <c:orientation val="minMax"/>
        </c:scaling>
        <c:delete val="0"/>
        <c:axPos val="b"/>
        <c:title>
          <c:tx>
            <c:rich>
              <a:bodyPr/>
              <a:lstStyle/>
              <a:p>
                <a:pPr>
                  <a:defRPr sz="725"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3776058966080569"/>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464630704"/>
        <c:crosses val="autoZero"/>
        <c:auto val="1"/>
        <c:lblAlgn val="ctr"/>
        <c:lblOffset val="100"/>
        <c:tickLblSkip val="1"/>
        <c:tickMarkSkip val="1"/>
        <c:noMultiLvlLbl val="0"/>
      </c:catAx>
      <c:valAx>
        <c:axId val="464630704"/>
        <c:scaling>
          <c:orientation val="minMax"/>
          <c:max val="1.1000000000000001"/>
        </c:scaling>
        <c:delete val="1"/>
        <c:axPos val="l"/>
        <c:numFmt formatCode="0.00%" sourceLinked="1"/>
        <c:majorTickMark val="out"/>
        <c:minorTickMark val="none"/>
        <c:tickLblPos val="nextTo"/>
        <c:crossAx val="464630144"/>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wMode val="edge"/>
          <c:hMode val="edge"/>
          <c:x val="0.4537987679671458"/>
          <c:y val="0.92920632708522055"/>
          <c:w val="0.54722792607802873"/>
          <c:h val="0.98230367221796389"/>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9525</xdr:colOff>
      <xdr:row>109</xdr:row>
      <xdr:rowOff>9525</xdr:rowOff>
    </xdr:from>
    <xdr:to>
      <xdr:col>18</xdr:col>
      <xdr:colOff>647700</xdr:colOff>
      <xdr:row>128</xdr:row>
      <xdr:rowOff>9525</xdr:rowOff>
    </xdr:to>
    <xdr:graphicFrame macro="">
      <xdr:nvGraphicFramePr>
        <xdr:cNvPr id="1293"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129</xdr:row>
      <xdr:rowOff>0</xdr:rowOff>
    </xdr:from>
    <xdr:to>
      <xdr:col>18</xdr:col>
      <xdr:colOff>638175</xdr:colOff>
      <xdr:row>148</xdr:row>
      <xdr:rowOff>9525</xdr:rowOff>
    </xdr:to>
    <xdr:graphicFrame macro="">
      <xdr:nvGraphicFramePr>
        <xdr:cNvPr id="1294"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70</xdr:row>
      <xdr:rowOff>142875</xdr:rowOff>
    </xdr:from>
    <xdr:to>
      <xdr:col>12</xdr:col>
      <xdr:colOff>66675</xdr:colOff>
      <xdr:row>83</xdr:row>
      <xdr:rowOff>142875</xdr:rowOff>
    </xdr:to>
    <xdr:graphicFrame macro="">
      <xdr:nvGraphicFramePr>
        <xdr:cNvPr id="33326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70</xdr:row>
      <xdr:rowOff>142875</xdr:rowOff>
    </xdr:from>
    <xdr:to>
      <xdr:col>22</xdr:col>
      <xdr:colOff>428625</xdr:colOff>
      <xdr:row>83</xdr:row>
      <xdr:rowOff>133350</xdr:rowOff>
    </xdr:to>
    <xdr:graphicFrame macro="">
      <xdr:nvGraphicFramePr>
        <xdr:cNvPr id="33326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43</xdr:row>
      <xdr:rowOff>85725</xdr:rowOff>
    </xdr:from>
    <xdr:to>
      <xdr:col>22</xdr:col>
      <xdr:colOff>438150</xdr:colOff>
      <xdr:row>56</xdr:row>
      <xdr:rowOff>66675</xdr:rowOff>
    </xdr:to>
    <xdr:graphicFrame macro="">
      <xdr:nvGraphicFramePr>
        <xdr:cNvPr id="33326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56</xdr:row>
      <xdr:rowOff>152400</xdr:rowOff>
    </xdr:from>
    <xdr:to>
      <xdr:col>22</xdr:col>
      <xdr:colOff>438150</xdr:colOff>
      <xdr:row>70</xdr:row>
      <xdr:rowOff>19050</xdr:rowOff>
    </xdr:to>
    <xdr:graphicFrame macro="">
      <xdr:nvGraphicFramePr>
        <xdr:cNvPr id="333269"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302087</xdr:colOff>
      <xdr:row>6</xdr:row>
      <xdr:rowOff>28172</xdr:rowOff>
    </xdr:from>
    <xdr:ext cx="937629" cy="4526432"/>
    <xdr:sp macro="" textlink="">
      <xdr:nvSpPr>
        <xdr:cNvPr id="2" name="Retângulo 1"/>
        <xdr:cNvSpPr/>
      </xdr:nvSpPr>
      <xdr:spPr>
        <a:xfrm rot="18857041">
          <a:off x="4003611" y="2851273"/>
          <a:ext cx="4526432" cy="937629"/>
        </a:xfrm>
        <a:prstGeom prst="rect">
          <a:avLst/>
        </a:prstGeom>
        <a:noFill/>
      </xdr:spPr>
      <xdr:txBody>
        <a:bodyPr wrap="none" lIns="91440" tIns="45720" rIns="91440" bIns="45720">
          <a:spAutoFit/>
        </a:bodyPr>
        <a:lstStyle/>
        <a:p>
          <a:pPr algn="ctr"/>
          <a:r>
            <a:rPr lang="pt-BR"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Não Disponível</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59</xdr:row>
      <xdr:rowOff>9525</xdr:rowOff>
    </xdr:from>
    <xdr:to>
      <xdr:col>18</xdr:col>
      <xdr:colOff>638175</xdr:colOff>
      <xdr:row>79</xdr:row>
      <xdr:rowOff>133350</xdr:rowOff>
    </xdr:to>
    <xdr:graphicFrame macro="">
      <xdr:nvGraphicFramePr>
        <xdr:cNvPr id="341225"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37</xdr:row>
      <xdr:rowOff>0</xdr:rowOff>
    </xdr:from>
    <xdr:to>
      <xdr:col>18</xdr:col>
      <xdr:colOff>638175</xdr:colOff>
      <xdr:row>57</xdr:row>
      <xdr:rowOff>152400</xdr:rowOff>
    </xdr:to>
    <xdr:graphicFrame macro="">
      <xdr:nvGraphicFramePr>
        <xdr:cNvPr id="341226"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9</xdr:col>
      <xdr:colOff>37475</xdr:colOff>
      <xdr:row>8</xdr:row>
      <xdr:rowOff>124449</xdr:rowOff>
    </xdr:from>
    <xdr:ext cx="937629" cy="4526432"/>
    <xdr:sp macro="" textlink="">
      <xdr:nvSpPr>
        <xdr:cNvPr id="4" name="Retângulo 3"/>
        <xdr:cNvSpPr/>
      </xdr:nvSpPr>
      <xdr:spPr>
        <a:xfrm rot="16200000">
          <a:off x="2110224" y="3366650"/>
          <a:ext cx="4526432" cy="937629"/>
        </a:xfrm>
        <a:prstGeom prst="rect">
          <a:avLst/>
        </a:prstGeom>
        <a:noFill/>
      </xdr:spPr>
      <xdr:txBody>
        <a:bodyPr wrap="none" lIns="91440" tIns="45720" rIns="91440" bIns="45720">
          <a:spAutoFit/>
        </a:bodyPr>
        <a:lstStyle/>
        <a:p>
          <a:pPr algn="ctr"/>
          <a:r>
            <a:rPr lang="pt-BR"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Não Disponível</a:t>
          </a:r>
        </a:p>
      </xdr:txBody>
    </xdr:sp>
    <xdr:clientData/>
  </xdr:oneCellAnchor>
  <xdr:oneCellAnchor>
    <xdr:from>
      <xdr:col>16</xdr:col>
      <xdr:colOff>542303</xdr:colOff>
      <xdr:row>8</xdr:row>
      <xdr:rowOff>153025</xdr:rowOff>
    </xdr:from>
    <xdr:ext cx="937629" cy="4526432"/>
    <xdr:sp macro="" textlink="">
      <xdr:nvSpPr>
        <xdr:cNvPr id="5" name="Retângulo 4"/>
        <xdr:cNvSpPr/>
      </xdr:nvSpPr>
      <xdr:spPr>
        <a:xfrm rot="16200000">
          <a:off x="6520302" y="3395226"/>
          <a:ext cx="4526432" cy="937629"/>
        </a:xfrm>
        <a:prstGeom prst="rect">
          <a:avLst/>
        </a:prstGeom>
        <a:noFill/>
      </xdr:spPr>
      <xdr:txBody>
        <a:bodyPr wrap="none" lIns="91440" tIns="45720" rIns="91440" bIns="45720">
          <a:spAutoFit/>
        </a:bodyPr>
        <a:lstStyle/>
        <a:p>
          <a:pPr algn="ctr"/>
          <a:r>
            <a:rPr lang="pt-BR"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Não Disponível</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13</xdr:col>
      <xdr:colOff>323226</xdr:colOff>
      <xdr:row>9</xdr:row>
      <xdr:rowOff>48248</xdr:rowOff>
    </xdr:from>
    <xdr:ext cx="937629" cy="4526432"/>
    <xdr:sp macro="" textlink="">
      <xdr:nvSpPr>
        <xdr:cNvPr id="2" name="Retângulo 1"/>
        <xdr:cNvSpPr/>
      </xdr:nvSpPr>
      <xdr:spPr>
        <a:xfrm rot="18674145">
          <a:off x="4548625" y="3261874"/>
          <a:ext cx="4526432" cy="937629"/>
        </a:xfrm>
        <a:prstGeom prst="rect">
          <a:avLst/>
        </a:prstGeom>
        <a:noFill/>
      </xdr:spPr>
      <xdr:txBody>
        <a:bodyPr wrap="none" lIns="91440" tIns="45720" rIns="91440" bIns="45720">
          <a:spAutoFit/>
        </a:bodyPr>
        <a:lstStyle/>
        <a:p>
          <a:pPr algn="ctr"/>
          <a:r>
            <a:rPr lang="pt-BR"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Não Disponível</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11</xdr:col>
      <xdr:colOff>523875</xdr:colOff>
      <xdr:row>44</xdr:row>
      <xdr:rowOff>152400</xdr:rowOff>
    </xdr:from>
    <xdr:to>
      <xdr:col>21</xdr:col>
      <xdr:colOff>0</xdr:colOff>
      <xdr:row>63</xdr:row>
      <xdr:rowOff>66675</xdr:rowOff>
    </xdr:to>
    <xdr:graphicFrame macro="">
      <xdr:nvGraphicFramePr>
        <xdr:cNvPr id="586306"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552450</xdr:colOff>
      <xdr:row>64</xdr:row>
      <xdr:rowOff>9525</xdr:rowOff>
    </xdr:from>
    <xdr:to>
      <xdr:col>21</xdr:col>
      <xdr:colOff>0</xdr:colOff>
      <xdr:row>83</xdr:row>
      <xdr:rowOff>57150</xdr:rowOff>
    </xdr:to>
    <xdr:graphicFrame macro="">
      <xdr:nvGraphicFramePr>
        <xdr:cNvPr id="586307"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44</xdr:row>
      <xdr:rowOff>152400</xdr:rowOff>
    </xdr:from>
    <xdr:to>
      <xdr:col>11</xdr:col>
      <xdr:colOff>400050</xdr:colOff>
      <xdr:row>83</xdr:row>
      <xdr:rowOff>57150</xdr:rowOff>
    </xdr:to>
    <xdr:graphicFrame macro="">
      <xdr:nvGraphicFramePr>
        <xdr:cNvPr id="586308" name="Gráfico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87</xdr:row>
      <xdr:rowOff>0</xdr:rowOff>
    </xdr:from>
    <xdr:to>
      <xdr:col>11</xdr:col>
      <xdr:colOff>390525</xdr:colOff>
      <xdr:row>125</xdr:row>
      <xdr:rowOff>114300</xdr:rowOff>
    </xdr:to>
    <xdr:graphicFrame macro="">
      <xdr:nvGraphicFramePr>
        <xdr:cNvPr id="586309" name="Gráfico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542925</xdr:colOff>
      <xdr:row>87</xdr:row>
      <xdr:rowOff>9525</xdr:rowOff>
    </xdr:from>
    <xdr:to>
      <xdr:col>20</xdr:col>
      <xdr:colOff>419100</xdr:colOff>
      <xdr:row>125</xdr:row>
      <xdr:rowOff>114300</xdr:rowOff>
    </xdr:to>
    <xdr:graphicFrame macro="">
      <xdr:nvGraphicFramePr>
        <xdr:cNvPr id="586310" name="Gráfico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581025</xdr:colOff>
      <xdr:row>0</xdr:row>
      <xdr:rowOff>0</xdr:rowOff>
    </xdr:to>
    <xdr:sp macro="" textlink="" fLocksText="0">
      <xdr:nvSpPr>
        <xdr:cNvPr id="350209" name="Text Box 1"/>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19050</xdr:colOff>
      <xdr:row>0</xdr:row>
      <xdr:rowOff>0</xdr:rowOff>
    </xdr:from>
    <xdr:to>
      <xdr:col>8</xdr:col>
      <xdr:colOff>733425</xdr:colOff>
      <xdr:row>0</xdr:row>
      <xdr:rowOff>0</xdr:rowOff>
    </xdr:to>
    <xdr:sp macro="" textlink="" fLocksText="0">
      <xdr:nvSpPr>
        <xdr:cNvPr id="350210" name="Text Box 2"/>
        <xdr:cNvSpPr txBox="1">
          <a:spLocks noChangeArrowheads="1"/>
        </xdr:cNvSpPr>
      </xdr:nvSpPr>
      <xdr:spPr bwMode="auto">
        <a:xfrm>
          <a:off x="5648325" y="0"/>
          <a:ext cx="714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11" name="Text Box 3"/>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9525</xdr:colOff>
      <xdr:row>0</xdr:row>
      <xdr:rowOff>0</xdr:rowOff>
    </xdr:from>
    <xdr:to>
      <xdr:col>5</xdr:col>
      <xdr:colOff>0</xdr:colOff>
      <xdr:row>0</xdr:row>
      <xdr:rowOff>0</xdr:rowOff>
    </xdr:to>
    <xdr:sp macro="" textlink="" fLocksText="0">
      <xdr:nvSpPr>
        <xdr:cNvPr id="350212" name="Text Box 4"/>
        <xdr:cNvSpPr txBox="1">
          <a:spLocks noChangeArrowheads="1"/>
        </xdr:cNvSpPr>
      </xdr:nvSpPr>
      <xdr:spPr bwMode="auto">
        <a:xfrm>
          <a:off x="3838575" y="0"/>
          <a:ext cx="5715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1</xdr:col>
      <xdr:colOff>0</xdr:colOff>
      <xdr:row>0</xdr:row>
      <xdr:rowOff>0</xdr:rowOff>
    </xdr:to>
    <xdr:sp macro="" textlink="" fLocksText="0">
      <xdr:nvSpPr>
        <xdr:cNvPr id="350213" name="Text Box 5"/>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4" name="Text Box 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5" name="Text Box 7"/>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6" name="Text Box 8"/>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4</xdr:col>
      <xdr:colOff>0</xdr:colOff>
      <xdr:row>0</xdr:row>
      <xdr:rowOff>0</xdr:rowOff>
    </xdr:to>
    <xdr:sp macro="" textlink="" fLocksText="0">
      <xdr:nvSpPr>
        <xdr:cNvPr id="350217" name="Text Box 9"/>
        <xdr:cNvSpPr txBox="1">
          <a:spLocks noChangeArrowheads="1"/>
        </xdr:cNvSpPr>
      </xdr:nvSpPr>
      <xdr:spPr bwMode="auto">
        <a:xfrm>
          <a:off x="457200" y="0"/>
          <a:ext cx="3371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8" name="Text Box 10"/>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9" name="Text Box 11"/>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0" name="Text Box 12"/>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21" name="Text Box 13"/>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47625</xdr:colOff>
      <xdr:row>0</xdr:row>
      <xdr:rowOff>0</xdr:rowOff>
    </xdr:from>
    <xdr:to>
      <xdr:col>8</xdr:col>
      <xdr:colOff>733425</xdr:colOff>
      <xdr:row>0</xdr:row>
      <xdr:rowOff>0</xdr:rowOff>
    </xdr:to>
    <xdr:sp macro="" textlink="" fLocksText="0">
      <xdr:nvSpPr>
        <xdr:cNvPr id="350222" name="Text Box 14"/>
        <xdr:cNvSpPr txBox="1">
          <a:spLocks noChangeArrowheads="1"/>
        </xdr:cNvSpPr>
      </xdr:nvSpPr>
      <xdr:spPr bwMode="auto">
        <a:xfrm>
          <a:off x="5676900" y="0"/>
          <a:ext cx="685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23" name="Text Box 15"/>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4" name="Text Box 1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38100</xdr:colOff>
      <xdr:row>0</xdr:row>
      <xdr:rowOff>0</xdr:rowOff>
    </xdr:from>
    <xdr:to>
      <xdr:col>3</xdr:col>
      <xdr:colOff>2371725</xdr:colOff>
      <xdr:row>0</xdr:row>
      <xdr:rowOff>0</xdr:rowOff>
    </xdr:to>
    <xdr:sp macro="" textlink="" fLocksText="0">
      <xdr:nvSpPr>
        <xdr:cNvPr id="350225" name="Text Box 17"/>
        <xdr:cNvSpPr txBox="1">
          <a:spLocks noChangeArrowheads="1"/>
        </xdr:cNvSpPr>
      </xdr:nvSpPr>
      <xdr:spPr bwMode="auto">
        <a:xfrm>
          <a:off x="476250" y="0"/>
          <a:ext cx="3352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6" name="Text Box 18"/>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7" name="Text Box 19"/>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8" name="Text Box 20"/>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9" name="Text Box 21"/>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30" name="Text Box 22"/>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1" name="Text Box 23"/>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5</xdr:col>
      <xdr:colOff>0</xdr:colOff>
      <xdr:row>87</xdr:row>
      <xdr:rowOff>0</xdr:rowOff>
    </xdr:to>
    <xdr:sp macro="" textlink="" fLocksText="0">
      <xdr:nvSpPr>
        <xdr:cNvPr id="350232" name="Text Box 24"/>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3" name="Text Box 25"/>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87</xdr:row>
      <xdr:rowOff>0</xdr:rowOff>
    </xdr:from>
    <xdr:to>
      <xdr:col>0</xdr:col>
      <xdr:colOff>381000</xdr:colOff>
      <xdr:row>87</xdr:row>
      <xdr:rowOff>0</xdr:rowOff>
    </xdr:to>
    <xdr:sp macro="" textlink="" fLocksText="0">
      <xdr:nvSpPr>
        <xdr:cNvPr id="350234" name="Text Box 26"/>
        <xdr:cNvSpPr txBox="1">
          <a:spLocks noChangeArrowheads="1"/>
        </xdr:cNvSpPr>
      </xdr:nvSpPr>
      <xdr:spPr bwMode="auto">
        <a:xfrm>
          <a:off x="57150" y="13458825"/>
          <a:ext cx="323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87</xdr:row>
      <xdr:rowOff>0</xdr:rowOff>
    </xdr:from>
    <xdr:to>
      <xdr:col>3</xdr:col>
      <xdr:colOff>2476500</xdr:colOff>
      <xdr:row>87</xdr:row>
      <xdr:rowOff>0</xdr:rowOff>
    </xdr:to>
    <xdr:sp macro="" textlink="" fLocksText="0">
      <xdr:nvSpPr>
        <xdr:cNvPr id="350235" name="Text Box 27"/>
        <xdr:cNvSpPr txBox="1">
          <a:spLocks noChangeArrowheads="1"/>
        </xdr:cNvSpPr>
      </xdr:nvSpPr>
      <xdr:spPr bwMode="auto">
        <a:xfrm>
          <a:off x="447675" y="13458825"/>
          <a:ext cx="3381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5</xdr:col>
      <xdr:colOff>552450</xdr:colOff>
      <xdr:row>142</xdr:row>
      <xdr:rowOff>9525</xdr:rowOff>
    </xdr:from>
    <xdr:to>
      <xdr:col>14</xdr:col>
      <xdr:colOff>504825</xdr:colOff>
      <xdr:row>158</xdr:row>
      <xdr:rowOff>0</xdr:rowOff>
    </xdr:to>
    <xdr:graphicFrame macro="">
      <xdr:nvGraphicFramePr>
        <xdr:cNvPr id="6780655"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159</xdr:row>
      <xdr:rowOff>0</xdr:rowOff>
    </xdr:from>
    <xdr:to>
      <xdr:col>5</xdr:col>
      <xdr:colOff>428625</xdr:colOff>
      <xdr:row>170</xdr:row>
      <xdr:rowOff>57150</xdr:rowOff>
    </xdr:to>
    <xdr:graphicFrame macro="">
      <xdr:nvGraphicFramePr>
        <xdr:cNvPr id="6780656"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142</xdr:row>
      <xdr:rowOff>9525</xdr:rowOff>
    </xdr:from>
    <xdr:to>
      <xdr:col>5</xdr:col>
      <xdr:colOff>447675</xdr:colOff>
      <xdr:row>157</xdr:row>
      <xdr:rowOff>142875</xdr:rowOff>
    </xdr:to>
    <xdr:graphicFrame macro="">
      <xdr:nvGraphicFramePr>
        <xdr:cNvPr id="6780657"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159</xdr:row>
      <xdr:rowOff>0</xdr:rowOff>
    </xdr:from>
    <xdr:to>
      <xdr:col>14</xdr:col>
      <xdr:colOff>495300</xdr:colOff>
      <xdr:row>170</xdr:row>
      <xdr:rowOff>66675</xdr:rowOff>
    </xdr:to>
    <xdr:graphicFrame macro="">
      <xdr:nvGraphicFramePr>
        <xdr:cNvPr id="6780658"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129</xdr:row>
      <xdr:rowOff>0</xdr:rowOff>
    </xdr:from>
    <xdr:to>
      <xdr:col>5</xdr:col>
      <xdr:colOff>447675</xdr:colOff>
      <xdr:row>141</xdr:row>
      <xdr:rowOff>19050</xdr:rowOff>
    </xdr:to>
    <xdr:graphicFrame macro="">
      <xdr:nvGraphicFramePr>
        <xdr:cNvPr id="6780659"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542925</xdr:colOff>
      <xdr:row>129</xdr:row>
      <xdr:rowOff>9525</xdr:rowOff>
    </xdr:from>
    <xdr:to>
      <xdr:col>14</xdr:col>
      <xdr:colOff>485775</xdr:colOff>
      <xdr:row>141</xdr:row>
      <xdr:rowOff>28575</xdr:rowOff>
    </xdr:to>
    <xdr:graphicFrame macro="">
      <xdr:nvGraphicFramePr>
        <xdr:cNvPr id="6780660"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48</xdr:row>
      <xdr:rowOff>0</xdr:rowOff>
    </xdr:from>
    <xdr:to>
      <xdr:col>7</xdr:col>
      <xdr:colOff>466725</xdr:colOff>
      <xdr:row>85</xdr:row>
      <xdr:rowOff>142875</xdr:rowOff>
    </xdr:to>
    <xdr:graphicFrame macro="">
      <xdr:nvGraphicFramePr>
        <xdr:cNvPr id="46922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48</xdr:row>
      <xdr:rowOff>9525</xdr:rowOff>
    </xdr:from>
    <xdr:to>
      <xdr:col>13</xdr:col>
      <xdr:colOff>847725</xdr:colOff>
      <xdr:row>85</xdr:row>
      <xdr:rowOff>152400</xdr:rowOff>
    </xdr:to>
    <xdr:graphicFrame macro="">
      <xdr:nvGraphicFramePr>
        <xdr:cNvPr id="46922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46</xdr:row>
      <xdr:rowOff>9525</xdr:rowOff>
    </xdr:from>
    <xdr:to>
      <xdr:col>9</xdr:col>
      <xdr:colOff>57150</xdr:colOff>
      <xdr:row>88</xdr:row>
      <xdr:rowOff>133350</xdr:rowOff>
    </xdr:to>
    <xdr:graphicFrame macro="">
      <xdr:nvGraphicFramePr>
        <xdr:cNvPr id="49596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46</xdr:row>
      <xdr:rowOff>19050</xdr:rowOff>
    </xdr:from>
    <xdr:to>
      <xdr:col>15</xdr:col>
      <xdr:colOff>781050</xdr:colOff>
      <xdr:row>66</xdr:row>
      <xdr:rowOff>95250</xdr:rowOff>
    </xdr:to>
    <xdr:graphicFrame macro="">
      <xdr:nvGraphicFramePr>
        <xdr:cNvPr id="495965"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67</xdr:row>
      <xdr:rowOff>47625</xdr:rowOff>
    </xdr:from>
    <xdr:to>
      <xdr:col>15</xdr:col>
      <xdr:colOff>781050</xdr:colOff>
      <xdr:row>88</xdr:row>
      <xdr:rowOff>123825</xdr:rowOff>
    </xdr:to>
    <xdr:graphicFrame macro="">
      <xdr:nvGraphicFramePr>
        <xdr:cNvPr id="495966"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43</xdr:row>
      <xdr:rowOff>152400</xdr:rowOff>
    </xdr:from>
    <xdr:to>
      <xdr:col>8</xdr:col>
      <xdr:colOff>590550</xdr:colOff>
      <xdr:row>87</xdr:row>
      <xdr:rowOff>0</xdr:rowOff>
    </xdr:to>
    <xdr:graphicFrame macro="">
      <xdr:nvGraphicFramePr>
        <xdr:cNvPr id="58095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43</xdr:row>
      <xdr:rowOff>152400</xdr:rowOff>
    </xdr:from>
    <xdr:to>
      <xdr:col>13</xdr:col>
      <xdr:colOff>800100</xdr:colOff>
      <xdr:row>65</xdr:row>
      <xdr:rowOff>19050</xdr:rowOff>
    </xdr:to>
    <xdr:graphicFrame macro="">
      <xdr:nvGraphicFramePr>
        <xdr:cNvPr id="58095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65</xdr:row>
      <xdr:rowOff>104775</xdr:rowOff>
    </xdr:from>
    <xdr:to>
      <xdr:col>13</xdr:col>
      <xdr:colOff>809625</xdr:colOff>
      <xdr:row>87</xdr:row>
      <xdr:rowOff>0</xdr:rowOff>
    </xdr:to>
    <xdr:graphicFrame macro="">
      <xdr:nvGraphicFramePr>
        <xdr:cNvPr id="58095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109</xdr:row>
      <xdr:rowOff>95250</xdr:rowOff>
    </xdr:from>
    <xdr:to>
      <xdr:col>14</xdr:col>
      <xdr:colOff>1066800</xdr:colOff>
      <xdr:row>123</xdr:row>
      <xdr:rowOff>104775</xdr:rowOff>
    </xdr:to>
    <xdr:graphicFrame macro="">
      <xdr:nvGraphicFramePr>
        <xdr:cNvPr id="36489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139</xdr:row>
      <xdr:rowOff>76200</xdr:rowOff>
    </xdr:from>
    <xdr:to>
      <xdr:col>14</xdr:col>
      <xdr:colOff>1066800</xdr:colOff>
      <xdr:row>154</xdr:row>
      <xdr:rowOff>28575</xdr:rowOff>
    </xdr:to>
    <xdr:graphicFrame macro="">
      <xdr:nvGraphicFramePr>
        <xdr:cNvPr id="36489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124</xdr:row>
      <xdr:rowOff>47625</xdr:rowOff>
    </xdr:from>
    <xdr:to>
      <xdr:col>14</xdr:col>
      <xdr:colOff>1066800</xdr:colOff>
      <xdr:row>138</xdr:row>
      <xdr:rowOff>114300</xdr:rowOff>
    </xdr:to>
    <xdr:graphicFrame macro="">
      <xdr:nvGraphicFramePr>
        <xdr:cNvPr id="364895"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109</xdr:row>
      <xdr:rowOff>9525</xdr:rowOff>
    </xdr:from>
    <xdr:to>
      <xdr:col>18</xdr:col>
      <xdr:colOff>0</xdr:colOff>
      <xdr:row>128</xdr:row>
      <xdr:rowOff>9525</xdr:rowOff>
    </xdr:to>
    <xdr:graphicFrame macro="">
      <xdr:nvGraphicFramePr>
        <xdr:cNvPr id="60120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49</xdr:row>
      <xdr:rowOff>0</xdr:rowOff>
    </xdr:from>
    <xdr:to>
      <xdr:col>9</xdr:col>
      <xdr:colOff>276225</xdr:colOff>
      <xdr:row>87</xdr:row>
      <xdr:rowOff>190500</xdr:rowOff>
    </xdr:to>
    <xdr:graphicFrame macro="">
      <xdr:nvGraphicFramePr>
        <xdr:cNvPr id="37001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49</xdr:row>
      <xdr:rowOff>0</xdr:rowOff>
    </xdr:from>
    <xdr:to>
      <xdr:col>15</xdr:col>
      <xdr:colOff>809625</xdr:colOff>
      <xdr:row>64</xdr:row>
      <xdr:rowOff>142875</xdr:rowOff>
    </xdr:to>
    <xdr:graphicFrame macro="">
      <xdr:nvGraphicFramePr>
        <xdr:cNvPr id="3700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381000</xdr:colOff>
      <xdr:row>65</xdr:row>
      <xdr:rowOff>66675</xdr:rowOff>
    </xdr:from>
    <xdr:to>
      <xdr:col>15</xdr:col>
      <xdr:colOff>809625</xdr:colOff>
      <xdr:row>87</xdr:row>
      <xdr:rowOff>180975</xdr:rowOff>
    </xdr:to>
    <xdr:graphicFrame macro="">
      <xdr:nvGraphicFramePr>
        <xdr:cNvPr id="37001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114300</xdr:colOff>
      <xdr:row>37</xdr:row>
      <xdr:rowOff>9525</xdr:rowOff>
    </xdr:from>
    <xdr:to>
      <xdr:col>13</xdr:col>
      <xdr:colOff>866775</xdr:colOff>
      <xdr:row>56</xdr:row>
      <xdr:rowOff>95250</xdr:rowOff>
    </xdr:to>
    <xdr:graphicFrame macro="">
      <xdr:nvGraphicFramePr>
        <xdr:cNvPr id="37410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57</xdr:row>
      <xdr:rowOff>57150</xdr:rowOff>
    </xdr:from>
    <xdr:to>
      <xdr:col>14</xdr:col>
      <xdr:colOff>0</xdr:colOff>
      <xdr:row>74</xdr:row>
      <xdr:rowOff>152400</xdr:rowOff>
    </xdr:to>
    <xdr:graphicFrame macro="">
      <xdr:nvGraphicFramePr>
        <xdr:cNvPr id="374109"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9525</xdr:rowOff>
    </xdr:from>
    <xdr:to>
      <xdr:col>7</xdr:col>
      <xdr:colOff>28575</xdr:colOff>
      <xdr:row>74</xdr:row>
      <xdr:rowOff>142875</xdr:rowOff>
    </xdr:to>
    <xdr:graphicFrame macro="">
      <xdr:nvGraphicFramePr>
        <xdr:cNvPr id="37411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51</xdr:row>
      <xdr:rowOff>0</xdr:rowOff>
    </xdr:from>
    <xdr:to>
      <xdr:col>9</xdr:col>
      <xdr:colOff>19050</xdr:colOff>
      <xdr:row>87</xdr:row>
      <xdr:rowOff>133350</xdr:rowOff>
    </xdr:to>
    <xdr:graphicFrame macro="">
      <xdr:nvGraphicFramePr>
        <xdr:cNvPr id="37934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51</xdr:row>
      <xdr:rowOff>19050</xdr:rowOff>
    </xdr:from>
    <xdr:to>
      <xdr:col>14</xdr:col>
      <xdr:colOff>533400</xdr:colOff>
      <xdr:row>62</xdr:row>
      <xdr:rowOff>104775</xdr:rowOff>
    </xdr:to>
    <xdr:graphicFrame macro="">
      <xdr:nvGraphicFramePr>
        <xdr:cNvPr id="37934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142875</xdr:colOff>
      <xdr:row>62</xdr:row>
      <xdr:rowOff>190500</xdr:rowOff>
    </xdr:from>
    <xdr:to>
      <xdr:col>14</xdr:col>
      <xdr:colOff>552450</xdr:colOff>
      <xdr:row>74</xdr:row>
      <xdr:rowOff>85725</xdr:rowOff>
    </xdr:to>
    <xdr:graphicFrame macro="">
      <xdr:nvGraphicFramePr>
        <xdr:cNvPr id="379343"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152400</xdr:colOff>
      <xdr:row>74</xdr:row>
      <xdr:rowOff>180975</xdr:rowOff>
    </xdr:from>
    <xdr:to>
      <xdr:col>14</xdr:col>
      <xdr:colOff>542925</xdr:colOff>
      <xdr:row>87</xdr:row>
      <xdr:rowOff>133350</xdr:rowOff>
    </xdr:to>
    <xdr:graphicFrame macro="">
      <xdr:nvGraphicFramePr>
        <xdr:cNvPr id="37934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75</xdr:row>
      <xdr:rowOff>152400</xdr:rowOff>
    </xdr:from>
    <xdr:to>
      <xdr:col>17</xdr:col>
      <xdr:colOff>790575</xdr:colOff>
      <xdr:row>97</xdr:row>
      <xdr:rowOff>0</xdr:rowOff>
    </xdr:to>
    <xdr:graphicFrame macro="">
      <xdr:nvGraphicFramePr>
        <xdr:cNvPr id="38537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97</xdr:row>
      <xdr:rowOff>190500</xdr:rowOff>
    </xdr:from>
    <xdr:to>
      <xdr:col>17</xdr:col>
      <xdr:colOff>790575</xdr:colOff>
      <xdr:row>120</xdr:row>
      <xdr:rowOff>0</xdr:rowOff>
    </xdr:to>
    <xdr:graphicFrame macro="">
      <xdr:nvGraphicFramePr>
        <xdr:cNvPr id="385379"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238125</xdr:colOff>
      <xdr:row>77</xdr:row>
      <xdr:rowOff>76200</xdr:rowOff>
    </xdr:from>
    <xdr:to>
      <xdr:col>26</xdr:col>
      <xdr:colOff>561975</xdr:colOff>
      <xdr:row>80</xdr:row>
      <xdr:rowOff>200025</xdr:rowOff>
    </xdr:to>
    <xdr:sp macro="" textlink="">
      <xdr:nvSpPr>
        <xdr:cNvPr id="385380" name="AutoShape 5"/>
        <xdr:cNvSpPr>
          <a:spLocks noChangeArrowheads="1"/>
        </xdr:cNvSpPr>
      </xdr:nvSpPr>
      <xdr:spPr bwMode="auto">
        <a:xfrm>
          <a:off x="21145500" y="12020550"/>
          <a:ext cx="323850" cy="781050"/>
        </a:xfrm>
        <a:prstGeom prst="curvedRightArrow">
          <a:avLst>
            <a:gd name="adj1" fmla="val 48235"/>
            <a:gd name="adj2" fmla="val 96471"/>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72</xdr:row>
      <xdr:rowOff>9525</xdr:rowOff>
    </xdr:from>
    <xdr:to>
      <xdr:col>22</xdr:col>
      <xdr:colOff>381000</xdr:colOff>
      <xdr:row>84</xdr:row>
      <xdr:rowOff>180975</xdr:rowOff>
    </xdr:to>
    <xdr:graphicFrame macro="">
      <xdr:nvGraphicFramePr>
        <xdr:cNvPr id="2561" name="Gráfico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44</xdr:row>
      <xdr:rowOff>9525</xdr:rowOff>
    </xdr:from>
    <xdr:to>
      <xdr:col>22</xdr:col>
      <xdr:colOff>400050</xdr:colOff>
      <xdr:row>57</xdr:row>
      <xdr:rowOff>38100</xdr:rowOff>
    </xdr:to>
    <xdr:graphicFrame macro="">
      <xdr:nvGraphicFramePr>
        <xdr:cNvPr id="2562" name="Gráfico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0</xdr:rowOff>
    </xdr:from>
    <xdr:to>
      <xdr:col>22</xdr:col>
      <xdr:colOff>390525</xdr:colOff>
      <xdr:row>70</xdr:row>
      <xdr:rowOff>133350</xdr:rowOff>
    </xdr:to>
    <xdr:graphicFrame macro="">
      <xdr:nvGraphicFramePr>
        <xdr:cNvPr id="2563" name="Gráfico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72</xdr:row>
      <xdr:rowOff>0</xdr:rowOff>
    </xdr:from>
    <xdr:to>
      <xdr:col>10</xdr:col>
      <xdr:colOff>304800</xdr:colOff>
      <xdr:row>84</xdr:row>
      <xdr:rowOff>180975</xdr:rowOff>
    </xdr:to>
    <xdr:graphicFrame macro="">
      <xdr:nvGraphicFramePr>
        <xdr:cNvPr id="2564"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44</xdr:row>
      <xdr:rowOff>0</xdr:rowOff>
    </xdr:from>
    <xdr:to>
      <xdr:col>18</xdr:col>
      <xdr:colOff>657225</xdr:colOff>
      <xdr:row>64</xdr:row>
      <xdr:rowOff>0</xdr:rowOff>
    </xdr:to>
    <xdr:graphicFrame macro="">
      <xdr:nvGraphicFramePr>
        <xdr:cNvPr id="323823"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65</xdr:row>
      <xdr:rowOff>0</xdr:rowOff>
    </xdr:from>
    <xdr:to>
      <xdr:col>18</xdr:col>
      <xdr:colOff>657225</xdr:colOff>
      <xdr:row>84</xdr:row>
      <xdr:rowOff>152400</xdr:rowOff>
    </xdr:to>
    <xdr:graphicFrame macro="">
      <xdr:nvGraphicFramePr>
        <xdr:cNvPr id="323824"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45</xdr:row>
      <xdr:rowOff>9525</xdr:rowOff>
    </xdr:from>
    <xdr:to>
      <xdr:col>11</xdr:col>
      <xdr:colOff>571500</xdr:colOff>
      <xdr:row>83</xdr:row>
      <xdr:rowOff>142875</xdr:rowOff>
    </xdr:to>
    <xdr:graphicFrame macro="">
      <xdr:nvGraphicFramePr>
        <xdr:cNvPr id="58221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45</xdr:row>
      <xdr:rowOff>19050</xdr:rowOff>
    </xdr:from>
    <xdr:to>
      <xdr:col>22</xdr:col>
      <xdr:colOff>790575</xdr:colOff>
      <xdr:row>64</xdr:row>
      <xdr:rowOff>9525</xdr:rowOff>
    </xdr:to>
    <xdr:graphicFrame macro="">
      <xdr:nvGraphicFramePr>
        <xdr:cNvPr id="5822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65</xdr:row>
      <xdr:rowOff>19050</xdr:rowOff>
    </xdr:from>
    <xdr:to>
      <xdr:col>22</xdr:col>
      <xdr:colOff>781050</xdr:colOff>
      <xdr:row>83</xdr:row>
      <xdr:rowOff>152400</xdr:rowOff>
    </xdr:to>
    <xdr:graphicFrame macro="">
      <xdr:nvGraphicFramePr>
        <xdr:cNvPr id="58221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11</xdr:col>
      <xdr:colOff>571500</xdr:colOff>
      <xdr:row>126</xdr:row>
      <xdr:rowOff>142875</xdr:rowOff>
    </xdr:to>
    <xdr:graphicFrame macro="">
      <xdr:nvGraphicFramePr>
        <xdr:cNvPr id="58221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88</xdr:row>
      <xdr:rowOff>0</xdr:rowOff>
    </xdr:from>
    <xdr:to>
      <xdr:col>22</xdr:col>
      <xdr:colOff>781050</xdr:colOff>
      <xdr:row>126</xdr:row>
      <xdr:rowOff>152400</xdr:rowOff>
    </xdr:to>
    <xdr:graphicFrame macro="">
      <xdr:nvGraphicFramePr>
        <xdr:cNvPr id="582214"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542925</xdr:colOff>
      <xdr:row>0</xdr:row>
      <xdr:rowOff>0</xdr:rowOff>
    </xdr:to>
    <xdr:sp macro="" textlink="" fLocksText="0">
      <xdr:nvSpPr>
        <xdr:cNvPr id="230404" name="Text Box 4"/>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05" name="Text Box 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07" name="Text Box 7"/>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230408" name="Text Box 8"/>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09" name="Text Box 9"/>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1" name="Text Box 11"/>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2" name="Text Box 12"/>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7" name="Text Box 17"/>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8" name="Text Box 18"/>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19050</xdr:colOff>
      <xdr:row>0</xdr:row>
      <xdr:rowOff>0</xdr:rowOff>
    </xdr:from>
    <xdr:to>
      <xdr:col>0</xdr:col>
      <xdr:colOff>371475</xdr:colOff>
      <xdr:row>0</xdr:row>
      <xdr:rowOff>0</xdr:rowOff>
    </xdr:to>
    <xdr:sp macro="" textlink="" fLocksText="0">
      <xdr:nvSpPr>
        <xdr:cNvPr id="230419" name="Text Box 19"/>
        <xdr:cNvSpPr txBox="1">
          <a:spLocks noChangeArrowheads="1"/>
        </xdr:cNvSpPr>
      </xdr:nvSpPr>
      <xdr:spPr bwMode="auto">
        <a:xfrm>
          <a:off x="19050"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20" name="Text Box 20"/>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2" name="Text Box 22"/>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3" name="Text Box 23"/>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8" name="Text Box 28"/>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9" name="Text Box 29"/>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34" name="Text Box 34"/>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35" name="Text Box 3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5</xdr:col>
      <xdr:colOff>0</xdr:colOff>
      <xdr:row>0</xdr:row>
      <xdr:rowOff>0</xdr:rowOff>
    </xdr:to>
    <xdr:sp macro="" textlink="" fLocksText="0">
      <xdr:nvSpPr>
        <xdr:cNvPr id="230440" name="Text Box 40"/>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41" name="Text Box 41"/>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43" name="Text Box 43"/>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0</xdr:row>
      <xdr:rowOff>0</xdr:rowOff>
    </xdr:from>
    <xdr:to>
      <xdr:col>3</xdr:col>
      <xdr:colOff>2181225</xdr:colOff>
      <xdr:row>0</xdr:row>
      <xdr:rowOff>0</xdr:rowOff>
    </xdr:to>
    <xdr:sp macro="" textlink="" fLocksText="0">
      <xdr:nvSpPr>
        <xdr:cNvPr id="230444" name="Text Box 44"/>
        <xdr:cNvSpPr txBox="1">
          <a:spLocks noChangeArrowheads="1"/>
        </xdr:cNvSpPr>
      </xdr:nvSpPr>
      <xdr:spPr bwMode="auto">
        <a:xfrm>
          <a:off x="523875"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5" name="Text Box 85"/>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6" name="Text Box 86"/>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7" name="Text Box 87"/>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8" name="Text Box 88"/>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9" name="Text Box 89"/>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0" name="Text Box 90"/>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5</xdr:col>
      <xdr:colOff>0</xdr:colOff>
      <xdr:row>85</xdr:row>
      <xdr:rowOff>0</xdr:rowOff>
    </xdr:to>
    <xdr:sp macro="" textlink="" fLocksText="0">
      <xdr:nvSpPr>
        <xdr:cNvPr id="230491" name="Text Box 91"/>
        <xdr:cNvSpPr txBox="1">
          <a:spLocks noChangeArrowheads="1"/>
        </xdr:cNvSpPr>
      </xdr:nvSpPr>
      <xdr:spPr bwMode="auto">
        <a:xfrm>
          <a:off x="3895725" y="12315825"/>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2" name="Text Box 92"/>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85</xdr:row>
      <xdr:rowOff>0</xdr:rowOff>
    </xdr:from>
    <xdr:to>
      <xdr:col>0</xdr:col>
      <xdr:colOff>342900</xdr:colOff>
      <xdr:row>85</xdr:row>
      <xdr:rowOff>0</xdr:rowOff>
    </xdr:to>
    <xdr:sp macro="" textlink="" fLocksText="0">
      <xdr:nvSpPr>
        <xdr:cNvPr id="230493" name="Text Box 93"/>
        <xdr:cNvSpPr txBox="1">
          <a:spLocks noChangeArrowheads="1"/>
        </xdr:cNvSpPr>
      </xdr:nvSpPr>
      <xdr:spPr bwMode="auto">
        <a:xfrm>
          <a:off x="57150" y="12315825"/>
          <a:ext cx="2857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85</xdr:row>
      <xdr:rowOff>0</xdr:rowOff>
    </xdr:from>
    <xdr:to>
      <xdr:col>3</xdr:col>
      <xdr:colOff>2476500</xdr:colOff>
      <xdr:row>85</xdr:row>
      <xdr:rowOff>0</xdr:rowOff>
    </xdr:to>
    <xdr:sp macro="" textlink="" fLocksText="0">
      <xdr:nvSpPr>
        <xdr:cNvPr id="230494" name="Text Box 94"/>
        <xdr:cNvSpPr txBox="1">
          <a:spLocks noChangeArrowheads="1"/>
        </xdr:cNvSpPr>
      </xdr:nvSpPr>
      <xdr:spPr bwMode="auto">
        <a:xfrm>
          <a:off x="523875" y="12315825"/>
          <a:ext cx="30765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0</xdr:col>
      <xdr:colOff>19050</xdr:colOff>
      <xdr:row>128</xdr:row>
      <xdr:rowOff>0</xdr:rowOff>
    </xdr:from>
    <xdr:to>
      <xdr:col>5</xdr:col>
      <xdr:colOff>152400</xdr:colOff>
      <xdr:row>147</xdr:row>
      <xdr:rowOff>9525</xdr:rowOff>
    </xdr:to>
    <xdr:graphicFrame macro="">
      <xdr:nvGraphicFramePr>
        <xdr:cNvPr id="8224797" name="Gráfico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147</xdr:row>
      <xdr:rowOff>95250</xdr:rowOff>
    </xdr:from>
    <xdr:to>
      <xdr:col>5</xdr:col>
      <xdr:colOff>152400</xdr:colOff>
      <xdr:row>166</xdr:row>
      <xdr:rowOff>47625</xdr:rowOff>
    </xdr:to>
    <xdr:graphicFrame macro="">
      <xdr:nvGraphicFramePr>
        <xdr:cNvPr id="8224798" name="Gráfico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200025</xdr:colOff>
      <xdr:row>128</xdr:row>
      <xdr:rowOff>0</xdr:rowOff>
    </xdr:from>
    <xdr:to>
      <xdr:col>14</xdr:col>
      <xdr:colOff>476250</xdr:colOff>
      <xdr:row>147</xdr:row>
      <xdr:rowOff>9525</xdr:rowOff>
    </xdr:to>
    <xdr:graphicFrame macro="">
      <xdr:nvGraphicFramePr>
        <xdr:cNvPr id="8224799" name="Gráfico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200025</xdr:colOff>
      <xdr:row>147</xdr:row>
      <xdr:rowOff>95250</xdr:rowOff>
    </xdr:from>
    <xdr:to>
      <xdr:col>14</xdr:col>
      <xdr:colOff>476250</xdr:colOff>
      <xdr:row>166</xdr:row>
      <xdr:rowOff>47625</xdr:rowOff>
    </xdr:to>
    <xdr:graphicFrame macro="">
      <xdr:nvGraphicFramePr>
        <xdr:cNvPr id="8224800" name="Gráfico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47</xdr:row>
      <xdr:rowOff>9525</xdr:rowOff>
    </xdr:from>
    <xdr:to>
      <xdr:col>9</xdr:col>
      <xdr:colOff>390525</xdr:colOff>
      <xdr:row>86</xdr:row>
      <xdr:rowOff>133350</xdr:rowOff>
    </xdr:to>
    <xdr:graphicFrame macro="">
      <xdr:nvGraphicFramePr>
        <xdr:cNvPr id="30243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47</xdr:row>
      <xdr:rowOff>9525</xdr:rowOff>
    </xdr:from>
    <xdr:to>
      <xdr:col>16</xdr:col>
      <xdr:colOff>666750</xdr:colOff>
      <xdr:row>66</xdr:row>
      <xdr:rowOff>133350</xdr:rowOff>
    </xdr:to>
    <xdr:graphicFrame macro="">
      <xdr:nvGraphicFramePr>
        <xdr:cNvPr id="30243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67</xdr:row>
      <xdr:rowOff>57150</xdr:rowOff>
    </xdr:from>
    <xdr:to>
      <xdr:col>16</xdr:col>
      <xdr:colOff>666750</xdr:colOff>
      <xdr:row>86</xdr:row>
      <xdr:rowOff>142875</xdr:rowOff>
    </xdr:to>
    <xdr:graphicFrame macro="">
      <xdr:nvGraphicFramePr>
        <xdr:cNvPr id="302436"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132</xdr:row>
      <xdr:rowOff>0</xdr:rowOff>
    </xdr:from>
    <xdr:to>
      <xdr:col>16</xdr:col>
      <xdr:colOff>647700</xdr:colOff>
      <xdr:row>149</xdr:row>
      <xdr:rowOff>171450</xdr:rowOff>
    </xdr:to>
    <xdr:graphicFrame macro="">
      <xdr:nvGraphicFramePr>
        <xdr:cNvPr id="32893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113</xdr:row>
      <xdr:rowOff>57150</xdr:rowOff>
    </xdr:from>
    <xdr:to>
      <xdr:col>16</xdr:col>
      <xdr:colOff>647700</xdr:colOff>
      <xdr:row>131</xdr:row>
      <xdr:rowOff>0</xdr:rowOff>
    </xdr:to>
    <xdr:graphicFrame macro="">
      <xdr:nvGraphicFramePr>
        <xdr:cNvPr id="328939"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110</xdr:row>
      <xdr:rowOff>9525</xdr:rowOff>
    </xdr:from>
    <xdr:to>
      <xdr:col>18</xdr:col>
      <xdr:colOff>0</xdr:colOff>
      <xdr:row>129</xdr:row>
      <xdr:rowOff>9525</xdr:rowOff>
    </xdr:to>
    <xdr:graphicFrame macro="">
      <xdr:nvGraphicFramePr>
        <xdr:cNvPr id="60439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130</xdr:row>
      <xdr:rowOff>0</xdr:rowOff>
    </xdr:from>
    <xdr:to>
      <xdr:col>18</xdr:col>
      <xdr:colOff>0</xdr:colOff>
      <xdr:row>149</xdr:row>
      <xdr:rowOff>9525</xdr:rowOff>
    </xdr:to>
    <xdr:graphicFrame macro="">
      <xdr:nvGraphicFramePr>
        <xdr:cNvPr id="60439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C14"/>
  <sheetViews>
    <sheetView showGridLines="0" tabSelected="1" zoomScaleNormal="100" workbookViewId="0"/>
  </sheetViews>
  <sheetFormatPr defaultRowHeight="15" x14ac:dyDescent="0.2"/>
  <cols>
    <col min="1" max="1" width="150.7109375" style="458" customWidth="1"/>
    <col min="2" max="2" width="1.5703125" style="458" customWidth="1"/>
    <col min="3" max="3" width="11.42578125" style="458" bestFit="1" customWidth="1"/>
    <col min="4" max="16384" width="9.140625" style="458"/>
  </cols>
  <sheetData>
    <row r="1" spans="1:3" ht="26.25" customHeight="1" x14ac:dyDescent="0.2">
      <c r="A1" s="460" t="s">
        <v>13</v>
      </c>
      <c r="B1" s="627"/>
      <c r="C1" s="457"/>
    </row>
    <row r="2" spans="1:3" s="459" customFormat="1" ht="72" customHeight="1" x14ac:dyDescent="0.2">
      <c r="A2" s="1066" t="s">
        <v>8</v>
      </c>
      <c r="B2" s="628"/>
    </row>
    <row r="3" spans="1:3" s="459" customFormat="1" ht="9" customHeight="1" x14ac:dyDescent="0.2">
      <c r="A3" s="461"/>
      <c r="B3" s="628"/>
    </row>
    <row r="4" spans="1:3" s="459" customFormat="1" ht="54" customHeight="1" x14ac:dyDescent="0.2">
      <c r="A4" s="1055" t="str">
        <f>"         O quadro 1 traz um resumo dos dados de benefícios da Previdência Social, do fluxo de caixa do INSS e populacionais. As informações de benefícios concedidos constam nos quadros de 2 a 8. Em "&amp;TEXT('01'!K1,"MMMM")&amp;" de "&amp;TEXT('01'!K1,"AAAA")&amp;" foram concedidos "&amp;FIXED('01'!F31/1000,1)&amp;" mil benefícios, no valor total de R$ "&amp;FIXED('01'!G31/1000,1)&amp;" milhões. Em relação ao mês anterior, a quantidade de benefícios concedidos "&amp;IF('03'!I9&lt;0,"diminuiu","aumentou")&amp;" "&amp;FIXED(IF('03'!I9&lt;0,-'03'!I9,'03'!I9),2)&amp;"% e o valor de benefícios concedidos "&amp;IF('03'!Q9&lt;0,"caiu","subiu")&amp;" em "&amp;FIXED(IF('03'!Q9&lt;0,-'03'!Q9,'03'!Q9),2)&amp;"%. O tempo médio de concessão em "&amp;TEXT('01'!K1,"MMMM")&amp;" de "&amp;TEXT('01'!K1,"AAAA")&amp;" foi de "&amp;'01'!I39&amp;" dias."</f>
        <v xml:space="preserve">         O quadro 1 traz um resumo dos dados de benefícios da Previdência Social, do fluxo de caixa do INSS e populacionais. As informações de benefícios concedidos constam nos quadros de 2 a 8. Em setembro de 2014 foram concedidos 511,3 mil benefícios, no valor total de R$ 540,1 milhões. Em relação ao mês anterior, a quantidade de benefícios concedidos aumentou 6,47% e o valor de benefícios concedidos subiu em 6,09%. O tempo médio de concessão em setembro de 2014 foi de 30 dias.</v>
      </c>
      <c r="B4" s="628"/>
    </row>
    <row r="5" spans="1:3" s="459" customFormat="1" ht="9" customHeight="1" x14ac:dyDescent="0.2">
      <c r="A5" s="461"/>
      <c r="B5" s="628"/>
    </row>
    <row r="6" spans="1:3" ht="72" customHeight="1" x14ac:dyDescent="0.2">
      <c r="A6" s="1055" t="str">
        <f>"          No quadro 9 consta o valor de créditos emitidos na concessão, que correspondem ao primeiro pagamento efetuado aos beneficiários, uma vez que esses benefícios ainda não foram incluídos no cadastro."&amp;" Os quadros de 10 a 16 trazem dados de benefícios emitidos, que compreendem os créditos encaminhados à rede bancária para pagamento de benefícios de prestação continuada que estão ativos no cadastro"&amp;". No mês de "&amp;TEXT('01'!K1,"MMMM")&amp;" de "&amp;TEXT('01'!K1,"AAAA")&amp;", foram "&amp;FIXED('01'!H31/1000000,1)&amp;" milhões de benefícios emitidos para pagamento, no valor total de R$ "&amp;FIXED('01'!I31/1000000,1)&amp;" bilhões."</f>
        <v xml:space="preserve">          No quadro 9 consta o valor de créditos emitidos na concessão, que correspondem ao primeiro pagamento efetuado aos beneficiários, uma vez que esses benefícios ainda não foram incluídos no cadastro. Os quadros de 10 a 16 trazem dados de benefícios emitidos, que compreendem os créditos encaminhados à rede bancária para pagamento de benefícios de prestação continuada que estão ativos no cadastro. No mês de setembro de 2014, foram 31,9 milhões de benefícios emitidos para pagamento, no valor total de R$ 29,6 bilhões.</v>
      </c>
      <c r="B6" s="627"/>
    </row>
    <row r="7" spans="1:3" ht="9" customHeight="1" x14ac:dyDescent="0.2">
      <c r="A7" s="461"/>
      <c r="B7" s="457"/>
    </row>
    <row r="8" spans="1:3" ht="72" customHeight="1" x14ac:dyDescent="0.2">
      <c r="A8" s="1055" t="str">
        <f>"          Os dados dos quadros 17 e 18 apresentam defasagem de um mês e apresentam os benefícios que foram cessados e suspensos entre a data da emissão de benefícios do mês de referência e a data da emissão do mês seguinte. Observa-se que, em "&amp;TEXT('01'!A36,"MMMM")&amp;" de "&amp;TEXT('01'!A36,"AAAA")&amp;", a quantidade de benefícios cessados foi de "&amp;FIXED('01'!A39/1000,1)&amp;" mil, com valor total na ordem de R$ "&amp;FIXED('01'!D39/1000,1)&amp;" milhões."&amp;" A quantidade de benefícios suspensos foi de "&amp;FIXED('01'!E39/1000,1)&amp;" mil benefícios em "&amp;TEXT('01'!A36,"MMMM")&amp;" de "&amp;TEXT('01'!A36,"AAAA")&amp;", o que resultou em "&amp;IF('18'!N10&lt;0,"uma queda","um aumento")&amp;" de "&amp;FIXED(IF('18'!N10&lt;0,-'18'!N10,'18'!N10),2)&amp;"% comparado ao resultado registrado no mês anterior."</f>
        <v xml:space="preserve">          Os dados dos quadros 17 e 18 apresentam defasagem de um mês e apresentam os benefícios que foram cessados e suspensos entre a data da emissão de benefícios do mês de referência e a data da emissão do mês seguinte. Observa-se que, em agosto de 2014, a quantidade de benefícios cessados foi de 416,3 mil, com valor total na ordem de R$ 426,6 milhões. A quantidade de benefícios suspensos foi de 18,7 mil benefícios em agosto de 2014, o que resultou em uma queda de 22,97% comparado ao resultado registrado no mês anterior.</v>
      </c>
      <c r="B8" s="457"/>
    </row>
    <row r="9" spans="1:3" ht="9" customHeight="1" x14ac:dyDescent="0.2">
      <c r="A9" s="461"/>
      <c r="B9" s="457"/>
    </row>
    <row r="10" spans="1:3" ht="72" customHeight="1" x14ac:dyDescent="0.2">
      <c r="A10" s="1055" t="str">
        <f>"          Os requerimentos de benefícios estão relacionados no quadro 19, por Regiões e Unidades da Federação, classificados em requeridos, indeferidos e em análise. No quadro 20 é apresentada a evolução mensal"&amp;" de requerimentos, concessões e indeferimentos. Em "&amp;TEXT('01'!K1,"MMMM")&amp;" de "&amp;TEXT('01'!K1,"AAAA")&amp;", foram  requeridos "&amp;FIXED('01'!F39/1000,1)&amp;" mil benefícios e indeferidos "&amp;FIXED('01'!G39/1000,1)&amp;" mil benefícios. "&amp;"No quadro 21 é apresentado o quantitativo de benefícios em análise, segundo o tempo de tramitação do processo e quem é, no momento, responsável pelo seu andamento. "</f>
        <v xml:space="preserve">          Os requerimentos de benefícios estão relacionados no quadro 19, por Regiões e Unidades da Federação, classificados em requeridos, indeferidos e em análise. No quadro 20 é apresentada a evolução mensal de requerimentos, concessões e indeferimentos. Em setembro de 2014, foram  requeridos 829,3 mil benefícios e indeferidos 308,8 mil benefícios. No quadro 21 é apresentado o quantitativo de benefícios em análise, segundo o tempo de tramitação do processo e quem é, no momento, responsável pelo seu andamento. </v>
      </c>
      <c r="B10" s="457"/>
    </row>
    <row r="11" spans="1:3" ht="9" customHeight="1" x14ac:dyDescent="0.2">
      <c r="A11" s="461"/>
      <c r="B11" s="457"/>
    </row>
    <row r="12" spans="1:3" ht="54" customHeight="1" x14ac:dyDescent="0.2">
      <c r="A12" s="1055" t="str">
        <f>"          Os valores arrecadados pela Previdência Social, provenientes de todas as receitas incluídas na Guia da Previdência Social (GPS), são demonstrados nos quadros 22 a 25."&amp;" O quadro 26 mostra o Fluxo de Caixa do INSS. No mês de "&amp;TEXT('01'!K1,"MMMM")&amp;" de "&amp;TEXT('01'!K1,"AAAA")&amp;", a Arrecadação Líquida do INSS (que corresponde aos recebimentos próprios deduzindo-se as transferências a terceiros) foi de R$ "&amp;FIXED('01'!G9/1000000,1)&amp;" bilhões. A despesa com benefícios do Regime Geral de Previdência Social foi da ordem de R$ "&amp;FIXED('01'!G12/1000000,1)&amp;" bilhões."</f>
        <v xml:space="preserve">          Os valores arrecadados pela Previdência Social, provenientes de todas as receitas incluídas na Guia da Previdência Social (GPS), são demonstrados nos quadros 22 a 25. O quadro 26 mostra o Fluxo de Caixa do INSS. No mês de setembro de 2014, a Arrecadação Líquida do INSS (que corresponde aos recebimentos próprios deduzindo-se as transferências a terceiros) foi de R$ 27,5 bilhões. A despesa com benefícios do Regime Geral de Previdência Social foi da ordem de R$ 41,2 bilhões.</v>
      </c>
    </row>
    <row r="13" spans="1:3" ht="9" customHeight="1" x14ac:dyDescent="0.2">
      <c r="A13" s="461"/>
    </row>
    <row r="14" spans="1:3" ht="18" customHeight="1" x14ac:dyDescent="0.2">
      <c r="A14" s="1056" t="s">
        <v>18</v>
      </c>
    </row>
  </sheetData>
  <phoneticPr fontId="23" type="noConversion"/>
  <pageMargins left="0.59055118110236227" right="0.59055118110236227" top="0.39370078740157483" bottom="0.59055118110236227" header="0.31496062992125984" footer="0.31496062992125984"/>
  <pageSetup paperSize="9" scale="89"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U169"/>
  <sheetViews>
    <sheetView showGridLines="0" zoomScaleNormal="100" workbookViewId="0"/>
  </sheetViews>
  <sheetFormatPr defaultColWidth="8.85546875" defaultRowHeight="12.75" x14ac:dyDescent="0.2"/>
  <cols>
    <col min="1" max="1" width="6.85546875" style="66" customWidth="1"/>
    <col min="2" max="2" width="0.85546875" style="66" customWidth="1"/>
    <col min="3" max="3" width="9.140625" style="66" customWidth="1"/>
    <col min="4" max="4" width="41.28515625" style="66" customWidth="1"/>
    <col min="5" max="7" width="8.140625" style="66" customWidth="1"/>
    <col min="8" max="8" width="0.85546875" style="66" customWidth="1"/>
    <col min="9" max="11" width="9.5703125" style="66" customWidth="1"/>
    <col min="12" max="12" width="0.85546875" style="66" customWidth="1"/>
    <col min="13" max="15" width="7.7109375" style="66" customWidth="1"/>
    <col min="16" max="16384" width="8.85546875" style="66"/>
  </cols>
  <sheetData>
    <row r="1" spans="1:17" s="18" customFormat="1" ht="16.5" customHeight="1" x14ac:dyDescent="0.2">
      <c r="A1" s="64" t="str">
        <f>'01'!A1</f>
        <v>Boletim Estatístico da Previdência Social - Vol. 19 Nº 09</v>
      </c>
      <c r="B1" s="45"/>
      <c r="C1" s="45"/>
      <c r="D1" s="45"/>
      <c r="E1" s="45"/>
      <c r="F1" s="45"/>
      <c r="H1" s="141"/>
      <c r="I1" s="45"/>
      <c r="J1" s="45"/>
      <c r="K1" s="45"/>
      <c r="L1" s="45"/>
      <c r="M1" s="45"/>
      <c r="N1" s="1205">
        <f>'01'!K1</f>
        <v>41883</v>
      </c>
      <c r="O1" s="1205"/>
    </row>
    <row r="2" spans="1:17" ht="9" customHeight="1" x14ac:dyDescent="0.2">
      <c r="A2" s="65"/>
      <c r="B2" s="65"/>
      <c r="C2" s="65"/>
      <c r="D2" s="67"/>
      <c r="E2" s="1"/>
      <c r="F2" s="1"/>
      <c r="G2" s="5"/>
      <c r="H2" s="81"/>
      <c r="I2" s="65"/>
      <c r="J2" s="65"/>
      <c r="K2" s="65"/>
      <c r="L2" s="65"/>
      <c r="M2" s="65"/>
      <c r="N2" s="65"/>
    </row>
    <row r="3" spans="1:17" ht="18" customHeight="1" x14ac:dyDescent="0.2">
      <c r="A3" s="919" t="s">
        <v>97</v>
      </c>
      <c r="B3" s="416"/>
      <c r="C3" s="1134" t="s">
        <v>221</v>
      </c>
      <c r="D3" s="1136"/>
      <c r="E3"/>
      <c r="F3" s="171"/>
      <c r="G3" s="65"/>
      <c r="H3" s="65"/>
      <c r="I3" s="65"/>
      <c r="J3" s="171"/>
      <c r="K3" s="65"/>
      <c r="L3" s="65"/>
      <c r="N3" s="67"/>
      <c r="P3" s="67"/>
    </row>
    <row r="4" spans="1:17" ht="9" customHeight="1" x14ac:dyDescent="0.2">
      <c r="A4" s="65"/>
      <c r="B4" s="68"/>
      <c r="C4" s="65"/>
      <c r="D4" s="69"/>
      <c r="E4" s="1"/>
      <c r="F4" s="1"/>
      <c r="H4" s="77"/>
      <c r="I4" s="65"/>
      <c r="J4" s="65"/>
      <c r="K4" s="65"/>
      <c r="L4" s="65"/>
      <c r="M4" s="65"/>
      <c r="N4" s="65"/>
    </row>
    <row r="5" spans="1:17" ht="12.75" customHeight="1" x14ac:dyDescent="0.2">
      <c r="A5"/>
      <c r="B5"/>
      <c r="C5" s="1134" t="s">
        <v>280</v>
      </c>
      <c r="D5" s="1136"/>
      <c r="E5" s="31"/>
      <c r="F5" s="1"/>
      <c r="G5" s="105"/>
      <c r="H5" s="81"/>
      <c r="I5" s="65"/>
      <c r="J5" s="65"/>
      <c r="K5" s="65"/>
      <c r="L5" s="65"/>
      <c r="O5" s="151" t="s">
        <v>175</v>
      </c>
      <c r="P5" s="67"/>
      <c r="Q5" s="67"/>
    </row>
    <row r="6" spans="1:17" ht="6.6" customHeight="1" x14ac:dyDescent="0.2">
      <c r="A6" s="68"/>
      <c r="B6" s="68"/>
      <c r="C6" s="68"/>
      <c r="D6" s="68"/>
      <c r="E6" s="1"/>
      <c r="F6" s="1"/>
      <c r="G6" s="1"/>
      <c r="H6" s="81"/>
      <c r="I6" s="65"/>
      <c r="J6" s="65"/>
      <c r="K6" s="65"/>
      <c r="L6" s="65"/>
      <c r="M6" s="65"/>
      <c r="N6" s="65"/>
    </row>
    <row r="7" spans="1:17" s="93" customFormat="1" ht="12.95" customHeight="1" x14ac:dyDescent="0.2">
      <c r="A7" s="1259" t="s">
        <v>207</v>
      </c>
      <c r="B7" s="558"/>
      <c r="C7" s="1253" t="s">
        <v>208</v>
      </c>
      <c r="D7" s="1262"/>
      <c r="E7" s="1267" t="s">
        <v>98</v>
      </c>
      <c r="F7" s="1201"/>
      <c r="G7" s="1202"/>
      <c r="H7" s="552"/>
      <c r="I7" s="1200" t="s">
        <v>99</v>
      </c>
      <c r="J7" s="1201"/>
      <c r="K7" s="1202"/>
      <c r="L7" s="552"/>
      <c r="M7" s="1200" t="s">
        <v>136</v>
      </c>
      <c r="N7" s="1201"/>
      <c r="O7" s="1202"/>
    </row>
    <row r="8" spans="1:17" s="93" customFormat="1" ht="12.95" customHeight="1" x14ac:dyDescent="0.2">
      <c r="A8" s="1260"/>
      <c r="B8" s="558"/>
      <c r="C8" s="1255"/>
      <c r="D8" s="1263"/>
      <c r="E8" s="1265" t="s">
        <v>119</v>
      </c>
      <c r="F8" s="1203" t="s">
        <v>27</v>
      </c>
      <c r="G8" s="1204"/>
      <c r="H8" s="557"/>
      <c r="I8" s="1194" t="s">
        <v>119</v>
      </c>
      <c r="J8" s="1203" t="s">
        <v>27</v>
      </c>
      <c r="K8" s="1204"/>
      <c r="L8" s="557"/>
      <c r="M8" s="1194" t="s">
        <v>119</v>
      </c>
      <c r="N8" s="1289" t="s">
        <v>27</v>
      </c>
      <c r="O8" s="1242"/>
    </row>
    <row r="9" spans="1:17" s="93" customFormat="1" ht="12.95" customHeight="1" x14ac:dyDescent="0.2">
      <c r="A9" s="1261"/>
      <c r="B9" s="558"/>
      <c r="C9" s="1257"/>
      <c r="D9" s="1264"/>
      <c r="E9" s="1266"/>
      <c r="F9" s="934" t="s">
        <v>28</v>
      </c>
      <c r="G9" s="947" t="s">
        <v>29</v>
      </c>
      <c r="H9" s="557"/>
      <c r="I9" s="1195"/>
      <c r="J9" s="934" t="s">
        <v>28</v>
      </c>
      <c r="K9" s="937" t="s">
        <v>29</v>
      </c>
      <c r="L9" s="557"/>
      <c r="M9" s="1195"/>
      <c r="N9" s="948" t="s">
        <v>28</v>
      </c>
      <c r="O9" s="949" t="s">
        <v>29</v>
      </c>
    </row>
    <row r="10" spans="1:17" s="93" customFormat="1" ht="13.5" customHeight="1" x14ac:dyDescent="0.2">
      <c r="A10" s="304"/>
      <c r="B10" s="45"/>
      <c r="C10" s="223" t="s">
        <v>131</v>
      </c>
      <c r="D10" s="308"/>
      <c r="E10" s="725"/>
      <c r="F10" s="725"/>
      <c r="G10" s="726"/>
      <c r="H10" s="727"/>
      <c r="I10" s="728"/>
      <c r="J10" s="725"/>
      <c r="K10" s="726"/>
      <c r="L10" s="45"/>
      <c r="M10" s="305"/>
      <c r="N10" s="49"/>
      <c r="O10" s="306"/>
    </row>
    <row r="11" spans="1:17" s="93" customFormat="1" ht="13.5" customHeight="1" x14ac:dyDescent="0.2">
      <c r="A11" s="304" t="s">
        <v>81</v>
      </c>
      <c r="B11" s="45"/>
      <c r="C11" s="225" t="s">
        <v>212</v>
      </c>
      <c r="D11" s="309"/>
      <c r="E11" s="725">
        <v>0</v>
      </c>
      <c r="F11" s="725">
        <v>0</v>
      </c>
      <c r="G11" s="726">
        <v>0</v>
      </c>
      <c r="H11" s="727"/>
      <c r="I11" s="728">
        <v>0</v>
      </c>
      <c r="J11" s="725">
        <v>0</v>
      </c>
      <c r="K11" s="726">
        <v>0</v>
      </c>
      <c r="L11" s="45"/>
      <c r="M11" s="750">
        <v>0</v>
      </c>
      <c r="N11" s="751">
        <v>0</v>
      </c>
      <c r="O11" s="752">
        <v>0</v>
      </c>
    </row>
    <row r="12" spans="1:17" s="93" customFormat="1" ht="13.5" customHeight="1" x14ac:dyDescent="0.2">
      <c r="A12" s="304" t="s">
        <v>97</v>
      </c>
      <c r="B12" s="116"/>
      <c r="C12" s="225" t="s">
        <v>213</v>
      </c>
      <c r="D12" s="309"/>
      <c r="E12" s="725">
        <v>0</v>
      </c>
      <c r="F12" s="725">
        <v>0</v>
      </c>
      <c r="G12" s="726">
        <v>0</v>
      </c>
      <c r="H12" s="727"/>
      <c r="I12" s="728">
        <v>0</v>
      </c>
      <c r="J12" s="725">
        <v>0</v>
      </c>
      <c r="K12" s="726">
        <v>0</v>
      </c>
      <c r="L12" s="45"/>
      <c r="M12" s="750">
        <v>0</v>
      </c>
      <c r="N12" s="751">
        <v>0</v>
      </c>
      <c r="O12" s="752">
        <v>0</v>
      </c>
    </row>
    <row r="13" spans="1:17" s="93" customFormat="1" ht="13.5" customHeight="1" x14ac:dyDescent="0.2">
      <c r="A13" s="304">
        <v>41</v>
      </c>
      <c r="B13" s="45"/>
      <c r="C13" s="225" t="s">
        <v>546</v>
      </c>
      <c r="D13" s="309"/>
      <c r="E13" s="725">
        <v>63958</v>
      </c>
      <c r="F13" s="725">
        <v>32062</v>
      </c>
      <c r="G13" s="726">
        <v>31896</v>
      </c>
      <c r="H13" s="727"/>
      <c r="I13" s="728">
        <v>55227100.5</v>
      </c>
      <c r="J13" s="725">
        <v>32053381.210000001</v>
      </c>
      <c r="K13" s="726">
        <v>23173719.289999999</v>
      </c>
      <c r="L13" s="45"/>
      <c r="M13" s="750">
        <v>863.49011069764538</v>
      </c>
      <c r="N13" s="751">
        <v>999.7311836441894</v>
      </c>
      <c r="O13" s="752">
        <v>726.53998275645847</v>
      </c>
    </row>
    <row r="14" spans="1:17" s="93" customFormat="1" ht="13.5" hidden="1" customHeight="1" x14ac:dyDescent="0.2">
      <c r="A14" s="304">
        <v>52</v>
      </c>
      <c r="B14" s="45"/>
      <c r="C14" s="225" t="s">
        <v>214</v>
      </c>
      <c r="D14" s="309"/>
      <c r="E14" s="725">
        <v>0</v>
      </c>
      <c r="F14" s="725">
        <v>0</v>
      </c>
      <c r="G14" s="726">
        <v>0</v>
      </c>
      <c r="H14" s="727"/>
      <c r="I14" s="728">
        <v>0</v>
      </c>
      <c r="J14" s="725">
        <v>0</v>
      </c>
      <c r="K14" s="726">
        <v>0</v>
      </c>
      <c r="L14" s="45"/>
      <c r="M14" s="750">
        <v>0</v>
      </c>
      <c r="N14" s="751">
        <v>0</v>
      </c>
      <c r="O14" s="752">
        <v>0</v>
      </c>
    </row>
    <row r="15" spans="1:17" s="93" customFormat="1" ht="13.5" customHeight="1" x14ac:dyDescent="0.2">
      <c r="A15" s="304">
        <v>78</v>
      </c>
      <c r="B15" s="45"/>
      <c r="C15" s="225" t="s">
        <v>183</v>
      </c>
      <c r="D15" s="309"/>
      <c r="E15" s="725">
        <v>0</v>
      </c>
      <c r="F15" s="725">
        <v>0</v>
      </c>
      <c r="G15" s="726">
        <v>0</v>
      </c>
      <c r="H15" s="727"/>
      <c r="I15" s="728">
        <v>0</v>
      </c>
      <c r="J15" s="725">
        <v>0</v>
      </c>
      <c r="K15" s="726">
        <v>0</v>
      </c>
      <c r="L15" s="45"/>
      <c r="M15" s="750">
        <v>0</v>
      </c>
      <c r="N15" s="751">
        <v>0</v>
      </c>
      <c r="O15" s="752">
        <v>0</v>
      </c>
    </row>
    <row r="16" spans="1:17" s="93" customFormat="1" ht="13.5" hidden="1" customHeight="1" x14ac:dyDescent="0.2">
      <c r="A16" s="368">
        <v>81</v>
      </c>
      <c r="B16" s="45"/>
      <c r="C16" s="369" t="s">
        <v>313</v>
      </c>
      <c r="D16" s="309"/>
      <c r="E16" s="725">
        <v>0</v>
      </c>
      <c r="F16" s="725">
        <v>0</v>
      </c>
      <c r="G16" s="726">
        <v>0</v>
      </c>
      <c r="H16" s="727"/>
      <c r="I16" s="728">
        <v>0</v>
      </c>
      <c r="J16" s="725">
        <v>0</v>
      </c>
      <c r="K16" s="726">
        <v>0</v>
      </c>
      <c r="L16" s="45"/>
      <c r="M16" s="750">
        <v>0</v>
      </c>
      <c r="N16" s="751">
        <v>0</v>
      </c>
      <c r="O16" s="752">
        <v>0</v>
      </c>
    </row>
    <row r="17" spans="1:15" s="93" customFormat="1" ht="13.5" customHeight="1" x14ac:dyDescent="0.2">
      <c r="A17" s="430"/>
      <c r="C17" s="1272" t="s">
        <v>466</v>
      </c>
      <c r="D17" s="1273"/>
      <c r="E17" s="1000">
        <v>63958</v>
      </c>
      <c r="F17" s="1000">
        <v>32062</v>
      </c>
      <c r="G17" s="1001">
        <v>31896</v>
      </c>
      <c r="H17" s="883"/>
      <c r="I17" s="1002">
        <v>55227100.5</v>
      </c>
      <c r="J17" s="1000">
        <v>32053381.210000001</v>
      </c>
      <c r="K17" s="1001">
        <v>23173719.289999999</v>
      </c>
      <c r="L17" s="147"/>
      <c r="M17" s="1003">
        <v>863.49011069764538</v>
      </c>
      <c r="N17" s="1004">
        <v>999.7311836441894</v>
      </c>
      <c r="O17" s="1005">
        <v>726.53998275645847</v>
      </c>
    </row>
    <row r="18" spans="1:15" ht="6.6" customHeight="1" x14ac:dyDescent="0.2">
      <c r="C18" s="67"/>
      <c r="D18" s="67"/>
      <c r="E18" s="729"/>
      <c r="F18" s="730"/>
      <c r="G18" s="730"/>
      <c r="H18" s="730"/>
      <c r="I18" s="731"/>
      <c r="J18" s="730"/>
      <c r="K18" s="730"/>
      <c r="M18" s="753"/>
      <c r="N18" s="753"/>
      <c r="O18" s="753"/>
    </row>
    <row r="19" spans="1:15" s="93" customFormat="1" ht="13.5" customHeight="1" x14ac:dyDescent="0.2">
      <c r="A19" s="310"/>
      <c r="B19" s="45"/>
      <c r="C19" s="429" t="s">
        <v>132</v>
      </c>
      <c r="D19" s="308"/>
      <c r="E19" s="732"/>
      <c r="F19" s="732"/>
      <c r="G19" s="733"/>
      <c r="H19" s="727"/>
      <c r="I19" s="734"/>
      <c r="J19" s="732"/>
      <c r="K19" s="733"/>
      <c r="L19" s="45"/>
      <c r="M19" s="754"/>
      <c r="N19" s="755"/>
      <c r="O19" s="756"/>
    </row>
    <row r="20" spans="1:15" s="93" customFormat="1" ht="13.5" customHeight="1" x14ac:dyDescent="0.2">
      <c r="A20" s="304" t="s">
        <v>45</v>
      </c>
      <c r="B20" s="45"/>
      <c r="C20" s="311" t="s">
        <v>146</v>
      </c>
      <c r="D20" s="309"/>
      <c r="E20" s="725">
        <v>0</v>
      </c>
      <c r="F20" s="725">
        <v>0</v>
      </c>
      <c r="G20" s="726">
        <v>0</v>
      </c>
      <c r="H20" s="727"/>
      <c r="I20" s="728">
        <v>0</v>
      </c>
      <c r="J20" s="725">
        <v>0</v>
      </c>
      <c r="K20" s="726">
        <v>0</v>
      </c>
      <c r="L20" s="45"/>
      <c r="M20" s="750">
        <v>0</v>
      </c>
      <c r="N20" s="751">
        <v>0</v>
      </c>
      <c r="O20" s="752">
        <v>0</v>
      </c>
    </row>
    <row r="21" spans="1:15" s="93" customFormat="1" ht="13.5" customHeight="1" x14ac:dyDescent="0.2">
      <c r="A21" s="304" t="s">
        <v>80</v>
      </c>
      <c r="B21" s="45"/>
      <c r="C21" s="311" t="s">
        <v>147</v>
      </c>
      <c r="D21" s="309"/>
      <c r="E21" s="725">
        <v>0</v>
      </c>
      <c r="F21" s="725">
        <v>0</v>
      </c>
      <c r="G21" s="726">
        <v>0</v>
      </c>
      <c r="H21" s="727"/>
      <c r="I21" s="728">
        <v>0</v>
      </c>
      <c r="J21" s="725">
        <v>0</v>
      </c>
      <c r="K21" s="726">
        <v>0</v>
      </c>
      <c r="L21" s="45"/>
      <c r="M21" s="750">
        <v>0</v>
      </c>
      <c r="N21" s="751">
        <v>0</v>
      </c>
      <c r="O21" s="752">
        <v>0</v>
      </c>
    </row>
    <row r="22" spans="1:15" s="93" customFormat="1" ht="13.5" customHeight="1" x14ac:dyDescent="0.2">
      <c r="A22" s="304">
        <v>32</v>
      </c>
      <c r="B22" s="45"/>
      <c r="C22" s="311" t="s">
        <v>547</v>
      </c>
      <c r="D22" s="309"/>
      <c r="E22" s="725">
        <v>18603</v>
      </c>
      <c r="F22" s="725">
        <v>15904</v>
      </c>
      <c r="G22" s="726">
        <v>2699</v>
      </c>
      <c r="H22" s="727"/>
      <c r="I22" s="728">
        <v>21123351.260000098</v>
      </c>
      <c r="J22" s="725">
        <v>19162345.190000098</v>
      </c>
      <c r="K22" s="726">
        <v>1961006.07</v>
      </c>
      <c r="L22" s="45"/>
      <c r="M22" s="750">
        <v>1135.4809041552492</v>
      </c>
      <c r="N22" s="751">
        <v>1204.8758293511128</v>
      </c>
      <c r="O22" s="752">
        <v>726.56764357169322</v>
      </c>
    </row>
    <row r="23" spans="1:15" s="93" customFormat="1" ht="13.5" customHeight="1" x14ac:dyDescent="0.2">
      <c r="A23" s="304">
        <v>33</v>
      </c>
      <c r="B23" s="45"/>
      <c r="C23" s="311" t="s">
        <v>104</v>
      </c>
      <c r="D23" s="309"/>
      <c r="E23" s="725">
        <v>0</v>
      </c>
      <c r="F23" s="725">
        <v>0</v>
      </c>
      <c r="G23" s="726">
        <v>0</v>
      </c>
      <c r="H23" s="727"/>
      <c r="I23" s="728">
        <v>0</v>
      </c>
      <c r="J23" s="725">
        <v>0</v>
      </c>
      <c r="K23" s="726">
        <v>0</v>
      </c>
      <c r="L23" s="45"/>
      <c r="M23" s="750">
        <v>0</v>
      </c>
      <c r="N23" s="751">
        <v>0</v>
      </c>
      <c r="O23" s="752">
        <v>0</v>
      </c>
    </row>
    <row r="24" spans="1:15" s="93" customFormat="1" ht="13.5" customHeight="1" x14ac:dyDescent="0.2">
      <c r="A24" s="304">
        <v>34</v>
      </c>
      <c r="B24" s="116"/>
      <c r="C24" s="311" t="s">
        <v>148</v>
      </c>
      <c r="D24" s="309"/>
      <c r="E24" s="725">
        <v>0</v>
      </c>
      <c r="F24" s="725">
        <v>0</v>
      </c>
      <c r="G24" s="726">
        <v>0</v>
      </c>
      <c r="H24" s="727"/>
      <c r="I24" s="728">
        <v>0</v>
      </c>
      <c r="J24" s="725">
        <v>0</v>
      </c>
      <c r="K24" s="726">
        <v>0</v>
      </c>
      <c r="L24" s="45"/>
      <c r="M24" s="750">
        <v>0</v>
      </c>
      <c r="N24" s="751">
        <v>0</v>
      </c>
      <c r="O24" s="752">
        <v>0</v>
      </c>
    </row>
    <row r="25" spans="1:15" s="93" customFormat="1" ht="13.5" customHeight="1" x14ac:dyDescent="0.2">
      <c r="A25" s="304">
        <v>51</v>
      </c>
      <c r="B25" s="116"/>
      <c r="C25" s="311" t="s">
        <v>149</v>
      </c>
      <c r="D25" s="309"/>
      <c r="E25" s="725">
        <v>0</v>
      </c>
      <c r="F25" s="725">
        <v>0</v>
      </c>
      <c r="G25" s="726">
        <v>0</v>
      </c>
      <c r="H25" s="727"/>
      <c r="I25" s="728">
        <v>0</v>
      </c>
      <c r="J25" s="725">
        <v>0</v>
      </c>
      <c r="K25" s="726">
        <v>0</v>
      </c>
      <c r="L25" s="45"/>
      <c r="M25" s="750">
        <v>0</v>
      </c>
      <c r="N25" s="751">
        <v>0</v>
      </c>
      <c r="O25" s="752">
        <v>0</v>
      </c>
    </row>
    <row r="26" spans="1:15" s="93" customFormat="1" ht="13.5" customHeight="1" x14ac:dyDescent="0.2">
      <c r="A26" s="304">
        <v>83</v>
      </c>
      <c r="B26" s="45"/>
      <c r="C26" s="311" t="s">
        <v>150</v>
      </c>
      <c r="D26" s="309"/>
      <c r="E26" s="725">
        <v>0</v>
      </c>
      <c r="F26" s="725">
        <v>0</v>
      </c>
      <c r="G26" s="726">
        <v>0</v>
      </c>
      <c r="H26" s="727"/>
      <c r="I26" s="728">
        <v>0</v>
      </c>
      <c r="J26" s="725">
        <v>0</v>
      </c>
      <c r="K26" s="726">
        <v>0</v>
      </c>
      <c r="L26" s="45"/>
      <c r="M26" s="750">
        <v>0</v>
      </c>
      <c r="N26" s="751">
        <v>0</v>
      </c>
      <c r="O26" s="752">
        <v>0</v>
      </c>
    </row>
    <row r="27" spans="1:15" s="93" customFormat="1" ht="13.5" customHeight="1" x14ac:dyDescent="0.2">
      <c r="A27" s="432"/>
      <c r="B27" s="45"/>
      <c r="C27" s="1272" t="s">
        <v>467</v>
      </c>
      <c r="D27" s="1273"/>
      <c r="E27" s="1006">
        <v>18603</v>
      </c>
      <c r="F27" s="1006">
        <v>15904</v>
      </c>
      <c r="G27" s="1007">
        <v>2699</v>
      </c>
      <c r="H27" s="727"/>
      <c r="I27" s="1008">
        <v>21123351.260000098</v>
      </c>
      <c r="J27" s="1006">
        <v>19162345.190000098</v>
      </c>
      <c r="K27" s="1007">
        <v>1961006.07</v>
      </c>
      <c r="L27" s="45"/>
      <c r="M27" s="1003">
        <v>1135.4809041552492</v>
      </c>
      <c r="N27" s="1004">
        <v>1204.8758293511128</v>
      </c>
      <c r="O27" s="1005">
        <v>726.56764357169322</v>
      </c>
    </row>
    <row r="28" spans="1:15" ht="6.6" customHeight="1" x14ac:dyDescent="0.2">
      <c r="E28" s="730"/>
      <c r="F28" s="730"/>
      <c r="G28" s="730"/>
      <c r="H28" s="730"/>
      <c r="I28" s="730"/>
      <c r="J28" s="730"/>
      <c r="K28" s="730"/>
      <c r="M28" s="753"/>
      <c r="N28" s="753"/>
      <c r="O28" s="753"/>
    </row>
    <row r="29" spans="1:15" s="93" customFormat="1" ht="13.5" customHeight="1" x14ac:dyDescent="0.2">
      <c r="A29" s="310"/>
      <c r="B29" s="45"/>
      <c r="C29" s="429" t="s">
        <v>190</v>
      </c>
      <c r="D29" s="312"/>
      <c r="E29" s="734"/>
      <c r="F29" s="732"/>
      <c r="G29" s="733"/>
      <c r="H29" s="727"/>
      <c r="I29" s="734"/>
      <c r="J29" s="732"/>
      <c r="K29" s="733"/>
      <c r="L29" s="45"/>
      <c r="M29" s="754"/>
      <c r="N29" s="755"/>
      <c r="O29" s="756"/>
    </row>
    <row r="30" spans="1:15" s="93" customFormat="1" ht="13.5" customHeight="1" x14ac:dyDescent="0.2">
      <c r="A30" s="304">
        <v>42</v>
      </c>
      <c r="B30" s="45"/>
      <c r="C30" s="311" t="s">
        <v>548</v>
      </c>
      <c r="D30" s="45"/>
      <c r="E30" s="728">
        <v>28682</v>
      </c>
      <c r="F30" s="725">
        <v>28557</v>
      </c>
      <c r="G30" s="726">
        <v>125</v>
      </c>
      <c r="H30" s="727"/>
      <c r="I30" s="728">
        <v>47789272.359999292</v>
      </c>
      <c r="J30" s="725">
        <v>47686096.009999298</v>
      </c>
      <c r="K30" s="726">
        <v>103176.349999996</v>
      </c>
      <c r="L30" s="45"/>
      <c r="M30" s="750">
        <v>1666.1764298165849</v>
      </c>
      <c r="N30" s="751">
        <v>1669.8566379521412</v>
      </c>
      <c r="O30" s="752">
        <v>825.41079999996805</v>
      </c>
    </row>
    <row r="31" spans="1:15" s="93" customFormat="1" ht="13.5" customHeight="1" x14ac:dyDescent="0.2">
      <c r="A31" s="304">
        <v>43</v>
      </c>
      <c r="B31" s="45"/>
      <c r="C31" s="311" t="s">
        <v>187</v>
      </c>
      <c r="D31" s="45"/>
      <c r="E31" s="728">
        <v>0</v>
      </c>
      <c r="F31" s="725">
        <v>0</v>
      </c>
      <c r="G31" s="726">
        <v>0</v>
      </c>
      <c r="H31" s="727"/>
      <c r="I31" s="728">
        <v>0</v>
      </c>
      <c r="J31" s="725">
        <v>0</v>
      </c>
      <c r="K31" s="726">
        <v>0</v>
      </c>
      <c r="L31" s="45"/>
      <c r="M31" s="750">
        <v>0</v>
      </c>
      <c r="N31" s="751">
        <v>0</v>
      </c>
      <c r="O31" s="752">
        <v>0</v>
      </c>
    </row>
    <row r="32" spans="1:15" s="93" customFormat="1" ht="13.5" customHeight="1" x14ac:dyDescent="0.2">
      <c r="A32" s="304">
        <v>44</v>
      </c>
      <c r="B32" s="45"/>
      <c r="C32" s="311" t="s">
        <v>191</v>
      </c>
      <c r="D32" s="45"/>
      <c r="E32" s="728">
        <v>0</v>
      </c>
      <c r="F32" s="725">
        <v>0</v>
      </c>
      <c r="G32" s="726">
        <v>0</v>
      </c>
      <c r="H32" s="727"/>
      <c r="I32" s="728">
        <v>0</v>
      </c>
      <c r="J32" s="725">
        <v>0</v>
      </c>
      <c r="K32" s="726">
        <v>0</v>
      </c>
      <c r="L32" s="45"/>
      <c r="M32" s="750">
        <v>0</v>
      </c>
      <c r="N32" s="751">
        <v>0</v>
      </c>
      <c r="O32" s="752">
        <v>0</v>
      </c>
    </row>
    <row r="33" spans="1:15" s="93" customFormat="1" ht="13.5" customHeight="1" x14ac:dyDescent="0.2">
      <c r="A33" s="304">
        <v>45</v>
      </c>
      <c r="B33" s="45"/>
      <c r="C33" s="311" t="s">
        <v>188</v>
      </c>
      <c r="D33" s="45"/>
      <c r="E33" s="728">
        <v>0</v>
      </c>
      <c r="F33" s="725">
        <v>0</v>
      </c>
      <c r="G33" s="726">
        <v>0</v>
      </c>
      <c r="H33" s="727"/>
      <c r="I33" s="728">
        <v>0</v>
      </c>
      <c r="J33" s="725">
        <v>0</v>
      </c>
      <c r="K33" s="726">
        <v>0</v>
      </c>
      <c r="L33" s="45"/>
      <c r="M33" s="750">
        <v>0</v>
      </c>
      <c r="N33" s="751">
        <v>0</v>
      </c>
      <c r="O33" s="752">
        <v>0</v>
      </c>
    </row>
    <row r="34" spans="1:15" s="93" customFormat="1" ht="13.5" customHeight="1" x14ac:dyDescent="0.2">
      <c r="A34" s="304">
        <v>46</v>
      </c>
      <c r="B34" s="45"/>
      <c r="C34" s="311" t="s">
        <v>189</v>
      </c>
      <c r="D34" s="45"/>
      <c r="E34" s="728">
        <v>1345</v>
      </c>
      <c r="F34" s="725">
        <v>1345</v>
      </c>
      <c r="G34" s="726">
        <v>0</v>
      </c>
      <c r="H34" s="727"/>
      <c r="I34" s="728">
        <v>4019631.0900000902</v>
      </c>
      <c r="J34" s="725">
        <v>4019631.0900000902</v>
      </c>
      <c r="K34" s="726">
        <v>0</v>
      </c>
      <c r="L34" s="45"/>
      <c r="M34" s="750">
        <v>2988.5733011153088</v>
      </c>
      <c r="N34" s="751">
        <v>2988.5733011153088</v>
      </c>
      <c r="O34" s="752">
        <v>0</v>
      </c>
    </row>
    <row r="35" spans="1:15" s="93" customFormat="1" ht="13.5" customHeight="1" x14ac:dyDescent="0.2">
      <c r="A35" s="304">
        <v>49</v>
      </c>
      <c r="B35" s="116"/>
      <c r="C35" s="311" t="s">
        <v>192</v>
      </c>
      <c r="D35" s="45"/>
      <c r="E35" s="728">
        <v>0</v>
      </c>
      <c r="F35" s="725">
        <v>0</v>
      </c>
      <c r="G35" s="726">
        <v>0</v>
      </c>
      <c r="H35" s="727"/>
      <c r="I35" s="728">
        <v>0</v>
      </c>
      <c r="J35" s="725">
        <v>0</v>
      </c>
      <c r="K35" s="726">
        <v>0</v>
      </c>
      <c r="L35" s="45"/>
      <c r="M35" s="750">
        <v>0</v>
      </c>
      <c r="N35" s="751">
        <v>0</v>
      </c>
      <c r="O35" s="752">
        <v>0</v>
      </c>
    </row>
    <row r="36" spans="1:15" s="93" customFormat="1" ht="13.5" customHeight="1" x14ac:dyDescent="0.2">
      <c r="A36" s="304">
        <v>57</v>
      </c>
      <c r="B36" s="45"/>
      <c r="C36" s="311" t="s">
        <v>193</v>
      </c>
      <c r="D36" s="44"/>
      <c r="E36" s="728">
        <v>745</v>
      </c>
      <c r="F36" s="725">
        <v>745</v>
      </c>
      <c r="G36" s="726">
        <v>0</v>
      </c>
      <c r="H36" s="727"/>
      <c r="I36" s="728">
        <v>1094328.6000000001</v>
      </c>
      <c r="J36" s="725">
        <v>1094328.6000000001</v>
      </c>
      <c r="K36" s="726">
        <v>0</v>
      </c>
      <c r="L36" s="45"/>
      <c r="M36" s="750">
        <v>1468.8974496644296</v>
      </c>
      <c r="N36" s="751">
        <v>1468.8974496644296</v>
      </c>
      <c r="O36" s="752">
        <v>0</v>
      </c>
    </row>
    <row r="37" spans="1:15" s="93" customFormat="1" ht="13.5" customHeight="1" x14ac:dyDescent="0.2">
      <c r="A37" s="304">
        <v>72</v>
      </c>
      <c r="B37" s="45"/>
      <c r="C37" s="311" t="s">
        <v>194</v>
      </c>
      <c r="D37" s="45"/>
      <c r="E37" s="728">
        <v>0</v>
      </c>
      <c r="F37" s="725">
        <v>0</v>
      </c>
      <c r="G37" s="726">
        <v>0</v>
      </c>
      <c r="H37" s="727"/>
      <c r="I37" s="728">
        <v>0</v>
      </c>
      <c r="J37" s="725">
        <v>0</v>
      </c>
      <c r="K37" s="726">
        <v>0</v>
      </c>
      <c r="L37" s="45"/>
      <c r="M37" s="750">
        <v>0</v>
      </c>
      <c r="N37" s="751">
        <v>0</v>
      </c>
      <c r="O37" s="752">
        <v>0</v>
      </c>
    </row>
    <row r="38" spans="1:15" s="93" customFormat="1" ht="13.5" customHeight="1" x14ac:dyDescent="0.2">
      <c r="A38" s="428">
        <v>82</v>
      </c>
      <c r="B38" s="45"/>
      <c r="C38" s="311" t="s">
        <v>195</v>
      </c>
      <c r="D38" s="44"/>
      <c r="E38" s="728">
        <v>0</v>
      </c>
      <c r="F38" s="725">
        <v>0</v>
      </c>
      <c r="G38" s="726">
        <v>0</v>
      </c>
      <c r="H38" s="727"/>
      <c r="I38" s="728">
        <v>0</v>
      </c>
      <c r="J38" s="725">
        <v>0</v>
      </c>
      <c r="K38" s="726">
        <v>0</v>
      </c>
      <c r="L38" s="45"/>
      <c r="M38" s="750">
        <v>0</v>
      </c>
      <c r="N38" s="751">
        <v>0</v>
      </c>
      <c r="O38" s="752">
        <v>0</v>
      </c>
    </row>
    <row r="39" spans="1:15" s="59" customFormat="1" ht="13.5" customHeight="1" x14ac:dyDescent="0.2">
      <c r="A39" s="431"/>
      <c r="C39" s="1274" t="s">
        <v>468</v>
      </c>
      <c r="D39" s="1275"/>
      <c r="E39" s="1009">
        <v>30772</v>
      </c>
      <c r="F39" s="1010">
        <v>30647</v>
      </c>
      <c r="G39" s="1011">
        <v>125</v>
      </c>
      <c r="H39" s="884"/>
      <c r="I39" s="1009">
        <v>52903232.049999386</v>
      </c>
      <c r="J39" s="1010">
        <v>52800055.699999392</v>
      </c>
      <c r="K39" s="1011">
        <v>103176.349999996</v>
      </c>
      <c r="L39" s="148"/>
      <c r="M39" s="1003">
        <v>1719.2003135967564</v>
      </c>
      <c r="N39" s="1004">
        <v>1722.845815251065</v>
      </c>
      <c r="O39" s="1005">
        <v>825.41079999996805</v>
      </c>
    </row>
    <row r="40" spans="1:15" s="150" customFormat="1" ht="13.5" customHeight="1" x14ac:dyDescent="0.2">
      <c r="A40" s="137" t="s">
        <v>228</v>
      </c>
      <c r="M40" s="757"/>
      <c r="N40" s="758"/>
      <c r="O40" s="757"/>
    </row>
    <row r="41" spans="1:15" ht="20.25" customHeight="1" x14ac:dyDescent="0.2">
      <c r="E41" s="524"/>
      <c r="M41" s="753"/>
      <c r="N41" s="753"/>
      <c r="O41" s="753"/>
    </row>
    <row r="42" spans="1:15" s="18" customFormat="1" ht="13.5" customHeight="1" x14ac:dyDescent="0.2">
      <c r="A42" s="64" t="str">
        <f>A1</f>
        <v>Boletim Estatístico da Previdência Social - Vol. 19 Nº 09</v>
      </c>
      <c r="I42" s="43"/>
      <c r="M42" s="759"/>
      <c r="N42" s="1205">
        <f>N1</f>
        <v>41883</v>
      </c>
      <c r="O42" s="1205"/>
    </row>
    <row r="43" spans="1:15" ht="9.75" customHeight="1" x14ac:dyDescent="0.2">
      <c r="G43" s="67"/>
      <c r="M43" s="753"/>
      <c r="N43" s="753"/>
      <c r="O43" s="760" t="s">
        <v>113</v>
      </c>
    </row>
    <row r="44" spans="1:15" s="59" customFormat="1" ht="11.45" customHeight="1" x14ac:dyDescent="0.2">
      <c r="A44" s="1259" t="s">
        <v>207</v>
      </c>
      <c r="B44" s="558"/>
      <c r="C44" s="1253" t="s">
        <v>208</v>
      </c>
      <c r="D44" s="1254"/>
      <c r="E44" s="1267" t="s">
        <v>98</v>
      </c>
      <c r="F44" s="1201"/>
      <c r="G44" s="1202"/>
      <c r="H44" s="552"/>
      <c r="I44" s="1200" t="s">
        <v>99</v>
      </c>
      <c r="J44" s="1201"/>
      <c r="K44" s="1202"/>
      <c r="L44" s="552"/>
      <c r="M44" s="1278" t="s">
        <v>136</v>
      </c>
      <c r="N44" s="1279"/>
      <c r="O44" s="1280"/>
    </row>
    <row r="45" spans="1:15" s="59" customFormat="1" ht="11.45" customHeight="1" x14ac:dyDescent="0.2">
      <c r="A45" s="1260"/>
      <c r="B45" s="558"/>
      <c r="C45" s="1255"/>
      <c r="D45" s="1256"/>
      <c r="E45" s="1265" t="s">
        <v>119</v>
      </c>
      <c r="F45" s="1203" t="s">
        <v>27</v>
      </c>
      <c r="G45" s="1204"/>
      <c r="H45" s="557"/>
      <c r="I45" s="1194" t="s">
        <v>119</v>
      </c>
      <c r="J45" s="1203" t="s">
        <v>27</v>
      </c>
      <c r="K45" s="1204"/>
      <c r="L45" s="557"/>
      <c r="M45" s="1281" t="s">
        <v>119</v>
      </c>
      <c r="N45" s="1283" t="s">
        <v>27</v>
      </c>
      <c r="O45" s="1284"/>
    </row>
    <row r="46" spans="1:15" s="59" customFormat="1" ht="11.45" customHeight="1" x14ac:dyDescent="0.2">
      <c r="A46" s="1261"/>
      <c r="B46" s="558"/>
      <c r="C46" s="1257"/>
      <c r="D46" s="1258"/>
      <c r="E46" s="1266"/>
      <c r="F46" s="934" t="s">
        <v>28</v>
      </c>
      <c r="G46" s="947" t="s">
        <v>29</v>
      </c>
      <c r="H46" s="557"/>
      <c r="I46" s="1195"/>
      <c r="J46" s="934" t="s">
        <v>28</v>
      </c>
      <c r="K46" s="937" t="s">
        <v>29</v>
      </c>
      <c r="L46" s="557"/>
      <c r="M46" s="1282"/>
      <c r="N46" s="950" t="s">
        <v>28</v>
      </c>
      <c r="O46" s="951" t="s">
        <v>29</v>
      </c>
    </row>
    <row r="47" spans="1:15" s="148" customFormat="1" ht="11.45" customHeight="1" x14ac:dyDescent="0.2">
      <c r="A47" s="324"/>
      <c r="B47" s="433"/>
      <c r="C47" s="239" t="s">
        <v>144</v>
      </c>
      <c r="D47" s="427"/>
      <c r="E47" s="138"/>
      <c r="F47" s="435"/>
      <c r="G47" s="436"/>
      <c r="H47" s="110"/>
      <c r="I47" s="269"/>
      <c r="J47" s="435"/>
      <c r="K47" s="436"/>
      <c r="L47" s="110"/>
      <c r="M47" s="710"/>
      <c r="N47" s="682"/>
      <c r="O47" s="711"/>
    </row>
    <row r="48" spans="1:15" s="148" customFormat="1" ht="11.45" customHeight="1" x14ac:dyDescent="0.2">
      <c r="A48" s="313" t="s">
        <v>24</v>
      </c>
      <c r="B48" s="130"/>
      <c r="C48" s="314" t="s">
        <v>151</v>
      </c>
      <c r="D48" s="317"/>
      <c r="E48" s="735">
        <v>0</v>
      </c>
      <c r="F48" s="735">
        <v>0</v>
      </c>
      <c r="G48" s="736">
        <v>0</v>
      </c>
      <c r="H48" s="737"/>
      <c r="I48" s="738">
        <v>0</v>
      </c>
      <c r="J48" s="735">
        <v>0</v>
      </c>
      <c r="K48" s="736">
        <v>0</v>
      </c>
      <c r="L48" s="130"/>
      <c r="M48" s="761">
        <v>0</v>
      </c>
      <c r="N48" s="762">
        <v>0</v>
      </c>
      <c r="O48" s="763">
        <v>0</v>
      </c>
    </row>
    <row r="49" spans="1:15" s="148" customFormat="1" ht="11.45" customHeight="1" x14ac:dyDescent="0.2">
      <c r="A49" s="313" t="s">
        <v>37</v>
      </c>
      <c r="B49" s="130"/>
      <c r="C49" s="314" t="s">
        <v>152</v>
      </c>
      <c r="D49" s="316"/>
      <c r="E49" s="735">
        <v>0</v>
      </c>
      <c r="F49" s="735">
        <v>0</v>
      </c>
      <c r="G49" s="736">
        <v>0</v>
      </c>
      <c r="H49" s="737"/>
      <c r="I49" s="738">
        <v>0</v>
      </c>
      <c r="J49" s="735">
        <v>0</v>
      </c>
      <c r="K49" s="736">
        <v>0</v>
      </c>
      <c r="L49" s="130"/>
      <c r="M49" s="761">
        <v>0</v>
      </c>
      <c r="N49" s="762">
        <v>0</v>
      </c>
      <c r="O49" s="763">
        <v>0</v>
      </c>
    </row>
    <row r="50" spans="1:15" s="148" customFormat="1" ht="11.45" customHeight="1" x14ac:dyDescent="0.2">
      <c r="A50" s="313">
        <v>21</v>
      </c>
      <c r="C50" s="314" t="s">
        <v>549</v>
      </c>
      <c r="D50" s="316"/>
      <c r="E50" s="735">
        <v>39998</v>
      </c>
      <c r="F50" s="735">
        <v>27362</v>
      </c>
      <c r="G50" s="736">
        <v>12636</v>
      </c>
      <c r="H50" s="737"/>
      <c r="I50" s="738">
        <v>44611901.229999885</v>
      </c>
      <c r="J50" s="735">
        <v>35409115.239999898</v>
      </c>
      <c r="K50" s="736">
        <v>9202785.9899999909</v>
      </c>
      <c r="L50" s="130"/>
      <c r="M50" s="761">
        <v>1115.3532984149178</v>
      </c>
      <c r="N50" s="762">
        <v>1294.0982106571121</v>
      </c>
      <c r="O50" s="763">
        <v>728.29898622981887</v>
      </c>
    </row>
    <row r="51" spans="1:15" s="148" customFormat="1" ht="11.45" customHeight="1" x14ac:dyDescent="0.2">
      <c r="A51" s="313">
        <v>23</v>
      </c>
      <c r="B51" s="130"/>
      <c r="C51" s="314" t="s">
        <v>101</v>
      </c>
      <c r="D51" s="316"/>
      <c r="E51" s="735">
        <v>16</v>
      </c>
      <c r="F51" s="735">
        <v>16</v>
      </c>
      <c r="G51" s="736">
        <v>0</v>
      </c>
      <c r="H51" s="737"/>
      <c r="I51" s="738">
        <v>41568.409999996402</v>
      </c>
      <c r="J51" s="735">
        <v>41568.409999996402</v>
      </c>
      <c r="K51" s="736">
        <v>0</v>
      </c>
      <c r="L51" s="130"/>
      <c r="M51" s="761">
        <v>2598.0256249997751</v>
      </c>
      <c r="N51" s="762">
        <v>2598.0256249997751</v>
      </c>
      <c r="O51" s="763">
        <v>0</v>
      </c>
    </row>
    <row r="52" spans="1:15" s="148" customFormat="1" ht="11.45" customHeight="1" x14ac:dyDescent="0.2">
      <c r="A52" s="313">
        <v>27</v>
      </c>
      <c r="B52" s="130"/>
      <c r="C52" s="314" t="s">
        <v>102</v>
      </c>
      <c r="D52" s="316"/>
      <c r="E52" s="735">
        <v>1</v>
      </c>
      <c r="F52" s="735">
        <v>1</v>
      </c>
      <c r="G52" s="736">
        <v>0</v>
      </c>
      <c r="H52" s="737"/>
      <c r="I52" s="738">
        <v>1390.08000000007</v>
      </c>
      <c r="J52" s="735">
        <v>1390.08000000007</v>
      </c>
      <c r="K52" s="736">
        <v>0</v>
      </c>
      <c r="L52" s="130"/>
      <c r="M52" s="761">
        <v>1390.08000000007</v>
      </c>
      <c r="N52" s="762">
        <v>1390.08000000007</v>
      </c>
      <c r="O52" s="763">
        <v>0</v>
      </c>
    </row>
    <row r="53" spans="1:15" s="148" customFormat="1" ht="11.45" customHeight="1" x14ac:dyDescent="0.2">
      <c r="A53" s="313">
        <v>28</v>
      </c>
      <c r="B53" s="130"/>
      <c r="C53" s="314" t="s">
        <v>153</v>
      </c>
      <c r="D53" s="316"/>
      <c r="E53" s="735">
        <v>0</v>
      </c>
      <c r="F53" s="735">
        <v>0</v>
      </c>
      <c r="G53" s="736">
        <v>0</v>
      </c>
      <c r="H53" s="737"/>
      <c r="I53" s="738">
        <v>0</v>
      </c>
      <c r="J53" s="735">
        <v>0</v>
      </c>
      <c r="K53" s="736">
        <v>0</v>
      </c>
      <c r="L53" s="130"/>
      <c r="M53" s="761">
        <v>0</v>
      </c>
      <c r="N53" s="762">
        <v>0</v>
      </c>
      <c r="O53" s="763">
        <v>0</v>
      </c>
    </row>
    <row r="54" spans="1:15" s="148" customFormat="1" ht="11.45" customHeight="1" x14ac:dyDescent="0.2">
      <c r="A54" s="313">
        <v>29</v>
      </c>
      <c r="B54" s="130"/>
      <c r="C54" s="314" t="s">
        <v>103</v>
      </c>
      <c r="D54" s="316"/>
      <c r="E54" s="735">
        <v>0</v>
      </c>
      <c r="F54" s="735">
        <v>0</v>
      </c>
      <c r="G54" s="736">
        <v>0</v>
      </c>
      <c r="H54" s="737"/>
      <c r="I54" s="738">
        <v>0</v>
      </c>
      <c r="J54" s="735">
        <v>0</v>
      </c>
      <c r="K54" s="736">
        <v>0</v>
      </c>
      <c r="L54" s="130"/>
      <c r="M54" s="761">
        <v>0</v>
      </c>
      <c r="N54" s="762">
        <v>0</v>
      </c>
      <c r="O54" s="763">
        <v>0</v>
      </c>
    </row>
    <row r="55" spans="1:15" s="148" customFormat="1" ht="11.45" customHeight="1" x14ac:dyDescent="0.2">
      <c r="A55" s="313">
        <v>55</v>
      </c>
      <c r="B55" s="130"/>
      <c r="C55" s="314" t="s">
        <v>154</v>
      </c>
      <c r="D55" s="316"/>
      <c r="E55" s="735">
        <v>0</v>
      </c>
      <c r="F55" s="735">
        <v>0</v>
      </c>
      <c r="G55" s="736">
        <v>0</v>
      </c>
      <c r="H55" s="737"/>
      <c r="I55" s="738">
        <v>0</v>
      </c>
      <c r="J55" s="735">
        <v>0</v>
      </c>
      <c r="K55" s="736">
        <v>0</v>
      </c>
      <c r="L55" s="130"/>
      <c r="M55" s="761">
        <v>0</v>
      </c>
      <c r="N55" s="762">
        <v>0</v>
      </c>
      <c r="O55" s="763">
        <v>0</v>
      </c>
    </row>
    <row r="56" spans="1:15" s="148" customFormat="1" ht="11.45" customHeight="1" x14ac:dyDescent="0.2">
      <c r="A56" s="434">
        <v>84</v>
      </c>
      <c r="B56" s="130"/>
      <c r="C56" s="314" t="s">
        <v>106</v>
      </c>
      <c r="D56" s="316"/>
      <c r="E56" s="735">
        <v>0</v>
      </c>
      <c r="F56" s="735">
        <v>0</v>
      </c>
      <c r="G56" s="736">
        <v>0</v>
      </c>
      <c r="H56" s="737"/>
      <c r="I56" s="738">
        <v>0</v>
      </c>
      <c r="J56" s="735">
        <v>0</v>
      </c>
      <c r="K56" s="736">
        <v>0</v>
      </c>
      <c r="L56" s="130"/>
      <c r="M56" s="761">
        <v>0</v>
      </c>
      <c r="N56" s="762">
        <v>0</v>
      </c>
      <c r="O56" s="763">
        <v>0</v>
      </c>
    </row>
    <row r="57" spans="1:15" s="116" customFormat="1" ht="11.45" customHeight="1" x14ac:dyDescent="0.2">
      <c r="A57" s="445"/>
      <c r="C57" s="1012" t="s">
        <v>469</v>
      </c>
      <c r="D57" s="1013"/>
      <c r="E57" s="1014">
        <v>40015</v>
      </c>
      <c r="F57" s="1014">
        <v>27379</v>
      </c>
      <c r="G57" s="1015">
        <v>12636</v>
      </c>
      <c r="H57" s="739"/>
      <c r="I57" s="1016">
        <v>44654859.71999988</v>
      </c>
      <c r="J57" s="1014">
        <v>35452073.729999892</v>
      </c>
      <c r="K57" s="1015">
        <v>9202785.9899999909</v>
      </c>
      <c r="M57" s="1017">
        <v>1115.9530106210141</v>
      </c>
      <c r="N57" s="1018">
        <v>1294.8637178129184</v>
      </c>
      <c r="O57" s="1019">
        <v>728.29898622981887</v>
      </c>
    </row>
    <row r="58" spans="1:15" s="116" customFormat="1" ht="6" customHeight="1" x14ac:dyDescent="0.2">
      <c r="A58" s="45"/>
      <c r="C58" s="443"/>
      <c r="D58" s="443"/>
      <c r="E58" s="740"/>
      <c r="F58" s="740"/>
      <c r="G58" s="740"/>
      <c r="H58" s="739"/>
      <c r="I58" s="740"/>
      <c r="J58" s="740"/>
      <c r="K58" s="740"/>
      <c r="M58" s="764"/>
      <c r="N58" s="764"/>
      <c r="O58" s="764"/>
    </row>
    <row r="59" spans="1:15" s="59" customFormat="1" ht="11.45" customHeight="1" x14ac:dyDescent="0.2">
      <c r="A59" s="441"/>
      <c r="B59" s="130"/>
      <c r="C59" s="438" t="s">
        <v>134</v>
      </c>
      <c r="D59" s="319"/>
      <c r="E59" s="741"/>
      <c r="F59" s="742"/>
      <c r="G59" s="743"/>
      <c r="H59" s="737"/>
      <c r="I59" s="741"/>
      <c r="J59" s="742"/>
      <c r="K59" s="743"/>
      <c r="L59" s="130"/>
      <c r="M59" s="765"/>
      <c r="N59" s="766"/>
      <c r="O59" s="767"/>
    </row>
    <row r="60" spans="1:15" s="59" customFormat="1" ht="11.45" customHeight="1" x14ac:dyDescent="0.2">
      <c r="A60" s="313">
        <v>13</v>
      </c>
      <c r="B60" s="130"/>
      <c r="C60" s="314" t="s">
        <v>163</v>
      </c>
      <c r="D60" s="130"/>
      <c r="E60" s="738">
        <v>0</v>
      </c>
      <c r="F60" s="735">
        <v>0</v>
      </c>
      <c r="G60" s="736">
        <v>0</v>
      </c>
      <c r="H60" s="737"/>
      <c r="I60" s="738">
        <v>0</v>
      </c>
      <c r="J60" s="735">
        <v>0</v>
      </c>
      <c r="K60" s="736">
        <v>0</v>
      </c>
      <c r="L60" s="130"/>
      <c r="M60" s="761">
        <v>0</v>
      </c>
      <c r="N60" s="762">
        <v>0</v>
      </c>
      <c r="O60" s="763">
        <v>0</v>
      </c>
    </row>
    <row r="61" spans="1:15" s="59" customFormat="1" ht="11.45" customHeight="1" x14ac:dyDescent="0.2">
      <c r="A61" s="313">
        <v>25</v>
      </c>
      <c r="B61" s="130"/>
      <c r="C61" s="314" t="s">
        <v>550</v>
      </c>
      <c r="D61" s="133"/>
      <c r="E61" s="738">
        <v>2473</v>
      </c>
      <c r="F61" s="735">
        <v>2319</v>
      </c>
      <c r="G61" s="736">
        <v>154</v>
      </c>
      <c r="H61" s="737"/>
      <c r="I61" s="738">
        <v>2162928.5000000112</v>
      </c>
      <c r="J61" s="735">
        <v>2049133.8400000101</v>
      </c>
      <c r="K61" s="736">
        <v>113794.66000000099</v>
      </c>
      <c r="L61" s="130"/>
      <c r="M61" s="761">
        <v>874.6172664779665</v>
      </c>
      <c r="N61" s="762">
        <v>883.62821905994394</v>
      </c>
      <c r="O61" s="763">
        <v>738.92636363637007</v>
      </c>
    </row>
    <row r="62" spans="1:15" s="59" customFormat="1" ht="11.45" customHeight="1" x14ac:dyDescent="0.2">
      <c r="A62" s="313">
        <v>31</v>
      </c>
      <c r="B62" s="130"/>
      <c r="C62" s="314" t="s">
        <v>551</v>
      </c>
      <c r="D62" s="130"/>
      <c r="E62" s="738">
        <v>226238</v>
      </c>
      <c r="F62" s="735">
        <v>205494</v>
      </c>
      <c r="G62" s="736">
        <v>20744</v>
      </c>
      <c r="H62" s="737"/>
      <c r="I62" s="738">
        <v>252238917.01999998</v>
      </c>
      <c r="J62" s="735">
        <v>237213242.59999999</v>
      </c>
      <c r="K62" s="736">
        <v>15025674.42</v>
      </c>
      <c r="L62" s="130"/>
      <c r="M62" s="761">
        <v>1114.9272757892131</v>
      </c>
      <c r="N62" s="762">
        <v>1154.3560522448345</v>
      </c>
      <c r="O62" s="763">
        <v>724.33833494022372</v>
      </c>
    </row>
    <row r="63" spans="1:15" s="59" customFormat="1" ht="11.45" customHeight="1" x14ac:dyDescent="0.2">
      <c r="A63" s="313">
        <v>36</v>
      </c>
      <c r="B63" s="130"/>
      <c r="C63" s="314" t="s">
        <v>105</v>
      </c>
      <c r="D63" s="133"/>
      <c r="E63" s="738">
        <v>1024</v>
      </c>
      <c r="F63" s="735">
        <v>853</v>
      </c>
      <c r="G63" s="736">
        <v>171</v>
      </c>
      <c r="H63" s="737"/>
      <c r="I63" s="738">
        <v>596843.22000004305</v>
      </c>
      <c r="J63" s="735">
        <v>532993.68000004301</v>
      </c>
      <c r="K63" s="736">
        <v>63849.54</v>
      </c>
      <c r="L63" s="130"/>
      <c r="M63" s="761">
        <v>582.85470703129204</v>
      </c>
      <c r="N63" s="762">
        <v>624.84604923803397</v>
      </c>
      <c r="O63" s="763">
        <v>373.38912280701754</v>
      </c>
    </row>
    <row r="64" spans="1:15" s="59" customFormat="1" ht="11.45" hidden="1" customHeight="1" x14ac:dyDescent="0.2">
      <c r="A64" s="313">
        <v>50</v>
      </c>
      <c r="B64" s="130"/>
      <c r="C64" s="314" t="s">
        <v>164</v>
      </c>
      <c r="D64" s="133"/>
      <c r="E64" s="738">
        <v>0</v>
      </c>
      <c r="F64" s="735">
        <v>0</v>
      </c>
      <c r="G64" s="736">
        <v>0</v>
      </c>
      <c r="H64" s="737"/>
      <c r="I64" s="738">
        <v>0</v>
      </c>
      <c r="J64" s="735">
        <v>0</v>
      </c>
      <c r="K64" s="736">
        <v>0</v>
      </c>
      <c r="L64" s="130"/>
      <c r="M64" s="761">
        <v>0</v>
      </c>
      <c r="N64" s="762">
        <v>0</v>
      </c>
      <c r="O64" s="763">
        <v>0</v>
      </c>
    </row>
    <row r="65" spans="1:15" s="59" customFormat="1" ht="11.45" customHeight="1" x14ac:dyDescent="0.2">
      <c r="A65" s="439"/>
      <c r="B65" s="130"/>
      <c r="C65" s="1020" t="s">
        <v>470</v>
      </c>
      <c r="D65" s="1021"/>
      <c r="E65" s="1022">
        <v>229735</v>
      </c>
      <c r="F65" s="1023">
        <v>208666</v>
      </c>
      <c r="G65" s="1024">
        <v>21069</v>
      </c>
      <c r="H65" s="885"/>
      <c r="I65" s="1022">
        <v>254998688.74000001</v>
      </c>
      <c r="J65" s="1023">
        <v>239795370.12000003</v>
      </c>
      <c r="K65" s="1024">
        <v>15203318.619999999</v>
      </c>
      <c r="L65" s="133"/>
      <c r="M65" s="1017">
        <v>1109.9688281715889</v>
      </c>
      <c r="N65" s="1018">
        <v>1149.1827615423692</v>
      </c>
      <c r="O65" s="1019">
        <v>721.59659309886558</v>
      </c>
    </row>
    <row r="66" spans="1:15" ht="6" customHeight="1" x14ac:dyDescent="0.2">
      <c r="E66" s="730"/>
      <c r="F66" s="730"/>
      <c r="G66" s="730"/>
      <c r="H66" s="730"/>
      <c r="I66" s="730"/>
      <c r="J66" s="730"/>
      <c r="K66" s="730"/>
      <c r="M66" s="753"/>
      <c r="N66" s="753"/>
      <c r="O66" s="753"/>
    </row>
    <row r="67" spans="1:15" s="59" customFormat="1" ht="11.45" customHeight="1" x14ac:dyDescent="0.2">
      <c r="A67" s="441"/>
      <c r="B67" s="130"/>
      <c r="C67" s="440" t="s">
        <v>229</v>
      </c>
      <c r="D67" s="319"/>
      <c r="E67" s="742"/>
      <c r="F67" s="742"/>
      <c r="G67" s="743"/>
      <c r="H67" s="737"/>
      <c r="I67" s="741"/>
      <c r="J67" s="742"/>
      <c r="K67" s="743"/>
      <c r="L67" s="130"/>
      <c r="M67" s="765"/>
      <c r="N67" s="766"/>
      <c r="O67" s="767"/>
    </row>
    <row r="68" spans="1:15" s="59" customFormat="1" ht="11.45" customHeight="1" x14ac:dyDescent="0.2">
      <c r="A68" s="313" t="s">
        <v>36</v>
      </c>
      <c r="B68" s="130"/>
      <c r="C68" s="314" t="s">
        <v>159</v>
      </c>
      <c r="D68" s="316"/>
      <c r="E68" s="735">
        <v>0</v>
      </c>
      <c r="F68" s="735">
        <v>0</v>
      </c>
      <c r="G68" s="736">
        <v>0</v>
      </c>
      <c r="H68" s="737"/>
      <c r="I68" s="738">
        <v>0</v>
      </c>
      <c r="J68" s="735">
        <v>0</v>
      </c>
      <c r="K68" s="736">
        <v>0</v>
      </c>
      <c r="L68" s="130"/>
      <c r="M68" s="761">
        <v>0</v>
      </c>
      <c r="N68" s="762">
        <v>0</v>
      </c>
      <c r="O68" s="763">
        <v>0</v>
      </c>
    </row>
    <row r="69" spans="1:15" s="59" customFormat="1" ht="11.45" customHeight="1" x14ac:dyDescent="0.2">
      <c r="A69" s="313" t="s">
        <v>79</v>
      </c>
      <c r="B69" s="130"/>
      <c r="C69" s="314" t="s">
        <v>160</v>
      </c>
      <c r="D69" s="317"/>
      <c r="E69" s="735">
        <v>0</v>
      </c>
      <c r="F69" s="735">
        <v>0</v>
      </c>
      <c r="G69" s="736">
        <v>0</v>
      </c>
      <c r="H69" s="737"/>
      <c r="I69" s="738">
        <v>0</v>
      </c>
      <c r="J69" s="735">
        <v>0</v>
      </c>
      <c r="K69" s="736">
        <v>0</v>
      </c>
      <c r="L69" s="130"/>
      <c r="M69" s="761">
        <v>0</v>
      </c>
      <c r="N69" s="762">
        <v>0</v>
      </c>
      <c r="O69" s="763">
        <v>0</v>
      </c>
    </row>
    <row r="70" spans="1:15" s="59" customFormat="1" ht="11.45" customHeight="1" x14ac:dyDescent="0.2">
      <c r="A70" s="313">
        <v>10</v>
      </c>
      <c r="B70" s="148"/>
      <c r="C70" s="314" t="s">
        <v>161</v>
      </c>
      <c r="D70" s="316"/>
      <c r="E70" s="735">
        <v>0</v>
      </c>
      <c r="F70" s="735">
        <v>0</v>
      </c>
      <c r="G70" s="736">
        <v>0</v>
      </c>
      <c r="H70" s="737"/>
      <c r="I70" s="738">
        <v>0</v>
      </c>
      <c r="J70" s="735">
        <v>0</v>
      </c>
      <c r="K70" s="736">
        <v>0</v>
      </c>
      <c r="L70" s="130"/>
      <c r="M70" s="761">
        <v>0</v>
      </c>
      <c r="N70" s="762">
        <v>0</v>
      </c>
      <c r="O70" s="763">
        <v>0</v>
      </c>
    </row>
    <row r="71" spans="1:15" s="59" customFormat="1" ht="11.45" customHeight="1" x14ac:dyDescent="0.2">
      <c r="A71" s="313">
        <v>91</v>
      </c>
      <c r="B71" s="130"/>
      <c r="C71" s="314" t="s">
        <v>109</v>
      </c>
      <c r="D71" s="317"/>
      <c r="E71" s="735">
        <v>26805</v>
      </c>
      <c r="F71" s="735">
        <v>25243</v>
      </c>
      <c r="G71" s="736">
        <v>1562</v>
      </c>
      <c r="H71" s="737"/>
      <c r="I71" s="738">
        <v>32330006.080000501</v>
      </c>
      <c r="J71" s="735">
        <v>31198733.6400005</v>
      </c>
      <c r="K71" s="736">
        <v>1131272.44</v>
      </c>
      <c r="L71" s="130"/>
      <c r="M71" s="761">
        <v>1206.1184883417459</v>
      </c>
      <c r="N71" s="762">
        <v>1235.9360472210315</v>
      </c>
      <c r="O71" s="763">
        <v>724.24612035851464</v>
      </c>
    </row>
    <row r="72" spans="1:15" s="59" customFormat="1" ht="11.45" customHeight="1" x14ac:dyDescent="0.2">
      <c r="A72" s="313">
        <v>92</v>
      </c>
      <c r="B72" s="130"/>
      <c r="C72" s="314" t="s">
        <v>110</v>
      </c>
      <c r="D72" s="316"/>
      <c r="E72" s="735">
        <v>1134</v>
      </c>
      <c r="F72" s="735">
        <v>1050</v>
      </c>
      <c r="G72" s="736">
        <v>84</v>
      </c>
      <c r="H72" s="737"/>
      <c r="I72" s="738">
        <v>1545741.5700000196</v>
      </c>
      <c r="J72" s="735">
        <v>1484714.8900000199</v>
      </c>
      <c r="K72" s="736">
        <v>61026.679999999702</v>
      </c>
      <c r="L72" s="130"/>
      <c r="M72" s="761">
        <v>1363.0878042328216</v>
      </c>
      <c r="N72" s="762">
        <v>1414.0141809524</v>
      </c>
      <c r="O72" s="763">
        <v>726.50809523809164</v>
      </c>
    </row>
    <row r="73" spans="1:15" s="59" customFormat="1" ht="11.45" customHeight="1" x14ac:dyDescent="0.2">
      <c r="A73" s="313">
        <v>93</v>
      </c>
      <c r="B73" s="130"/>
      <c r="C73" s="314" t="s">
        <v>111</v>
      </c>
      <c r="D73" s="316"/>
      <c r="E73" s="735">
        <v>31</v>
      </c>
      <c r="F73" s="735">
        <v>28</v>
      </c>
      <c r="G73" s="736">
        <v>3</v>
      </c>
      <c r="H73" s="737"/>
      <c r="I73" s="738">
        <v>45507.660000002914</v>
      </c>
      <c r="J73" s="735">
        <v>41646.580000001901</v>
      </c>
      <c r="K73" s="736">
        <v>3861.0800000010099</v>
      </c>
      <c r="L73" s="130"/>
      <c r="M73" s="761">
        <v>1467.9890322581584</v>
      </c>
      <c r="N73" s="762">
        <v>1487.377857142925</v>
      </c>
      <c r="O73" s="763">
        <v>1287.0266666670034</v>
      </c>
    </row>
    <row r="74" spans="1:15" s="59" customFormat="1" ht="11.45" customHeight="1" x14ac:dyDescent="0.2">
      <c r="A74" s="313">
        <v>94</v>
      </c>
      <c r="B74" s="130"/>
      <c r="C74" s="314" t="s">
        <v>112</v>
      </c>
      <c r="D74" s="316"/>
      <c r="E74" s="735">
        <v>2247</v>
      </c>
      <c r="F74" s="735">
        <v>2191</v>
      </c>
      <c r="G74" s="736">
        <v>56</v>
      </c>
      <c r="H74" s="737"/>
      <c r="I74" s="738">
        <v>2016924.4400000398</v>
      </c>
      <c r="J74" s="735">
        <v>1994114.8500000399</v>
      </c>
      <c r="K74" s="736">
        <v>22809.589999999898</v>
      </c>
      <c r="L74" s="130"/>
      <c r="M74" s="761">
        <v>897.60767245217608</v>
      </c>
      <c r="N74" s="762">
        <v>910.13913738020995</v>
      </c>
      <c r="O74" s="763">
        <v>407.31410714285533</v>
      </c>
    </row>
    <row r="75" spans="1:15" s="59" customFormat="1" ht="11.45" customHeight="1" x14ac:dyDescent="0.2">
      <c r="A75" s="313">
        <v>95</v>
      </c>
      <c r="B75" s="130"/>
      <c r="C75" s="314" t="s">
        <v>162</v>
      </c>
      <c r="D75" s="316"/>
      <c r="E75" s="735">
        <v>12</v>
      </c>
      <c r="F75" s="735">
        <v>12</v>
      </c>
      <c r="G75" s="736">
        <v>0</v>
      </c>
      <c r="H75" s="737"/>
      <c r="I75" s="738">
        <v>4703.08000000007</v>
      </c>
      <c r="J75" s="735">
        <v>4703.08000000007</v>
      </c>
      <c r="K75" s="736">
        <v>0</v>
      </c>
      <c r="L75" s="130"/>
      <c r="M75" s="761">
        <v>391.92333333333914</v>
      </c>
      <c r="N75" s="762">
        <v>391.92333333333914</v>
      </c>
      <c r="O75" s="763">
        <v>0</v>
      </c>
    </row>
    <row r="76" spans="1:15" s="59" customFormat="1" ht="11.45" customHeight="1" x14ac:dyDescent="0.2">
      <c r="A76" s="431"/>
      <c r="C76" s="1020" t="s">
        <v>471</v>
      </c>
      <c r="D76" s="1025"/>
      <c r="E76" s="1010">
        <v>30229</v>
      </c>
      <c r="F76" s="1010">
        <v>28524</v>
      </c>
      <c r="G76" s="1011">
        <v>1705</v>
      </c>
      <c r="H76" s="886"/>
      <c r="I76" s="1009">
        <v>35942882.830000564</v>
      </c>
      <c r="J76" s="1010">
        <v>34723913.040000558</v>
      </c>
      <c r="K76" s="1011">
        <v>1218969.7900000005</v>
      </c>
      <c r="L76" s="149"/>
      <c r="M76" s="1017">
        <v>1189.0199090277736</v>
      </c>
      <c r="N76" s="1018">
        <v>1217.3577702987154</v>
      </c>
      <c r="O76" s="1019">
        <v>714.93829325513229</v>
      </c>
    </row>
    <row r="77" spans="1:15" ht="6" customHeight="1" x14ac:dyDescent="0.2">
      <c r="A77" s="87"/>
      <c r="E77" s="730"/>
      <c r="F77" s="730"/>
      <c r="G77" s="730"/>
      <c r="H77" s="730"/>
      <c r="I77" s="730"/>
      <c r="J77" s="730"/>
      <c r="K77" s="730"/>
      <c r="M77" s="753"/>
      <c r="N77" s="753"/>
      <c r="O77" s="753"/>
    </row>
    <row r="78" spans="1:15" s="59" customFormat="1" ht="11.45" customHeight="1" x14ac:dyDescent="0.2">
      <c r="A78" s="441"/>
      <c r="B78" s="130"/>
      <c r="C78" s="440" t="s">
        <v>135</v>
      </c>
      <c r="D78" s="319"/>
      <c r="E78" s="741"/>
      <c r="F78" s="742"/>
      <c r="G78" s="743"/>
      <c r="H78" s="737"/>
      <c r="I78" s="741"/>
      <c r="J78" s="742"/>
      <c r="K78" s="743"/>
      <c r="L78" s="130"/>
      <c r="M78" s="765"/>
      <c r="N78" s="766"/>
      <c r="O78" s="767"/>
    </row>
    <row r="79" spans="1:15" s="59" customFormat="1" ht="11.45" customHeight="1" x14ac:dyDescent="0.2">
      <c r="A79" s="313">
        <v>47</v>
      </c>
      <c r="B79" s="130"/>
      <c r="C79" s="314" t="s">
        <v>165</v>
      </c>
      <c r="D79" s="316"/>
      <c r="E79" s="738">
        <v>0</v>
      </c>
      <c r="F79" s="735">
        <v>0</v>
      </c>
      <c r="G79" s="736">
        <v>0</v>
      </c>
      <c r="H79" s="737"/>
      <c r="I79" s="738">
        <v>0</v>
      </c>
      <c r="J79" s="735">
        <v>0</v>
      </c>
      <c r="K79" s="736">
        <v>0</v>
      </c>
      <c r="L79" s="130"/>
      <c r="M79" s="761">
        <v>0</v>
      </c>
      <c r="N79" s="762">
        <v>0</v>
      </c>
      <c r="O79" s="763">
        <v>0</v>
      </c>
    </row>
    <row r="80" spans="1:15" s="59" customFormat="1" ht="11.45" customHeight="1" x14ac:dyDescent="0.2">
      <c r="A80" s="313">
        <v>48</v>
      </c>
      <c r="B80" s="130"/>
      <c r="C80" s="314" t="s">
        <v>166</v>
      </c>
      <c r="D80" s="316"/>
      <c r="E80" s="738">
        <v>0</v>
      </c>
      <c r="F80" s="735">
        <v>0</v>
      </c>
      <c r="G80" s="736">
        <v>0</v>
      </c>
      <c r="H80" s="737"/>
      <c r="I80" s="738">
        <v>0</v>
      </c>
      <c r="J80" s="735">
        <v>0</v>
      </c>
      <c r="K80" s="736">
        <v>0</v>
      </c>
      <c r="L80" s="130"/>
      <c r="M80" s="761">
        <v>0</v>
      </c>
      <c r="N80" s="762">
        <v>0</v>
      </c>
      <c r="O80" s="763">
        <v>0</v>
      </c>
    </row>
    <row r="81" spans="1:15" s="59" customFormat="1" ht="11.45" customHeight="1" x14ac:dyDescent="0.2">
      <c r="A81" s="313">
        <v>79</v>
      </c>
      <c r="B81" s="130"/>
      <c r="C81" s="314" t="s">
        <v>145</v>
      </c>
      <c r="D81" s="316"/>
      <c r="E81" s="738">
        <v>0</v>
      </c>
      <c r="F81" s="735">
        <v>0</v>
      </c>
      <c r="G81" s="736">
        <v>0</v>
      </c>
      <c r="H81" s="737"/>
      <c r="I81" s="738">
        <v>0</v>
      </c>
      <c r="J81" s="735">
        <v>0</v>
      </c>
      <c r="K81" s="736">
        <v>0</v>
      </c>
      <c r="L81" s="130"/>
      <c r="M81" s="761">
        <v>0</v>
      </c>
      <c r="N81" s="762">
        <v>0</v>
      </c>
      <c r="O81" s="763">
        <v>0</v>
      </c>
    </row>
    <row r="82" spans="1:15" s="59" customFormat="1" ht="11.45" customHeight="1" x14ac:dyDescent="0.2">
      <c r="A82" s="313">
        <v>80</v>
      </c>
      <c r="B82" s="130"/>
      <c r="C82" s="314" t="s">
        <v>226</v>
      </c>
      <c r="D82" s="316"/>
      <c r="E82" s="738">
        <v>62565</v>
      </c>
      <c r="F82" s="735">
        <v>38225</v>
      </c>
      <c r="G82" s="736">
        <v>24340</v>
      </c>
      <c r="H82" s="737"/>
      <c r="I82" s="738">
        <v>49509683.909999803</v>
      </c>
      <c r="J82" s="735">
        <v>31885947.069999799</v>
      </c>
      <c r="K82" s="736">
        <v>17623736.84</v>
      </c>
      <c r="L82" s="130"/>
      <c r="M82" s="761">
        <v>791.33195732437946</v>
      </c>
      <c r="N82" s="762">
        <v>834.16473695225113</v>
      </c>
      <c r="O82" s="763">
        <v>724.06478389482334</v>
      </c>
    </row>
    <row r="83" spans="1:15" s="59" customFormat="1" ht="11.45" customHeight="1" x14ac:dyDescent="0.2">
      <c r="A83" s="439"/>
      <c r="B83" s="130"/>
      <c r="C83" s="1026" t="s">
        <v>473</v>
      </c>
      <c r="D83" s="1027"/>
      <c r="E83" s="1022">
        <v>62565</v>
      </c>
      <c r="F83" s="1023">
        <v>38225</v>
      </c>
      <c r="G83" s="1024">
        <v>24340</v>
      </c>
      <c r="H83" s="737"/>
      <c r="I83" s="1022">
        <v>49509683.909999803</v>
      </c>
      <c r="J83" s="1023">
        <v>31885947.069999799</v>
      </c>
      <c r="K83" s="1024">
        <v>17623736.84</v>
      </c>
      <c r="L83" s="130"/>
      <c r="M83" s="1017">
        <v>791.33195732437946</v>
      </c>
      <c r="N83" s="1018">
        <v>834.16473695225113</v>
      </c>
      <c r="O83" s="1019">
        <v>724.06478389482334</v>
      </c>
    </row>
    <row r="84" spans="1:15" ht="6" customHeight="1" x14ac:dyDescent="0.2">
      <c r="A84" s="14"/>
      <c r="C84" s="93"/>
      <c r="D84" s="93"/>
      <c r="E84" s="724"/>
      <c r="F84" s="724"/>
      <c r="G84" s="724"/>
      <c r="H84" s="730"/>
      <c r="I84" s="730"/>
      <c r="J84" s="730"/>
      <c r="K84" s="730"/>
      <c r="M84" s="753"/>
      <c r="N84" s="753"/>
      <c r="O84" s="753"/>
    </row>
    <row r="85" spans="1:15" ht="11.85" customHeight="1" x14ac:dyDescent="0.2">
      <c r="A85" s="9"/>
      <c r="C85" s="952" t="s">
        <v>472</v>
      </c>
      <c r="D85" s="953"/>
      <c r="E85" s="954">
        <v>475877</v>
      </c>
      <c r="F85" s="954">
        <v>381407</v>
      </c>
      <c r="G85" s="954">
        <v>94470</v>
      </c>
      <c r="H85" s="724"/>
      <c r="I85" s="954">
        <v>514359799.00999975</v>
      </c>
      <c r="J85" s="954">
        <v>445873086.05999976</v>
      </c>
      <c r="K85" s="954">
        <v>68486712.949999988</v>
      </c>
      <c r="L85" s="955"/>
      <c r="M85" s="956">
        <v>1080.867112741317</v>
      </c>
      <c r="N85" s="956">
        <v>1169.0217695532588</v>
      </c>
      <c r="O85" s="956">
        <v>724.95726632793469</v>
      </c>
    </row>
    <row r="86" spans="1:15" ht="17.25" customHeight="1" x14ac:dyDescent="0.2">
      <c r="A86" s="14" t="s">
        <v>222</v>
      </c>
      <c r="E86" s="524"/>
      <c r="M86" s="753"/>
      <c r="N86" s="753"/>
      <c r="O86" s="753"/>
    </row>
    <row r="87" spans="1:15" ht="13.5" customHeight="1" x14ac:dyDescent="0.2">
      <c r="M87" s="753"/>
      <c r="N87" s="753"/>
      <c r="O87" s="753"/>
    </row>
    <row r="88" spans="1:15" s="18" customFormat="1" ht="16.5" customHeight="1" x14ac:dyDescent="0.2">
      <c r="A88" s="64" t="str">
        <f>A1</f>
        <v>Boletim Estatístico da Previdência Social - Vol. 19 Nº 09</v>
      </c>
      <c r="M88" s="759"/>
      <c r="N88" s="1205">
        <f>N1</f>
        <v>41883</v>
      </c>
      <c r="O88" s="1205"/>
    </row>
    <row r="89" spans="1:15" ht="9" customHeight="1" x14ac:dyDescent="0.2">
      <c r="M89" s="753"/>
      <c r="N89" s="753"/>
      <c r="O89" s="753"/>
    </row>
    <row r="90" spans="1:15" ht="13.9" customHeight="1" x14ac:dyDescent="0.2">
      <c r="A90" s="106"/>
      <c r="B90" s="106"/>
      <c r="C90" s="1134" t="s">
        <v>230</v>
      </c>
      <c r="D90" s="1136"/>
      <c r="E90" s="31"/>
      <c r="F90" s="1"/>
      <c r="G90" s="1"/>
      <c r="H90" s="81"/>
      <c r="I90" s="65"/>
      <c r="J90" s="65"/>
      <c r="K90" s="65"/>
      <c r="L90" s="65"/>
      <c r="M90" s="768"/>
      <c r="N90" s="768"/>
      <c r="O90" s="760" t="s">
        <v>133</v>
      </c>
    </row>
    <row r="91" spans="1:15" ht="6.6" customHeight="1" x14ac:dyDescent="0.2">
      <c r="A91" s="87"/>
      <c r="M91" s="753"/>
      <c r="N91" s="753"/>
      <c r="O91" s="753"/>
    </row>
    <row r="92" spans="1:15" s="59" customFormat="1" ht="14.1" customHeight="1" x14ac:dyDescent="0.2">
      <c r="A92" s="1259" t="s">
        <v>207</v>
      </c>
      <c r="B92" s="558"/>
      <c r="C92" s="1253" t="s">
        <v>208</v>
      </c>
      <c r="D92" s="1254"/>
      <c r="E92" s="1267" t="s">
        <v>98</v>
      </c>
      <c r="F92" s="1201"/>
      <c r="G92" s="1202"/>
      <c r="H92" s="552"/>
      <c r="I92" s="1200" t="s">
        <v>99</v>
      </c>
      <c r="J92" s="1201"/>
      <c r="K92" s="1202"/>
      <c r="L92" s="552"/>
      <c r="M92" s="1278" t="s">
        <v>136</v>
      </c>
      <c r="N92" s="1279"/>
      <c r="O92" s="1280"/>
    </row>
    <row r="93" spans="1:15" s="59" customFormat="1" ht="14.1" customHeight="1" x14ac:dyDescent="0.2">
      <c r="A93" s="1260"/>
      <c r="B93" s="558"/>
      <c r="C93" s="1255"/>
      <c r="D93" s="1256"/>
      <c r="E93" s="1265" t="s">
        <v>119</v>
      </c>
      <c r="F93" s="1203" t="s">
        <v>27</v>
      </c>
      <c r="G93" s="1204"/>
      <c r="H93" s="557"/>
      <c r="I93" s="1194" t="s">
        <v>119</v>
      </c>
      <c r="J93" s="1203" t="s">
        <v>27</v>
      </c>
      <c r="K93" s="1204"/>
      <c r="L93" s="557"/>
      <c r="M93" s="1281" t="s">
        <v>119</v>
      </c>
      <c r="N93" s="1283" t="s">
        <v>27</v>
      </c>
      <c r="O93" s="1284"/>
    </row>
    <row r="94" spans="1:15" s="59" customFormat="1" ht="14.1" customHeight="1" x14ac:dyDescent="0.2">
      <c r="A94" s="1261"/>
      <c r="B94" s="558"/>
      <c r="C94" s="1257"/>
      <c r="D94" s="1258"/>
      <c r="E94" s="1266"/>
      <c r="F94" s="934" t="s">
        <v>28</v>
      </c>
      <c r="G94" s="947" t="s">
        <v>29</v>
      </c>
      <c r="H94" s="557"/>
      <c r="I94" s="1195"/>
      <c r="J94" s="934" t="s">
        <v>28</v>
      </c>
      <c r="K94" s="937" t="s">
        <v>29</v>
      </c>
      <c r="L94" s="557"/>
      <c r="M94" s="1282"/>
      <c r="N94" s="950" t="s">
        <v>28</v>
      </c>
      <c r="O94" s="951" t="s">
        <v>29</v>
      </c>
    </row>
    <row r="95" spans="1:15" s="59" customFormat="1" ht="13.7" customHeight="1" x14ac:dyDescent="0.2">
      <c r="A95" s="313">
        <v>11</v>
      </c>
      <c r="B95" s="130"/>
      <c r="C95" s="437" t="s">
        <v>155</v>
      </c>
      <c r="D95" s="319"/>
      <c r="E95" s="735">
        <v>0</v>
      </c>
      <c r="F95" s="735">
        <v>0</v>
      </c>
      <c r="G95" s="736">
        <v>0</v>
      </c>
      <c r="H95" s="737"/>
      <c r="I95" s="738">
        <v>0</v>
      </c>
      <c r="J95" s="735">
        <v>0</v>
      </c>
      <c r="K95" s="736">
        <v>0</v>
      </c>
      <c r="L95" s="130"/>
      <c r="M95" s="761">
        <v>0</v>
      </c>
      <c r="N95" s="762">
        <v>0</v>
      </c>
      <c r="O95" s="763">
        <v>0</v>
      </c>
    </row>
    <row r="96" spans="1:15" s="59" customFormat="1" ht="13.7" customHeight="1" x14ac:dyDescent="0.2">
      <c r="A96" s="313">
        <v>12</v>
      </c>
      <c r="B96" s="130"/>
      <c r="C96" s="380" t="s">
        <v>156</v>
      </c>
      <c r="D96" s="316"/>
      <c r="E96" s="735">
        <v>0</v>
      </c>
      <c r="F96" s="735">
        <v>0</v>
      </c>
      <c r="G96" s="736">
        <v>0</v>
      </c>
      <c r="H96" s="737"/>
      <c r="I96" s="738">
        <v>0</v>
      </c>
      <c r="J96" s="735">
        <v>0</v>
      </c>
      <c r="K96" s="736">
        <v>0</v>
      </c>
      <c r="L96" s="130"/>
      <c r="M96" s="761">
        <v>0</v>
      </c>
      <c r="N96" s="762">
        <v>0</v>
      </c>
      <c r="O96" s="763">
        <v>0</v>
      </c>
    </row>
    <row r="97" spans="1:15" s="59" customFormat="1" ht="13.7" customHeight="1" x14ac:dyDescent="0.2">
      <c r="A97" s="313">
        <v>30</v>
      </c>
      <c r="B97" s="130"/>
      <c r="C97" s="380" t="s">
        <v>157</v>
      </c>
      <c r="D97" s="316"/>
      <c r="E97" s="735">
        <v>0</v>
      </c>
      <c r="F97" s="735">
        <v>0</v>
      </c>
      <c r="G97" s="736">
        <v>0</v>
      </c>
      <c r="H97" s="737"/>
      <c r="I97" s="738">
        <v>0</v>
      </c>
      <c r="J97" s="735">
        <v>0</v>
      </c>
      <c r="K97" s="736">
        <v>0</v>
      </c>
      <c r="L97" s="130"/>
      <c r="M97" s="761">
        <v>0</v>
      </c>
      <c r="N97" s="762">
        <v>0</v>
      </c>
      <c r="O97" s="763">
        <v>0</v>
      </c>
    </row>
    <row r="98" spans="1:15" s="59" customFormat="1" ht="13.7" customHeight="1" x14ac:dyDescent="0.2">
      <c r="A98" s="313">
        <v>40</v>
      </c>
      <c r="B98" s="148"/>
      <c r="C98" s="380" t="s">
        <v>158</v>
      </c>
      <c r="D98" s="316"/>
      <c r="E98" s="735">
        <v>0</v>
      </c>
      <c r="F98" s="735">
        <v>0</v>
      </c>
      <c r="G98" s="736">
        <v>0</v>
      </c>
      <c r="H98" s="737"/>
      <c r="I98" s="738">
        <v>0</v>
      </c>
      <c r="J98" s="735">
        <v>0</v>
      </c>
      <c r="K98" s="736">
        <v>0</v>
      </c>
      <c r="L98" s="130"/>
      <c r="M98" s="761">
        <v>0</v>
      </c>
      <c r="N98" s="762">
        <v>0</v>
      </c>
      <c r="O98" s="763">
        <v>0</v>
      </c>
    </row>
    <row r="99" spans="1:15" s="59" customFormat="1" ht="13.7" customHeight="1" x14ac:dyDescent="0.2">
      <c r="A99" s="313">
        <v>87</v>
      </c>
      <c r="B99" s="130"/>
      <c r="C99" s="380" t="s">
        <v>474</v>
      </c>
      <c r="D99" s="316"/>
      <c r="E99" s="735">
        <v>18660</v>
      </c>
      <c r="F99" s="735">
        <v>18660</v>
      </c>
      <c r="G99" s="736">
        <v>0</v>
      </c>
      <c r="H99" s="737"/>
      <c r="I99" s="738">
        <v>13510427.15</v>
      </c>
      <c r="J99" s="735">
        <v>13510427.15</v>
      </c>
      <c r="K99" s="736">
        <v>0</v>
      </c>
      <c r="L99" s="130"/>
      <c r="M99" s="761">
        <v>724.03146570203648</v>
      </c>
      <c r="N99" s="762">
        <v>724.03146570203648</v>
      </c>
      <c r="O99" s="763">
        <v>0</v>
      </c>
    </row>
    <row r="100" spans="1:15" s="59" customFormat="1" ht="13.7" customHeight="1" x14ac:dyDescent="0.2">
      <c r="A100" s="313">
        <v>88</v>
      </c>
      <c r="B100" s="148"/>
      <c r="C100" s="380" t="s">
        <v>475</v>
      </c>
      <c r="D100" s="316"/>
      <c r="E100" s="735">
        <v>16753</v>
      </c>
      <c r="F100" s="735">
        <v>16753</v>
      </c>
      <c r="G100" s="736">
        <v>0</v>
      </c>
      <c r="H100" s="737"/>
      <c r="I100" s="738">
        <v>12129172</v>
      </c>
      <c r="J100" s="735">
        <v>12129172</v>
      </c>
      <c r="K100" s="736">
        <v>0</v>
      </c>
      <c r="L100" s="130"/>
      <c r="M100" s="761">
        <v>724</v>
      </c>
      <c r="N100" s="762">
        <v>724</v>
      </c>
      <c r="O100" s="763">
        <v>0</v>
      </c>
    </row>
    <row r="101" spans="1:15" s="59" customFormat="1" ht="13.5" customHeight="1" x14ac:dyDescent="0.2">
      <c r="A101" s="431"/>
      <c r="C101" s="952" t="s">
        <v>612</v>
      </c>
      <c r="D101" s="953"/>
      <c r="E101" s="954">
        <v>35413</v>
      </c>
      <c r="F101" s="954">
        <v>35413</v>
      </c>
      <c r="G101" s="957">
        <v>0</v>
      </c>
      <c r="H101" s="724"/>
      <c r="I101" s="954">
        <v>25639599.149999999</v>
      </c>
      <c r="J101" s="954">
        <v>25639599.149999999</v>
      </c>
      <c r="K101" s="957">
        <v>0</v>
      </c>
      <c r="L101" s="93"/>
      <c r="M101" s="956">
        <v>724.01658006946593</v>
      </c>
      <c r="N101" s="956">
        <v>724.01658006946593</v>
      </c>
      <c r="O101" s="956">
        <v>0</v>
      </c>
    </row>
    <row r="102" spans="1:15" ht="12.75" customHeight="1" x14ac:dyDescent="0.2">
      <c r="A102" s="14" t="s">
        <v>222</v>
      </c>
      <c r="E102" s="730"/>
      <c r="F102" s="730"/>
      <c r="G102" s="730"/>
      <c r="H102" s="730"/>
      <c r="I102" s="730"/>
      <c r="J102" s="730"/>
      <c r="K102" s="730"/>
      <c r="M102" s="753"/>
      <c r="N102" s="753"/>
      <c r="O102" s="753"/>
    </row>
    <row r="103" spans="1:15" ht="10.5" customHeight="1" x14ac:dyDescent="0.2">
      <c r="E103" s="730"/>
      <c r="F103" s="730"/>
      <c r="G103" s="730"/>
      <c r="H103" s="730"/>
      <c r="I103" s="730"/>
      <c r="J103" s="730"/>
      <c r="K103" s="730"/>
      <c r="M103" s="753"/>
      <c r="N103" s="753"/>
      <c r="O103" s="753"/>
    </row>
    <row r="104" spans="1:15" ht="13.9" customHeight="1" x14ac:dyDescent="0.2">
      <c r="A104" s="106"/>
      <c r="B104" s="106"/>
      <c r="C104" s="1134" t="s">
        <v>476</v>
      </c>
      <c r="D104" s="1136"/>
      <c r="E104" s="744"/>
      <c r="F104" s="745"/>
      <c r="G104" s="745"/>
      <c r="H104" s="746"/>
      <c r="I104" s="747"/>
      <c r="J104" s="747"/>
      <c r="K104" s="747"/>
      <c r="L104" s="65"/>
      <c r="M104" s="768"/>
      <c r="N104" s="768"/>
      <c r="O104" s="753"/>
    </row>
    <row r="105" spans="1:15" ht="6.6" customHeight="1" x14ac:dyDescent="0.2">
      <c r="A105" s="87"/>
      <c r="E105" s="730"/>
      <c r="F105" s="730"/>
      <c r="G105" s="730"/>
      <c r="H105" s="730"/>
      <c r="I105" s="730"/>
      <c r="J105" s="730"/>
      <c r="K105" s="730"/>
      <c r="M105" s="753"/>
      <c r="N105" s="753"/>
      <c r="O105" s="753"/>
    </row>
    <row r="106" spans="1:15" s="59" customFormat="1" ht="14.1" customHeight="1" x14ac:dyDescent="0.2">
      <c r="A106" s="1259" t="s">
        <v>207</v>
      </c>
      <c r="B106" s="558"/>
      <c r="C106" s="1253" t="s">
        <v>208</v>
      </c>
      <c r="D106" s="1254"/>
      <c r="E106" s="1288" t="s">
        <v>98</v>
      </c>
      <c r="F106" s="1286"/>
      <c r="G106" s="1287"/>
      <c r="H106" s="748"/>
      <c r="I106" s="1285" t="s">
        <v>99</v>
      </c>
      <c r="J106" s="1286"/>
      <c r="K106" s="1287"/>
      <c r="L106" s="552"/>
      <c r="M106" s="1278" t="s">
        <v>136</v>
      </c>
      <c r="N106" s="1279"/>
      <c r="O106" s="1280"/>
    </row>
    <row r="107" spans="1:15" s="59" customFormat="1" ht="14.1" customHeight="1" x14ac:dyDescent="0.2">
      <c r="A107" s="1260"/>
      <c r="B107" s="558"/>
      <c r="C107" s="1255"/>
      <c r="D107" s="1256"/>
      <c r="E107" s="1276" t="s">
        <v>119</v>
      </c>
      <c r="F107" s="1270" t="s">
        <v>27</v>
      </c>
      <c r="G107" s="1271"/>
      <c r="H107" s="749"/>
      <c r="I107" s="1268" t="s">
        <v>119</v>
      </c>
      <c r="J107" s="1270" t="s">
        <v>27</v>
      </c>
      <c r="K107" s="1271"/>
      <c r="L107" s="557"/>
      <c r="M107" s="1281" t="s">
        <v>119</v>
      </c>
      <c r="N107" s="1283" t="s">
        <v>27</v>
      </c>
      <c r="O107" s="1284"/>
    </row>
    <row r="108" spans="1:15" s="59" customFormat="1" ht="14.1" customHeight="1" x14ac:dyDescent="0.2">
      <c r="A108" s="1261"/>
      <c r="B108" s="558"/>
      <c r="C108" s="1257"/>
      <c r="D108" s="1258"/>
      <c r="E108" s="1277"/>
      <c r="F108" s="958" t="s">
        <v>28</v>
      </c>
      <c r="G108" s="959" t="s">
        <v>29</v>
      </c>
      <c r="H108" s="749"/>
      <c r="I108" s="1269"/>
      <c r="J108" s="958" t="s">
        <v>28</v>
      </c>
      <c r="K108" s="960" t="s">
        <v>29</v>
      </c>
      <c r="L108" s="557"/>
      <c r="M108" s="1282"/>
      <c r="N108" s="950" t="s">
        <v>28</v>
      </c>
      <c r="O108" s="951" t="s">
        <v>29</v>
      </c>
    </row>
    <row r="109" spans="1:15" s="59" customFormat="1" ht="13.7" customHeight="1" x14ac:dyDescent="0.2">
      <c r="A109" s="313">
        <v>22</v>
      </c>
      <c r="B109" s="130"/>
      <c r="C109" s="437" t="s">
        <v>477</v>
      </c>
      <c r="D109" s="319"/>
      <c r="E109" s="735">
        <v>0</v>
      </c>
      <c r="F109" s="735">
        <v>0</v>
      </c>
      <c r="G109" s="736">
        <v>0</v>
      </c>
      <c r="H109" s="737"/>
      <c r="I109" s="738">
        <v>0</v>
      </c>
      <c r="J109" s="735">
        <v>0</v>
      </c>
      <c r="K109" s="736">
        <v>0</v>
      </c>
      <c r="L109" s="130"/>
      <c r="M109" s="761">
        <v>0</v>
      </c>
      <c r="N109" s="762">
        <v>0</v>
      </c>
      <c r="O109" s="763">
        <v>0</v>
      </c>
    </row>
    <row r="110" spans="1:15" s="59" customFormat="1" ht="13.7" customHeight="1" x14ac:dyDescent="0.2">
      <c r="A110" s="313">
        <v>26</v>
      </c>
      <c r="B110" s="130"/>
      <c r="C110" s="380" t="s">
        <v>478</v>
      </c>
      <c r="D110" s="316"/>
      <c r="E110" s="735">
        <v>0</v>
      </c>
      <c r="F110" s="735">
        <v>0</v>
      </c>
      <c r="G110" s="736">
        <v>0</v>
      </c>
      <c r="H110" s="737"/>
      <c r="I110" s="738">
        <v>0</v>
      </c>
      <c r="J110" s="735">
        <v>0</v>
      </c>
      <c r="K110" s="736">
        <v>0</v>
      </c>
      <c r="L110" s="130"/>
      <c r="M110" s="761">
        <v>0</v>
      </c>
      <c r="N110" s="762">
        <v>0</v>
      </c>
      <c r="O110" s="763">
        <v>0</v>
      </c>
    </row>
    <row r="111" spans="1:15" s="59" customFormat="1" ht="13.7" customHeight="1" x14ac:dyDescent="0.2">
      <c r="A111" s="313">
        <v>37</v>
      </c>
      <c r="B111" s="130"/>
      <c r="C111" s="380" t="s">
        <v>479</v>
      </c>
      <c r="D111" s="316"/>
      <c r="E111" s="735">
        <v>0</v>
      </c>
      <c r="F111" s="735">
        <v>0</v>
      </c>
      <c r="G111" s="736">
        <v>0</v>
      </c>
      <c r="H111" s="737"/>
      <c r="I111" s="738">
        <v>0</v>
      </c>
      <c r="J111" s="735">
        <v>0</v>
      </c>
      <c r="K111" s="736">
        <v>0</v>
      </c>
      <c r="L111" s="130"/>
      <c r="M111" s="761">
        <v>0</v>
      </c>
      <c r="N111" s="762">
        <v>0</v>
      </c>
      <c r="O111" s="763">
        <v>0</v>
      </c>
    </row>
    <row r="112" spans="1:15" s="59" customFormat="1" ht="13.7" customHeight="1" x14ac:dyDescent="0.2">
      <c r="A112" s="313">
        <v>38</v>
      </c>
      <c r="B112" s="148"/>
      <c r="C112" s="380" t="s">
        <v>480</v>
      </c>
      <c r="D112" s="316"/>
      <c r="E112" s="735">
        <v>0</v>
      </c>
      <c r="F112" s="735">
        <v>0</v>
      </c>
      <c r="G112" s="736">
        <v>0</v>
      </c>
      <c r="H112" s="737"/>
      <c r="I112" s="738">
        <v>0</v>
      </c>
      <c r="J112" s="735">
        <v>0</v>
      </c>
      <c r="K112" s="736">
        <v>0</v>
      </c>
      <c r="L112" s="130"/>
      <c r="M112" s="761">
        <v>0</v>
      </c>
      <c r="N112" s="762">
        <v>0</v>
      </c>
      <c r="O112" s="763">
        <v>0</v>
      </c>
    </row>
    <row r="113" spans="1:21" s="59" customFormat="1" ht="13.7" customHeight="1" x14ac:dyDescent="0.2">
      <c r="A113" s="313">
        <v>54</v>
      </c>
      <c r="B113" s="148"/>
      <c r="C113" s="380" t="s">
        <v>491</v>
      </c>
      <c r="D113" s="316"/>
      <c r="E113" s="735">
        <v>0</v>
      </c>
      <c r="F113" s="735">
        <v>0</v>
      </c>
      <c r="G113" s="736">
        <v>0</v>
      </c>
      <c r="H113" s="737"/>
      <c r="I113" s="738">
        <v>0</v>
      </c>
      <c r="J113" s="735">
        <v>0</v>
      </c>
      <c r="K113" s="736">
        <v>0</v>
      </c>
      <c r="L113" s="130"/>
      <c r="M113" s="761">
        <v>0</v>
      </c>
      <c r="N113" s="762">
        <v>0</v>
      </c>
      <c r="O113" s="763">
        <v>0</v>
      </c>
    </row>
    <row r="114" spans="1:21" s="59" customFormat="1" ht="13.7" customHeight="1" x14ac:dyDescent="0.2">
      <c r="A114" s="313">
        <v>56</v>
      </c>
      <c r="B114" s="148"/>
      <c r="C114" s="380" t="s">
        <v>481</v>
      </c>
      <c r="D114" s="316"/>
      <c r="E114" s="735">
        <v>9</v>
      </c>
      <c r="F114" s="735">
        <v>9</v>
      </c>
      <c r="G114" s="736">
        <v>0</v>
      </c>
      <c r="H114" s="737"/>
      <c r="I114" s="738">
        <v>11295.820000004</v>
      </c>
      <c r="J114" s="735">
        <v>11295.820000004</v>
      </c>
      <c r="K114" s="736">
        <v>0</v>
      </c>
      <c r="L114" s="130"/>
      <c r="M114" s="761">
        <v>1255.0911111115556</v>
      </c>
      <c r="N114" s="762">
        <v>1255.0911111115556</v>
      </c>
      <c r="O114" s="763">
        <v>0</v>
      </c>
    </row>
    <row r="115" spans="1:21" s="59" customFormat="1" ht="13.7" customHeight="1" x14ac:dyDescent="0.2">
      <c r="A115" s="313">
        <v>58</v>
      </c>
      <c r="B115" s="148"/>
      <c r="C115" s="380" t="s">
        <v>482</v>
      </c>
      <c r="D115" s="316"/>
      <c r="E115" s="735">
        <v>0</v>
      </c>
      <c r="F115" s="735">
        <v>0</v>
      </c>
      <c r="G115" s="736">
        <v>0</v>
      </c>
      <c r="H115" s="737"/>
      <c r="I115" s="738">
        <v>0</v>
      </c>
      <c r="J115" s="735">
        <v>0</v>
      </c>
      <c r="K115" s="736">
        <v>0</v>
      </c>
      <c r="L115" s="130"/>
      <c r="M115" s="761">
        <v>0</v>
      </c>
      <c r="N115" s="762">
        <v>0</v>
      </c>
      <c r="O115" s="763">
        <v>0</v>
      </c>
    </row>
    <row r="116" spans="1:21" s="59" customFormat="1" ht="13.7" customHeight="1" x14ac:dyDescent="0.2">
      <c r="A116" s="313">
        <v>59</v>
      </c>
      <c r="B116" s="130"/>
      <c r="C116" s="380" t="s">
        <v>483</v>
      </c>
      <c r="D116" s="316"/>
      <c r="E116" s="735">
        <v>3</v>
      </c>
      <c r="F116" s="735">
        <v>3</v>
      </c>
      <c r="G116" s="736">
        <v>0</v>
      </c>
      <c r="H116" s="737"/>
      <c r="I116" s="738">
        <v>31562.040000002798</v>
      </c>
      <c r="J116" s="735">
        <v>31562.040000002798</v>
      </c>
      <c r="K116" s="736">
        <v>0</v>
      </c>
      <c r="L116" s="130"/>
      <c r="M116" s="761">
        <v>10520.680000000933</v>
      </c>
      <c r="N116" s="762">
        <v>10520.680000000933</v>
      </c>
      <c r="O116" s="763">
        <v>0</v>
      </c>
    </row>
    <row r="117" spans="1:21" s="59" customFormat="1" ht="13.7" customHeight="1" x14ac:dyDescent="0.2">
      <c r="A117" s="313">
        <v>60</v>
      </c>
      <c r="B117" s="130"/>
      <c r="C117" s="380" t="s">
        <v>495</v>
      </c>
      <c r="D117" s="316"/>
      <c r="E117" s="735">
        <v>0</v>
      </c>
      <c r="F117" s="735">
        <v>0</v>
      </c>
      <c r="G117" s="736">
        <v>0</v>
      </c>
      <c r="H117" s="737"/>
      <c r="I117" s="738">
        <v>0</v>
      </c>
      <c r="J117" s="735">
        <v>0</v>
      </c>
      <c r="K117" s="736">
        <v>0</v>
      </c>
      <c r="L117" s="130"/>
      <c r="M117" s="761">
        <v>0</v>
      </c>
      <c r="N117" s="762">
        <v>0</v>
      </c>
      <c r="O117" s="763">
        <v>0</v>
      </c>
    </row>
    <row r="118" spans="1:21" s="59" customFormat="1" ht="13.7" hidden="1" customHeight="1" x14ac:dyDescent="0.2">
      <c r="A118" s="313">
        <v>76</v>
      </c>
      <c r="B118" s="130"/>
      <c r="C118" s="380" t="s">
        <v>484</v>
      </c>
      <c r="D118" s="316"/>
      <c r="E118" s="735">
        <v>0</v>
      </c>
      <c r="F118" s="735">
        <v>0</v>
      </c>
      <c r="G118" s="736">
        <v>0</v>
      </c>
      <c r="H118" s="737"/>
      <c r="I118" s="738">
        <v>0</v>
      </c>
      <c r="J118" s="735">
        <v>0</v>
      </c>
      <c r="K118" s="736">
        <v>0</v>
      </c>
      <c r="L118" s="130"/>
      <c r="M118" s="761">
        <v>0</v>
      </c>
      <c r="N118" s="762">
        <v>0</v>
      </c>
      <c r="O118" s="763">
        <v>0</v>
      </c>
    </row>
    <row r="119" spans="1:21" s="59" customFormat="1" ht="13.7" customHeight="1" x14ac:dyDescent="0.2">
      <c r="A119" s="313">
        <v>85</v>
      </c>
      <c r="B119" s="130"/>
      <c r="C119" s="380" t="s">
        <v>107</v>
      </c>
      <c r="D119" s="316"/>
      <c r="E119" s="735">
        <v>2</v>
      </c>
      <c r="F119" s="735">
        <v>2</v>
      </c>
      <c r="G119" s="736">
        <v>0</v>
      </c>
      <c r="H119" s="737"/>
      <c r="I119" s="738">
        <v>2896</v>
      </c>
      <c r="J119" s="735">
        <v>2896</v>
      </c>
      <c r="K119" s="736">
        <v>0</v>
      </c>
      <c r="L119" s="130"/>
      <c r="M119" s="761">
        <v>1448</v>
      </c>
      <c r="N119" s="762">
        <v>1448</v>
      </c>
      <c r="O119" s="763">
        <v>0</v>
      </c>
    </row>
    <row r="120" spans="1:21" s="59" customFormat="1" ht="13.7" customHeight="1" x14ac:dyDescent="0.2">
      <c r="A120" s="313">
        <v>86</v>
      </c>
      <c r="B120" s="130"/>
      <c r="C120" s="380" t="s">
        <v>108</v>
      </c>
      <c r="D120" s="316"/>
      <c r="E120" s="735">
        <v>24</v>
      </c>
      <c r="F120" s="735">
        <v>24</v>
      </c>
      <c r="G120" s="736">
        <v>0</v>
      </c>
      <c r="H120" s="737"/>
      <c r="I120" s="738">
        <v>34752</v>
      </c>
      <c r="J120" s="735">
        <v>34752</v>
      </c>
      <c r="K120" s="736">
        <v>0</v>
      </c>
      <c r="L120" s="130"/>
      <c r="M120" s="761">
        <v>1448</v>
      </c>
      <c r="N120" s="762">
        <v>1448</v>
      </c>
      <c r="O120" s="763">
        <v>0</v>
      </c>
    </row>
    <row r="121" spans="1:21" s="59" customFormat="1" ht="13.7" customHeight="1" x14ac:dyDescent="0.2">
      <c r="A121" s="313">
        <v>89</v>
      </c>
      <c r="B121" s="130"/>
      <c r="C121" s="380" t="s">
        <v>485</v>
      </c>
      <c r="D121" s="316"/>
      <c r="E121" s="735">
        <v>0</v>
      </c>
      <c r="F121" s="735">
        <v>0</v>
      </c>
      <c r="G121" s="736">
        <v>0</v>
      </c>
      <c r="H121" s="737"/>
      <c r="I121" s="738">
        <v>0</v>
      </c>
      <c r="J121" s="735">
        <v>0</v>
      </c>
      <c r="K121" s="736">
        <v>0</v>
      </c>
      <c r="L121" s="130"/>
      <c r="M121" s="761">
        <v>0</v>
      </c>
      <c r="N121" s="762">
        <v>0</v>
      </c>
      <c r="O121" s="763">
        <v>0</v>
      </c>
    </row>
    <row r="122" spans="1:21" s="59" customFormat="1" ht="13.7" customHeight="1" x14ac:dyDescent="0.2">
      <c r="A122" s="434">
        <v>96</v>
      </c>
      <c r="B122" s="130"/>
      <c r="C122" s="1057" t="s">
        <v>718</v>
      </c>
      <c r="D122" s="599"/>
      <c r="E122" s="735">
        <v>20</v>
      </c>
      <c r="F122" s="735">
        <v>20</v>
      </c>
      <c r="G122" s="736">
        <v>0</v>
      </c>
      <c r="H122" s="737"/>
      <c r="I122" s="738">
        <v>28568.999999985099</v>
      </c>
      <c r="J122" s="735">
        <v>28568.999999985099</v>
      </c>
      <c r="K122" s="736">
        <v>0</v>
      </c>
      <c r="L122" s="130"/>
      <c r="M122" s="761">
        <v>1428.4499999992549</v>
      </c>
      <c r="N122" s="762">
        <v>1428.4499999992549</v>
      </c>
      <c r="O122" s="763">
        <v>0</v>
      </c>
    </row>
    <row r="123" spans="1:21" s="59" customFormat="1" ht="13.7" customHeight="1" x14ac:dyDescent="0.2">
      <c r="A123" s="431"/>
      <c r="C123" s="952" t="s">
        <v>613</v>
      </c>
      <c r="D123" s="961"/>
      <c r="E123" s="954">
        <v>58</v>
      </c>
      <c r="F123" s="954">
        <v>58</v>
      </c>
      <c r="G123" s="957">
        <v>0</v>
      </c>
      <c r="H123" s="724"/>
      <c r="I123" s="954">
        <v>109074.8599999919</v>
      </c>
      <c r="J123" s="954">
        <v>109074.8599999919</v>
      </c>
      <c r="K123" s="957">
        <v>0</v>
      </c>
      <c r="L123" s="93"/>
      <c r="M123" s="956">
        <v>1880.6010344826188</v>
      </c>
      <c r="N123" s="956">
        <v>1880.6010344826188</v>
      </c>
      <c r="O123" s="956">
        <v>0</v>
      </c>
    </row>
    <row r="124" spans="1:21" ht="12.95" customHeight="1" x14ac:dyDescent="0.2">
      <c r="A124" s="14" t="s">
        <v>222</v>
      </c>
    </row>
    <row r="125" spans="1:21" ht="12.95" customHeight="1" x14ac:dyDescent="0.2">
      <c r="A125" s="9" t="s">
        <v>125</v>
      </c>
    </row>
    <row r="126" spans="1:21" ht="27.75" customHeight="1" x14ac:dyDescent="0.2">
      <c r="A126" s="67"/>
      <c r="B126" s="67"/>
      <c r="C126" s="67"/>
      <c r="F126" s="524"/>
    </row>
    <row r="127" spans="1:21" ht="11.45" customHeight="1" x14ac:dyDescent="0.2">
      <c r="A127" s="64" t="str">
        <f>A1</f>
        <v>Boletim Estatístico da Previdência Social - Vol. 19 Nº 09</v>
      </c>
      <c r="B127" s="116"/>
      <c r="C127" s="116"/>
      <c r="D127" s="116"/>
      <c r="E127" s="116"/>
      <c r="F127" s="116"/>
      <c r="G127" s="116"/>
      <c r="H127" s="116"/>
      <c r="I127" s="116"/>
      <c r="J127" s="116"/>
      <c r="K127" s="65"/>
      <c r="L127" s="116"/>
      <c r="M127" s="116"/>
      <c r="N127" s="1205">
        <f>N1</f>
        <v>41883</v>
      </c>
      <c r="O127" s="1205"/>
      <c r="P127" s="116"/>
      <c r="Q127" s="1212" t="s">
        <v>726</v>
      </c>
      <c r="R127" s="1213"/>
      <c r="S127" s="1213"/>
      <c r="T127" s="1213"/>
    </row>
    <row r="128" spans="1:21" ht="11.45" customHeight="1" x14ac:dyDescent="0.2">
      <c r="A128" s="116"/>
      <c r="B128" s="116"/>
      <c r="C128" s="116"/>
      <c r="D128" s="116"/>
      <c r="E128" s="116"/>
      <c r="F128" s="116"/>
      <c r="G128" s="116"/>
      <c r="H128" s="116"/>
      <c r="I128" s="116"/>
      <c r="J128" s="116"/>
      <c r="K128" s="116"/>
      <c r="L128" s="116"/>
      <c r="M128" s="116"/>
      <c r="N128" s="6"/>
      <c r="O128" s="116"/>
      <c r="P128" s="116"/>
      <c r="Q128" s="65"/>
      <c r="R128" s="65"/>
      <c r="S128" s="11"/>
      <c r="T128" s="65"/>
      <c r="U128" s="65"/>
    </row>
    <row r="129" spans="1:21" ht="11.45" customHeight="1" x14ac:dyDescent="0.2">
      <c r="A129" s="93"/>
      <c r="B129" s="93"/>
      <c r="C129" s="93"/>
      <c r="D129" s="93"/>
      <c r="E129" s="93"/>
      <c r="F129" s="93"/>
      <c r="G129" s="93"/>
      <c r="H129" s="93"/>
      <c r="I129" s="93"/>
      <c r="J129" s="93"/>
      <c r="K129" s="93"/>
      <c r="L129" s="93"/>
      <c r="M129" s="93"/>
      <c r="N129" s="93"/>
      <c r="O129" s="93"/>
      <c r="S129" s="106"/>
      <c r="T129" s="65"/>
      <c r="U129" s="65"/>
    </row>
    <row r="130" spans="1:21" ht="11.45" customHeight="1" x14ac:dyDescent="0.2">
      <c r="A130" s="93"/>
      <c r="B130" s="93"/>
      <c r="C130" s="93"/>
      <c r="D130" s="93"/>
      <c r="E130" s="93"/>
      <c r="F130" s="93"/>
      <c r="G130" s="93"/>
      <c r="H130" s="93"/>
      <c r="I130" s="93"/>
      <c r="J130" s="93"/>
      <c r="K130" s="93"/>
      <c r="L130" s="93"/>
      <c r="M130" s="93"/>
      <c r="N130" s="93"/>
      <c r="O130" s="93"/>
      <c r="Q130" s="86" t="s">
        <v>138</v>
      </c>
      <c r="R130" s="174"/>
      <c r="S130" s="86"/>
      <c r="T130" s="79"/>
      <c r="U130" s="65"/>
    </row>
    <row r="131" spans="1:21" ht="11.45" customHeight="1" x14ac:dyDescent="0.2">
      <c r="A131" s="93"/>
      <c r="B131" s="93"/>
      <c r="C131" s="93"/>
      <c r="D131" s="93"/>
      <c r="E131" s="93"/>
      <c r="F131" s="93"/>
      <c r="G131" s="93"/>
      <c r="H131" s="93"/>
      <c r="I131" s="93"/>
      <c r="J131" s="93"/>
      <c r="K131" s="93"/>
      <c r="L131" s="93"/>
      <c r="M131" s="93"/>
      <c r="N131" s="93"/>
      <c r="O131" s="93"/>
      <c r="Q131" s="60"/>
      <c r="R131" s="43" t="s">
        <v>25</v>
      </c>
      <c r="S131" s="60"/>
      <c r="T131" s="61" t="s">
        <v>26</v>
      </c>
      <c r="U131" s="65"/>
    </row>
    <row r="132" spans="1:21" ht="11.45" customHeight="1" x14ac:dyDescent="0.2">
      <c r="A132" s="93"/>
      <c r="B132" s="93"/>
      <c r="C132" s="93"/>
      <c r="D132" s="93"/>
      <c r="E132" s="93"/>
      <c r="F132" s="93"/>
      <c r="G132" s="93"/>
      <c r="H132" s="93"/>
      <c r="I132" s="93"/>
      <c r="J132" s="93"/>
      <c r="K132" s="93"/>
      <c r="L132" s="93"/>
      <c r="M132" s="93"/>
      <c r="N132" s="93"/>
      <c r="O132" s="93"/>
      <c r="Q132" s="60" t="s">
        <v>140</v>
      </c>
      <c r="R132" s="94">
        <f>'03'!$H$26/100</f>
        <v>0.88673128452810213</v>
      </c>
      <c r="S132" s="60" t="s">
        <v>140</v>
      </c>
      <c r="T132" s="95">
        <f>'03'!$P$26/100</f>
        <v>0.89948283316371924</v>
      </c>
      <c r="U132" s="65"/>
    </row>
    <row r="133" spans="1:21" ht="11.45" customHeight="1" x14ac:dyDescent="0.2">
      <c r="A133" s="93"/>
      <c r="B133" s="93"/>
      <c r="C133" s="93"/>
      <c r="D133" s="93"/>
      <c r="E133" s="93"/>
      <c r="F133" s="93"/>
      <c r="G133" s="93"/>
      <c r="H133" s="93"/>
      <c r="I133" s="93"/>
      <c r="J133" s="93"/>
      <c r="K133" s="93"/>
      <c r="L133" s="93"/>
      <c r="M133" s="93"/>
      <c r="N133" s="93"/>
      <c r="O133" s="93"/>
      <c r="Q133" s="60" t="s">
        <v>180</v>
      </c>
      <c r="R133" s="94">
        <f>'03'!$H$27/100</f>
        <v>7.4332594528432966E-2</v>
      </c>
      <c r="S133" s="60" t="s">
        <v>180</v>
      </c>
      <c r="T133" s="95">
        <f>'03'!$P$27/100</f>
        <v>5.6114709817226105E-2</v>
      </c>
      <c r="U133" s="65"/>
    </row>
    <row r="134" spans="1:21" ht="11.45" customHeight="1" x14ac:dyDescent="0.2">
      <c r="A134" s="93"/>
      <c r="B134" s="93"/>
      <c r="C134" s="93"/>
      <c r="D134" s="93"/>
      <c r="E134" s="93"/>
      <c r="F134" s="93"/>
      <c r="G134" s="93"/>
      <c r="H134" s="93"/>
      <c r="I134" s="93"/>
      <c r="J134" s="93"/>
      <c r="K134" s="93"/>
      <c r="L134" s="93"/>
      <c r="M134" s="93"/>
      <c r="N134" s="93"/>
      <c r="O134" s="93"/>
      <c r="Q134" s="867" t="s">
        <v>139</v>
      </c>
      <c r="R134" s="94">
        <f>'03'!$H$24/100</f>
        <v>3.7513645836779248E-2</v>
      </c>
      <c r="S134" s="867" t="s">
        <v>139</v>
      </c>
      <c r="T134" s="95">
        <f>'03'!$P$24/100</f>
        <v>4.3005497842533401E-2</v>
      </c>
      <c r="U134" s="65"/>
    </row>
    <row r="135" spans="1:21" ht="11.45" customHeight="1" x14ac:dyDescent="0.2">
      <c r="A135" s="93"/>
      <c r="B135" s="93"/>
      <c r="C135" s="93"/>
      <c r="D135" s="93"/>
      <c r="E135" s="93"/>
      <c r="F135" s="93"/>
      <c r="G135" s="93"/>
      <c r="H135" s="93"/>
      <c r="I135" s="93"/>
      <c r="J135" s="93"/>
      <c r="K135" s="93"/>
      <c r="L135" s="93"/>
      <c r="M135" s="93"/>
      <c r="N135" s="93"/>
      <c r="O135" s="93"/>
      <c r="Q135" s="60" t="s">
        <v>179</v>
      </c>
      <c r="R135" s="94">
        <f>'03'!$H$25/100</f>
        <v>1.0255053094710377E-3</v>
      </c>
      <c r="S135" s="60" t="s">
        <v>179</v>
      </c>
      <c r="T135" s="95">
        <f>'03'!$P$25/100</f>
        <v>1.2661104624033912E-3</v>
      </c>
      <c r="U135" s="65"/>
    </row>
    <row r="136" spans="1:21" ht="11.45" customHeight="1" x14ac:dyDescent="0.2">
      <c r="A136" s="93"/>
      <c r="B136" s="93"/>
      <c r="C136" s="93"/>
      <c r="D136" s="93"/>
      <c r="E136" s="93"/>
      <c r="F136" s="93"/>
      <c r="G136" s="93"/>
      <c r="H136" s="93"/>
      <c r="I136" s="93"/>
      <c r="J136" s="93"/>
      <c r="K136" s="93"/>
      <c r="L136" s="93"/>
      <c r="M136" s="93"/>
      <c r="N136" s="93"/>
      <c r="O136" s="93"/>
      <c r="Q136" s="62" t="s">
        <v>181</v>
      </c>
      <c r="R136" s="96">
        <f>'03'!$H$28/100</f>
        <v>3.9696979721459534E-4</v>
      </c>
      <c r="S136" s="62" t="s">
        <v>181</v>
      </c>
      <c r="T136" s="97">
        <f>'03'!$P$28/100</f>
        <v>1.3084871411801549E-4</v>
      </c>
      <c r="U136" s="65"/>
    </row>
    <row r="137" spans="1:21" ht="11.45" customHeight="1" x14ac:dyDescent="0.2">
      <c r="A137" s="93"/>
      <c r="B137" s="93"/>
      <c r="C137" s="93"/>
      <c r="D137" s="93"/>
      <c r="E137" s="93"/>
      <c r="F137" s="93"/>
      <c r="G137" s="93"/>
      <c r="H137" s="93"/>
      <c r="I137" s="93"/>
      <c r="J137" s="93"/>
      <c r="K137" s="93"/>
      <c r="L137" s="93"/>
      <c r="M137" s="93"/>
      <c r="N137" s="93"/>
      <c r="O137" s="93"/>
      <c r="Q137" s="18"/>
      <c r="R137" s="98">
        <f>SUM(R132:R136)</f>
        <v>1</v>
      </c>
      <c r="S137" s="18"/>
      <c r="T137" s="98">
        <f>SUM(T132:T136)</f>
        <v>1.0000000000000002</v>
      </c>
      <c r="U137" s="65"/>
    </row>
    <row r="138" spans="1:21" ht="11.45" customHeight="1" x14ac:dyDescent="0.2">
      <c r="A138" s="93"/>
      <c r="B138" s="93"/>
      <c r="C138" s="93"/>
      <c r="D138" s="93"/>
      <c r="E138" s="93"/>
      <c r="F138" s="93"/>
      <c r="G138" s="93"/>
      <c r="H138" s="93"/>
      <c r="I138" s="93"/>
      <c r="J138" s="93"/>
      <c r="K138" s="93"/>
      <c r="L138" s="93"/>
      <c r="M138" s="93"/>
      <c r="N138" s="93"/>
      <c r="O138" s="93"/>
      <c r="Q138" s="106"/>
      <c r="R138" s="106"/>
      <c r="S138" s="194"/>
      <c r="T138" s="106"/>
      <c r="U138" s="65"/>
    </row>
    <row r="139" spans="1:21" ht="11.45" customHeight="1" x14ac:dyDescent="0.2">
      <c r="A139" s="93"/>
      <c r="B139" s="93"/>
      <c r="C139" s="93"/>
      <c r="D139" s="93"/>
      <c r="E139" s="93"/>
      <c r="F139" s="93"/>
      <c r="G139" s="93"/>
      <c r="H139" s="93"/>
      <c r="I139" s="93"/>
      <c r="J139" s="93"/>
      <c r="K139" s="93"/>
      <c r="L139" s="93"/>
      <c r="M139" s="93"/>
      <c r="N139" s="93"/>
      <c r="O139" s="93"/>
      <c r="Q139" s="106"/>
      <c r="R139" s="106"/>
      <c r="T139" s="106"/>
      <c r="U139" s="65"/>
    </row>
    <row r="140" spans="1:21" ht="11.45" customHeight="1" x14ac:dyDescent="0.2">
      <c r="A140" s="93"/>
      <c r="B140" s="93"/>
      <c r="C140" s="93"/>
      <c r="D140" s="93"/>
      <c r="E140" s="93"/>
      <c r="F140" s="93"/>
      <c r="G140" s="93"/>
      <c r="H140" s="93"/>
      <c r="I140" s="93"/>
      <c r="J140" s="93"/>
      <c r="K140" s="93"/>
      <c r="L140" s="93"/>
      <c r="M140" s="93"/>
      <c r="N140" s="93"/>
      <c r="O140" s="93"/>
      <c r="Q140" s="106"/>
      <c r="R140" s="106"/>
      <c r="S140" s="67"/>
      <c r="T140" s="106"/>
      <c r="U140" s="65"/>
    </row>
    <row r="141" spans="1:21" ht="11.45" customHeight="1" x14ac:dyDescent="0.2">
      <c r="A141" s="93"/>
      <c r="B141" s="93"/>
      <c r="C141" s="93"/>
      <c r="D141" s="93"/>
      <c r="E141" s="93"/>
      <c r="F141" s="93"/>
      <c r="G141" s="93"/>
      <c r="H141" s="93"/>
      <c r="I141" s="93"/>
      <c r="J141" s="93"/>
      <c r="K141" s="93"/>
      <c r="L141" s="93"/>
      <c r="M141" s="93"/>
      <c r="N141" s="93"/>
      <c r="O141" s="93"/>
      <c r="Q141" s="106"/>
      <c r="R141" s="480">
        <f>SUM(R144:R150)</f>
        <v>1</v>
      </c>
      <c r="S141" s="67"/>
      <c r="T141" s="106"/>
      <c r="U141" s="65"/>
    </row>
    <row r="142" spans="1:21" ht="11.45" customHeight="1" x14ac:dyDescent="0.2">
      <c r="A142" s="93"/>
      <c r="B142" s="93"/>
      <c r="C142" s="93"/>
      <c r="D142" s="93"/>
      <c r="E142" s="93"/>
      <c r="F142" s="93"/>
      <c r="G142" s="93"/>
      <c r="H142" s="93"/>
      <c r="I142" s="93"/>
      <c r="J142" s="93"/>
      <c r="K142" s="93"/>
      <c r="L142" s="93"/>
      <c r="M142" s="93"/>
      <c r="N142" s="93"/>
      <c r="O142" s="93"/>
      <c r="Q142" s="53" t="s">
        <v>137</v>
      </c>
      <c r="R142" s="79"/>
      <c r="T142" s="106"/>
      <c r="U142" s="65"/>
    </row>
    <row r="143" spans="1:21" ht="11.45" customHeight="1" x14ac:dyDescent="0.2">
      <c r="A143" s="93"/>
      <c r="B143" s="93"/>
      <c r="C143" s="93"/>
      <c r="D143" s="93"/>
      <c r="E143" s="93"/>
      <c r="F143" s="93"/>
      <c r="G143" s="93"/>
      <c r="H143" s="93"/>
      <c r="I143" s="93"/>
      <c r="J143" s="93"/>
      <c r="K143" s="93"/>
      <c r="L143" s="93"/>
      <c r="M143" s="93"/>
      <c r="N143" s="93"/>
      <c r="O143" s="93"/>
      <c r="Q143" s="80"/>
      <c r="R143" s="82" t="s">
        <v>25</v>
      </c>
      <c r="T143" s="106"/>
      <c r="U143" s="65"/>
    </row>
    <row r="144" spans="1:21" ht="11.45" customHeight="1" x14ac:dyDescent="0.2">
      <c r="A144" s="93"/>
      <c r="B144" s="93"/>
      <c r="C144" s="93"/>
      <c r="D144" s="93"/>
      <c r="E144" s="93"/>
      <c r="F144" s="93"/>
      <c r="G144" s="93"/>
      <c r="H144" s="93"/>
      <c r="I144" s="93"/>
      <c r="J144" s="93"/>
      <c r="K144" s="93"/>
      <c r="L144" s="93"/>
      <c r="M144" s="93"/>
      <c r="N144" s="93"/>
      <c r="O144" s="93"/>
      <c r="Q144" s="83" t="s">
        <v>140</v>
      </c>
      <c r="R144" s="41">
        <f>'03'!$H$18/100</f>
        <v>0.50766075467633653</v>
      </c>
      <c r="S144" s="85">
        <f>SUM(R144:R149)</f>
        <v>1</v>
      </c>
      <c r="T144" s="106"/>
      <c r="U144" s="65"/>
    </row>
    <row r="145" spans="1:21" ht="11.45" customHeight="1" x14ac:dyDescent="0.2">
      <c r="A145" s="93"/>
      <c r="B145" s="93"/>
      <c r="C145" s="93"/>
      <c r="D145" s="93"/>
      <c r="E145" s="93"/>
      <c r="F145" s="93"/>
      <c r="G145" s="93"/>
      <c r="H145" s="93"/>
      <c r="I145" s="93"/>
      <c r="J145" s="93"/>
      <c r="K145" s="93"/>
      <c r="L145" s="93"/>
      <c r="M145" s="93"/>
      <c r="N145" s="93"/>
      <c r="O145" s="93"/>
      <c r="Q145" s="866" t="s">
        <v>660</v>
      </c>
      <c r="R145" s="41">
        <f>'03'!$H$12/100</f>
        <v>0.25431057695759884</v>
      </c>
      <c r="T145" s="106"/>
      <c r="U145" s="65"/>
    </row>
    <row r="146" spans="1:21" ht="11.45" customHeight="1" x14ac:dyDescent="0.2">
      <c r="A146" s="93"/>
      <c r="B146" s="93"/>
      <c r="C146" s="93"/>
      <c r="D146" s="93"/>
      <c r="E146" s="93"/>
      <c r="F146" s="93"/>
      <c r="G146" s="93"/>
      <c r="H146" s="93"/>
      <c r="I146" s="93"/>
      <c r="J146" s="93"/>
      <c r="K146" s="93"/>
      <c r="L146" s="93"/>
      <c r="M146" s="93"/>
      <c r="N146" s="93"/>
      <c r="O146" s="93"/>
      <c r="Q146" s="83" t="s">
        <v>178</v>
      </c>
      <c r="R146" s="41">
        <f>'03'!$H$21/100</f>
        <v>0.14039107097978673</v>
      </c>
      <c r="T146" s="106"/>
      <c r="U146" s="65"/>
    </row>
    <row r="147" spans="1:21" ht="11.45" customHeight="1" x14ac:dyDescent="0.2">
      <c r="A147" s="93"/>
      <c r="B147" s="93"/>
      <c r="C147" s="93"/>
      <c r="D147" s="93"/>
      <c r="E147" s="93"/>
      <c r="F147" s="93"/>
      <c r="G147" s="93"/>
      <c r="H147" s="93"/>
      <c r="I147" s="93"/>
      <c r="J147" s="93"/>
      <c r="K147" s="93"/>
      <c r="L147" s="93"/>
      <c r="M147" s="93"/>
      <c r="N147" s="93"/>
      <c r="O147" s="93"/>
      <c r="Q147" s="83" t="s">
        <v>167</v>
      </c>
      <c r="R147" s="41">
        <f>'03'!$H$16/100</f>
        <v>8.9790597063152996E-2</v>
      </c>
      <c r="T147" s="106"/>
      <c r="U147" s="65"/>
    </row>
    <row r="148" spans="1:21" ht="11.45" customHeight="1" x14ac:dyDescent="0.2">
      <c r="A148" s="93"/>
      <c r="B148" s="93"/>
      <c r="C148" s="93"/>
      <c r="D148" s="93"/>
      <c r="E148" s="93"/>
      <c r="F148" s="93"/>
      <c r="G148" s="93"/>
      <c r="H148" s="93"/>
      <c r="I148" s="93"/>
      <c r="J148" s="93"/>
      <c r="K148" s="93"/>
      <c r="L148" s="93"/>
      <c r="M148" s="93"/>
      <c r="N148" s="93"/>
      <c r="O148" s="93"/>
      <c r="Q148" s="83" t="s">
        <v>550</v>
      </c>
      <c r="R148" s="41">
        <f>'03'!$H$20/100</f>
        <v>5.5492227049150902E-3</v>
      </c>
      <c r="T148" s="106"/>
      <c r="U148" s="65"/>
    </row>
    <row r="149" spans="1:21" ht="11.45" customHeight="1" x14ac:dyDescent="0.2">
      <c r="A149" s="93"/>
      <c r="B149" s="93"/>
      <c r="C149" s="93"/>
      <c r="D149" s="93"/>
      <c r="E149" s="93"/>
      <c r="F149" s="93"/>
      <c r="G149" s="93"/>
      <c r="H149" s="93"/>
      <c r="I149" s="93"/>
      <c r="J149" s="93"/>
      <c r="K149" s="93"/>
      <c r="L149" s="93"/>
      <c r="M149" s="93"/>
      <c r="N149" s="93"/>
      <c r="O149" s="93"/>
      <c r="Q149" s="83" t="s">
        <v>180</v>
      </c>
      <c r="R149" s="41">
        <f>'03'!$H$19/100</f>
        <v>2.2977776182098878E-3</v>
      </c>
      <c r="T149" s="106"/>
      <c r="U149" s="65"/>
    </row>
    <row r="150" spans="1:21" ht="11.45" customHeight="1" x14ac:dyDescent="0.2">
      <c r="A150" s="93"/>
      <c r="B150" s="93"/>
      <c r="C150" s="93"/>
      <c r="D150" s="93"/>
      <c r="E150" s="93"/>
      <c r="F150" s="93"/>
      <c r="G150" s="93"/>
      <c r="H150" s="93"/>
      <c r="I150" s="93"/>
      <c r="J150" s="93"/>
      <c r="K150" s="93"/>
      <c r="L150" s="93"/>
      <c r="M150" s="93"/>
      <c r="N150" s="93"/>
      <c r="O150" s="93"/>
      <c r="Q150" s="84" t="s">
        <v>141</v>
      </c>
      <c r="R150" s="42">
        <f>'03'!$H$22/100</f>
        <v>0</v>
      </c>
      <c r="T150" s="106"/>
      <c r="U150" s="65"/>
    </row>
    <row r="151" spans="1:21" ht="11.45" customHeight="1" x14ac:dyDescent="0.2">
      <c r="A151" s="93"/>
      <c r="B151" s="93"/>
      <c r="C151" s="93"/>
      <c r="D151" s="93"/>
      <c r="E151" s="93"/>
      <c r="F151" s="93"/>
      <c r="G151" s="93"/>
      <c r="H151" s="93"/>
      <c r="I151" s="93"/>
      <c r="J151" s="93"/>
      <c r="K151" s="93"/>
      <c r="L151" s="93"/>
      <c r="M151" s="93"/>
      <c r="N151" s="93"/>
      <c r="O151" s="93"/>
      <c r="R151" s="85"/>
      <c r="T151" s="106"/>
      <c r="U151" s="65"/>
    </row>
    <row r="152" spans="1:21" ht="11.45" customHeight="1" x14ac:dyDescent="0.2">
      <c r="A152" s="93"/>
      <c r="B152" s="93"/>
      <c r="C152" s="93"/>
      <c r="D152" s="93"/>
      <c r="E152" s="93"/>
      <c r="F152" s="93"/>
      <c r="G152" s="93"/>
      <c r="H152" s="93"/>
      <c r="I152" s="93"/>
      <c r="J152" s="93"/>
      <c r="K152" s="93"/>
      <c r="L152" s="93"/>
      <c r="M152" s="93"/>
      <c r="N152" s="93"/>
      <c r="O152" s="93"/>
      <c r="Q152" s="53" t="s">
        <v>137</v>
      </c>
      <c r="R152" s="79"/>
      <c r="T152" s="106"/>
      <c r="U152" s="65"/>
    </row>
    <row r="153" spans="1:21" ht="11.45" customHeight="1" x14ac:dyDescent="0.2">
      <c r="A153" s="93"/>
      <c r="B153" s="93"/>
      <c r="C153" s="93"/>
      <c r="D153" s="93"/>
      <c r="E153" s="93"/>
      <c r="F153" s="93"/>
      <c r="G153" s="93"/>
      <c r="H153" s="93"/>
      <c r="I153" s="93"/>
      <c r="J153" s="93"/>
      <c r="K153" s="93"/>
      <c r="L153" s="93"/>
      <c r="M153" s="93"/>
      <c r="N153" s="93"/>
      <c r="O153" s="93"/>
      <c r="Q153" s="80"/>
      <c r="R153" s="82" t="s">
        <v>26</v>
      </c>
      <c r="S153" s="85">
        <f>SUM(R154:R159)</f>
        <v>0.99999999999999989</v>
      </c>
      <c r="T153" s="106"/>
      <c r="U153" s="65"/>
    </row>
    <row r="154" spans="1:21" ht="11.45" customHeight="1" x14ac:dyDescent="0.2">
      <c r="A154" s="93"/>
      <c r="B154" s="93"/>
      <c r="C154" s="93"/>
      <c r="D154" s="93"/>
      <c r="E154" s="93"/>
      <c r="F154" s="93"/>
      <c r="G154" s="93"/>
      <c r="H154" s="93"/>
      <c r="I154" s="93"/>
      <c r="J154" s="93"/>
      <c r="K154" s="93"/>
      <c r="L154" s="93"/>
      <c r="M154" s="93"/>
      <c r="N154" s="93"/>
      <c r="O154" s="93"/>
      <c r="Q154" s="83" t="s">
        <v>140</v>
      </c>
      <c r="R154" s="41">
        <f>'03'!$P$18/100</f>
        <v>0.52723661829110113</v>
      </c>
      <c r="T154" s="106"/>
      <c r="U154" s="65"/>
    </row>
    <row r="155" spans="1:21" ht="11.45" customHeight="1" x14ac:dyDescent="0.2">
      <c r="A155" s="93"/>
      <c r="B155" s="93"/>
      <c r="C155" s="93"/>
      <c r="D155" s="93"/>
      <c r="E155" s="93"/>
      <c r="F155" s="93"/>
      <c r="G155" s="93"/>
      <c r="H155" s="93"/>
      <c r="I155" s="93"/>
      <c r="J155" s="93"/>
      <c r="K155" s="93"/>
      <c r="L155" s="93"/>
      <c r="M155" s="93"/>
      <c r="N155" s="93"/>
      <c r="O155" s="93"/>
      <c r="Q155" s="866" t="s">
        <v>660</v>
      </c>
      <c r="R155" s="41">
        <f>'03'!$P$12/100</f>
        <v>0.27016955178351004</v>
      </c>
      <c r="T155" s="106"/>
      <c r="U155" s="65"/>
    </row>
    <row r="156" spans="1:21" ht="11.45" customHeight="1" x14ac:dyDescent="0.2">
      <c r="A156" s="93"/>
      <c r="B156" s="93"/>
      <c r="C156" s="93"/>
      <c r="D156" s="93"/>
      <c r="E156" s="93"/>
      <c r="F156" s="93"/>
      <c r="G156" s="93"/>
      <c r="H156" s="93"/>
      <c r="I156" s="93"/>
      <c r="J156" s="93"/>
      <c r="K156" s="93"/>
      <c r="L156" s="93"/>
      <c r="M156" s="93"/>
      <c r="N156" s="93"/>
      <c r="O156" s="93"/>
      <c r="Q156" s="83" t="s">
        <v>178</v>
      </c>
      <c r="R156" s="41">
        <f>'03'!$P$21/100</f>
        <v>0.10348648267983132</v>
      </c>
      <c r="T156" s="106"/>
      <c r="U156" s="65"/>
    </row>
    <row r="157" spans="1:21" ht="11.45" customHeight="1" x14ac:dyDescent="0.2">
      <c r="A157" s="93"/>
      <c r="B157" s="93"/>
      <c r="C157" s="93"/>
      <c r="D157" s="93"/>
      <c r="E157" s="93"/>
      <c r="F157" s="93"/>
      <c r="G157" s="93"/>
      <c r="H157" s="93"/>
      <c r="I157" s="93"/>
      <c r="J157" s="93"/>
      <c r="K157" s="93"/>
      <c r="L157" s="93"/>
      <c r="M157" s="93"/>
      <c r="N157" s="93"/>
      <c r="O157" s="93"/>
      <c r="Q157" s="83" t="s">
        <v>167</v>
      </c>
      <c r="R157" s="41">
        <f>'03'!$P$16/100</f>
        <v>9.333879762562361E-2</v>
      </c>
      <c r="T157" s="106"/>
      <c r="U157" s="65"/>
    </row>
    <row r="158" spans="1:21" ht="11.45" customHeight="1" x14ac:dyDescent="0.2">
      <c r="A158" s="93"/>
      <c r="B158" s="93"/>
      <c r="C158" s="93"/>
      <c r="D158" s="93"/>
      <c r="E158" s="93"/>
      <c r="F158" s="93"/>
      <c r="G158" s="93"/>
      <c r="H158" s="93"/>
      <c r="I158" s="93"/>
      <c r="J158" s="93"/>
      <c r="K158" s="93"/>
      <c r="L158" s="93"/>
      <c r="M158" s="93"/>
      <c r="N158" s="93"/>
      <c r="O158" s="93"/>
      <c r="Q158" s="83" t="s">
        <v>550</v>
      </c>
      <c r="R158" s="41">
        <f>'03'!$P$20/100</f>
        <v>4.5210117511526966E-3</v>
      </c>
      <c r="T158" s="106"/>
      <c r="U158" s="65"/>
    </row>
    <row r="159" spans="1:21" ht="11.45" customHeight="1" x14ac:dyDescent="0.2">
      <c r="A159" s="143"/>
      <c r="B159" s="143"/>
      <c r="C159" s="143"/>
      <c r="D159" s="143"/>
      <c r="E159" s="143"/>
      <c r="F159" s="143"/>
      <c r="G159" s="143"/>
      <c r="H159" s="143"/>
      <c r="I159" s="143"/>
      <c r="J159" s="143"/>
      <c r="K159" s="143"/>
      <c r="L159" s="143"/>
      <c r="M159" s="143"/>
      <c r="N159" s="143"/>
      <c r="O159" s="143"/>
      <c r="Q159" s="83" t="s">
        <v>180</v>
      </c>
      <c r="R159" s="41">
        <f>'03'!$P$19/100</f>
        <v>1.2475378687811431E-3</v>
      </c>
      <c r="S159" s="106"/>
      <c r="T159" s="106"/>
      <c r="U159" s="65"/>
    </row>
    <row r="160" spans="1:21" ht="11.45" customHeight="1" x14ac:dyDescent="0.2">
      <c r="A160" s="143"/>
      <c r="B160" s="143"/>
      <c r="C160" s="143"/>
      <c r="D160" s="143"/>
      <c r="E160" s="143"/>
      <c r="F160" s="143"/>
      <c r="G160" s="143"/>
      <c r="H160" s="143"/>
      <c r="I160" s="143"/>
      <c r="J160" s="143"/>
      <c r="K160" s="143"/>
      <c r="L160" s="143"/>
      <c r="M160" s="143"/>
      <c r="N160" s="143"/>
      <c r="O160" s="143"/>
      <c r="Q160" s="84" t="s">
        <v>141</v>
      </c>
      <c r="R160" s="42">
        <f>'03'!$P$22/100</f>
        <v>0</v>
      </c>
      <c r="S160" s="106"/>
      <c r="T160" s="106"/>
      <c r="U160" s="65"/>
    </row>
    <row r="161" spans="1:21" ht="11.45" customHeight="1" x14ac:dyDescent="0.2">
      <c r="A161" s="143"/>
      <c r="B161" s="143"/>
      <c r="C161" s="143"/>
      <c r="D161" s="143"/>
      <c r="E161" s="143"/>
      <c r="F161" s="143"/>
      <c r="G161" s="143"/>
      <c r="H161" s="143"/>
      <c r="I161" s="143"/>
      <c r="J161" s="143"/>
      <c r="K161" s="143"/>
      <c r="L161" s="143"/>
      <c r="M161" s="143"/>
      <c r="N161" s="143"/>
      <c r="O161" s="143"/>
      <c r="P161" s="106"/>
      <c r="Q161" s="106"/>
      <c r="R161" s="106"/>
      <c r="S161" s="106"/>
      <c r="T161" s="65"/>
      <c r="U161" s="65"/>
    </row>
    <row r="162" spans="1:21" ht="11.45" customHeight="1" x14ac:dyDescent="0.2">
      <c r="A162" s="116"/>
      <c r="B162" s="116"/>
      <c r="C162" s="116"/>
      <c r="D162" s="116"/>
      <c r="E162" s="116"/>
      <c r="F162" s="116"/>
      <c r="G162" s="116"/>
      <c r="H162" s="116"/>
      <c r="I162" s="116"/>
      <c r="J162" s="116"/>
      <c r="K162" s="116"/>
      <c r="L162" s="116"/>
      <c r="M162" s="116"/>
      <c r="N162" s="143"/>
      <c r="O162" s="143"/>
      <c r="P162" s="143"/>
      <c r="Q162" s="116"/>
      <c r="R162" s="143"/>
      <c r="S162" s="65"/>
      <c r="T162" s="65"/>
      <c r="U162" s="65"/>
    </row>
    <row r="163" spans="1:21" ht="11.45" customHeight="1" x14ac:dyDescent="0.2">
      <c r="A163" s="116"/>
      <c r="B163" s="116"/>
      <c r="C163" s="116"/>
      <c r="D163" s="116"/>
      <c r="E163" s="116"/>
      <c r="F163" s="116"/>
      <c r="G163" s="116"/>
      <c r="H163" s="116"/>
      <c r="I163" s="116"/>
      <c r="J163" s="517"/>
      <c r="K163" s="116"/>
      <c r="L163" s="116"/>
      <c r="M163" s="116"/>
      <c r="N163" s="143"/>
      <c r="O163" s="143"/>
      <c r="P163" s="143"/>
      <c r="Q163" s="116"/>
      <c r="R163" s="143"/>
      <c r="S163" s="65"/>
      <c r="T163" s="65"/>
      <c r="U163" s="65"/>
    </row>
    <row r="164" spans="1:21" ht="11.45" customHeight="1" x14ac:dyDescent="0.2">
      <c r="A164" s="116"/>
      <c r="B164" s="116"/>
      <c r="C164" s="116"/>
      <c r="D164" s="116"/>
      <c r="E164" s="116"/>
      <c r="F164" s="116"/>
      <c r="G164" s="116"/>
      <c r="H164" s="116"/>
      <c r="I164" s="116"/>
      <c r="J164" s="116"/>
      <c r="K164" s="116"/>
      <c r="L164" s="116"/>
      <c r="M164" s="116"/>
      <c r="N164" s="116"/>
      <c r="O164" s="116"/>
      <c r="P164" s="116"/>
      <c r="Q164" s="116"/>
      <c r="R164" s="143"/>
      <c r="S164" s="65"/>
      <c r="T164" s="65"/>
      <c r="U164" s="65"/>
    </row>
    <row r="165" spans="1:21" ht="11.45" customHeight="1" x14ac:dyDescent="0.2">
      <c r="A165" s="116"/>
      <c r="B165" s="116"/>
      <c r="C165" s="116"/>
      <c r="D165" s="116"/>
      <c r="E165" s="116"/>
      <c r="F165" s="116"/>
      <c r="G165" s="116"/>
      <c r="H165" s="116"/>
      <c r="I165" s="116"/>
      <c r="J165" s="116"/>
      <c r="K165" s="116"/>
      <c r="L165" s="116"/>
      <c r="M165" s="116"/>
      <c r="N165" s="116"/>
      <c r="O165" s="116"/>
      <c r="P165" s="116"/>
      <c r="Q165" s="116"/>
      <c r="R165" s="143"/>
      <c r="S165" s="65"/>
      <c r="T165" s="65"/>
      <c r="U165" s="65"/>
    </row>
    <row r="166" spans="1:21" ht="11.45" customHeight="1" x14ac:dyDescent="0.2">
      <c r="A166" s="116"/>
      <c r="B166" s="116"/>
      <c r="C166" s="116"/>
      <c r="D166" s="116"/>
      <c r="E166" s="116"/>
      <c r="F166" s="116"/>
      <c r="G166" s="116"/>
      <c r="H166" s="116"/>
      <c r="I166" s="116"/>
      <c r="J166" s="116"/>
      <c r="K166" s="116"/>
      <c r="L166" s="116"/>
      <c r="M166" s="116"/>
      <c r="N166" s="116"/>
      <c r="O166" s="116"/>
      <c r="P166" s="116"/>
      <c r="Q166" s="116"/>
      <c r="R166" s="143"/>
      <c r="S166" s="65"/>
      <c r="T166" s="65"/>
      <c r="U166" s="65"/>
    </row>
    <row r="167" spans="1:21" ht="11.45" customHeight="1" x14ac:dyDescent="0.2">
      <c r="A167" s="116"/>
      <c r="B167" s="116"/>
      <c r="C167" s="116"/>
      <c r="D167" s="116"/>
      <c r="E167" s="116"/>
      <c r="F167" s="116"/>
      <c r="G167" s="116"/>
      <c r="H167" s="116"/>
      <c r="I167" s="116"/>
      <c r="J167" s="116"/>
      <c r="K167" s="116"/>
      <c r="L167" s="116"/>
      <c r="M167" s="116"/>
      <c r="N167" s="116"/>
      <c r="O167" s="116"/>
      <c r="P167" s="116"/>
      <c r="Q167" s="116"/>
      <c r="R167" s="143"/>
      <c r="S167" s="65"/>
      <c r="T167" s="65"/>
      <c r="U167" s="65"/>
    </row>
    <row r="168" spans="1:21" ht="11.45" customHeight="1" x14ac:dyDescent="0.2">
      <c r="A168" s="116"/>
      <c r="B168" s="116"/>
      <c r="C168" s="116"/>
      <c r="D168" s="116"/>
      <c r="E168" s="116"/>
      <c r="F168" s="116"/>
      <c r="G168" s="116"/>
      <c r="H168" s="116"/>
      <c r="I168" s="116"/>
      <c r="J168" s="116"/>
      <c r="K168" s="116"/>
      <c r="L168" s="116"/>
      <c r="M168" s="116"/>
      <c r="N168" s="116"/>
      <c r="O168" s="116"/>
      <c r="P168" s="116"/>
      <c r="Q168" s="116"/>
      <c r="R168" s="143"/>
      <c r="S168" s="65"/>
      <c r="T168" s="65"/>
      <c r="U168" s="65"/>
    </row>
    <row r="169" spans="1:21" ht="20.25" customHeight="1" x14ac:dyDescent="0.2">
      <c r="A169" s="116"/>
      <c r="B169" s="116"/>
      <c r="C169" s="116"/>
      <c r="D169" s="116"/>
      <c r="E169" s="116"/>
      <c r="F169" s="523"/>
      <c r="G169" s="116"/>
      <c r="H169" s="116"/>
      <c r="I169" s="116"/>
      <c r="J169" s="116"/>
      <c r="L169" s="116"/>
      <c r="M169" s="116"/>
      <c r="N169" s="116"/>
      <c r="O169" s="116"/>
      <c r="P169" s="116"/>
      <c r="Q169" s="116"/>
      <c r="R169" s="143"/>
      <c r="S169" s="65"/>
      <c r="T169" s="65"/>
      <c r="U169" s="65"/>
    </row>
  </sheetData>
  <mergeCells count="56">
    <mergeCell ref="M7:O7"/>
    <mergeCell ref="N8:O8"/>
    <mergeCell ref="N45:O45"/>
    <mergeCell ref="N1:O1"/>
    <mergeCell ref="N42:O42"/>
    <mergeCell ref="M44:O44"/>
    <mergeCell ref="M8:M9"/>
    <mergeCell ref="Q127:T127"/>
    <mergeCell ref="N127:O127"/>
    <mergeCell ref="N107:O107"/>
    <mergeCell ref="M107:M108"/>
    <mergeCell ref="I106:K106"/>
    <mergeCell ref="M106:O106"/>
    <mergeCell ref="J45:K45"/>
    <mergeCell ref="F45:G45"/>
    <mergeCell ref="E92:G92"/>
    <mergeCell ref="M92:O92"/>
    <mergeCell ref="M45:M46"/>
    <mergeCell ref="E45:E46"/>
    <mergeCell ref="I92:K92"/>
    <mergeCell ref="E106:G106"/>
    <mergeCell ref="N93:O93"/>
    <mergeCell ref="M93:M94"/>
    <mergeCell ref="N88:O88"/>
    <mergeCell ref="C3:D3"/>
    <mergeCell ref="E7:G7"/>
    <mergeCell ref="I7:K7"/>
    <mergeCell ref="C5:D5"/>
    <mergeCell ref="J8:K8"/>
    <mergeCell ref="C90:D90"/>
    <mergeCell ref="C17:D17"/>
    <mergeCell ref="C27:D27"/>
    <mergeCell ref="C39:D39"/>
    <mergeCell ref="J107:K107"/>
    <mergeCell ref="E107:E108"/>
    <mergeCell ref="I45:I46"/>
    <mergeCell ref="F93:G93"/>
    <mergeCell ref="J93:K93"/>
    <mergeCell ref="C104:D104"/>
    <mergeCell ref="I44:K44"/>
    <mergeCell ref="A106:A108"/>
    <mergeCell ref="C106:D108"/>
    <mergeCell ref="I107:I108"/>
    <mergeCell ref="F107:G107"/>
    <mergeCell ref="A92:A94"/>
    <mergeCell ref="C92:D94"/>
    <mergeCell ref="E93:E94"/>
    <mergeCell ref="I93:I94"/>
    <mergeCell ref="F8:G8"/>
    <mergeCell ref="I8:I9"/>
    <mergeCell ref="C44:D46"/>
    <mergeCell ref="A7:A9"/>
    <mergeCell ref="C7:D9"/>
    <mergeCell ref="E8:E9"/>
    <mergeCell ref="E44:G44"/>
    <mergeCell ref="A44:A46"/>
  </mergeCells>
  <phoneticPr fontId="23" type="noConversion"/>
  <pageMargins left="0.59055118110236227" right="0.59055118110236227" top="0.39370078740157483" bottom="0.59055118110236227" header="0.31496062992125984" footer="0.31496062992125984"/>
  <pageSetup paperSize="9" scale="99" fitToHeight="4" orientation="landscape" horizontalDpi="1200" verticalDpi="1200" r:id="rId1"/>
  <headerFooter alignWithMargins="0">
    <oddFooter xml:space="preserve">&amp;C&amp;8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W125"/>
  <sheetViews>
    <sheetView showGridLines="0" workbookViewId="0"/>
  </sheetViews>
  <sheetFormatPr defaultColWidth="11.42578125" defaultRowHeight="12.75" x14ac:dyDescent="0.2"/>
  <cols>
    <col min="1" max="1" width="5.7109375" style="65" customWidth="1"/>
    <col min="2" max="2" width="0.85546875" style="65" customWidth="1"/>
    <col min="3" max="3" width="9.85546875" style="65" customWidth="1"/>
    <col min="4" max="4" width="0.85546875" style="65" customWidth="1"/>
    <col min="5" max="5" width="9.5703125" style="65" bestFit="1" customWidth="1"/>
    <col min="6" max="6" width="6.140625" style="65" customWidth="1"/>
    <col min="7" max="7" width="9.7109375" style="65" customWidth="1"/>
    <col min="8" max="8" width="9.5703125" style="65" bestFit="1" customWidth="1"/>
    <col min="9" max="9" width="9.42578125" style="65" customWidth="1"/>
    <col min="10" max="10" width="6.7109375" style="65" customWidth="1"/>
    <col min="11" max="11" width="24.7109375" style="65" customWidth="1"/>
    <col min="12" max="12" width="0.85546875" style="65" customWidth="1"/>
    <col min="13" max="13" width="9.5703125" style="65" bestFit="1" customWidth="1"/>
    <col min="14" max="14" width="6.140625" style="65" customWidth="1"/>
    <col min="15" max="15" width="9.7109375" style="65" customWidth="1"/>
    <col min="16" max="16" width="9.5703125" style="65" bestFit="1" customWidth="1"/>
    <col min="17" max="17" width="10.42578125" style="65" customWidth="1"/>
    <col min="18" max="18" width="4.140625" style="65" customWidth="1"/>
    <col min="19" max="16384" width="11.42578125" style="65"/>
  </cols>
  <sheetData>
    <row r="1" spans="1:17" s="45" customFormat="1" ht="16.5" customHeight="1" x14ac:dyDescent="0.2">
      <c r="A1" s="64" t="str">
        <f>'01'!A1</f>
        <v>Boletim Estatístico da Previdência Social - Vol. 19 Nº 09</v>
      </c>
      <c r="F1" s="162"/>
      <c r="H1" s="18"/>
      <c r="P1" s="1205">
        <f>'01'!K1</f>
        <v>41883</v>
      </c>
      <c r="Q1" s="1205"/>
    </row>
    <row r="2" spans="1:17" ht="9" customHeight="1" x14ac:dyDescent="0.2">
      <c r="D2" s="67"/>
      <c r="E2" s="1"/>
      <c r="F2" s="1"/>
      <c r="G2" s="2"/>
      <c r="H2" s="2"/>
      <c r="I2" s="66"/>
    </row>
    <row r="3" spans="1:17" ht="18" customHeight="1" x14ac:dyDescent="0.2">
      <c r="A3" s="919" t="s">
        <v>293</v>
      </c>
      <c r="B3" s="157"/>
      <c r="C3" s="1292" t="s">
        <v>514</v>
      </c>
      <c r="D3" s="1293"/>
      <c r="E3" s="1293"/>
      <c r="F3" s="1293"/>
      <c r="G3" s="1293"/>
      <c r="H3" s="1293"/>
      <c r="I3" s="1294"/>
      <c r="K3" s="341"/>
    </row>
    <row r="4" spans="1:17" ht="9" customHeight="1" x14ac:dyDescent="0.2">
      <c r="D4" s="69"/>
      <c r="F4" s="66"/>
      <c r="G4" s="66"/>
    </row>
    <row r="5" spans="1:17" ht="18" customHeight="1" x14ac:dyDescent="0.2">
      <c r="A5" s="1234" t="s">
        <v>206</v>
      </c>
      <c r="B5" s="1234"/>
      <c r="C5" s="1234"/>
      <c r="D5" s="552"/>
      <c r="E5" s="1200" t="s">
        <v>99</v>
      </c>
      <c r="F5" s="1201"/>
      <c r="G5" s="1201"/>
      <c r="H5" s="1201"/>
      <c r="I5" s="1202"/>
      <c r="J5" s="552"/>
      <c r="K5" s="1259" t="s">
        <v>200</v>
      </c>
      <c r="L5" s="552"/>
      <c r="M5" s="1200" t="s">
        <v>99</v>
      </c>
      <c r="N5" s="1201"/>
      <c r="O5" s="1201"/>
      <c r="P5" s="1201"/>
      <c r="Q5" s="1202"/>
    </row>
    <row r="6" spans="1:17" ht="29.25" customHeight="1" x14ac:dyDescent="0.2">
      <c r="A6" s="1234"/>
      <c r="B6" s="1234"/>
      <c r="C6" s="1234"/>
      <c r="D6" s="552"/>
      <c r="E6" s="1194" t="s">
        <v>119</v>
      </c>
      <c r="F6" s="1196" t="s">
        <v>204</v>
      </c>
      <c r="G6" s="1196" t="s">
        <v>205</v>
      </c>
      <c r="H6" s="1203" t="s">
        <v>27</v>
      </c>
      <c r="I6" s="1204"/>
      <c r="J6" s="557"/>
      <c r="K6" s="1260"/>
      <c r="L6" s="552"/>
      <c r="M6" s="1194" t="s">
        <v>119</v>
      </c>
      <c r="N6" s="1196" t="s">
        <v>204</v>
      </c>
      <c r="O6" s="1196" t="s">
        <v>205</v>
      </c>
      <c r="P6" s="1203" t="s">
        <v>27</v>
      </c>
      <c r="Q6" s="1204"/>
    </row>
    <row r="7" spans="1:17" ht="29.25" customHeight="1" x14ac:dyDescent="0.2">
      <c r="A7" s="1234"/>
      <c r="B7" s="1234"/>
      <c r="C7" s="1234"/>
      <c r="D7" s="552"/>
      <c r="E7" s="1195"/>
      <c r="F7" s="1197"/>
      <c r="G7" s="1197"/>
      <c r="H7" s="934" t="s">
        <v>28</v>
      </c>
      <c r="I7" s="933" t="s">
        <v>29</v>
      </c>
      <c r="J7" s="557"/>
      <c r="K7" s="1261"/>
      <c r="L7" s="552"/>
      <c r="M7" s="1195"/>
      <c r="N7" s="1197"/>
      <c r="O7" s="1197"/>
      <c r="P7" s="934" t="s">
        <v>28</v>
      </c>
      <c r="Q7" s="933" t="s">
        <v>29</v>
      </c>
    </row>
    <row r="8" spans="1:17" ht="6" customHeight="1" x14ac:dyDescent="0.2">
      <c r="A8" s="9"/>
      <c r="C8" s="13"/>
      <c r="D8" s="9"/>
      <c r="E8" s="93"/>
      <c r="F8" s="93"/>
      <c r="G8" s="93"/>
      <c r="H8" s="93"/>
      <c r="I8" s="93"/>
      <c r="K8" s="9"/>
      <c r="L8" s="9"/>
      <c r="M8" s="93"/>
      <c r="N8" s="155"/>
      <c r="O8" s="155"/>
      <c r="P8" s="155"/>
      <c r="Q8" s="155"/>
    </row>
    <row r="9" spans="1:17" s="58" customFormat="1" ht="12.2" customHeight="1" x14ac:dyDescent="0.2">
      <c r="A9" s="239" t="s">
        <v>46</v>
      </c>
      <c r="B9" s="240"/>
      <c r="C9" s="258"/>
      <c r="D9" s="137"/>
      <c r="E9" s="688">
        <v>921866747.27996802</v>
      </c>
      <c r="F9" s="682">
        <v>100.00000000000001</v>
      </c>
      <c r="G9" s="682">
        <v>25.249395688140108</v>
      </c>
      <c r="H9" s="691">
        <v>787543363.36997426</v>
      </c>
      <c r="I9" s="692">
        <v>134323383.90999371</v>
      </c>
      <c r="K9" s="462" t="s">
        <v>38</v>
      </c>
      <c r="L9" s="137"/>
      <c r="M9" s="688">
        <v>921866747.27996814</v>
      </c>
      <c r="N9" s="682">
        <v>100</v>
      </c>
      <c r="O9" s="682">
        <v>25.24939568814024</v>
      </c>
      <c r="P9" s="691">
        <v>787543363.36997437</v>
      </c>
      <c r="Q9" s="692">
        <v>134323383.90999377</v>
      </c>
    </row>
    <row r="10" spans="1:17" ht="12.2" customHeight="1" x14ac:dyDescent="0.2">
      <c r="A10" s="232" t="s">
        <v>47</v>
      </c>
      <c r="B10" s="72"/>
      <c r="C10" s="265"/>
      <c r="D10" s="14"/>
      <c r="E10" s="699">
        <v>48151504.900000937</v>
      </c>
      <c r="F10" s="685">
        <v>5.2232608500171311</v>
      </c>
      <c r="G10" s="685">
        <v>30.782368168861709</v>
      </c>
      <c r="H10" s="704">
        <v>29987913.400000498</v>
      </c>
      <c r="I10" s="705">
        <v>18163591.500000436</v>
      </c>
      <c r="K10" s="463" t="s">
        <v>280</v>
      </c>
      <c r="L10" s="137"/>
      <c r="M10" s="698">
        <v>873222250.68996692</v>
      </c>
      <c r="N10" s="683">
        <v>94.723261606568386</v>
      </c>
      <c r="O10" s="683">
        <v>25.621859443337925</v>
      </c>
      <c r="P10" s="702">
        <v>738898866.77997315</v>
      </c>
      <c r="Q10" s="703">
        <v>134323383.90999377</v>
      </c>
    </row>
    <row r="11" spans="1:17" ht="12.2" customHeight="1" x14ac:dyDescent="0.2">
      <c r="A11" s="226" t="s">
        <v>48</v>
      </c>
      <c r="B11" s="6"/>
      <c r="C11" s="262"/>
      <c r="D11" s="14"/>
      <c r="E11" s="689">
        <v>5934164.1199995093</v>
      </c>
      <c r="F11" s="684">
        <v>0.64371170101412956</v>
      </c>
      <c r="G11" s="684">
        <v>30.798941392802281</v>
      </c>
      <c r="H11" s="693">
        <v>3864871.7599996198</v>
      </c>
      <c r="I11" s="694">
        <v>2069292.35999989</v>
      </c>
      <c r="K11" s="464" t="s">
        <v>118</v>
      </c>
      <c r="L11" s="137"/>
      <c r="M11" s="698">
        <v>822573148.6599685</v>
      </c>
      <c r="N11" s="683">
        <v>89.22907254080134</v>
      </c>
      <c r="O11" s="683">
        <v>26.255251101323186</v>
      </c>
      <c r="P11" s="702">
        <v>689832560.96997476</v>
      </c>
      <c r="Q11" s="703">
        <v>132740587.68999378</v>
      </c>
    </row>
    <row r="12" spans="1:17" ht="12.2" customHeight="1" x14ac:dyDescent="0.2">
      <c r="A12" s="226" t="s">
        <v>49</v>
      </c>
      <c r="B12" s="6"/>
      <c r="C12" s="262"/>
      <c r="D12" s="14"/>
      <c r="E12" s="689">
        <v>2152159.5699998289</v>
      </c>
      <c r="F12" s="684">
        <v>0.23345668735204145</v>
      </c>
      <c r="G12" s="684">
        <v>11.608998712760133</v>
      </c>
      <c r="H12" s="693">
        <v>859088.12000007904</v>
      </c>
      <c r="I12" s="694">
        <v>1293071.4499997499</v>
      </c>
      <c r="K12" s="465" t="s">
        <v>139</v>
      </c>
      <c r="L12" s="14"/>
      <c r="M12" s="689">
        <v>284266885.18998033</v>
      </c>
      <c r="N12" s="684">
        <v>30.836005966017272</v>
      </c>
      <c r="O12" s="684">
        <v>34.939366926213623</v>
      </c>
      <c r="P12" s="693">
        <v>238643967.91998127</v>
      </c>
      <c r="Q12" s="694">
        <v>45622917.269999072</v>
      </c>
    </row>
    <row r="13" spans="1:17" ht="12.2" customHeight="1" x14ac:dyDescent="0.2">
      <c r="A13" s="226" t="s">
        <v>50</v>
      </c>
      <c r="B13" s="6"/>
      <c r="C13" s="262"/>
      <c r="D13" s="14"/>
      <c r="E13" s="689">
        <v>7615000.2099999199</v>
      </c>
      <c r="F13" s="684">
        <v>0.82604131589174989</v>
      </c>
      <c r="G13" s="684">
        <v>18.890923513535895</v>
      </c>
      <c r="H13" s="693">
        <v>5669810.2499996899</v>
      </c>
      <c r="I13" s="694">
        <v>1945189.96000023</v>
      </c>
      <c r="K13" s="466" t="s">
        <v>176</v>
      </c>
      <c r="L13" s="14"/>
      <c r="M13" s="689">
        <v>105345949.52999291</v>
      </c>
      <c r="N13" s="684">
        <v>11.427459536947552</v>
      </c>
      <c r="O13" s="684">
        <v>32.466893436662559</v>
      </c>
      <c r="P13" s="693">
        <v>62945395.009993799</v>
      </c>
      <c r="Q13" s="694">
        <v>42400554.519999102</v>
      </c>
    </row>
    <row r="14" spans="1:17" ht="12.2" customHeight="1" x14ac:dyDescent="0.2">
      <c r="A14" s="226" t="s">
        <v>51</v>
      </c>
      <c r="B14" s="6"/>
      <c r="C14" s="262"/>
      <c r="D14" s="14"/>
      <c r="E14" s="689">
        <v>1252041.079999971</v>
      </c>
      <c r="F14" s="684">
        <v>0.13581584146452894</v>
      </c>
      <c r="G14" s="684">
        <v>33.683522844145799</v>
      </c>
      <c r="H14" s="693">
        <v>837523.06000000099</v>
      </c>
      <c r="I14" s="694">
        <v>414518.01999996998</v>
      </c>
      <c r="K14" s="466" t="s">
        <v>177</v>
      </c>
      <c r="L14" s="14"/>
      <c r="M14" s="689">
        <v>23740673.469997868</v>
      </c>
      <c r="N14" s="684">
        <v>2.5752825492454714</v>
      </c>
      <c r="O14" s="684">
        <v>58.046102294001201</v>
      </c>
      <c r="P14" s="693">
        <v>20747589.719997901</v>
      </c>
      <c r="Q14" s="694">
        <v>2993083.7499999679</v>
      </c>
    </row>
    <row r="15" spans="1:17" ht="12.2" customHeight="1" x14ac:dyDescent="0.2">
      <c r="A15" s="226" t="s">
        <v>52</v>
      </c>
      <c r="B15" s="6"/>
      <c r="C15" s="262"/>
      <c r="D15" s="14"/>
      <c r="E15" s="689">
        <v>24619616.840002</v>
      </c>
      <c r="F15" s="684">
        <v>2.6706264124011296</v>
      </c>
      <c r="G15" s="684">
        <v>31.446532262067816</v>
      </c>
      <c r="H15" s="693">
        <v>14522312.730001301</v>
      </c>
      <c r="I15" s="694">
        <v>10097304.1100007</v>
      </c>
      <c r="K15" s="466" t="s">
        <v>196</v>
      </c>
      <c r="L15" s="14"/>
      <c r="M15" s="689">
        <v>155180262.18998957</v>
      </c>
      <c r="N15" s="684">
        <v>16.833263879824248</v>
      </c>
      <c r="O15" s="684">
        <v>33.643514097508387</v>
      </c>
      <c r="P15" s="693">
        <v>154950983.18998957</v>
      </c>
      <c r="Q15" s="694">
        <v>229279</v>
      </c>
    </row>
    <row r="16" spans="1:17" ht="12.2" customHeight="1" x14ac:dyDescent="0.2">
      <c r="A16" s="226" t="s">
        <v>53</v>
      </c>
      <c r="B16" s="6"/>
      <c r="C16" s="262"/>
      <c r="D16" s="14"/>
      <c r="E16" s="689">
        <v>1613553.510000027</v>
      </c>
      <c r="F16" s="684">
        <v>0.17503110018459053</v>
      </c>
      <c r="G16" s="684">
        <v>43.336825536873391</v>
      </c>
      <c r="H16" s="693">
        <v>1072702.86000015</v>
      </c>
      <c r="I16" s="694">
        <v>540850.64999987697</v>
      </c>
      <c r="K16" s="465" t="s">
        <v>167</v>
      </c>
      <c r="L16" s="14"/>
      <c r="M16" s="689">
        <v>118277707.16999468</v>
      </c>
      <c r="N16" s="684">
        <v>12.830239025215008</v>
      </c>
      <c r="O16" s="684">
        <v>36.08617793897475</v>
      </c>
      <c r="P16" s="693">
        <v>90801881.379996091</v>
      </c>
      <c r="Q16" s="694">
        <v>27475825.789998598</v>
      </c>
    </row>
    <row r="17" spans="1:17" ht="12.2" customHeight="1" x14ac:dyDescent="0.2">
      <c r="A17" s="226" t="s">
        <v>54</v>
      </c>
      <c r="B17" s="6"/>
      <c r="C17" s="262"/>
      <c r="D17" s="14"/>
      <c r="E17" s="689">
        <v>4964969.5699996799</v>
      </c>
      <c r="F17" s="684">
        <v>0.53857779170896092</v>
      </c>
      <c r="G17" s="684">
        <v>57.327850660190173</v>
      </c>
      <c r="H17" s="693">
        <v>3161604.6199996602</v>
      </c>
      <c r="I17" s="694">
        <v>1803364.95000002</v>
      </c>
      <c r="K17" s="465" t="s">
        <v>556</v>
      </c>
      <c r="L17" s="14"/>
      <c r="M17" s="689">
        <v>338759079.93999654</v>
      </c>
      <c r="N17" s="684">
        <v>36.747076618126073</v>
      </c>
      <c r="O17" s="684">
        <v>19.282276245225162</v>
      </c>
      <c r="P17" s="693">
        <v>314146224.25999665</v>
      </c>
      <c r="Q17" s="694">
        <v>24612855.679999899</v>
      </c>
    </row>
    <row r="18" spans="1:17" ht="12.2" customHeight="1" x14ac:dyDescent="0.2">
      <c r="A18" s="232" t="s">
        <v>55</v>
      </c>
      <c r="B18" s="72"/>
      <c r="C18" s="265"/>
      <c r="D18" s="74"/>
      <c r="E18" s="699">
        <v>185777858.72999677</v>
      </c>
      <c r="F18" s="685">
        <v>20.152354912263327</v>
      </c>
      <c r="G18" s="685">
        <v>22.103412218648888</v>
      </c>
      <c r="H18" s="704">
        <v>116078965.04000382</v>
      </c>
      <c r="I18" s="705">
        <v>69698893.689992964</v>
      </c>
      <c r="K18" s="466" t="s">
        <v>553</v>
      </c>
      <c r="L18" s="14"/>
      <c r="M18" s="689">
        <v>324123451.48999691</v>
      </c>
      <c r="N18" s="684">
        <v>35.159468811121094</v>
      </c>
      <c r="O18" s="684">
        <v>18.92782322420199</v>
      </c>
      <c r="P18" s="693">
        <v>300608374.519997</v>
      </c>
      <c r="Q18" s="694">
        <v>23515076.969999898</v>
      </c>
    </row>
    <row r="19" spans="1:17" ht="12.2" customHeight="1" x14ac:dyDescent="0.2">
      <c r="A19" s="226" t="s">
        <v>56</v>
      </c>
      <c r="B19" s="6"/>
      <c r="C19" s="262"/>
      <c r="D19" s="14"/>
      <c r="E19" s="689">
        <v>23442077.959996507</v>
      </c>
      <c r="F19" s="684">
        <v>2.5428922378601886</v>
      </c>
      <c r="G19" s="684">
        <v>21.490535441685953</v>
      </c>
      <c r="H19" s="693">
        <v>9249615.5399992093</v>
      </c>
      <c r="I19" s="694">
        <v>14192462.419997299</v>
      </c>
      <c r="K19" s="466" t="s">
        <v>554</v>
      </c>
      <c r="L19" s="14"/>
      <c r="M19" s="689">
        <v>1927297.9700001299</v>
      </c>
      <c r="N19" s="684">
        <v>0.20906470221284762</v>
      </c>
      <c r="O19" s="684">
        <v>39.676675080271373</v>
      </c>
      <c r="P19" s="693">
        <v>1700707.04000013</v>
      </c>
      <c r="Q19" s="694">
        <v>226590.93</v>
      </c>
    </row>
    <row r="20" spans="1:17" s="73" customFormat="1" ht="12.2" customHeight="1" x14ac:dyDescent="0.2">
      <c r="A20" s="226" t="s">
        <v>57</v>
      </c>
      <c r="B20" s="6"/>
      <c r="C20" s="262"/>
      <c r="D20" s="14"/>
      <c r="E20" s="689">
        <v>12037782.829998769</v>
      </c>
      <c r="F20" s="684">
        <v>1.3058050814303785</v>
      </c>
      <c r="G20" s="684">
        <v>31.348520525945634</v>
      </c>
      <c r="H20" s="693">
        <v>5891352.1799993496</v>
      </c>
      <c r="I20" s="694">
        <v>6146430.6499994202</v>
      </c>
      <c r="K20" s="466" t="s">
        <v>555</v>
      </c>
      <c r="L20" s="14"/>
      <c r="M20" s="689">
        <v>12708330.479999501</v>
      </c>
      <c r="N20" s="684">
        <v>1.378543104792131</v>
      </c>
      <c r="O20" s="684">
        <v>26.074018488539764</v>
      </c>
      <c r="P20" s="693">
        <v>11837142.6999995</v>
      </c>
      <c r="Q20" s="694">
        <v>871187.78000000096</v>
      </c>
    </row>
    <row r="21" spans="1:17" ht="12.2" customHeight="1" x14ac:dyDescent="0.2">
      <c r="A21" s="226" t="s">
        <v>58</v>
      </c>
      <c r="B21" s="6"/>
      <c r="C21" s="262"/>
      <c r="D21" s="14"/>
      <c r="E21" s="689">
        <v>26873361.759999309</v>
      </c>
      <c r="F21" s="684">
        <v>2.9151026261974446</v>
      </c>
      <c r="G21" s="684">
        <v>23.141723354155829</v>
      </c>
      <c r="H21" s="693">
        <v>17388589.539999899</v>
      </c>
      <c r="I21" s="694">
        <v>9484772.2199994102</v>
      </c>
      <c r="K21" s="465" t="s">
        <v>178</v>
      </c>
      <c r="L21" s="14"/>
      <c r="M21" s="689">
        <v>81269476.359997004</v>
      </c>
      <c r="N21" s="684">
        <v>8.8157509314429916</v>
      </c>
      <c r="O21" s="684">
        <v>16.196936782066263</v>
      </c>
      <c r="P21" s="693">
        <v>46240487.410000801</v>
      </c>
      <c r="Q21" s="694">
        <v>35028988.949996203</v>
      </c>
    </row>
    <row r="22" spans="1:17" ht="12.2" customHeight="1" x14ac:dyDescent="0.2">
      <c r="A22" s="226" t="s">
        <v>59</v>
      </c>
      <c r="B22" s="6"/>
      <c r="C22" s="262"/>
      <c r="D22" s="14"/>
      <c r="E22" s="689">
        <v>8772569.4900003597</v>
      </c>
      <c r="F22" s="684">
        <v>0.95160927714167332</v>
      </c>
      <c r="G22" s="684">
        <v>14.916774197993377</v>
      </c>
      <c r="H22" s="693">
        <v>5638584.6600005003</v>
      </c>
      <c r="I22" s="694">
        <v>3133984.8299998599</v>
      </c>
      <c r="K22" s="465" t="s">
        <v>575</v>
      </c>
      <c r="L22" s="14"/>
      <c r="M22" s="689">
        <v>0</v>
      </c>
      <c r="N22" s="684">
        <v>0</v>
      </c>
      <c r="O22" s="684">
        <v>-100</v>
      </c>
      <c r="P22" s="693">
        <v>0</v>
      </c>
      <c r="Q22" s="694">
        <v>0</v>
      </c>
    </row>
    <row r="23" spans="1:17" ht="12.2" customHeight="1" x14ac:dyDescent="0.2">
      <c r="A23" s="226" t="s">
        <v>60</v>
      </c>
      <c r="B23" s="6"/>
      <c r="C23" s="262"/>
      <c r="D23" s="14"/>
      <c r="E23" s="689">
        <v>10959242.60999929</v>
      </c>
      <c r="F23" s="684">
        <v>1.1888098407210475</v>
      </c>
      <c r="G23" s="684">
        <v>18.782275684945905</v>
      </c>
      <c r="H23" s="693">
        <v>6899404.0299997097</v>
      </c>
      <c r="I23" s="694">
        <v>4059838.57999958</v>
      </c>
      <c r="K23" s="468" t="s">
        <v>117</v>
      </c>
      <c r="L23" s="74"/>
      <c r="M23" s="699">
        <v>50649102.029998355</v>
      </c>
      <c r="N23" s="685">
        <v>5.4941890657670482</v>
      </c>
      <c r="O23" s="685">
        <v>16.157868782117003</v>
      </c>
      <c r="P23" s="704">
        <v>49066305.809998363</v>
      </c>
      <c r="Q23" s="705">
        <v>1582796.2199999918</v>
      </c>
    </row>
    <row r="24" spans="1:17" ht="12.2" customHeight="1" x14ac:dyDescent="0.2">
      <c r="A24" s="226" t="s">
        <v>61</v>
      </c>
      <c r="B24" s="6"/>
      <c r="C24" s="262"/>
      <c r="D24" s="14"/>
      <c r="E24" s="689">
        <v>34992256.69000151</v>
      </c>
      <c r="F24" s="684">
        <v>3.7958041976509724</v>
      </c>
      <c r="G24" s="684">
        <v>21.938905614208259</v>
      </c>
      <c r="H24" s="693">
        <v>26085977.730002798</v>
      </c>
      <c r="I24" s="694">
        <v>8906278.9599987101</v>
      </c>
      <c r="K24" s="465" t="s">
        <v>170</v>
      </c>
      <c r="L24" s="74"/>
      <c r="M24" s="689">
        <v>1172494.8699999116</v>
      </c>
      <c r="N24" s="684">
        <v>0.12718702279471944</v>
      </c>
      <c r="O24" s="684">
        <v>64.059554676472686</v>
      </c>
      <c r="P24" s="693">
        <v>1123764.2599999099</v>
      </c>
      <c r="Q24" s="694">
        <v>48730.610000001689</v>
      </c>
    </row>
    <row r="25" spans="1:17" s="73" customFormat="1" ht="12.2" customHeight="1" x14ac:dyDescent="0.2">
      <c r="A25" s="226" t="s">
        <v>62</v>
      </c>
      <c r="B25" s="6"/>
      <c r="C25" s="262"/>
      <c r="D25" s="14"/>
      <c r="E25" s="689">
        <v>11416976.660000559</v>
      </c>
      <c r="F25" s="684">
        <v>1.2384627923381706</v>
      </c>
      <c r="G25" s="684">
        <v>20.023796824230324</v>
      </c>
      <c r="H25" s="693">
        <v>8053430.4800002398</v>
      </c>
      <c r="I25" s="694">
        <v>3363546.1800003201</v>
      </c>
      <c r="K25" s="465" t="s">
        <v>281</v>
      </c>
      <c r="L25" s="14"/>
      <c r="M25" s="689">
        <v>147803.55000000101</v>
      </c>
      <c r="N25" s="684">
        <v>1.603307098733148E-2</v>
      </c>
      <c r="O25" s="684">
        <v>-18.836154889839506</v>
      </c>
      <c r="P25" s="693">
        <v>145502.55000000101</v>
      </c>
      <c r="Q25" s="694">
        <v>2301</v>
      </c>
    </row>
    <row r="26" spans="1:17" s="73" customFormat="1" ht="12.2" customHeight="1" x14ac:dyDescent="0.2">
      <c r="A26" s="226" t="s">
        <v>63</v>
      </c>
      <c r="B26" s="6"/>
      <c r="C26" s="262"/>
      <c r="D26" s="14"/>
      <c r="E26" s="689">
        <v>8456129.9100000598</v>
      </c>
      <c r="F26" s="684">
        <v>0.91728332049620609</v>
      </c>
      <c r="G26" s="684">
        <v>6.538518966013962</v>
      </c>
      <c r="H26" s="693">
        <v>5549286.0600001002</v>
      </c>
      <c r="I26" s="694">
        <v>2906843.84999996</v>
      </c>
      <c r="K26" s="465" t="s">
        <v>140</v>
      </c>
      <c r="L26" s="14"/>
      <c r="M26" s="689">
        <v>41698038.52999869</v>
      </c>
      <c r="N26" s="684">
        <v>4.5232175531910279</v>
      </c>
      <c r="O26" s="684">
        <v>14.205949079336344</v>
      </c>
      <c r="P26" s="693">
        <v>40202514.399998702</v>
      </c>
      <c r="Q26" s="694">
        <v>1495524.1299999901</v>
      </c>
    </row>
    <row r="27" spans="1:17" s="73" customFormat="1" ht="12.2" customHeight="1" x14ac:dyDescent="0.2">
      <c r="A27" s="226" t="s">
        <v>64</v>
      </c>
      <c r="B27" s="6"/>
      <c r="C27" s="262"/>
      <c r="D27" s="14"/>
      <c r="E27" s="689">
        <v>48827460.820000403</v>
      </c>
      <c r="F27" s="684">
        <v>5.2965855384272427</v>
      </c>
      <c r="G27" s="684">
        <v>25.654354716160753</v>
      </c>
      <c r="H27" s="693">
        <v>31322724.820002001</v>
      </c>
      <c r="I27" s="694">
        <v>17504735.999998402</v>
      </c>
      <c r="K27" s="467" t="s">
        <v>180</v>
      </c>
      <c r="L27" s="137"/>
      <c r="M27" s="700">
        <v>7604744.4699997501</v>
      </c>
      <c r="N27" s="686">
        <v>0.82492881888169589</v>
      </c>
      <c r="O27" s="686">
        <v>23.188110022544862</v>
      </c>
      <c r="P27" s="706">
        <v>7568503.9899997497</v>
      </c>
      <c r="Q27" s="707">
        <v>36240.480000000003</v>
      </c>
    </row>
    <row r="28" spans="1:17" s="73" customFormat="1" ht="12.2" customHeight="1" x14ac:dyDescent="0.2">
      <c r="A28" s="232" t="s">
        <v>65</v>
      </c>
      <c r="B28" s="72"/>
      <c r="C28" s="265"/>
      <c r="D28" s="74"/>
      <c r="E28" s="699">
        <v>457320067.99996364</v>
      </c>
      <c r="F28" s="685">
        <v>49.60804469293619</v>
      </c>
      <c r="G28" s="685">
        <v>25.540562340061189</v>
      </c>
      <c r="H28" s="704">
        <v>437199773.57996368</v>
      </c>
      <c r="I28" s="705">
        <v>20120294.419999868</v>
      </c>
      <c r="K28" s="465" t="s">
        <v>181</v>
      </c>
      <c r="L28" s="14"/>
      <c r="M28" s="689">
        <v>26020.610000001499</v>
      </c>
      <c r="N28" s="684">
        <v>2.8225999122733427E-3</v>
      </c>
      <c r="O28" s="684">
        <v>16.418102098346822</v>
      </c>
      <c r="P28" s="693">
        <v>26020.610000001499</v>
      </c>
      <c r="Q28" s="694">
        <v>0</v>
      </c>
    </row>
    <row r="29" spans="1:17" s="73" customFormat="1" ht="12.2" customHeight="1" x14ac:dyDescent="0.2">
      <c r="A29" s="226" t="s">
        <v>66</v>
      </c>
      <c r="B29" s="6"/>
      <c r="C29" s="262"/>
      <c r="D29" s="14"/>
      <c r="E29" s="689">
        <v>93573137.650001004</v>
      </c>
      <c r="F29" s="684">
        <v>10.150397324352468</v>
      </c>
      <c r="G29" s="684">
        <v>22.997670862003016</v>
      </c>
      <c r="H29" s="693">
        <v>81557242.3800015</v>
      </c>
      <c r="I29" s="694">
        <v>12015895.2699995</v>
      </c>
      <c r="K29" s="469" t="s">
        <v>282</v>
      </c>
      <c r="L29" s="74"/>
      <c r="M29" s="699">
        <v>48430166.5700012</v>
      </c>
      <c r="N29" s="685">
        <v>5.2534888271973976</v>
      </c>
      <c r="O29" s="685">
        <v>18.759762568204263</v>
      </c>
      <c r="P29" s="704">
        <v>48430166.5700012</v>
      </c>
      <c r="Q29" s="705">
        <v>0</v>
      </c>
    </row>
    <row r="30" spans="1:17" ht="12.2" customHeight="1" x14ac:dyDescent="0.2">
      <c r="A30" s="226" t="s">
        <v>67</v>
      </c>
      <c r="B30" s="6"/>
      <c r="C30" s="262"/>
      <c r="D30" s="14"/>
      <c r="E30" s="689">
        <v>15300118.199998971</v>
      </c>
      <c r="F30" s="684">
        <v>1.659688696348256</v>
      </c>
      <c r="G30" s="684">
        <v>19.05417622158696</v>
      </c>
      <c r="H30" s="693">
        <v>12640085.929998901</v>
      </c>
      <c r="I30" s="694">
        <v>2660032.2700000699</v>
      </c>
      <c r="K30" s="470" t="s">
        <v>285</v>
      </c>
      <c r="L30" s="14"/>
      <c r="M30" s="689">
        <v>48430166.5700012</v>
      </c>
      <c r="N30" s="684">
        <v>5.2534888271973976</v>
      </c>
      <c r="O30" s="684">
        <v>18.760074175484508</v>
      </c>
      <c r="P30" s="693">
        <v>48430166.5700012</v>
      </c>
      <c r="Q30" s="694">
        <v>0</v>
      </c>
    </row>
    <row r="31" spans="1:17" ht="12.2" customHeight="1" x14ac:dyDescent="0.2">
      <c r="A31" s="226" t="s">
        <v>68</v>
      </c>
      <c r="B31" s="6"/>
      <c r="C31" s="262"/>
      <c r="D31" s="14"/>
      <c r="E31" s="689">
        <v>79594862.739993349</v>
      </c>
      <c r="F31" s="684">
        <v>8.6340963024041741</v>
      </c>
      <c r="G31" s="684">
        <v>27.503673980756194</v>
      </c>
      <c r="H31" s="693">
        <v>78768759.909993306</v>
      </c>
      <c r="I31" s="694">
        <v>826102.83000004501</v>
      </c>
      <c r="K31" s="465" t="s">
        <v>283</v>
      </c>
      <c r="L31" s="14"/>
      <c r="M31" s="689">
        <v>16653399.110000299</v>
      </c>
      <c r="N31" s="684">
        <v>1.8064865837863562</v>
      </c>
      <c r="O31" s="684">
        <v>17.478533040918975</v>
      </c>
      <c r="P31" s="693">
        <v>16653399.110000299</v>
      </c>
      <c r="Q31" s="694">
        <v>0</v>
      </c>
    </row>
    <row r="32" spans="1:17" ht="12.2" customHeight="1" x14ac:dyDescent="0.2">
      <c r="A32" s="226" t="s">
        <v>69</v>
      </c>
      <c r="B32" s="6"/>
      <c r="C32" s="262"/>
      <c r="D32" s="14"/>
      <c r="E32" s="689">
        <v>268851949.40997028</v>
      </c>
      <c r="F32" s="684">
        <v>29.163862369831289</v>
      </c>
      <c r="G32" s="684">
        <v>26.265068924115841</v>
      </c>
      <c r="H32" s="693">
        <v>264233685.35997</v>
      </c>
      <c r="I32" s="694">
        <v>4618264.0500002503</v>
      </c>
      <c r="K32" s="467" t="s">
        <v>284</v>
      </c>
      <c r="L32" s="137"/>
      <c r="M32" s="700">
        <v>31776767.460000899</v>
      </c>
      <c r="N32" s="686">
        <v>3.4470022434110419</v>
      </c>
      <c r="O32" s="686">
        <v>19.442927850056833</v>
      </c>
      <c r="P32" s="706">
        <v>31776767.460000899</v>
      </c>
      <c r="Q32" s="707">
        <v>0</v>
      </c>
    </row>
    <row r="33" spans="1:23" ht="12.2" customHeight="1" x14ac:dyDescent="0.2">
      <c r="A33" s="232" t="s">
        <v>70</v>
      </c>
      <c r="B33" s="72"/>
      <c r="C33" s="265"/>
      <c r="D33" s="74"/>
      <c r="E33" s="699">
        <v>159678145.86000466</v>
      </c>
      <c r="F33" s="685">
        <v>17.321174272870362</v>
      </c>
      <c r="G33" s="685">
        <v>26.972205672164584</v>
      </c>
      <c r="H33" s="704">
        <v>143640004.13000461</v>
      </c>
      <c r="I33" s="705">
        <v>16038141.730000041</v>
      </c>
      <c r="K33" s="470" t="s">
        <v>143</v>
      </c>
      <c r="L33" s="14"/>
      <c r="M33" s="689">
        <v>0</v>
      </c>
      <c r="N33" s="684">
        <v>0</v>
      </c>
      <c r="O33" s="684">
        <v>-100</v>
      </c>
      <c r="P33" s="693">
        <v>0</v>
      </c>
      <c r="Q33" s="694">
        <v>0</v>
      </c>
    </row>
    <row r="34" spans="1:23" ht="12.2" customHeight="1" x14ac:dyDescent="0.2">
      <c r="A34" s="226" t="s">
        <v>71</v>
      </c>
      <c r="B34" s="6"/>
      <c r="C34" s="262"/>
      <c r="D34" s="14"/>
      <c r="E34" s="689">
        <v>47811838.399997555</v>
      </c>
      <c r="F34" s="684">
        <v>5.1864153405109485</v>
      </c>
      <c r="G34" s="684">
        <v>18.61644965120437</v>
      </c>
      <c r="H34" s="693">
        <v>42192789.239997603</v>
      </c>
      <c r="I34" s="694">
        <v>5619049.1599999499</v>
      </c>
      <c r="K34" s="465" t="s">
        <v>176</v>
      </c>
      <c r="L34" s="14"/>
      <c r="M34" s="689">
        <v>0</v>
      </c>
      <c r="N34" s="684">
        <v>0</v>
      </c>
      <c r="O34" s="684">
        <v>0</v>
      </c>
      <c r="P34" s="693">
        <v>0</v>
      </c>
      <c r="Q34" s="694">
        <v>0</v>
      </c>
    </row>
    <row r="35" spans="1:23" ht="12.2" customHeight="1" x14ac:dyDescent="0.2">
      <c r="A35" s="226" t="s">
        <v>72</v>
      </c>
      <c r="B35" s="6"/>
      <c r="C35" s="262"/>
      <c r="D35" s="14"/>
      <c r="E35" s="689">
        <v>48783401.330006152</v>
      </c>
      <c r="F35" s="684">
        <v>5.2918061611339136</v>
      </c>
      <c r="G35" s="684">
        <v>31.164773048777761</v>
      </c>
      <c r="H35" s="693">
        <v>44924627.840006404</v>
      </c>
      <c r="I35" s="694">
        <v>3858773.4899997502</v>
      </c>
      <c r="K35" s="465" t="s">
        <v>177</v>
      </c>
      <c r="L35" s="14"/>
      <c r="M35" s="689">
        <v>0</v>
      </c>
      <c r="N35" s="684">
        <v>0</v>
      </c>
      <c r="O35" s="684">
        <v>-100</v>
      </c>
      <c r="P35" s="693">
        <v>0</v>
      </c>
      <c r="Q35" s="694">
        <v>0</v>
      </c>
    </row>
    <row r="36" spans="1:23" ht="12.2" customHeight="1" x14ac:dyDescent="0.2">
      <c r="A36" s="226" t="s">
        <v>73</v>
      </c>
      <c r="B36" s="6"/>
      <c r="C36" s="262"/>
      <c r="D36" s="14"/>
      <c r="E36" s="689">
        <v>63082906.130000941</v>
      </c>
      <c r="F36" s="684">
        <v>6.8429527712254998</v>
      </c>
      <c r="G36" s="684">
        <v>30.720216986932058</v>
      </c>
      <c r="H36" s="693">
        <v>56522587.050000601</v>
      </c>
      <c r="I36" s="694">
        <v>6560319.08000034</v>
      </c>
      <c r="K36" s="1290" t="s">
        <v>557</v>
      </c>
      <c r="L36" s="14"/>
      <c r="M36" s="769">
        <v>214330.0199999887</v>
      </c>
      <c r="N36" s="774">
        <v>2.3249566234207309E-2</v>
      </c>
      <c r="O36" s="774">
        <v>71.061678931144897</v>
      </c>
      <c r="P36" s="771">
        <v>214330.0199999887</v>
      </c>
      <c r="Q36" s="705">
        <v>0</v>
      </c>
    </row>
    <row r="37" spans="1:23" ht="12.2" customHeight="1" x14ac:dyDescent="0.2">
      <c r="A37" s="232" t="s">
        <v>74</v>
      </c>
      <c r="B37" s="72"/>
      <c r="C37" s="265"/>
      <c r="D37" s="74"/>
      <c r="E37" s="699">
        <v>70939169.790002033</v>
      </c>
      <c r="F37" s="685">
        <v>7.6951652719129946</v>
      </c>
      <c r="G37" s="685">
        <v>24.411400417457042</v>
      </c>
      <c r="H37" s="704">
        <v>60636707.220001608</v>
      </c>
      <c r="I37" s="705">
        <v>10302462.570000419</v>
      </c>
      <c r="K37" s="1291"/>
      <c r="M37" s="770"/>
      <c r="N37" s="775"/>
      <c r="O37" s="775"/>
      <c r="P37" s="772"/>
      <c r="Q37" s="773"/>
    </row>
    <row r="38" spans="1:23" ht="12.2" customHeight="1" x14ac:dyDescent="0.2">
      <c r="A38" s="226" t="s">
        <v>75</v>
      </c>
      <c r="B38" s="6"/>
      <c r="C38" s="262"/>
      <c r="D38" s="14"/>
      <c r="E38" s="689">
        <v>10766064.14999911</v>
      </c>
      <c r="F38" s="684">
        <v>1.1678547015352414</v>
      </c>
      <c r="G38" s="684">
        <v>11.056512318937962</v>
      </c>
      <c r="H38" s="693">
        <v>9429864.1199991107</v>
      </c>
      <c r="I38" s="694">
        <v>1336200.03</v>
      </c>
      <c r="K38" s="14" t="s">
        <v>222</v>
      </c>
      <c r="L38" s="9"/>
      <c r="M38" s="66"/>
      <c r="N38" s="66"/>
      <c r="O38" s="66"/>
      <c r="P38" s="66"/>
      <c r="Q38" s="66"/>
    </row>
    <row r="39" spans="1:23" ht="12.2" customHeight="1" x14ac:dyDescent="0.2">
      <c r="A39" s="226" t="s">
        <v>76</v>
      </c>
      <c r="B39" s="6"/>
      <c r="C39" s="262"/>
      <c r="D39" s="14"/>
      <c r="E39" s="689">
        <v>12539486.520000549</v>
      </c>
      <c r="F39" s="684">
        <v>1.3602276638135802</v>
      </c>
      <c r="G39" s="684">
        <v>7.8915876834699805</v>
      </c>
      <c r="H39" s="693">
        <v>10221651.130000399</v>
      </c>
      <c r="I39" s="694">
        <v>2317835.3900001501</v>
      </c>
      <c r="K39" s="100" t="s">
        <v>571</v>
      </c>
      <c r="M39" s="66"/>
      <c r="N39" s="66"/>
      <c r="O39" s="66"/>
      <c r="P39" s="66"/>
      <c r="Q39" s="66"/>
    </row>
    <row r="40" spans="1:23" ht="12.2" customHeight="1" x14ac:dyDescent="0.2">
      <c r="A40" s="226" t="s">
        <v>77</v>
      </c>
      <c r="B40" s="6"/>
      <c r="C40" s="262"/>
      <c r="D40" s="14"/>
      <c r="E40" s="689">
        <v>26848069.460000947</v>
      </c>
      <c r="F40" s="684">
        <v>2.9123590301112436</v>
      </c>
      <c r="G40" s="684">
        <v>36.729917850639438</v>
      </c>
      <c r="H40" s="693">
        <v>21544922.780000798</v>
      </c>
      <c r="I40" s="694">
        <v>5303146.6800001496</v>
      </c>
      <c r="K40" s="9" t="s">
        <v>22</v>
      </c>
      <c r="M40" s="66"/>
      <c r="N40" s="66"/>
      <c r="O40" s="66"/>
      <c r="P40" s="66"/>
      <c r="Q40" s="66"/>
    </row>
    <row r="41" spans="1:23" ht="12.2" customHeight="1" x14ac:dyDescent="0.2">
      <c r="A41" s="227" t="s">
        <v>78</v>
      </c>
      <c r="B41" s="267"/>
      <c r="C41" s="268"/>
      <c r="D41" s="14"/>
      <c r="E41" s="690">
        <v>20785549.660001423</v>
      </c>
      <c r="F41" s="697">
        <v>2.2547238764529292</v>
      </c>
      <c r="G41" s="697">
        <v>29.364206885764467</v>
      </c>
      <c r="H41" s="695">
        <v>19440269.190001301</v>
      </c>
      <c r="I41" s="696">
        <v>1345280.4700001201</v>
      </c>
      <c r="K41" s="9" t="s">
        <v>23</v>
      </c>
    </row>
    <row r="42" spans="1:23" ht="12.2" customHeight="1" x14ac:dyDescent="0.2">
      <c r="A42" s="14" t="s">
        <v>222</v>
      </c>
      <c r="C42" s="66"/>
      <c r="K42" s="9" t="s">
        <v>573</v>
      </c>
    </row>
    <row r="43" spans="1:23" ht="12" customHeight="1" x14ac:dyDescent="0.2">
      <c r="K43" s="617" t="s">
        <v>739</v>
      </c>
    </row>
    <row r="44" spans="1:23" ht="11.25" customHeight="1" x14ac:dyDescent="0.2">
      <c r="K44" s="617" t="s">
        <v>740</v>
      </c>
    </row>
    <row r="45" spans="1:23" ht="20.25" customHeight="1" x14ac:dyDescent="0.2">
      <c r="J45" s="523"/>
    </row>
    <row r="46" spans="1:23" x14ac:dyDescent="0.2">
      <c r="A46" s="64" t="str">
        <f>A1</f>
        <v>Boletim Estatístico da Previdência Social - Vol. 19 Nº 09</v>
      </c>
      <c r="B46" s="116"/>
      <c r="C46" s="116"/>
      <c r="D46" s="116"/>
      <c r="E46" s="116"/>
      <c r="F46" s="116"/>
      <c r="G46" s="116"/>
      <c r="H46" s="116"/>
      <c r="I46" s="116"/>
      <c r="J46" s="116"/>
      <c r="L46" s="116"/>
      <c r="M46" s="116"/>
      <c r="N46" s="116"/>
      <c r="P46" s="1205">
        <f>P1</f>
        <v>41883</v>
      </c>
      <c r="Q46" s="1205"/>
    </row>
    <row r="47" spans="1:23" x14ac:dyDescent="0.2">
      <c r="A47" s="116"/>
      <c r="B47" s="116"/>
      <c r="C47" s="116"/>
      <c r="D47" s="116"/>
      <c r="E47" s="116"/>
      <c r="F47" s="116"/>
      <c r="G47" s="116"/>
      <c r="H47" s="116"/>
      <c r="I47" s="116"/>
      <c r="J47" s="116"/>
      <c r="K47" s="116"/>
      <c r="L47" s="116"/>
      <c r="M47" s="116"/>
      <c r="N47" s="6"/>
      <c r="O47" s="116"/>
      <c r="T47" s="1212" t="s">
        <v>727</v>
      </c>
      <c r="U47" s="1213"/>
      <c r="V47" s="1213"/>
      <c r="W47" s="1213"/>
    </row>
    <row r="48" spans="1:23" x14ac:dyDescent="0.2">
      <c r="A48" s="116"/>
      <c r="B48" s="116"/>
      <c r="C48" s="116"/>
      <c r="D48" s="116"/>
      <c r="E48" s="116"/>
      <c r="F48" s="116"/>
      <c r="G48" s="116"/>
      <c r="H48" s="116"/>
      <c r="I48" s="116"/>
      <c r="J48" s="116"/>
      <c r="K48" s="116"/>
      <c r="L48" s="116"/>
      <c r="M48" s="116"/>
      <c r="N48" s="6"/>
      <c r="O48" s="116"/>
      <c r="P48" s="116"/>
      <c r="S48" s="11"/>
    </row>
    <row r="49" spans="1:23" x14ac:dyDescent="0.2">
      <c r="A49" s="93"/>
      <c r="B49" s="93"/>
      <c r="C49" s="93"/>
      <c r="D49" s="93"/>
      <c r="E49" s="93"/>
      <c r="F49" s="93"/>
      <c r="G49" s="93"/>
      <c r="H49" s="93"/>
      <c r="I49" s="93"/>
      <c r="J49" s="93"/>
      <c r="K49" s="93"/>
      <c r="L49" s="93"/>
      <c r="M49" s="93"/>
      <c r="N49" s="93"/>
      <c r="O49" s="93"/>
      <c r="P49" s="93"/>
      <c r="Q49" s="93"/>
      <c r="R49" s="93"/>
    </row>
    <row r="50" spans="1:23" x14ac:dyDescent="0.2">
      <c r="A50" s="116"/>
      <c r="B50" s="116"/>
      <c r="C50" s="116"/>
      <c r="D50" s="116"/>
      <c r="E50" s="116"/>
      <c r="F50" s="116"/>
      <c r="G50" s="116"/>
      <c r="H50" s="116"/>
      <c r="I50" s="116"/>
      <c r="J50" s="116"/>
      <c r="K50" s="116"/>
      <c r="L50" s="116"/>
      <c r="M50" s="116"/>
      <c r="T50" s="6" t="s">
        <v>233</v>
      </c>
      <c r="U50" s="156">
        <f>$E$32/$E$9</f>
        <v>0.29163862369831289</v>
      </c>
      <c r="V50" s="109" t="s">
        <v>118</v>
      </c>
      <c r="W50" s="156">
        <f>M11/M9</f>
        <v>0.89229072540801335</v>
      </c>
    </row>
    <row r="51" spans="1:23" x14ac:dyDescent="0.2">
      <c r="A51" s="116"/>
      <c r="B51" s="116"/>
      <c r="C51" s="116"/>
      <c r="D51" s="116"/>
      <c r="E51" s="116"/>
      <c r="F51" s="116"/>
      <c r="G51" s="116"/>
      <c r="H51" s="116"/>
      <c r="I51" s="116"/>
      <c r="J51" s="116"/>
      <c r="K51" s="116"/>
      <c r="L51" s="116"/>
      <c r="M51" s="116"/>
      <c r="T51" s="6" t="s">
        <v>238</v>
      </c>
      <c r="U51" s="156">
        <f>$E$29/$E$9</f>
        <v>0.10150397324352468</v>
      </c>
      <c r="V51" s="6" t="s">
        <v>117</v>
      </c>
      <c r="W51" s="156">
        <f>M23/M9</f>
        <v>5.4941890657670481E-2</v>
      </c>
    </row>
    <row r="52" spans="1:23" x14ac:dyDescent="0.2">
      <c r="A52" s="116"/>
      <c r="B52" s="116"/>
      <c r="C52" s="116"/>
      <c r="D52" s="116"/>
      <c r="E52" s="116"/>
      <c r="F52" s="116"/>
      <c r="G52" s="116"/>
      <c r="H52" s="116"/>
      <c r="I52" s="116"/>
      <c r="J52" s="116"/>
      <c r="K52" s="116"/>
      <c r="L52" s="116"/>
      <c r="M52" s="116"/>
      <c r="T52" s="109" t="s">
        <v>234</v>
      </c>
      <c r="U52" s="156">
        <f>$E$31/$E$9</f>
        <v>8.6340963024041734E-2</v>
      </c>
      <c r="V52" s="6" t="s">
        <v>116</v>
      </c>
      <c r="W52" s="156">
        <f>M29/M9</f>
        <v>5.253488827197398E-2</v>
      </c>
    </row>
    <row r="53" spans="1:23" x14ac:dyDescent="0.2">
      <c r="A53" s="116"/>
      <c r="B53" s="116"/>
      <c r="C53" s="116"/>
      <c r="D53" s="116"/>
      <c r="E53" s="116"/>
      <c r="F53" s="116"/>
      <c r="G53" s="116"/>
      <c r="H53" s="116"/>
      <c r="I53" s="116"/>
      <c r="J53" s="116"/>
      <c r="K53" s="116"/>
      <c r="L53" s="116"/>
      <c r="M53" s="116"/>
      <c r="T53" s="18" t="s">
        <v>248</v>
      </c>
      <c r="U53" s="156">
        <f>$E$36/$E$9</f>
        <v>6.8429527712254995E-2</v>
      </c>
      <c r="V53" s="6" t="s">
        <v>465</v>
      </c>
      <c r="W53" s="156">
        <f>M36/M9</f>
        <v>2.3249566234207308E-4</v>
      </c>
    </row>
    <row r="54" spans="1:23" x14ac:dyDescent="0.2">
      <c r="A54" s="116"/>
      <c r="B54" s="116"/>
      <c r="C54" s="116"/>
      <c r="D54" s="116"/>
      <c r="E54" s="116"/>
      <c r="F54" s="116"/>
      <c r="G54" s="116"/>
      <c r="H54" s="116"/>
      <c r="I54" s="116"/>
      <c r="J54" s="116"/>
      <c r="K54" s="116"/>
      <c r="L54" s="116"/>
      <c r="M54" s="116"/>
      <c r="T54" s="6" t="s">
        <v>242</v>
      </c>
      <c r="U54" s="156">
        <f>$E$27/$E$9</f>
        <v>5.2965855384272426E-2</v>
      </c>
      <c r="V54" s="18"/>
      <c r="W54" s="156">
        <f>SUM(W50:W53)</f>
        <v>0.99999999999999989</v>
      </c>
    </row>
    <row r="55" spans="1:23" x14ac:dyDescent="0.2">
      <c r="A55" s="116"/>
      <c r="B55" s="116"/>
      <c r="C55" s="116"/>
      <c r="D55" s="116"/>
      <c r="E55" s="116"/>
      <c r="F55" s="116"/>
      <c r="G55" s="116"/>
      <c r="H55" s="116"/>
      <c r="I55" s="116"/>
      <c r="J55" s="116"/>
      <c r="K55" s="116"/>
      <c r="L55" s="116"/>
      <c r="M55" s="116"/>
      <c r="T55" s="18" t="s">
        <v>247</v>
      </c>
      <c r="U55" s="156">
        <f>$E$35/$E$9</f>
        <v>5.2918061611339134E-2</v>
      </c>
      <c r="V55" s="18" t="s">
        <v>27</v>
      </c>
      <c r="W55" s="18"/>
    </row>
    <row r="56" spans="1:23" x14ac:dyDescent="0.2">
      <c r="A56" s="116"/>
      <c r="B56" s="116"/>
      <c r="C56" s="116"/>
      <c r="D56" s="116"/>
      <c r="E56" s="116"/>
      <c r="F56" s="116"/>
      <c r="G56" s="116"/>
      <c r="H56" s="116"/>
      <c r="I56" s="116"/>
      <c r="J56" s="116"/>
      <c r="K56" s="116"/>
      <c r="L56" s="116"/>
      <c r="M56" s="116"/>
      <c r="T56" s="6" t="s">
        <v>241</v>
      </c>
      <c r="U56" s="156">
        <f>$E$34/$E$9</f>
        <v>5.1864153405109484E-2</v>
      </c>
      <c r="V56" s="18" t="s">
        <v>28</v>
      </c>
      <c r="W56" s="51">
        <f>H9</f>
        <v>787543363.36997426</v>
      </c>
    </row>
    <row r="57" spans="1:23" x14ac:dyDescent="0.2">
      <c r="A57" s="116"/>
      <c r="B57" s="116"/>
      <c r="C57" s="116"/>
      <c r="D57" s="116"/>
      <c r="E57" s="116"/>
      <c r="F57" s="116"/>
      <c r="G57" s="116"/>
      <c r="H57" s="116"/>
      <c r="I57" s="116"/>
      <c r="J57" s="116"/>
      <c r="K57" s="116"/>
      <c r="L57" s="116"/>
      <c r="M57" s="116"/>
      <c r="T57" s="6" t="s">
        <v>249</v>
      </c>
      <c r="U57" s="156">
        <f>$E$24/$E$9</f>
        <v>3.7958041976509725E-2</v>
      </c>
      <c r="V57" s="18" t="s">
        <v>29</v>
      </c>
      <c r="W57" s="51">
        <f>I9</f>
        <v>134323383.90999371</v>
      </c>
    </row>
    <row r="58" spans="1:23" x14ac:dyDescent="0.2">
      <c r="A58" s="116"/>
      <c r="B58" s="116"/>
      <c r="C58" s="116"/>
      <c r="D58" s="116"/>
      <c r="E58" s="116"/>
      <c r="F58" s="116"/>
      <c r="G58" s="116"/>
      <c r="H58" s="116"/>
      <c r="I58" s="116"/>
      <c r="J58" s="116"/>
      <c r="K58" s="116"/>
      <c r="L58" s="116"/>
      <c r="M58" s="116"/>
      <c r="T58" s="109" t="s">
        <v>252</v>
      </c>
      <c r="U58" s="156">
        <f>$E$21/$E$9</f>
        <v>2.9151026261974446E-2</v>
      </c>
      <c r="V58" s="18"/>
      <c r="W58" s="51"/>
    </row>
    <row r="59" spans="1:23" x14ac:dyDescent="0.2">
      <c r="A59" s="116"/>
      <c r="B59" s="116"/>
      <c r="C59" s="116"/>
      <c r="D59" s="116"/>
      <c r="E59" s="116"/>
      <c r="F59" s="116"/>
      <c r="G59" s="116"/>
      <c r="H59" s="116"/>
      <c r="I59" s="116"/>
      <c r="J59" s="116"/>
      <c r="K59" s="116"/>
      <c r="L59" s="116"/>
      <c r="M59" s="116"/>
      <c r="T59" s="18" t="s">
        <v>245</v>
      </c>
      <c r="U59" s="98">
        <f>$E$40/$E$9</f>
        <v>2.9123590301112438E-2</v>
      </c>
      <c r="V59" s="98"/>
      <c r="W59" s="18"/>
    </row>
    <row r="60" spans="1:23" x14ac:dyDescent="0.2">
      <c r="A60" s="116"/>
      <c r="B60" s="116"/>
      <c r="C60" s="116"/>
      <c r="D60" s="116"/>
      <c r="E60" s="116"/>
      <c r="F60" s="116"/>
      <c r="G60" s="116"/>
      <c r="H60" s="116"/>
      <c r="I60" s="116"/>
      <c r="J60" s="116"/>
      <c r="K60" s="116"/>
      <c r="L60" s="116"/>
      <c r="M60" s="116"/>
      <c r="T60" s="6" t="s">
        <v>243</v>
      </c>
      <c r="U60" s="98">
        <f>$E$15/$E$9</f>
        <v>2.6706264124011298E-2</v>
      </c>
      <c r="V60" s="18"/>
      <c r="W60" s="18"/>
    </row>
    <row r="61" spans="1:23" x14ac:dyDescent="0.2">
      <c r="A61" s="116"/>
      <c r="B61" s="116"/>
      <c r="C61" s="116"/>
      <c r="D61" s="116"/>
      <c r="E61" s="116"/>
      <c r="F61" s="116"/>
      <c r="G61" s="116"/>
      <c r="H61" s="116"/>
      <c r="I61" s="116"/>
      <c r="J61" s="116"/>
      <c r="K61" s="116"/>
      <c r="L61" s="116"/>
      <c r="M61" s="116"/>
      <c r="T61" s="6" t="s">
        <v>255</v>
      </c>
      <c r="U61" s="156">
        <f>$E$19/$E$9</f>
        <v>2.5428922378601886E-2</v>
      </c>
      <c r="V61" s="18"/>
      <c r="W61" s="18"/>
    </row>
    <row r="62" spans="1:23" x14ac:dyDescent="0.2">
      <c r="A62" s="116"/>
      <c r="B62" s="116"/>
      <c r="C62" s="116"/>
      <c r="D62" s="116"/>
      <c r="E62" s="116"/>
      <c r="F62" s="116"/>
      <c r="G62" s="116"/>
      <c r="H62" s="116"/>
      <c r="I62" s="116"/>
      <c r="J62" s="116"/>
      <c r="K62" s="116"/>
      <c r="L62" s="116"/>
      <c r="M62" s="116"/>
      <c r="T62" s="18" t="s">
        <v>235</v>
      </c>
      <c r="U62" s="98">
        <f>$E$41/$E$9</f>
        <v>2.2547238764529291E-2</v>
      </c>
      <c r="V62" s="18"/>
      <c r="W62" s="18"/>
    </row>
    <row r="63" spans="1:23" x14ac:dyDescent="0.2">
      <c r="A63" s="116"/>
      <c r="B63" s="116"/>
      <c r="C63" s="116"/>
      <c r="D63" s="116"/>
      <c r="E63" s="116"/>
      <c r="F63" s="116"/>
      <c r="G63" s="116"/>
      <c r="H63" s="116"/>
      <c r="I63" s="116"/>
      <c r="J63" s="116"/>
      <c r="K63" s="116"/>
      <c r="L63" s="116"/>
      <c r="M63" s="116"/>
      <c r="T63" s="6" t="s">
        <v>237</v>
      </c>
      <c r="U63" s="156">
        <f>$E$30/$E$9</f>
        <v>1.6596886963482559E-2</v>
      </c>
      <c r="V63" s="18"/>
      <c r="W63" s="18"/>
    </row>
    <row r="64" spans="1:23" x14ac:dyDescent="0.2">
      <c r="A64" s="116"/>
      <c r="B64" s="116"/>
      <c r="C64" s="116"/>
      <c r="D64" s="116"/>
      <c r="E64" s="116"/>
      <c r="F64" s="116"/>
      <c r="G64" s="116"/>
      <c r="H64" s="116"/>
      <c r="I64" s="116"/>
      <c r="J64" s="116"/>
      <c r="K64" s="116"/>
      <c r="L64" s="116"/>
      <c r="M64" s="116"/>
      <c r="T64" s="18" t="s">
        <v>257</v>
      </c>
      <c r="U64" s="98">
        <f>$E$39/$E$9</f>
        <v>1.3602276638135801E-2</v>
      </c>
      <c r="V64" s="18"/>
      <c r="W64" s="18"/>
    </row>
    <row r="65" spans="1:23" x14ac:dyDescent="0.2">
      <c r="A65" s="116"/>
      <c r="B65" s="116"/>
      <c r="C65" s="116"/>
      <c r="D65" s="116"/>
      <c r="E65" s="116"/>
      <c r="F65" s="116"/>
      <c r="G65" s="116"/>
      <c r="H65" s="116"/>
      <c r="I65" s="116"/>
      <c r="J65" s="116"/>
      <c r="K65" s="116"/>
      <c r="L65" s="116"/>
      <c r="M65" s="116"/>
      <c r="T65" s="6" t="s">
        <v>239</v>
      </c>
      <c r="U65" s="98">
        <f>$E$20/$E$9</f>
        <v>1.3058050814303786E-2</v>
      </c>
      <c r="V65" s="18"/>
      <c r="W65" s="18"/>
    </row>
    <row r="66" spans="1:23" x14ac:dyDescent="0.2">
      <c r="A66" s="116"/>
      <c r="B66" s="116"/>
      <c r="C66" s="116"/>
      <c r="D66" s="116"/>
      <c r="E66" s="116"/>
      <c r="F66" s="116"/>
      <c r="G66" s="116"/>
      <c r="H66" s="116"/>
      <c r="I66" s="116"/>
      <c r="J66" s="116"/>
      <c r="K66" s="116"/>
      <c r="L66" s="116"/>
      <c r="M66" s="116"/>
      <c r="T66" s="6" t="s">
        <v>246</v>
      </c>
      <c r="U66" s="98">
        <f>$E$25/$E$9</f>
        <v>1.2384627923381707E-2</v>
      </c>
      <c r="V66" s="98"/>
      <c r="W66" s="18"/>
    </row>
    <row r="67" spans="1:23" x14ac:dyDescent="0.2">
      <c r="A67" s="116"/>
      <c r="B67" s="116"/>
      <c r="C67" s="116"/>
      <c r="D67" s="116"/>
      <c r="E67" s="116"/>
      <c r="F67" s="116"/>
      <c r="G67" s="116"/>
      <c r="H67" s="116"/>
      <c r="I67" s="116"/>
      <c r="J67" s="116"/>
      <c r="K67" s="116"/>
      <c r="L67" s="116"/>
      <c r="M67" s="116"/>
      <c r="T67" s="6" t="s">
        <v>251</v>
      </c>
      <c r="U67" s="98">
        <f>$E$23/$E$9</f>
        <v>1.1888098407210475E-2</v>
      </c>
      <c r="V67" s="18"/>
      <c r="W67" s="18"/>
    </row>
    <row r="68" spans="1:23" x14ac:dyDescent="0.2">
      <c r="A68" s="116"/>
      <c r="B68" s="116"/>
      <c r="C68" s="116"/>
      <c r="D68" s="116"/>
      <c r="E68" s="116"/>
      <c r="F68" s="116"/>
      <c r="G68" s="116"/>
      <c r="H68" s="116"/>
      <c r="I68" s="116"/>
      <c r="J68" s="116"/>
      <c r="K68" s="116"/>
      <c r="L68" s="116"/>
      <c r="M68" s="116"/>
      <c r="T68" s="18" t="s">
        <v>244</v>
      </c>
      <c r="U68" s="98">
        <f>$E$38/$E$9</f>
        <v>1.1678547015352415E-2</v>
      </c>
      <c r="V68" s="18"/>
      <c r="W68" s="18"/>
    </row>
    <row r="69" spans="1:23" x14ac:dyDescent="0.2">
      <c r="A69" s="116"/>
      <c r="B69" s="116"/>
      <c r="C69" s="116"/>
      <c r="D69" s="116"/>
      <c r="E69" s="116"/>
      <c r="F69" s="116"/>
      <c r="G69" s="116"/>
      <c r="H69" s="116"/>
      <c r="I69" s="116"/>
      <c r="J69" s="116"/>
      <c r="K69" s="116"/>
      <c r="L69" s="116"/>
      <c r="M69" s="116"/>
      <c r="T69" s="6" t="s">
        <v>240</v>
      </c>
      <c r="U69" s="98">
        <f>$E$22/$E$9</f>
        <v>9.5160927714167329E-3</v>
      </c>
      <c r="V69" s="18"/>
      <c r="W69" s="18"/>
    </row>
    <row r="70" spans="1:23" x14ac:dyDescent="0.2">
      <c r="A70" s="116"/>
      <c r="B70" s="116"/>
      <c r="C70" s="116"/>
      <c r="D70" s="116"/>
      <c r="E70" s="116"/>
      <c r="F70" s="116"/>
      <c r="G70" s="116"/>
      <c r="H70" s="116"/>
      <c r="I70" s="116"/>
      <c r="J70" s="116"/>
      <c r="K70" s="116"/>
      <c r="L70" s="116"/>
      <c r="M70" s="116"/>
      <c r="T70" s="6" t="s">
        <v>253</v>
      </c>
      <c r="U70" s="98">
        <f>$E$26/$E$9</f>
        <v>9.1728332049620612E-3</v>
      </c>
      <c r="V70" s="18"/>
      <c r="W70" s="18"/>
    </row>
    <row r="71" spans="1:23" x14ac:dyDescent="0.2">
      <c r="A71" s="116"/>
      <c r="B71" s="116"/>
      <c r="C71" s="116"/>
      <c r="D71" s="116"/>
      <c r="E71" s="116"/>
      <c r="F71" s="116"/>
      <c r="G71" s="116"/>
      <c r="H71" s="116"/>
      <c r="I71" s="116"/>
      <c r="J71" s="116"/>
      <c r="K71" s="116"/>
      <c r="L71" s="116"/>
      <c r="M71" s="116"/>
      <c r="T71" s="6" t="s">
        <v>232</v>
      </c>
      <c r="U71" s="98">
        <f>$E$13/$E$9</f>
        <v>8.2604131589174984E-3</v>
      </c>
      <c r="V71" s="18"/>
      <c r="W71" s="18"/>
    </row>
    <row r="72" spans="1:23" x14ac:dyDescent="0.2">
      <c r="A72" s="116"/>
      <c r="B72" s="116"/>
      <c r="C72" s="116"/>
      <c r="D72" s="116"/>
      <c r="E72" s="116"/>
      <c r="F72" s="116"/>
      <c r="G72" s="116"/>
      <c r="H72" s="116"/>
      <c r="I72" s="116"/>
      <c r="J72" s="116"/>
      <c r="K72" s="116"/>
      <c r="L72" s="116"/>
      <c r="M72" s="116"/>
      <c r="T72" s="6" t="s">
        <v>250</v>
      </c>
      <c r="U72" s="98">
        <f>$E$11/$E$9</f>
        <v>6.4371170101412958E-3</v>
      </c>
      <c r="V72" s="18"/>
      <c r="W72" s="18"/>
    </row>
    <row r="73" spans="1:23" x14ac:dyDescent="0.2">
      <c r="A73" s="116"/>
      <c r="B73" s="116"/>
      <c r="C73" s="116"/>
      <c r="D73" s="116"/>
      <c r="E73" s="116"/>
      <c r="F73" s="116"/>
      <c r="G73" s="116"/>
      <c r="H73" s="116"/>
      <c r="I73" s="116"/>
      <c r="J73" s="116"/>
      <c r="K73" s="116"/>
      <c r="L73" s="116"/>
      <c r="M73" s="116"/>
      <c r="T73" s="109" t="s">
        <v>254</v>
      </c>
      <c r="U73" s="98">
        <f>$E$17/$E$9</f>
        <v>5.3857779170896096E-3</v>
      </c>
      <c r="V73" s="18"/>
      <c r="W73" s="18"/>
    </row>
    <row r="74" spans="1:23" x14ac:dyDescent="0.2">
      <c r="A74" s="116"/>
      <c r="B74" s="116"/>
      <c r="C74" s="116"/>
      <c r="D74" s="116"/>
      <c r="E74" s="116"/>
      <c r="F74" s="116"/>
      <c r="G74" s="116"/>
      <c r="H74" s="116"/>
      <c r="I74" s="116"/>
      <c r="J74" s="116"/>
      <c r="K74" s="116"/>
      <c r="L74" s="116"/>
      <c r="M74" s="116"/>
      <c r="T74" s="6" t="s">
        <v>256</v>
      </c>
      <c r="U74" s="98">
        <f>$E$12/$E$9</f>
        <v>2.3345668735204146E-3</v>
      </c>
      <c r="V74" s="18"/>
      <c r="W74" s="18"/>
    </row>
    <row r="75" spans="1:23" x14ac:dyDescent="0.2">
      <c r="A75" s="116"/>
      <c r="B75" s="116"/>
      <c r="C75" s="116"/>
      <c r="D75" s="116"/>
      <c r="E75" s="116"/>
      <c r="F75" s="116"/>
      <c r="G75" s="116"/>
      <c r="H75" s="116"/>
      <c r="I75" s="116"/>
      <c r="J75" s="116"/>
      <c r="K75" s="116"/>
      <c r="L75" s="116"/>
      <c r="M75" s="116"/>
      <c r="T75" s="6" t="s">
        <v>236</v>
      </c>
      <c r="U75" s="98">
        <f>$E$16/$E$9</f>
        <v>1.7503110018459054E-3</v>
      </c>
      <c r="V75" s="18"/>
      <c r="W75" s="18"/>
    </row>
    <row r="76" spans="1:23" x14ac:dyDescent="0.2">
      <c r="A76" s="116"/>
      <c r="B76" s="116"/>
      <c r="C76" s="116"/>
      <c r="D76" s="116"/>
      <c r="E76" s="116"/>
      <c r="F76" s="116"/>
      <c r="G76" s="116"/>
      <c r="H76" s="116"/>
      <c r="I76" s="116"/>
      <c r="J76" s="116"/>
      <c r="K76" s="116"/>
      <c r="L76" s="116"/>
      <c r="M76" s="116"/>
      <c r="T76" s="6" t="s">
        <v>231</v>
      </c>
      <c r="U76" s="98">
        <f>$E$14/$E$9</f>
        <v>1.3581584146452894E-3</v>
      </c>
      <c r="V76" s="18"/>
      <c r="W76" s="18"/>
    </row>
    <row r="77" spans="1:23" x14ac:dyDescent="0.2">
      <c r="A77" s="116"/>
      <c r="B77" s="116"/>
      <c r="C77" s="116"/>
      <c r="D77" s="116"/>
      <c r="E77" s="116"/>
      <c r="F77" s="116"/>
      <c r="G77" s="116"/>
      <c r="H77" s="116"/>
      <c r="I77" s="116"/>
      <c r="J77" s="116"/>
      <c r="K77" s="116"/>
      <c r="L77" s="116"/>
      <c r="M77" s="116"/>
      <c r="N77" s="116"/>
      <c r="O77" s="116"/>
      <c r="P77" s="116"/>
      <c r="Q77" s="116"/>
      <c r="R77" s="143"/>
      <c r="T77" s="18"/>
      <c r="U77" s="98">
        <f>SUM(U50:U76)</f>
        <v>1</v>
      </c>
      <c r="V77" s="18"/>
      <c r="W77" s="18"/>
    </row>
    <row r="78" spans="1:23" x14ac:dyDescent="0.2">
      <c r="A78" s="116"/>
      <c r="B78" s="116"/>
      <c r="C78" s="116"/>
      <c r="D78" s="116"/>
      <c r="E78" s="116"/>
      <c r="F78" s="116"/>
      <c r="G78" s="116"/>
      <c r="H78" s="116"/>
      <c r="I78" s="116"/>
      <c r="J78" s="116"/>
      <c r="K78" s="116"/>
      <c r="L78" s="116"/>
      <c r="M78" s="116"/>
      <c r="N78" s="143"/>
      <c r="O78" s="143"/>
      <c r="P78" s="143"/>
      <c r="Q78" s="116"/>
      <c r="R78" s="143"/>
    </row>
    <row r="79" spans="1:23" x14ac:dyDescent="0.2">
      <c r="A79" s="116"/>
      <c r="B79" s="116"/>
      <c r="C79" s="116"/>
      <c r="D79" s="116"/>
      <c r="E79" s="116"/>
      <c r="F79" s="116"/>
      <c r="G79" s="116"/>
      <c r="H79" s="116"/>
      <c r="I79" s="116"/>
      <c r="J79" s="116"/>
      <c r="K79" s="116"/>
      <c r="L79" s="116"/>
      <c r="M79" s="116"/>
      <c r="N79" s="143"/>
      <c r="O79" s="143"/>
      <c r="P79" s="143"/>
      <c r="Q79" s="116"/>
      <c r="R79" s="143"/>
    </row>
    <row r="80" spans="1:23" ht="15" customHeight="1" x14ac:dyDescent="0.2">
      <c r="A80" s="116"/>
      <c r="B80" s="116"/>
      <c r="C80" s="116"/>
      <c r="D80" s="116"/>
      <c r="E80" s="116"/>
      <c r="F80" s="116"/>
      <c r="G80" s="116"/>
      <c r="H80" s="116"/>
      <c r="I80" s="116"/>
      <c r="J80" s="116"/>
      <c r="K80" s="116"/>
      <c r="L80" s="116"/>
      <c r="M80" s="116"/>
      <c r="N80" s="143"/>
      <c r="O80" s="143"/>
      <c r="P80" s="143"/>
      <c r="Q80" s="116"/>
      <c r="R80" s="143"/>
    </row>
    <row r="81" spans="1:18" ht="15" customHeight="1" x14ac:dyDescent="0.2">
      <c r="A81" s="116"/>
      <c r="B81" s="116"/>
      <c r="C81" s="116"/>
      <c r="D81" s="116"/>
      <c r="E81" s="116"/>
      <c r="F81" s="116"/>
      <c r="G81" s="116"/>
      <c r="H81" s="116"/>
      <c r="I81" s="116"/>
      <c r="J81" s="116"/>
      <c r="K81" s="116"/>
      <c r="L81" s="116"/>
      <c r="M81" s="116"/>
      <c r="N81" s="143"/>
      <c r="O81" s="143"/>
      <c r="P81" s="143"/>
      <c r="Q81" s="116"/>
      <c r="R81" s="143"/>
    </row>
    <row r="82" spans="1:18" ht="15" customHeight="1" x14ac:dyDescent="0.2">
      <c r="A82" s="116"/>
      <c r="B82" s="116"/>
      <c r="C82" s="116"/>
      <c r="D82" s="116"/>
      <c r="E82" s="116"/>
      <c r="F82" s="116"/>
      <c r="G82" s="116"/>
      <c r="H82" s="116"/>
      <c r="I82" s="116"/>
      <c r="J82" s="116"/>
      <c r="K82" s="116"/>
      <c r="L82" s="116"/>
      <c r="M82" s="116"/>
      <c r="N82" s="143"/>
      <c r="O82" s="143"/>
      <c r="P82" s="143"/>
      <c r="Q82" s="116"/>
      <c r="R82" s="143"/>
    </row>
    <row r="83" spans="1:18" ht="15" customHeight="1" x14ac:dyDescent="0.2">
      <c r="A83" s="116"/>
      <c r="B83" s="116"/>
      <c r="C83" s="116"/>
      <c r="D83" s="116"/>
      <c r="E83" s="116"/>
      <c r="F83" s="116"/>
      <c r="G83" s="116"/>
      <c r="H83" s="116"/>
      <c r="I83" s="116"/>
      <c r="J83" s="517"/>
      <c r="K83" s="116"/>
      <c r="L83" s="116"/>
      <c r="M83" s="116"/>
      <c r="N83" s="143"/>
      <c r="O83" s="143"/>
      <c r="P83" s="143"/>
      <c r="Q83" s="116"/>
      <c r="R83" s="143"/>
    </row>
    <row r="84" spans="1:18" ht="15" customHeight="1" x14ac:dyDescent="0.2">
      <c r="A84" s="116"/>
      <c r="B84" s="116"/>
      <c r="C84" s="116"/>
      <c r="D84" s="116"/>
      <c r="E84" s="116"/>
      <c r="F84" s="116"/>
      <c r="G84" s="116"/>
      <c r="H84" s="116"/>
      <c r="I84" s="116"/>
      <c r="J84" s="116"/>
      <c r="K84" s="116"/>
      <c r="L84" s="116"/>
      <c r="M84" s="116"/>
      <c r="N84" s="116"/>
      <c r="O84" s="116"/>
      <c r="P84" s="116"/>
      <c r="Q84" s="116"/>
      <c r="R84" s="143"/>
    </row>
    <row r="85" spans="1:18" ht="15" customHeight="1" x14ac:dyDescent="0.2">
      <c r="A85" s="116"/>
      <c r="B85" s="116"/>
      <c r="C85" s="116"/>
      <c r="D85" s="116"/>
      <c r="E85" s="116"/>
      <c r="F85" s="116"/>
      <c r="G85" s="116"/>
      <c r="H85" s="116"/>
      <c r="I85" s="116"/>
      <c r="J85" s="116"/>
      <c r="K85" s="116"/>
      <c r="L85" s="116"/>
      <c r="M85" s="116"/>
      <c r="N85" s="116"/>
      <c r="O85" s="116"/>
      <c r="P85" s="116"/>
      <c r="Q85" s="116"/>
      <c r="R85" s="143"/>
    </row>
    <row r="86" spans="1:18" ht="15" customHeight="1" x14ac:dyDescent="0.2">
      <c r="A86" s="116"/>
      <c r="B86" s="116"/>
      <c r="C86" s="116"/>
      <c r="D86" s="116"/>
      <c r="E86" s="116"/>
      <c r="F86" s="116"/>
      <c r="G86" s="116"/>
      <c r="H86" s="116"/>
      <c r="I86" s="116"/>
      <c r="J86" s="116"/>
      <c r="K86" s="116"/>
      <c r="L86" s="116"/>
      <c r="M86" s="116"/>
      <c r="N86" s="116"/>
      <c r="O86" s="116"/>
      <c r="P86" s="116"/>
      <c r="Q86" s="116"/>
      <c r="R86" s="143"/>
    </row>
    <row r="87" spans="1:18" ht="15" customHeight="1" x14ac:dyDescent="0.2">
      <c r="A87" s="116"/>
      <c r="B87" s="116"/>
      <c r="C87" s="116"/>
      <c r="D87" s="116"/>
      <c r="E87" s="116"/>
      <c r="F87" s="116"/>
      <c r="G87" s="116"/>
      <c r="H87" s="116"/>
      <c r="I87" s="116"/>
      <c r="J87" s="116"/>
      <c r="K87" s="116"/>
      <c r="L87" s="116"/>
      <c r="M87" s="116"/>
      <c r="N87" s="116"/>
      <c r="O87" s="116"/>
      <c r="P87" s="116"/>
      <c r="Q87" s="116"/>
      <c r="R87" s="143"/>
    </row>
    <row r="88" spans="1:18" x14ac:dyDescent="0.2">
      <c r="A88" s="116"/>
      <c r="B88" s="116"/>
      <c r="C88" s="116"/>
      <c r="D88" s="116"/>
      <c r="E88" s="116"/>
      <c r="F88" s="116"/>
      <c r="G88" s="116"/>
      <c r="H88" s="116"/>
      <c r="I88" s="116"/>
      <c r="J88" s="116"/>
      <c r="K88" s="116"/>
      <c r="L88" s="116"/>
      <c r="M88" s="116"/>
      <c r="N88" s="116"/>
      <c r="O88" s="116"/>
      <c r="P88" s="116"/>
      <c r="Q88" s="116"/>
      <c r="R88" s="143"/>
    </row>
    <row r="89" spans="1:18" x14ac:dyDescent="0.2">
      <c r="A89" s="116"/>
      <c r="B89" s="116"/>
      <c r="C89" s="116"/>
      <c r="D89" s="116"/>
      <c r="E89" s="116"/>
      <c r="F89" s="116"/>
      <c r="G89" s="116"/>
      <c r="H89" s="116"/>
      <c r="I89" s="116"/>
      <c r="J89" s="523"/>
      <c r="L89" s="116"/>
      <c r="M89" s="116"/>
      <c r="N89" s="116"/>
      <c r="O89" s="116"/>
      <c r="P89" s="116"/>
      <c r="Q89" s="116"/>
      <c r="R89" s="143"/>
    </row>
    <row r="125" spans="3:3" x14ac:dyDescent="0.2">
      <c r="C125" s="620"/>
    </row>
  </sheetData>
  <mergeCells count="17">
    <mergeCell ref="P1:Q1"/>
    <mergeCell ref="P46:Q46"/>
    <mergeCell ref="P6:Q6"/>
    <mergeCell ref="H6:I6"/>
    <mergeCell ref="O6:O7"/>
    <mergeCell ref="K5:K7"/>
    <mergeCell ref="C3:I3"/>
    <mergeCell ref="M5:Q5"/>
    <mergeCell ref="E6:E7"/>
    <mergeCell ref="F6:F7"/>
    <mergeCell ref="G6:G7"/>
    <mergeCell ref="A5:C7"/>
    <mergeCell ref="E5:I5"/>
    <mergeCell ref="T47:W47"/>
    <mergeCell ref="K36:K37"/>
    <mergeCell ref="M6:M7"/>
    <mergeCell ref="N6:N7"/>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E290"/>
  <sheetViews>
    <sheetView showGridLines="0" zoomScaleNormal="100" workbookViewId="0"/>
  </sheetViews>
  <sheetFormatPr defaultColWidth="11.42578125" defaultRowHeight="12.75" x14ac:dyDescent="0.2"/>
  <cols>
    <col min="1" max="1" width="5.85546875" style="65" customWidth="1"/>
    <col min="2" max="2" width="0.85546875" style="65" customWidth="1"/>
    <col min="3" max="3" width="11.42578125" style="65" customWidth="1"/>
    <col min="4" max="4" width="0.85546875" style="65" customWidth="1"/>
    <col min="5" max="5" width="11.5703125" style="65" customWidth="1"/>
    <col min="6" max="6" width="10.7109375" style="65" customWidth="1"/>
    <col min="7" max="8" width="11.140625" style="65" customWidth="1"/>
    <col min="9" max="9" width="0.85546875" style="65" customWidth="1"/>
    <col min="10" max="10" width="14.28515625" style="65" customWidth="1"/>
    <col min="11" max="11" width="10.7109375" style="65" customWidth="1"/>
    <col min="12" max="13" width="14.28515625" style="65" customWidth="1"/>
    <col min="14" max="14" width="0.85546875" style="65" customWidth="1"/>
    <col min="15" max="17" width="10.28515625" style="65" customWidth="1"/>
    <col min="18" max="18" width="8.85546875" style="65" customWidth="1"/>
    <col min="19" max="19" width="11.7109375" style="65" customWidth="1"/>
    <col min="20" max="21" width="12.5703125" style="65" customWidth="1"/>
    <col min="22" max="23" width="11.42578125" style="65" customWidth="1"/>
    <col min="24" max="25" width="14.42578125" style="76" customWidth="1"/>
    <col min="26" max="26" width="15.42578125" style="76" customWidth="1"/>
    <col min="27" max="27" width="14.42578125" style="76" customWidth="1"/>
    <col min="28" max="16384" width="11.42578125" style="65"/>
  </cols>
  <sheetData>
    <row r="1" spans="1:27" s="45" customFormat="1" ht="16.5" customHeight="1" x14ac:dyDescent="0.2">
      <c r="A1" s="64" t="str">
        <f>'01'!A1</f>
        <v>Boletim Estatístico da Previdência Social - Vol. 19 Nº 09</v>
      </c>
      <c r="O1" s="18"/>
      <c r="P1" s="1205">
        <f>'01'!K1</f>
        <v>41883</v>
      </c>
      <c r="Q1" s="1205"/>
      <c r="X1" s="191"/>
      <c r="Y1" s="191"/>
      <c r="Z1" s="191"/>
      <c r="AA1" s="191"/>
    </row>
    <row r="2" spans="1:27" ht="9" customHeight="1" x14ac:dyDescent="0.2">
      <c r="D2" s="67"/>
      <c r="E2" s="1"/>
      <c r="F2" s="1"/>
      <c r="G2" s="1"/>
      <c r="H2" s="2"/>
      <c r="I2" s="67"/>
      <c r="J2" s="2"/>
      <c r="K2" s="2"/>
      <c r="L2" s="66"/>
      <c r="M2" s="66"/>
      <c r="N2" s="67"/>
      <c r="O2" s="66"/>
      <c r="P2" s="66"/>
    </row>
    <row r="3" spans="1:27" ht="15" customHeight="1" x14ac:dyDescent="0.2">
      <c r="A3" s="919">
        <v>10</v>
      </c>
      <c r="B3" s="157"/>
      <c r="C3" s="1177" t="s">
        <v>797</v>
      </c>
      <c r="D3" s="1135"/>
      <c r="E3" s="1135"/>
      <c r="F3" s="1135"/>
      <c r="G3" s="1135"/>
      <c r="H3" s="1136"/>
      <c r="I3"/>
      <c r="J3"/>
      <c r="K3" s="325"/>
      <c r="L3" s="326"/>
      <c r="M3" s="170"/>
      <c r="N3" s="69"/>
    </row>
    <row r="4" spans="1:27" ht="9" customHeight="1" x14ac:dyDescent="0.2">
      <c r="A4" s="1"/>
      <c r="B4" s="68"/>
      <c r="C4" s="1"/>
      <c r="D4" s="69"/>
      <c r="E4" s="1"/>
      <c r="F4" s="1"/>
      <c r="G4" s="69"/>
      <c r="H4" s="69"/>
      <c r="I4" s="69"/>
      <c r="J4" s="69"/>
      <c r="K4" s="69"/>
      <c r="L4" s="2"/>
      <c r="M4" s="2"/>
      <c r="N4" s="69"/>
      <c r="O4" s="66"/>
      <c r="P4" s="66"/>
    </row>
    <row r="5" spans="1:27" ht="15" customHeight="1" x14ac:dyDescent="0.2">
      <c r="A5" s="1296" t="s">
        <v>199</v>
      </c>
      <c r="B5" s="1296"/>
      <c r="C5" s="1296"/>
      <c r="D5" s="552"/>
      <c r="E5" s="1200" t="s">
        <v>98</v>
      </c>
      <c r="F5" s="1201"/>
      <c r="G5" s="1201"/>
      <c r="H5" s="1202"/>
      <c r="I5" s="552"/>
      <c r="J5" s="1200" t="s">
        <v>99</v>
      </c>
      <c r="K5" s="1201"/>
      <c r="L5" s="1201"/>
      <c r="M5" s="1202"/>
      <c r="N5" s="552"/>
      <c r="O5" s="1200" t="s">
        <v>136</v>
      </c>
      <c r="P5" s="1201"/>
      <c r="Q5" s="1202"/>
    </row>
    <row r="6" spans="1:27" ht="18" customHeight="1" x14ac:dyDescent="0.2">
      <c r="A6" s="1296"/>
      <c r="B6" s="1296"/>
      <c r="C6" s="1296"/>
      <c r="D6" s="552"/>
      <c r="E6" s="1194" t="s">
        <v>119</v>
      </c>
      <c r="F6" s="1295" t="s">
        <v>299</v>
      </c>
      <c r="G6" s="1203" t="s">
        <v>27</v>
      </c>
      <c r="H6" s="1204"/>
      <c r="I6" s="557"/>
      <c r="J6" s="1194" t="s">
        <v>119</v>
      </c>
      <c r="K6" s="1295" t="s">
        <v>299</v>
      </c>
      <c r="L6" s="1203" t="s">
        <v>27</v>
      </c>
      <c r="M6" s="1204"/>
      <c r="N6" s="557"/>
      <c r="O6" s="1198" t="s">
        <v>119</v>
      </c>
      <c r="P6" s="1203" t="s">
        <v>27</v>
      </c>
      <c r="Q6" s="1204"/>
    </row>
    <row r="7" spans="1:27" ht="18" customHeight="1" x14ac:dyDescent="0.2">
      <c r="A7" s="1296"/>
      <c r="B7" s="1296"/>
      <c r="C7" s="1296"/>
      <c r="D7" s="552"/>
      <c r="E7" s="1195"/>
      <c r="F7" s="1245"/>
      <c r="G7" s="934" t="s">
        <v>28</v>
      </c>
      <c r="H7" s="937" t="s">
        <v>29</v>
      </c>
      <c r="I7" s="557"/>
      <c r="J7" s="1195"/>
      <c r="K7" s="1245"/>
      <c r="L7" s="934" t="s">
        <v>28</v>
      </c>
      <c r="M7" s="933" t="s">
        <v>29</v>
      </c>
      <c r="N7" s="557"/>
      <c r="O7" s="1199"/>
      <c r="P7" s="934" t="s">
        <v>28</v>
      </c>
      <c r="Q7" s="933" t="s">
        <v>29</v>
      </c>
    </row>
    <row r="8" spans="1:27" s="68" customFormat="1" ht="6" customHeight="1" x14ac:dyDescent="0.2">
      <c r="A8" s="327"/>
      <c r="B8" s="327"/>
      <c r="D8" s="328"/>
      <c r="E8" s="327"/>
      <c r="F8" s="23"/>
      <c r="G8" s="329"/>
      <c r="H8" s="329"/>
      <c r="I8" s="330"/>
      <c r="J8" s="331"/>
      <c r="K8" s="23"/>
      <c r="L8" s="329"/>
      <c r="M8" s="23"/>
      <c r="N8" s="330"/>
      <c r="O8" s="329"/>
      <c r="P8" s="329"/>
      <c r="Q8" s="23"/>
      <c r="X8" s="526"/>
      <c r="Y8" s="526"/>
      <c r="Z8" s="526"/>
      <c r="AA8" s="526"/>
    </row>
    <row r="9" spans="1:27" s="153" customFormat="1" ht="12" customHeight="1" x14ac:dyDescent="0.2">
      <c r="A9" s="239">
        <v>2000</v>
      </c>
      <c r="B9" s="332" t="s">
        <v>186</v>
      </c>
      <c r="C9" s="315"/>
      <c r="D9" s="133"/>
      <c r="E9" s="269">
        <v>19572748</v>
      </c>
      <c r="F9" s="251">
        <v>3.9191780525901665</v>
      </c>
      <c r="G9" s="270">
        <v>13078876</v>
      </c>
      <c r="H9" s="271">
        <v>6493872</v>
      </c>
      <c r="I9" s="138"/>
      <c r="J9" s="269">
        <v>5364699869.46</v>
      </c>
      <c r="K9" s="251">
        <v>12.704918463139769</v>
      </c>
      <c r="L9" s="270">
        <v>4375083464.5500002</v>
      </c>
      <c r="M9" s="271">
        <v>989616404.90999997</v>
      </c>
      <c r="N9" s="133"/>
      <c r="O9" s="252">
        <v>274.0902743682185</v>
      </c>
      <c r="P9" s="251">
        <v>334.51524921178242</v>
      </c>
      <c r="Q9" s="253">
        <v>152.39234849562789</v>
      </c>
      <c r="X9" s="527"/>
      <c r="Y9" s="527"/>
      <c r="Z9" s="527"/>
      <c r="AA9" s="527"/>
    </row>
    <row r="10" spans="1:27" s="153" customFormat="1" ht="12" customHeight="1" x14ac:dyDescent="0.2">
      <c r="A10" s="242">
        <v>2001</v>
      </c>
      <c r="B10" s="115" t="s">
        <v>186</v>
      </c>
      <c r="C10" s="259"/>
      <c r="D10" s="115"/>
      <c r="E10" s="272">
        <v>20032858</v>
      </c>
      <c r="F10" s="132">
        <v>2.3507685277509349</v>
      </c>
      <c r="G10" s="138">
        <v>13411599</v>
      </c>
      <c r="H10" s="273">
        <v>6621259</v>
      </c>
      <c r="I10" s="138"/>
      <c r="J10" s="272">
        <v>6199278821.4399996</v>
      </c>
      <c r="K10" s="132">
        <v>15.556861936136723</v>
      </c>
      <c r="L10" s="138">
        <v>4996694449.79</v>
      </c>
      <c r="M10" s="273">
        <v>1202584371.6500003</v>
      </c>
      <c r="N10" s="115"/>
      <c r="O10" s="282">
        <v>309.45553657096752</v>
      </c>
      <c r="P10" s="132">
        <v>372.5651542213572</v>
      </c>
      <c r="Q10" s="283">
        <v>181.62472902056851</v>
      </c>
      <c r="X10" s="527"/>
      <c r="Y10" s="527"/>
      <c r="Z10" s="527"/>
      <c r="AA10" s="527"/>
    </row>
    <row r="11" spans="1:27" s="153" customFormat="1" ht="12" customHeight="1" x14ac:dyDescent="0.2">
      <c r="A11" s="242">
        <v>2002</v>
      </c>
      <c r="B11" s="115" t="s">
        <v>186</v>
      </c>
      <c r="C11" s="259"/>
      <c r="D11" s="115"/>
      <c r="E11" s="272">
        <v>21125512</v>
      </c>
      <c r="F11" s="132">
        <v>5.4543091155540457</v>
      </c>
      <c r="G11" s="138">
        <v>14255920</v>
      </c>
      <c r="H11" s="273">
        <v>6869592</v>
      </c>
      <c r="I11" s="138"/>
      <c r="J11" s="272">
        <v>7308508521.3100004</v>
      </c>
      <c r="K11" s="132">
        <v>17.892882895245286</v>
      </c>
      <c r="L11" s="138">
        <v>5924679596.8100004</v>
      </c>
      <c r="M11" s="273">
        <v>1383828924.4999998</v>
      </c>
      <c r="N11" s="115"/>
      <c r="O11" s="282">
        <v>345.95651557746862</v>
      </c>
      <c r="P11" s="132">
        <v>415.5943353224485</v>
      </c>
      <c r="Q11" s="283">
        <v>201.44266566340471</v>
      </c>
      <c r="X11" s="527"/>
      <c r="Y11" s="527"/>
      <c r="Z11" s="527"/>
      <c r="AA11" s="527"/>
    </row>
    <row r="12" spans="1:27" s="153" customFormat="1" ht="12" customHeight="1" x14ac:dyDescent="0.2">
      <c r="A12" s="242">
        <v>2003</v>
      </c>
      <c r="B12" s="115" t="s">
        <v>186</v>
      </c>
      <c r="C12" s="259"/>
      <c r="D12" s="115"/>
      <c r="E12" s="272">
        <v>21851685</v>
      </c>
      <c r="F12" s="132">
        <v>3.437422013724456</v>
      </c>
      <c r="G12" s="138">
        <v>14822661</v>
      </c>
      <c r="H12" s="273">
        <v>7029024</v>
      </c>
      <c r="I12" s="138"/>
      <c r="J12" s="272">
        <v>9084025035.8799992</v>
      </c>
      <c r="K12" s="132">
        <v>24.29382834258158</v>
      </c>
      <c r="L12" s="138">
        <v>7383514299.1599998</v>
      </c>
      <c r="M12" s="273">
        <v>1700510736.72</v>
      </c>
      <c r="N12" s="115"/>
      <c r="O12" s="282">
        <v>415.71279449982916</v>
      </c>
      <c r="P12" s="132">
        <v>498.12340032332924</v>
      </c>
      <c r="Q12" s="283">
        <v>241.92700675371148</v>
      </c>
      <c r="X12" s="527"/>
      <c r="Y12" s="527"/>
      <c r="Z12" s="527"/>
      <c r="AA12" s="527"/>
    </row>
    <row r="13" spans="1:27" s="58" customFormat="1" ht="12" customHeight="1" x14ac:dyDescent="0.2">
      <c r="A13" s="242">
        <v>2004</v>
      </c>
      <c r="B13" s="115" t="s">
        <v>186</v>
      </c>
      <c r="C13" s="259"/>
      <c r="D13" s="115"/>
      <c r="E13" s="272">
        <v>23146969</v>
      </c>
      <c r="F13" s="132">
        <v>5.9276161083229972</v>
      </c>
      <c r="G13" s="138">
        <v>15956087</v>
      </c>
      <c r="H13" s="273">
        <v>7190882</v>
      </c>
      <c r="I13" s="138"/>
      <c r="J13" s="272">
        <v>10407503788.630001</v>
      </c>
      <c r="K13" s="318">
        <v>14.569298824282594</v>
      </c>
      <c r="L13" s="138">
        <v>8529413308.7600002</v>
      </c>
      <c r="M13" s="273">
        <v>1878090479.8699999</v>
      </c>
      <c r="N13" s="115"/>
      <c r="O13" s="282">
        <v>449.62706731192327</v>
      </c>
      <c r="P13" s="132">
        <v>534.5554526470055</v>
      </c>
      <c r="Q13" s="283">
        <v>261.17665119104998</v>
      </c>
      <c r="S13" s="153"/>
      <c r="X13" s="528"/>
      <c r="Y13" s="528"/>
      <c r="Z13" s="528"/>
      <c r="AA13" s="528"/>
    </row>
    <row r="14" spans="1:27" s="153" customFormat="1" ht="12" customHeight="1" x14ac:dyDescent="0.2">
      <c r="A14" s="242">
        <v>2005</v>
      </c>
      <c r="B14" s="115" t="s">
        <v>186</v>
      </c>
      <c r="C14" s="259"/>
      <c r="D14" s="115"/>
      <c r="E14" s="272">
        <v>23951338</v>
      </c>
      <c r="F14" s="132">
        <v>3.475051096322801</v>
      </c>
      <c r="G14" s="138">
        <v>16599421</v>
      </c>
      <c r="H14" s="273">
        <v>7351917</v>
      </c>
      <c r="I14" s="138"/>
      <c r="J14" s="272">
        <v>11341137597.709999</v>
      </c>
      <c r="K14" s="318">
        <v>8.9707755869373287</v>
      </c>
      <c r="L14" s="138">
        <v>9218957862.8399982</v>
      </c>
      <c r="M14" s="273">
        <v>2122179734.8700004</v>
      </c>
      <c r="N14" s="115"/>
      <c r="O14" s="282">
        <v>473.50747577066466</v>
      </c>
      <c r="P14" s="132">
        <v>555.37827872670971</v>
      </c>
      <c r="Q14" s="283">
        <v>288.65665034983397</v>
      </c>
      <c r="X14" s="527"/>
      <c r="Y14" s="527"/>
      <c r="Z14" s="527"/>
      <c r="AA14" s="527"/>
    </row>
    <row r="15" spans="1:27" s="153" customFormat="1" ht="12" customHeight="1" x14ac:dyDescent="0.2">
      <c r="A15" s="242">
        <v>2006</v>
      </c>
      <c r="B15" s="381" t="s">
        <v>186</v>
      </c>
      <c r="C15" s="499"/>
      <c r="D15" s="385"/>
      <c r="E15" s="601">
        <v>24593390</v>
      </c>
      <c r="F15" s="602">
        <v>2.6806519118055094</v>
      </c>
      <c r="G15" s="603">
        <v>17088587</v>
      </c>
      <c r="H15" s="604">
        <v>7504803</v>
      </c>
      <c r="I15" s="500"/>
      <c r="J15" s="601">
        <v>12635504460.549997</v>
      </c>
      <c r="K15" s="602">
        <v>11.413024942941853</v>
      </c>
      <c r="L15" s="603">
        <v>10181274304.799997</v>
      </c>
      <c r="M15" s="604">
        <v>2454230155.75</v>
      </c>
      <c r="N15" s="385"/>
      <c r="O15" s="606">
        <v>513.77644401808766</v>
      </c>
      <c r="P15" s="602">
        <v>595.79380698942498</v>
      </c>
      <c r="Q15" s="607">
        <v>327.02126301649758</v>
      </c>
      <c r="X15" s="527"/>
      <c r="Y15" s="527"/>
      <c r="Z15" s="527"/>
      <c r="AA15" s="527"/>
    </row>
    <row r="16" spans="1:27" s="153" customFormat="1" ht="12" customHeight="1" x14ac:dyDescent="0.2">
      <c r="A16" s="242">
        <v>2007</v>
      </c>
      <c r="B16" s="115" t="s">
        <v>186</v>
      </c>
      <c r="C16" s="273"/>
      <c r="D16" s="385"/>
      <c r="E16" s="272">
        <v>25170283</v>
      </c>
      <c r="F16" s="602">
        <v>2.3457237900102346</v>
      </c>
      <c r="G16" s="138">
        <v>17493668</v>
      </c>
      <c r="H16" s="273">
        <v>7676615</v>
      </c>
      <c r="I16" s="500"/>
      <c r="J16" s="272">
        <v>13600616846.42</v>
      </c>
      <c r="K16" s="602">
        <v>7.6380993642417128</v>
      </c>
      <c r="L16" s="138">
        <v>10921267175.34</v>
      </c>
      <c r="M16" s="273">
        <v>2679349671.0800004</v>
      </c>
      <c r="N16" s="385"/>
      <c r="O16" s="606">
        <v>540.34421648814998</v>
      </c>
      <c r="P16" s="602">
        <v>624.29829898109415</v>
      </c>
      <c r="Q16" s="607">
        <v>349.02749077295141</v>
      </c>
      <c r="X16" s="527"/>
      <c r="Y16" s="527"/>
      <c r="Z16" s="527"/>
      <c r="AA16" s="527"/>
    </row>
    <row r="17" spans="1:27" s="153" customFormat="1" ht="12" customHeight="1" x14ac:dyDescent="0.2">
      <c r="A17" s="584" t="s">
        <v>610</v>
      </c>
      <c r="B17" s="115" t="s">
        <v>186</v>
      </c>
      <c r="C17" s="273"/>
      <c r="D17" s="385"/>
      <c r="E17" s="272">
        <v>26095625</v>
      </c>
      <c r="F17" s="602">
        <v>3.6763273579403233</v>
      </c>
      <c r="G17" s="138">
        <v>18193777</v>
      </c>
      <c r="H17" s="273">
        <v>7901848</v>
      </c>
      <c r="I17" s="500"/>
      <c r="J17" s="272">
        <v>15205539497.160004</v>
      </c>
      <c r="K17" s="602">
        <v>11.800366622065805</v>
      </c>
      <c r="L17" s="138">
        <v>12181513603.130003</v>
      </c>
      <c r="M17" s="273">
        <v>3024025894.0300002</v>
      </c>
      <c r="N17" s="385"/>
      <c r="O17" s="606">
        <v>582.68539255756491</v>
      </c>
      <c r="P17" s="602">
        <v>669.54286639492193</v>
      </c>
      <c r="Q17" s="607">
        <v>382.69856545329651</v>
      </c>
      <c r="X17" s="527"/>
      <c r="Y17" s="527"/>
      <c r="Z17" s="527"/>
      <c r="AA17" s="527"/>
    </row>
    <row r="18" spans="1:27" s="68" customFormat="1" ht="12" hidden="1" customHeight="1" x14ac:dyDescent="0.2">
      <c r="A18" s="584" t="s">
        <v>610</v>
      </c>
      <c r="B18" s="109" t="s">
        <v>30</v>
      </c>
      <c r="C18" s="276"/>
      <c r="D18" s="109"/>
      <c r="E18" s="275">
        <v>25184196</v>
      </c>
      <c r="F18" s="128">
        <v>5.5275500875384687E-2</v>
      </c>
      <c r="G18" s="139">
        <v>17496974</v>
      </c>
      <c r="H18" s="276">
        <v>7687222</v>
      </c>
      <c r="I18" s="139"/>
      <c r="J18" s="275">
        <v>13548825007</v>
      </c>
      <c r="K18" s="114">
        <v>-0.38080507674644881</v>
      </c>
      <c r="L18" s="139">
        <v>10879134223.309999</v>
      </c>
      <c r="M18" s="276">
        <v>2669690783.6900001</v>
      </c>
      <c r="N18" s="109"/>
      <c r="O18" s="615">
        <v>537.98918206481562</v>
      </c>
      <c r="P18" s="128">
        <v>621.77232607821213</v>
      </c>
      <c r="Q18" s="616">
        <v>347.28940879943366</v>
      </c>
      <c r="S18" s="153"/>
      <c r="T18" s="153"/>
      <c r="U18" s="153"/>
      <c r="X18" s="526"/>
      <c r="Y18" s="526"/>
      <c r="Z18" s="526"/>
      <c r="AA18" s="526"/>
    </row>
    <row r="19" spans="1:27" s="68" customFormat="1" ht="12" hidden="1" customHeight="1" x14ac:dyDescent="0.2">
      <c r="A19" s="504"/>
      <c r="B19" s="385" t="s">
        <v>31</v>
      </c>
      <c r="C19" s="499"/>
      <c r="D19" s="385"/>
      <c r="E19" s="498">
        <v>25261793</v>
      </c>
      <c r="F19" s="495">
        <v>0.3081178370752724</v>
      </c>
      <c r="G19" s="500">
        <v>17562346</v>
      </c>
      <c r="H19" s="499">
        <v>7699447</v>
      </c>
      <c r="I19" s="500"/>
      <c r="J19" s="498">
        <v>13628397987.830002</v>
      </c>
      <c r="K19" s="340">
        <v>0.58730539946372229</v>
      </c>
      <c r="L19" s="500">
        <v>10955559907.580002</v>
      </c>
      <c r="M19" s="499">
        <v>2672838080.25</v>
      </c>
      <c r="N19" s="385"/>
      <c r="O19" s="494">
        <v>539.48656723732961</v>
      </c>
      <c r="P19" s="495">
        <v>623.80959284027324</v>
      </c>
      <c r="Q19" s="496">
        <v>347.14676005302721</v>
      </c>
      <c r="S19" s="153"/>
      <c r="T19" s="153"/>
      <c r="U19" s="153"/>
      <c r="X19" s="526"/>
      <c r="Y19" s="526"/>
      <c r="Z19" s="526"/>
      <c r="AA19" s="526"/>
    </row>
    <row r="20" spans="1:27" s="68" customFormat="1" ht="12" hidden="1" customHeight="1" x14ac:dyDescent="0.2">
      <c r="A20" s="504"/>
      <c r="B20" s="385" t="s">
        <v>300</v>
      </c>
      <c r="C20" s="499"/>
      <c r="D20" s="385"/>
      <c r="E20" s="498">
        <v>25316962</v>
      </c>
      <c r="F20" s="495">
        <v>0.21838909059226363</v>
      </c>
      <c r="G20" s="500">
        <v>17612819</v>
      </c>
      <c r="H20" s="499">
        <v>7704143</v>
      </c>
      <c r="I20" s="500"/>
      <c r="J20" s="498">
        <v>14669680850.329998</v>
      </c>
      <c r="K20" s="340">
        <v>7.6405375263464581</v>
      </c>
      <c r="L20" s="500">
        <v>11728546613.189999</v>
      </c>
      <c r="M20" s="499">
        <v>2941134237.1400003</v>
      </c>
      <c r="N20" s="385"/>
      <c r="O20" s="494">
        <v>579.44080535136868</v>
      </c>
      <c r="P20" s="495">
        <v>665.90967710449979</v>
      </c>
      <c r="Q20" s="496">
        <v>381.76007858888397</v>
      </c>
      <c r="S20" s="153"/>
      <c r="T20" s="153"/>
      <c r="U20" s="153"/>
      <c r="X20" s="526"/>
      <c r="Y20" s="526"/>
      <c r="Z20" s="526"/>
      <c r="AA20" s="526"/>
    </row>
    <row r="21" spans="1:27" s="68" customFormat="1" ht="12" hidden="1" customHeight="1" x14ac:dyDescent="0.2">
      <c r="A21" s="504"/>
      <c r="B21" s="385" t="s">
        <v>32</v>
      </c>
      <c r="C21" s="499"/>
      <c r="D21" s="385"/>
      <c r="E21" s="498">
        <v>25386731</v>
      </c>
      <c r="F21" s="495">
        <v>0.27558203863480291</v>
      </c>
      <c r="G21" s="500">
        <v>17667474</v>
      </c>
      <c r="H21" s="499">
        <v>7719257</v>
      </c>
      <c r="I21" s="500"/>
      <c r="J21" s="498">
        <v>14720877746.249998</v>
      </c>
      <c r="K21" s="340">
        <v>0.34899802144534586</v>
      </c>
      <c r="L21" s="500">
        <v>11775916707.669998</v>
      </c>
      <c r="M21" s="499">
        <v>2944961038.5799999</v>
      </c>
      <c r="N21" s="385"/>
      <c r="O21" s="494">
        <v>579.86503840332955</v>
      </c>
      <c r="P21" s="495">
        <v>666.53086387278665</v>
      </c>
      <c r="Q21" s="496">
        <v>381.50835483000498</v>
      </c>
      <c r="S21" s="153"/>
      <c r="T21" s="153"/>
      <c r="U21" s="153"/>
      <c r="X21" s="526"/>
      <c r="Y21" s="526"/>
      <c r="Z21" s="526"/>
      <c r="AA21" s="526"/>
    </row>
    <row r="22" spans="1:27" s="68" customFormat="1" ht="12" hidden="1" customHeight="1" x14ac:dyDescent="0.2">
      <c r="A22" s="504"/>
      <c r="B22" s="385" t="s">
        <v>33</v>
      </c>
      <c r="C22" s="499"/>
      <c r="D22" s="385"/>
      <c r="E22" s="498">
        <v>25524381</v>
      </c>
      <c r="F22" s="495">
        <v>0.54221238646283698</v>
      </c>
      <c r="G22" s="500">
        <v>17773295</v>
      </c>
      <c r="H22" s="499">
        <v>7751086</v>
      </c>
      <c r="I22" s="500"/>
      <c r="J22" s="498">
        <v>14818285498.970003</v>
      </c>
      <c r="K22" s="340">
        <v>0.66169799382254091</v>
      </c>
      <c r="L22" s="500">
        <v>11861062566.840004</v>
      </c>
      <c r="M22" s="499">
        <v>2957222932.1299996</v>
      </c>
      <c r="N22" s="385"/>
      <c r="O22" s="494">
        <v>580.55415717897347</v>
      </c>
      <c r="P22" s="495">
        <v>667.35304662641363</v>
      </c>
      <c r="Q22" s="496">
        <v>381.52368998744168</v>
      </c>
      <c r="S22" s="153"/>
      <c r="T22" s="153"/>
      <c r="U22" s="153"/>
      <c r="X22" s="526"/>
      <c r="Y22" s="526"/>
      <c r="Z22" s="526"/>
      <c r="AA22" s="526"/>
    </row>
    <row r="23" spans="1:27" s="68" customFormat="1" ht="12" hidden="1" customHeight="1" x14ac:dyDescent="0.2">
      <c r="A23" s="504"/>
      <c r="B23" s="385" t="s">
        <v>34</v>
      </c>
      <c r="C23" s="499"/>
      <c r="D23" s="385"/>
      <c r="E23" s="498">
        <v>25653229</v>
      </c>
      <c r="F23" s="495">
        <v>0.50480362285769687</v>
      </c>
      <c r="G23" s="500">
        <v>17876280</v>
      </c>
      <c r="H23" s="499">
        <v>7776949</v>
      </c>
      <c r="I23" s="500"/>
      <c r="J23" s="498">
        <v>14876864722.200001</v>
      </c>
      <c r="K23" s="340">
        <v>0.3953171453881632</v>
      </c>
      <c r="L23" s="500">
        <v>11915063528.15</v>
      </c>
      <c r="M23" s="499">
        <v>2961801194.0500002</v>
      </c>
      <c r="N23" s="385"/>
      <c r="O23" s="494">
        <v>579.92172144099288</v>
      </c>
      <c r="P23" s="495">
        <v>666.52925150814372</v>
      </c>
      <c r="Q23" s="496">
        <v>380.84359226863904</v>
      </c>
      <c r="S23" s="153"/>
      <c r="T23" s="153"/>
      <c r="U23" s="153"/>
      <c r="X23" s="526"/>
      <c r="Y23" s="526"/>
      <c r="Z23" s="526"/>
      <c r="AA23" s="526"/>
    </row>
    <row r="24" spans="1:27" s="68" customFormat="1" ht="12" hidden="1" customHeight="1" x14ac:dyDescent="0.2">
      <c r="A24" s="504"/>
      <c r="B24" s="385" t="s">
        <v>35</v>
      </c>
      <c r="C24" s="499"/>
      <c r="D24" s="385"/>
      <c r="E24" s="498">
        <v>25714314</v>
      </c>
      <c r="F24" s="495">
        <v>0.2381181721802017</v>
      </c>
      <c r="G24" s="500">
        <v>17918233</v>
      </c>
      <c r="H24" s="499">
        <v>7796081</v>
      </c>
      <c r="I24" s="500"/>
      <c r="J24" s="498">
        <v>14967013168.559998</v>
      </c>
      <c r="K24" s="340">
        <v>0.60596401219856766</v>
      </c>
      <c r="L24" s="500">
        <v>11990388809.059998</v>
      </c>
      <c r="M24" s="499">
        <v>2976624359.5000005</v>
      </c>
      <c r="N24" s="385"/>
      <c r="O24" s="494">
        <v>582.04987185580751</v>
      </c>
      <c r="P24" s="495">
        <v>669.1725020575409</v>
      </c>
      <c r="Q24" s="496">
        <v>381.81034285046559</v>
      </c>
      <c r="S24" s="153"/>
      <c r="T24" s="153"/>
      <c r="U24" s="153"/>
      <c r="X24" s="526"/>
      <c r="Y24" s="526"/>
      <c r="Z24" s="526"/>
      <c r="AA24" s="526"/>
    </row>
    <row r="25" spans="1:27" s="68" customFormat="1" ht="12" hidden="1" customHeight="1" x14ac:dyDescent="0.2">
      <c r="A25" s="504"/>
      <c r="B25" s="849" t="s">
        <v>653</v>
      </c>
      <c r="C25" s="499"/>
      <c r="D25" s="385"/>
      <c r="E25" s="498">
        <v>25735260</v>
      </c>
      <c r="F25" s="495">
        <v>8.1456577064442648E-2</v>
      </c>
      <c r="G25" s="500">
        <v>17929752</v>
      </c>
      <c r="H25" s="499">
        <v>7805508</v>
      </c>
      <c r="I25" s="500"/>
      <c r="J25" s="498">
        <v>14933523204.370001</v>
      </c>
      <c r="K25" s="340">
        <v>-0.22375850019525911</v>
      </c>
      <c r="L25" s="500">
        <v>11955371908.35</v>
      </c>
      <c r="M25" s="499">
        <v>2978151296.02</v>
      </c>
      <c r="N25" s="385"/>
      <c r="O25" s="494">
        <v>580.27481379127312</v>
      </c>
      <c r="P25" s="495">
        <v>666.78958573158184</v>
      </c>
      <c r="Q25" s="496">
        <v>381.5448393647153</v>
      </c>
      <c r="S25" s="153"/>
      <c r="T25" s="153"/>
      <c r="U25" s="153"/>
      <c r="X25" s="526"/>
      <c r="Y25" s="526"/>
      <c r="Z25" s="526"/>
      <c r="AA25" s="526"/>
    </row>
    <row r="26" spans="1:27" s="68" customFormat="1" ht="12" hidden="1" customHeight="1" x14ac:dyDescent="0.2">
      <c r="A26" s="504"/>
      <c r="B26" s="849" t="s">
        <v>655</v>
      </c>
      <c r="C26" s="499"/>
      <c r="D26" s="385"/>
      <c r="E26" s="498">
        <v>25735260</v>
      </c>
      <c r="F26" s="495">
        <v>8.1456577064442648E-2</v>
      </c>
      <c r="G26" s="500">
        <v>17929752</v>
      </c>
      <c r="H26" s="499">
        <v>7805508</v>
      </c>
      <c r="I26" s="500"/>
      <c r="J26" s="498">
        <v>21946568552.149994</v>
      </c>
      <c r="K26" s="340">
        <v>46.63292071026828</v>
      </c>
      <c r="L26" s="500">
        <v>17405421788.289997</v>
      </c>
      <c r="M26" s="499">
        <v>4541146763.8599987</v>
      </c>
      <c r="N26" s="385"/>
      <c r="O26" s="494">
        <v>852.78208000035727</v>
      </c>
      <c r="P26" s="495">
        <v>970.75641583274535</v>
      </c>
      <c r="Q26" s="496">
        <v>581.78747159826094</v>
      </c>
      <c r="S26" s="153"/>
      <c r="T26" s="153"/>
      <c r="U26" s="153"/>
      <c r="X26" s="526"/>
      <c r="Y26" s="526"/>
      <c r="Z26" s="526"/>
      <c r="AA26" s="526"/>
    </row>
    <row r="27" spans="1:27" s="68" customFormat="1" ht="12" hidden="1" customHeight="1" x14ac:dyDescent="0.2">
      <c r="A27" s="504"/>
      <c r="B27" s="849" t="s">
        <v>129</v>
      </c>
      <c r="C27" s="499"/>
      <c r="D27" s="385"/>
      <c r="E27" s="498">
        <v>25890917</v>
      </c>
      <c r="F27" s="495">
        <v>0.60483943041569344</v>
      </c>
      <c r="G27" s="500">
        <v>18047532</v>
      </c>
      <c r="H27" s="499">
        <v>7843385</v>
      </c>
      <c r="I27" s="500"/>
      <c r="J27" s="498">
        <v>15096683356.869999</v>
      </c>
      <c r="K27" s="340">
        <v>-31.211645588252779</v>
      </c>
      <c r="L27" s="500">
        <v>12100218508.32</v>
      </c>
      <c r="M27" s="499">
        <v>2996464848.5500002</v>
      </c>
      <c r="N27" s="385"/>
      <c r="O27" s="494">
        <v>583.08801333185681</v>
      </c>
      <c r="P27" s="495">
        <v>670.46388992799677</v>
      </c>
      <c r="Q27" s="496">
        <v>382.03720059005138</v>
      </c>
      <c r="S27" s="153"/>
      <c r="T27" s="153"/>
      <c r="U27" s="153"/>
      <c r="X27" s="526"/>
      <c r="Y27" s="526"/>
      <c r="Z27" s="526"/>
      <c r="AA27" s="526"/>
    </row>
    <row r="28" spans="1:27" s="68" customFormat="1" ht="12" hidden="1" customHeight="1" x14ac:dyDescent="0.2">
      <c r="A28" s="490"/>
      <c r="B28" s="385" t="s">
        <v>130</v>
      </c>
      <c r="C28" s="499"/>
      <c r="D28" s="385"/>
      <c r="E28" s="498">
        <v>25982109</v>
      </c>
      <c r="F28" s="495">
        <v>0.35221618454071013</v>
      </c>
      <c r="G28" s="500">
        <v>18120654</v>
      </c>
      <c r="H28" s="499">
        <v>7861455</v>
      </c>
      <c r="I28" s="500"/>
      <c r="J28" s="498">
        <v>15176784151.049999</v>
      </c>
      <c r="K28" s="340">
        <v>0.53058537618164703</v>
      </c>
      <c r="L28" s="500">
        <v>12170880571.079998</v>
      </c>
      <c r="M28" s="499">
        <v>3005903579.9700007</v>
      </c>
      <c r="N28" s="385"/>
      <c r="O28" s="494">
        <v>584.12441234273933</v>
      </c>
      <c r="P28" s="495">
        <v>671.65790876422</v>
      </c>
      <c r="Q28" s="496">
        <v>382.35970058596035</v>
      </c>
      <c r="S28" s="153"/>
      <c r="T28" s="153"/>
      <c r="U28" s="153"/>
      <c r="X28" s="526"/>
      <c r="Y28" s="526"/>
      <c r="Z28" s="526"/>
      <c r="AA28" s="526"/>
    </row>
    <row r="29" spans="1:27" s="68" customFormat="1" ht="12" hidden="1" customHeight="1" x14ac:dyDescent="0.2">
      <c r="A29" s="490"/>
      <c r="B29" s="385" t="s">
        <v>606</v>
      </c>
      <c r="C29" s="499"/>
      <c r="D29" s="385"/>
      <c r="E29" s="498">
        <v>26019386</v>
      </c>
      <c r="F29" s="495">
        <v>0.49619331752521756</v>
      </c>
      <c r="G29" s="500">
        <v>18142976</v>
      </c>
      <c r="H29" s="499">
        <v>7876410</v>
      </c>
      <c r="I29" s="500"/>
      <c r="J29" s="498">
        <v>15104356760</v>
      </c>
      <c r="K29" s="340">
        <v>-0.47722488723006551</v>
      </c>
      <c r="L29" s="500">
        <v>12106079462</v>
      </c>
      <c r="M29" s="499">
        <v>2998277299</v>
      </c>
      <c r="N29" s="385"/>
      <c r="O29" s="494">
        <v>580.5039657738273</v>
      </c>
      <c r="P29" s="495">
        <v>667.25985097483454</v>
      </c>
      <c r="Q29" s="496">
        <v>380.66546802413791</v>
      </c>
      <c r="S29" s="153"/>
      <c r="T29" s="153"/>
      <c r="U29" s="153"/>
      <c r="X29" s="526"/>
      <c r="Y29" s="526"/>
      <c r="Z29" s="526"/>
      <c r="AA29" s="526"/>
    </row>
    <row r="30" spans="1:27" s="68" customFormat="1" ht="12" hidden="1" customHeight="1" x14ac:dyDescent="0.2">
      <c r="A30" s="490"/>
      <c r="B30" s="385" t="s">
        <v>607</v>
      </c>
      <c r="C30" s="499"/>
      <c r="D30" s="385"/>
      <c r="E30" s="498">
        <v>26019386</v>
      </c>
      <c r="F30" s="495">
        <v>0.143471802077344</v>
      </c>
      <c r="G30" s="500">
        <v>18142976</v>
      </c>
      <c r="H30" s="499">
        <v>7876410</v>
      </c>
      <c r="I30" s="500"/>
      <c r="J30" s="498">
        <v>22319120302.799999</v>
      </c>
      <c r="K30" s="340">
        <v>47.060932544499948</v>
      </c>
      <c r="L30" s="500">
        <v>17734664375.75</v>
      </c>
      <c r="M30" s="499">
        <v>4584455927.0500002</v>
      </c>
      <c r="N30" s="385"/>
      <c r="O30" s="494">
        <v>857.78812393190208</v>
      </c>
      <c r="P30" s="495">
        <v>977.49478231961507</v>
      </c>
      <c r="Q30" s="496">
        <v>582.04891912051301</v>
      </c>
      <c r="S30" s="153"/>
      <c r="T30" s="153"/>
      <c r="U30" s="153"/>
      <c r="X30" s="526"/>
      <c r="Y30" s="526"/>
      <c r="Z30" s="526"/>
      <c r="AA30" s="526"/>
    </row>
    <row r="31" spans="1:27" s="68" customFormat="1" ht="12" hidden="1" customHeight="1" x14ac:dyDescent="0.2">
      <c r="A31" s="490"/>
      <c r="B31" s="385" t="s">
        <v>186</v>
      </c>
      <c r="C31" s="499"/>
      <c r="D31" s="385"/>
      <c r="E31" s="498">
        <v>26095625</v>
      </c>
      <c r="F31" s="495">
        <v>0.29300845146769117</v>
      </c>
      <c r="G31" s="500">
        <v>18193777</v>
      </c>
      <c r="H31" s="499">
        <v>7901848</v>
      </c>
      <c r="I31" s="500"/>
      <c r="J31" s="498">
        <v>15205539497.160004</v>
      </c>
      <c r="K31" s="340">
        <v>-31.872137920899934</v>
      </c>
      <c r="L31" s="500">
        <v>12181513603.130003</v>
      </c>
      <c r="M31" s="499">
        <v>3024025894.0300002</v>
      </c>
      <c r="N31" s="385"/>
      <c r="O31" s="494">
        <v>582.68539255756491</v>
      </c>
      <c r="P31" s="495">
        <v>669.54286639492193</v>
      </c>
      <c r="Q31" s="496">
        <v>382.69856545329651</v>
      </c>
      <c r="S31" s="153"/>
      <c r="T31" s="153"/>
      <c r="U31" s="153"/>
      <c r="X31" s="526"/>
      <c r="Y31" s="526"/>
      <c r="Z31" s="526"/>
      <c r="AA31" s="526"/>
    </row>
    <row r="32" spans="1:27" s="68" customFormat="1" ht="12" customHeight="1" x14ac:dyDescent="0.2">
      <c r="A32" s="887">
        <v>2009</v>
      </c>
      <c r="B32" s="381" t="s">
        <v>186</v>
      </c>
      <c r="C32" s="604"/>
      <c r="D32" s="381"/>
      <c r="E32" s="272">
        <v>27048356</v>
      </c>
      <c r="F32" s="134">
        <v>3.6509223289344472</v>
      </c>
      <c r="G32" s="138">
        <v>18906231</v>
      </c>
      <c r="H32" s="273">
        <v>8142125</v>
      </c>
      <c r="I32" s="603"/>
      <c r="J32" s="601">
        <v>17124126414.780001</v>
      </c>
      <c r="K32" s="605">
        <v>12.617683956418247</v>
      </c>
      <c r="L32" s="603">
        <v>13660404584.02</v>
      </c>
      <c r="M32" s="604">
        <v>3463721830.7600002</v>
      </c>
      <c r="N32" s="381"/>
      <c r="O32" s="606">
        <v>633.09305803206678</v>
      </c>
      <c r="P32" s="602">
        <v>722.53452229690834</v>
      </c>
      <c r="Q32" s="607">
        <v>425.40759700446756</v>
      </c>
      <c r="S32" s="153"/>
      <c r="T32" s="153"/>
      <c r="U32" s="153"/>
      <c r="X32" s="526"/>
      <c r="Y32" s="526"/>
      <c r="Z32" s="526"/>
      <c r="AA32" s="526"/>
    </row>
    <row r="33" spans="1:27" s="68" customFormat="1" ht="12" hidden="1" customHeight="1" x14ac:dyDescent="0.2">
      <c r="A33" s="887"/>
      <c r="B33" s="385" t="s">
        <v>30</v>
      </c>
      <c r="C33" s="491"/>
      <c r="D33" s="385"/>
      <c r="E33" s="498">
        <v>26118251</v>
      </c>
      <c r="F33" s="495">
        <v>8.6704188920561087E-2</v>
      </c>
      <c r="G33" s="500">
        <v>18203833</v>
      </c>
      <c r="H33" s="499">
        <v>7914418</v>
      </c>
      <c r="I33" s="500"/>
      <c r="J33" s="498">
        <v>15275517499.880001</v>
      </c>
      <c r="K33" s="340">
        <v>0.46021387621970611</v>
      </c>
      <c r="L33" s="500">
        <v>12243545941.58</v>
      </c>
      <c r="M33" s="499">
        <v>3031971558.3000002</v>
      </c>
      <c r="N33" s="385"/>
      <c r="O33" s="494">
        <v>584.85989356178561</v>
      </c>
      <c r="P33" s="495">
        <v>672.5806560398571</v>
      </c>
      <c r="Q33" s="496">
        <v>383.09469607240862</v>
      </c>
      <c r="S33" s="153"/>
      <c r="X33" s="526"/>
      <c r="Y33" s="526"/>
      <c r="Z33" s="526"/>
      <c r="AA33" s="526"/>
    </row>
    <row r="34" spans="1:27" s="68" customFormat="1" ht="12" hidden="1" customHeight="1" x14ac:dyDescent="0.2">
      <c r="A34" s="887"/>
      <c r="B34" s="385" t="s">
        <v>31</v>
      </c>
      <c r="C34" s="491"/>
      <c r="D34" s="385"/>
      <c r="E34" s="498">
        <v>26166921</v>
      </c>
      <c r="F34" s="495">
        <v>0.18634479008567961</v>
      </c>
      <c r="G34" s="500">
        <v>18237983</v>
      </c>
      <c r="H34" s="499">
        <v>7928938</v>
      </c>
      <c r="I34" s="500"/>
      <c r="J34" s="498">
        <v>16714856426.450001</v>
      </c>
      <c r="K34" s="340">
        <v>9.4225215378136884</v>
      </c>
      <c r="L34" s="500">
        <v>13281103416.43</v>
      </c>
      <c r="M34" s="499">
        <v>3433753010.0200005</v>
      </c>
      <c r="N34" s="385"/>
      <c r="O34" s="494">
        <v>638.7781132694214</v>
      </c>
      <c r="P34" s="495">
        <v>728.21119618490707</v>
      </c>
      <c r="Q34" s="496">
        <v>433.06594275551157</v>
      </c>
      <c r="S34" s="153"/>
      <c r="X34" s="526"/>
      <c r="Y34" s="526"/>
      <c r="Z34" s="526"/>
      <c r="AA34" s="526"/>
    </row>
    <row r="35" spans="1:27" s="68" customFormat="1" ht="12" hidden="1" customHeight="1" x14ac:dyDescent="0.2">
      <c r="A35" s="887"/>
      <c r="B35" s="385" t="s">
        <v>300</v>
      </c>
      <c r="C35" s="491"/>
      <c r="D35" s="385"/>
      <c r="E35" s="498">
        <v>26324646</v>
      </c>
      <c r="F35" s="495">
        <v>0.60276484191625901</v>
      </c>
      <c r="G35" s="500">
        <v>18367699</v>
      </c>
      <c r="H35" s="499">
        <v>7956947</v>
      </c>
      <c r="I35" s="500"/>
      <c r="J35" s="498">
        <v>16896176890.350002</v>
      </c>
      <c r="K35" s="340">
        <v>1.0847862480773518</v>
      </c>
      <c r="L35" s="500">
        <v>13445773415.310003</v>
      </c>
      <c r="M35" s="499">
        <v>3450403475.04</v>
      </c>
      <c r="N35" s="385"/>
      <c r="O35" s="494">
        <v>641.83871229835347</v>
      </c>
      <c r="P35" s="495">
        <v>732.03363226444446</v>
      </c>
      <c r="Q35" s="496">
        <v>433.63409044197476</v>
      </c>
      <c r="S35" s="153"/>
      <c r="X35" s="526"/>
      <c r="Y35" s="526"/>
      <c r="Z35" s="526"/>
      <c r="AA35" s="526"/>
    </row>
    <row r="36" spans="1:27" s="68" customFormat="1" ht="12" hidden="1" customHeight="1" x14ac:dyDescent="0.2">
      <c r="A36" s="887"/>
      <c r="B36" s="385" t="s">
        <v>32</v>
      </c>
      <c r="C36" s="491"/>
      <c r="D36" s="385"/>
      <c r="E36" s="498">
        <v>26402338</v>
      </c>
      <c r="F36" s="495">
        <v>0.29513027449636908</v>
      </c>
      <c r="G36" s="500">
        <v>18433891</v>
      </c>
      <c r="H36" s="499">
        <v>7968447</v>
      </c>
      <c r="I36" s="500"/>
      <c r="J36" s="498">
        <v>16921154757</v>
      </c>
      <c r="K36" s="340">
        <v>0.14783146987684681</v>
      </c>
      <c r="L36" s="500">
        <v>13465680101.35</v>
      </c>
      <c r="M36" s="499">
        <v>3455474655.6499996</v>
      </c>
      <c r="N36" s="385"/>
      <c r="O36" s="494">
        <v>640.89607355984913</v>
      </c>
      <c r="P36" s="495">
        <v>730.48495845776677</v>
      </c>
      <c r="Q36" s="496">
        <v>433.64468078284256</v>
      </c>
      <c r="S36" s="153"/>
      <c r="X36" s="526"/>
      <c r="Y36" s="526"/>
      <c r="Z36" s="526"/>
      <c r="AA36" s="526"/>
    </row>
    <row r="37" spans="1:27" s="68" customFormat="1" ht="12" hidden="1" customHeight="1" x14ac:dyDescent="0.2">
      <c r="A37" s="887"/>
      <c r="B37" s="385" t="s">
        <v>33</v>
      </c>
      <c r="C37" s="491"/>
      <c r="D37" s="385"/>
      <c r="E37" s="498">
        <v>26463551</v>
      </c>
      <c r="F37" s="495">
        <v>0.23184689174118311</v>
      </c>
      <c r="G37" s="500">
        <v>18481528</v>
      </c>
      <c r="H37" s="499">
        <v>7982023</v>
      </c>
      <c r="I37" s="500"/>
      <c r="J37" s="498">
        <v>16927576756.030001</v>
      </c>
      <c r="K37" s="340">
        <v>3.795248682625374E-2</v>
      </c>
      <c r="L37" s="500">
        <v>13474620669.91</v>
      </c>
      <c r="M37" s="499">
        <v>3452956086.1200004</v>
      </c>
      <c r="N37" s="385"/>
      <c r="O37" s="494">
        <v>639.65628634003053</v>
      </c>
      <c r="P37" s="495">
        <v>729.08585642431729</v>
      </c>
      <c r="Q37" s="496">
        <v>432.59159816001539</v>
      </c>
      <c r="S37" s="153"/>
      <c r="X37" s="526"/>
      <c r="Y37" s="526"/>
      <c r="Z37" s="526"/>
      <c r="AA37" s="526"/>
    </row>
    <row r="38" spans="1:27" s="68" customFormat="1" ht="12" hidden="1" customHeight="1" x14ac:dyDescent="0.2">
      <c r="A38" s="887"/>
      <c r="B38" s="385" t="s">
        <v>34</v>
      </c>
      <c r="C38" s="491"/>
      <c r="D38" s="385"/>
      <c r="E38" s="498">
        <v>26613700</v>
      </c>
      <c r="F38" s="495">
        <v>0.56738039426378339</v>
      </c>
      <c r="G38" s="500">
        <v>18596426</v>
      </c>
      <c r="H38" s="499">
        <v>8017274</v>
      </c>
      <c r="I38" s="500"/>
      <c r="J38" s="498">
        <v>17006286533.809998</v>
      </c>
      <c r="K38" s="340">
        <v>0.46497959462483696</v>
      </c>
      <c r="L38" s="500">
        <v>13546075258.919998</v>
      </c>
      <c r="M38" s="499">
        <v>3460211274.8899999</v>
      </c>
      <c r="N38" s="385"/>
      <c r="O38" s="494">
        <v>639.00496863682986</v>
      </c>
      <c r="P38" s="495">
        <v>728.42358305407708</v>
      </c>
      <c r="Q38" s="496">
        <v>431.59448896096103</v>
      </c>
      <c r="S38" s="153"/>
      <c r="X38" s="526"/>
      <c r="Y38" s="526"/>
      <c r="Z38" s="526"/>
      <c r="AA38" s="526"/>
    </row>
    <row r="39" spans="1:27" s="68" customFormat="1" ht="12" hidden="1" customHeight="1" x14ac:dyDescent="0.2">
      <c r="A39" s="887"/>
      <c r="B39" s="385" t="s">
        <v>35</v>
      </c>
      <c r="C39" s="491"/>
      <c r="D39" s="385"/>
      <c r="E39" s="498">
        <v>26630431</v>
      </c>
      <c r="F39" s="495">
        <v>6.2866117826532175E-2</v>
      </c>
      <c r="G39" s="500">
        <v>18606512</v>
      </c>
      <c r="H39" s="499">
        <v>8023919</v>
      </c>
      <c r="I39" s="500"/>
      <c r="J39" s="498">
        <v>16997421448.050001</v>
      </c>
      <c r="K39" s="340">
        <v>-5.2128286456731843E-2</v>
      </c>
      <c r="L39" s="500">
        <v>13542276898.710001</v>
      </c>
      <c r="M39" s="499">
        <v>3455144549.3399997</v>
      </c>
      <c r="N39" s="385"/>
      <c r="O39" s="494">
        <v>638.27061034235612</v>
      </c>
      <c r="P39" s="495">
        <v>727.82458629054179</v>
      </c>
      <c r="Q39" s="496">
        <v>430.60561171417606</v>
      </c>
      <c r="S39" s="153"/>
      <c r="X39" s="526"/>
      <c r="Y39" s="526"/>
      <c r="Z39" s="526"/>
      <c r="AA39" s="526"/>
    </row>
    <row r="40" spans="1:27" s="68" customFormat="1" ht="12" hidden="1" customHeight="1" x14ac:dyDescent="0.2">
      <c r="A40" s="894"/>
      <c r="B40" s="895" t="s">
        <v>653</v>
      </c>
      <c r="C40" s="276"/>
      <c r="D40" s="385"/>
      <c r="E40" s="498">
        <v>26664439</v>
      </c>
      <c r="F40" s="495">
        <v>0.12770352834319265</v>
      </c>
      <c r="G40" s="500">
        <v>18622177</v>
      </c>
      <c r="H40" s="499">
        <v>8042262</v>
      </c>
      <c r="I40" s="500"/>
      <c r="J40" s="498">
        <v>16928021554.779997</v>
      </c>
      <c r="K40" s="340">
        <v>-0.40829659652856787</v>
      </c>
      <c r="L40" s="500">
        <v>13477683626.509996</v>
      </c>
      <c r="M40" s="499">
        <v>3450337928.2700005</v>
      </c>
      <c r="N40" s="385"/>
      <c r="O40" s="494">
        <v>634.85384240710994</v>
      </c>
      <c r="P40" s="495">
        <v>723.74371839071216</v>
      </c>
      <c r="Q40" s="496">
        <v>429.02580496258395</v>
      </c>
      <c r="S40" s="153"/>
      <c r="X40" s="526"/>
      <c r="Y40" s="526"/>
      <c r="Z40" s="526"/>
      <c r="AA40" s="526"/>
    </row>
    <row r="41" spans="1:27" s="68" customFormat="1" ht="12" hidden="1" customHeight="1" x14ac:dyDescent="0.2">
      <c r="A41" s="894"/>
      <c r="B41" s="895" t="s">
        <v>655</v>
      </c>
      <c r="C41" s="276"/>
      <c r="D41" s="385"/>
      <c r="E41" s="498">
        <v>26664439</v>
      </c>
      <c r="F41" s="495">
        <v>0.12770352834319265</v>
      </c>
      <c r="G41" s="500">
        <v>18622177</v>
      </c>
      <c r="H41" s="499">
        <v>8042262</v>
      </c>
      <c r="I41" s="500"/>
      <c r="J41" s="498">
        <v>24837657169.520008</v>
      </c>
      <c r="K41" s="340">
        <v>46.126030030098853</v>
      </c>
      <c r="L41" s="500">
        <v>19580434762.570007</v>
      </c>
      <c r="M41" s="499">
        <v>5257222406.9499998</v>
      </c>
      <c r="N41" s="385"/>
      <c r="O41" s="494">
        <v>931.48995819938341</v>
      </c>
      <c r="P41" s="495">
        <v>1051.4578807069661</v>
      </c>
      <c r="Q41" s="496">
        <v>653.69946999364106</v>
      </c>
      <c r="S41" s="153"/>
      <c r="X41" s="526"/>
      <c r="Y41" s="526"/>
      <c r="Z41" s="526"/>
      <c r="AA41" s="526"/>
    </row>
    <row r="42" spans="1:27" s="68" customFormat="1" ht="12" hidden="1" customHeight="1" x14ac:dyDescent="0.2">
      <c r="A42" s="894"/>
      <c r="B42" s="109" t="s">
        <v>129</v>
      </c>
      <c r="C42" s="276"/>
      <c r="D42" s="385"/>
      <c r="E42" s="498">
        <v>26805413</v>
      </c>
      <c r="F42" s="495">
        <v>0.52869666599772991</v>
      </c>
      <c r="G42" s="500">
        <v>18728678</v>
      </c>
      <c r="H42" s="499">
        <v>8076735</v>
      </c>
      <c r="I42" s="500"/>
      <c r="J42" s="498">
        <v>17065664558.93</v>
      </c>
      <c r="K42" s="340">
        <v>-31.291166302623552</v>
      </c>
      <c r="L42" s="500">
        <v>13604431788.920002</v>
      </c>
      <c r="M42" s="499">
        <v>3461232770.0099993</v>
      </c>
      <c r="N42" s="385"/>
      <c r="O42" s="494">
        <v>636.64993928390504</v>
      </c>
      <c r="P42" s="495">
        <v>726.39573326638447</v>
      </c>
      <c r="Q42" s="496">
        <v>428.54355999175402</v>
      </c>
      <c r="S42" s="153"/>
      <c r="X42" s="526"/>
      <c r="Y42" s="526"/>
      <c r="Z42" s="526"/>
      <c r="AA42" s="526"/>
    </row>
    <row r="43" spans="1:27" s="68" customFormat="1" ht="12" hidden="1" customHeight="1" x14ac:dyDescent="0.2">
      <c r="A43" s="490"/>
      <c r="B43" s="385" t="s">
        <v>130</v>
      </c>
      <c r="C43" s="499"/>
      <c r="D43" s="385"/>
      <c r="E43" s="498">
        <v>26871844</v>
      </c>
      <c r="F43" s="495">
        <v>0.2478268102043435</v>
      </c>
      <c r="G43" s="500">
        <v>18779802</v>
      </c>
      <c r="H43" s="499">
        <v>8092042</v>
      </c>
      <c r="I43" s="500"/>
      <c r="J43" s="498">
        <v>17112149438.370003</v>
      </c>
      <c r="K43" s="340">
        <v>0.27238833436273868</v>
      </c>
      <c r="L43" s="500">
        <v>13650894965.000002</v>
      </c>
      <c r="M43" s="499">
        <v>3461254473.3700004</v>
      </c>
      <c r="N43" s="385"/>
      <c r="O43" s="494">
        <v>636.8059236414889</v>
      </c>
      <c r="P43" s="495">
        <v>726.89237964276742</v>
      </c>
      <c r="Q43" s="496">
        <v>427.73560411203999</v>
      </c>
      <c r="S43" s="153"/>
      <c r="X43" s="526"/>
      <c r="Y43" s="526"/>
      <c r="Z43" s="526"/>
      <c r="AA43" s="526"/>
    </row>
    <row r="44" spans="1:27" s="68" customFormat="1" ht="12" hidden="1" customHeight="1" x14ac:dyDescent="0.2">
      <c r="A44" s="490"/>
      <c r="B44" s="385" t="s">
        <v>606</v>
      </c>
      <c r="C44" s="499"/>
      <c r="D44" s="385"/>
      <c r="E44" s="498">
        <v>26961577</v>
      </c>
      <c r="F44" s="495">
        <v>0.33392944674730529</v>
      </c>
      <c r="G44" s="500">
        <v>18844326</v>
      </c>
      <c r="H44" s="499">
        <v>8117251</v>
      </c>
      <c r="I44" s="500"/>
      <c r="J44" s="498">
        <v>17043928522.189999</v>
      </c>
      <c r="K44" s="340">
        <v>-0.39866947414002318</v>
      </c>
      <c r="L44" s="500">
        <v>13597478405.929998</v>
      </c>
      <c r="M44" s="499">
        <v>3446450116.2600007</v>
      </c>
      <c r="N44" s="385"/>
      <c r="O44" s="494">
        <v>632.15621705622038</v>
      </c>
      <c r="P44" s="495">
        <v>721.56883753390798</v>
      </c>
      <c r="Q44" s="496">
        <v>424.5834108443857</v>
      </c>
      <c r="S44" s="153"/>
      <c r="X44" s="526"/>
      <c r="Y44" s="526"/>
      <c r="Z44" s="526"/>
      <c r="AA44" s="526"/>
    </row>
    <row r="45" spans="1:27" s="68" customFormat="1" ht="12" hidden="1" customHeight="1" x14ac:dyDescent="0.2">
      <c r="A45" s="490"/>
      <c r="B45" s="849" t="s">
        <v>607</v>
      </c>
      <c r="C45" s="499"/>
      <c r="D45" s="385"/>
      <c r="E45" s="498">
        <v>26961577</v>
      </c>
      <c r="F45" s="495">
        <v>0.33392944674730529</v>
      </c>
      <c r="G45" s="500">
        <v>18844326</v>
      </c>
      <c r="H45" s="499">
        <v>8117251</v>
      </c>
      <c r="I45" s="500"/>
      <c r="J45" s="498">
        <v>25207698544.500008</v>
      </c>
      <c r="K45" s="340">
        <v>47.308779854257388</v>
      </c>
      <c r="L45" s="500">
        <v>19926996975.210007</v>
      </c>
      <c r="M45" s="499">
        <v>5280701569.29</v>
      </c>
      <c r="N45" s="385"/>
      <c r="O45" s="494">
        <v>934.94896624555781</v>
      </c>
      <c r="P45" s="495">
        <v>1057.4534199424277</v>
      </c>
      <c r="Q45" s="496">
        <v>650.55294819514631</v>
      </c>
      <c r="S45" s="153"/>
      <c r="X45" s="526"/>
      <c r="Y45" s="526"/>
      <c r="Z45" s="526"/>
      <c r="AA45" s="526"/>
    </row>
    <row r="46" spans="1:27" s="68" customFormat="1" ht="12" hidden="1" customHeight="1" x14ac:dyDescent="0.2">
      <c r="A46" s="490">
        <v>2009</v>
      </c>
      <c r="B46" s="849" t="s">
        <v>186</v>
      </c>
      <c r="C46" s="499"/>
      <c r="D46" s="385"/>
      <c r="E46" s="498">
        <v>27048356</v>
      </c>
      <c r="F46" s="495">
        <v>0.32186173679678021</v>
      </c>
      <c r="G46" s="500">
        <v>18906231</v>
      </c>
      <c r="H46" s="499">
        <v>8142125</v>
      </c>
      <c r="I46" s="500"/>
      <c r="J46" s="498">
        <v>17124126414.780001</v>
      </c>
      <c r="K46" s="340">
        <v>-32.067870517611127</v>
      </c>
      <c r="L46" s="500">
        <v>13660404584.02</v>
      </c>
      <c r="M46" s="499">
        <v>3463721830.7600002</v>
      </c>
      <c r="N46" s="385"/>
      <c r="O46" s="494">
        <v>633.09305803206678</v>
      </c>
      <c r="P46" s="495">
        <v>722.53452229690834</v>
      </c>
      <c r="Q46" s="496">
        <v>425.40759700446756</v>
      </c>
      <c r="S46" s="153"/>
      <c r="X46" s="526"/>
      <c r="Y46" s="526"/>
      <c r="Z46" s="526"/>
      <c r="AA46" s="526"/>
    </row>
    <row r="47" spans="1:27" s="68" customFormat="1" ht="12" hidden="1" customHeight="1" x14ac:dyDescent="0.2">
      <c r="A47" s="887">
        <v>2010</v>
      </c>
      <c r="B47" s="381" t="s">
        <v>119</v>
      </c>
      <c r="C47" s="604"/>
      <c r="D47" s="381"/>
      <c r="E47" s="272" t="s">
        <v>182</v>
      </c>
      <c r="F47" s="134" t="s">
        <v>182</v>
      </c>
      <c r="G47" s="138" t="s">
        <v>182</v>
      </c>
      <c r="H47" s="273" t="s">
        <v>182</v>
      </c>
      <c r="I47" s="603"/>
      <c r="J47" s="601">
        <f>L47+M47</f>
        <v>245736150874.75006</v>
      </c>
      <c r="K47" s="605">
        <v>12.67840582211357</v>
      </c>
      <c r="L47" s="603">
        <f>SUM(L48:L59)</f>
        <v>195588652948.80005</v>
      </c>
      <c r="M47" s="604">
        <f>SUM(M48:M59)</f>
        <v>50147497925.950005</v>
      </c>
      <c r="N47" s="381"/>
      <c r="O47" s="606" t="s">
        <v>182</v>
      </c>
      <c r="P47" s="602" t="s">
        <v>182</v>
      </c>
      <c r="Q47" s="607" t="s">
        <v>182</v>
      </c>
      <c r="S47" s="153"/>
      <c r="X47" s="526"/>
      <c r="Y47" s="526"/>
      <c r="Z47" s="526"/>
      <c r="AA47" s="526"/>
    </row>
    <row r="48" spans="1:27" s="68" customFormat="1" ht="12" hidden="1" customHeight="1" x14ac:dyDescent="0.2">
      <c r="A48" s="1052"/>
      <c r="B48" s="849" t="s">
        <v>30</v>
      </c>
      <c r="C48" s="499"/>
      <c r="D48" s="385"/>
      <c r="E48" s="498">
        <v>27046650</v>
      </c>
      <c r="F48" s="495">
        <v>-6.3072225165883289E-3</v>
      </c>
      <c r="G48" s="500">
        <v>18900839</v>
      </c>
      <c r="H48" s="499">
        <v>8145811</v>
      </c>
      <c r="I48" s="500"/>
      <c r="J48" s="498">
        <v>18530748793.760002</v>
      </c>
      <c r="K48" s="340">
        <v>8.2142723366368742</v>
      </c>
      <c r="L48" s="500">
        <v>14708564192.320002</v>
      </c>
      <c r="M48" s="499">
        <v>3822184601.4399996</v>
      </c>
      <c r="N48" s="385"/>
      <c r="O48" s="494">
        <v>685.14025928386707</v>
      </c>
      <c r="P48" s="495">
        <v>778.19636431589106</v>
      </c>
      <c r="Q48" s="496">
        <v>469.22087947289714</v>
      </c>
      <c r="S48" s="153"/>
      <c r="X48" s="526"/>
      <c r="Y48" s="526"/>
      <c r="Z48" s="526"/>
      <c r="AA48" s="526"/>
    </row>
    <row r="49" spans="1:27" s="68" customFormat="1" ht="12" hidden="1" customHeight="1" x14ac:dyDescent="0.2">
      <c r="A49" s="887"/>
      <c r="B49" s="849" t="s">
        <v>31</v>
      </c>
      <c r="C49" s="499"/>
      <c r="D49" s="385"/>
      <c r="E49" s="498">
        <v>27040008</v>
      </c>
      <c r="F49" s="495">
        <v>-2.455756997631342E-2</v>
      </c>
      <c r="G49" s="500">
        <v>18891550</v>
      </c>
      <c r="H49" s="499">
        <v>8148458</v>
      </c>
      <c r="I49" s="500"/>
      <c r="J49" s="498">
        <v>18513147368.869999</v>
      </c>
      <c r="K49" s="340">
        <v>-9.4984963024968838E-2</v>
      </c>
      <c r="L49" s="500">
        <v>14699657425.509998</v>
      </c>
      <c r="M49" s="499">
        <v>3813489943.3600001</v>
      </c>
      <c r="N49" s="385"/>
      <c r="O49" s="494">
        <v>684.65761433465548</v>
      </c>
      <c r="P49" s="495">
        <v>778.10753620057631</v>
      </c>
      <c r="Q49" s="496">
        <v>468.00142350368623</v>
      </c>
      <c r="S49" s="153"/>
      <c r="X49" s="526"/>
      <c r="Y49" s="526"/>
      <c r="Z49" s="526"/>
      <c r="AA49" s="526"/>
    </row>
    <row r="50" spans="1:27" s="68" customFormat="1" ht="12" hidden="1" customHeight="1" x14ac:dyDescent="0.2">
      <c r="A50" s="887"/>
      <c r="B50" s="849" t="s">
        <v>300</v>
      </c>
      <c r="C50" s="499"/>
      <c r="D50" s="385"/>
      <c r="E50" s="498">
        <v>27116020</v>
      </c>
      <c r="F50" s="495">
        <v>0.28110938428715926</v>
      </c>
      <c r="G50" s="500">
        <v>18962123</v>
      </c>
      <c r="H50" s="499">
        <v>8153897</v>
      </c>
      <c r="I50" s="500"/>
      <c r="J50" s="498">
        <v>18580756013.400002</v>
      </c>
      <c r="K50" s="340">
        <v>0.36519260168417222</v>
      </c>
      <c r="L50" s="500">
        <v>14771195193.969999</v>
      </c>
      <c r="M50" s="499">
        <v>3809560819.4300003</v>
      </c>
      <c r="N50" s="385"/>
      <c r="O50" s="494">
        <v>685.23168272482474</v>
      </c>
      <c r="P50" s="495">
        <v>778.98425160357829</v>
      </c>
      <c r="Q50" s="496">
        <v>467.20737574070415</v>
      </c>
      <c r="S50" s="153"/>
      <c r="X50" s="526"/>
      <c r="Y50" s="526"/>
      <c r="Z50" s="526"/>
      <c r="AA50" s="526"/>
    </row>
    <row r="51" spans="1:27" s="68" customFormat="1" ht="12" hidden="1" customHeight="1" x14ac:dyDescent="0.2">
      <c r="A51" s="887"/>
      <c r="B51" s="849" t="s">
        <v>32</v>
      </c>
      <c r="C51" s="499"/>
      <c r="D51" s="385"/>
      <c r="E51" s="498">
        <v>27302364</v>
      </c>
      <c r="F51" s="495">
        <v>0.68720999615725642</v>
      </c>
      <c r="G51" s="500">
        <v>19101924</v>
      </c>
      <c r="H51" s="499">
        <v>8200440</v>
      </c>
      <c r="I51" s="500"/>
      <c r="J51" s="498">
        <v>18685337984.02</v>
      </c>
      <c r="K51" s="340">
        <v>0.56285099779889158</v>
      </c>
      <c r="L51" s="500">
        <v>14863848532.24</v>
      </c>
      <c r="M51" s="499">
        <v>3821489451.7800002</v>
      </c>
      <c r="N51" s="385"/>
      <c r="O51" s="494">
        <v>684.38535154025487</v>
      </c>
      <c r="P51" s="495">
        <v>778.13358132091821</v>
      </c>
      <c r="Q51" s="496">
        <v>466.01029356717447</v>
      </c>
      <c r="S51" s="153"/>
      <c r="X51" s="526"/>
      <c r="Y51" s="526"/>
      <c r="Z51" s="526"/>
      <c r="AA51" s="526"/>
    </row>
    <row r="52" spans="1:27" s="68" customFormat="1" ht="12" hidden="1" customHeight="1" x14ac:dyDescent="0.2">
      <c r="A52" s="887"/>
      <c r="B52" s="849" t="s">
        <v>33</v>
      </c>
      <c r="C52" s="499"/>
      <c r="D52" s="385"/>
      <c r="E52" s="498">
        <v>27391315</v>
      </c>
      <c r="F52" s="495">
        <v>0.32579962672829588</v>
      </c>
      <c r="G52" s="500">
        <v>19172908</v>
      </c>
      <c r="H52" s="499">
        <v>8218407</v>
      </c>
      <c r="I52" s="500"/>
      <c r="J52" s="498">
        <v>18752551474.990002</v>
      </c>
      <c r="K52" s="340">
        <v>0.35971247096244774</v>
      </c>
      <c r="L52" s="500">
        <v>14926988639.870001</v>
      </c>
      <c r="M52" s="499">
        <v>3825562835.1200004</v>
      </c>
      <c r="N52" s="385"/>
      <c r="O52" s="494">
        <v>684.61669237092133</v>
      </c>
      <c r="P52" s="495">
        <v>778.54588567733185</v>
      </c>
      <c r="Q52" s="496">
        <v>465.48714794971829</v>
      </c>
      <c r="S52" s="153"/>
      <c r="X52" s="526"/>
      <c r="Y52" s="526"/>
      <c r="Z52" s="526"/>
      <c r="AA52" s="526"/>
    </row>
    <row r="53" spans="1:27" s="68" customFormat="1" ht="12" hidden="1" customHeight="1" x14ac:dyDescent="0.2">
      <c r="A53" s="887"/>
      <c r="B53" s="849" t="s">
        <v>34</v>
      </c>
      <c r="C53" s="499"/>
      <c r="D53" s="385"/>
      <c r="E53" s="498">
        <v>27529478</v>
      </c>
      <c r="F53" s="495">
        <v>0.50440440701733369</v>
      </c>
      <c r="G53" s="500">
        <v>19277923</v>
      </c>
      <c r="H53" s="499">
        <v>8251555</v>
      </c>
      <c r="I53" s="500"/>
      <c r="J53" s="498">
        <v>18799607257.700001</v>
      </c>
      <c r="K53" s="340">
        <v>0.25093002822980104</v>
      </c>
      <c r="L53" s="500">
        <v>14971450853.760002</v>
      </c>
      <c r="M53" s="499">
        <v>3828156403.9399996</v>
      </c>
      <c r="N53" s="385"/>
      <c r="O53" s="494">
        <v>682.89007360401092</v>
      </c>
      <c r="P53" s="495">
        <v>776.61119684729533</v>
      </c>
      <c r="Q53" s="496">
        <v>463.93151399221114</v>
      </c>
      <c r="S53" s="153"/>
      <c r="X53" s="526"/>
      <c r="Y53" s="526"/>
      <c r="Z53" s="526"/>
      <c r="AA53" s="526"/>
    </row>
    <row r="54" spans="1:27" s="68" customFormat="1" ht="12" hidden="1" customHeight="1" x14ac:dyDescent="0.2">
      <c r="A54" s="887"/>
      <c r="B54" s="849" t="s">
        <v>35</v>
      </c>
      <c r="C54" s="499"/>
      <c r="D54" s="385"/>
      <c r="E54" s="498">
        <v>27540755</v>
      </c>
      <c r="F54" s="495">
        <v>4.0963362981316642E-2</v>
      </c>
      <c r="G54" s="500">
        <v>19279428</v>
      </c>
      <c r="H54" s="499">
        <v>8261327</v>
      </c>
      <c r="I54" s="500"/>
      <c r="J54" s="498">
        <v>19863297458.59</v>
      </c>
      <c r="K54" s="340">
        <v>5.6580448001344763</v>
      </c>
      <c r="L54" s="500">
        <v>16021275740.219999</v>
      </c>
      <c r="M54" s="499">
        <v>3842021718.3699994</v>
      </c>
      <c r="N54" s="385"/>
      <c r="O54" s="494">
        <v>721.23285867035963</v>
      </c>
      <c r="P54" s="495">
        <v>831.00368642783383</v>
      </c>
      <c r="Q54" s="496">
        <v>465.06108744636299</v>
      </c>
      <c r="S54" s="153"/>
      <c r="X54" s="526"/>
      <c r="Y54" s="526"/>
      <c r="Z54" s="526"/>
      <c r="AA54" s="526"/>
    </row>
    <row r="55" spans="1:27" s="68" customFormat="1" ht="12" hidden="1" customHeight="1" x14ac:dyDescent="0.2">
      <c r="A55" s="894"/>
      <c r="B55" s="895" t="s">
        <v>653</v>
      </c>
      <c r="C55" s="276"/>
      <c r="D55" s="385"/>
      <c r="E55" s="498">
        <v>27634638</v>
      </c>
      <c r="F55" s="495">
        <v>0.34088753195038457</v>
      </c>
      <c r="G55" s="500">
        <v>19354094</v>
      </c>
      <c r="H55" s="499">
        <v>8280544</v>
      </c>
      <c r="I55" s="500"/>
      <c r="J55" s="498">
        <v>27917817960.669998</v>
      </c>
      <c r="K55" s="340">
        <v>40.549765308965725</v>
      </c>
      <c r="L55" s="500">
        <v>22035217679.07</v>
      </c>
      <c r="M55" s="499">
        <v>5882600281.6000004</v>
      </c>
      <c r="N55" s="385"/>
      <c r="O55" s="494">
        <v>1010.2472831621676</v>
      </c>
      <c r="P55" s="495">
        <v>1138.530053593312</v>
      </c>
      <c r="Q55" s="496">
        <v>710.41229677663694</v>
      </c>
      <c r="S55" s="153"/>
      <c r="X55" s="526"/>
      <c r="Y55" s="526"/>
      <c r="Z55" s="526"/>
      <c r="AA55" s="526"/>
    </row>
    <row r="56" spans="1:27" s="68" customFormat="1" ht="12" hidden="1" customHeight="1" x14ac:dyDescent="0.2">
      <c r="A56" s="894"/>
      <c r="B56" s="895" t="s">
        <v>129</v>
      </c>
      <c r="C56" s="276"/>
      <c r="D56" s="385"/>
      <c r="E56" s="498">
        <v>27771475</v>
      </c>
      <c r="F56" s="495">
        <v>0.49516480005997732</v>
      </c>
      <c r="G56" s="500">
        <v>19455979</v>
      </c>
      <c r="H56" s="499">
        <v>8315496</v>
      </c>
      <c r="I56" s="500"/>
      <c r="J56" s="498">
        <v>19121135227.279999</v>
      </c>
      <c r="K56" s="340">
        <v>-31.509205861942966</v>
      </c>
      <c r="L56" s="500">
        <v>15267311420.379997</v>
      </c>
      <c r="M56" s="499">
        <v>3853823806.9000006</v>
      </c>
      <c r="N56" s="385"/>
      <c r="O56" s="494">
        <v>688.51709271041591</v>
      </c>
      <c r="P56" s="495">
        <v>784.71052114005658</v>
      </c>
      <c r="Q56" s="496">
        <v>463.4508641336609</v>
      </c>
      <c r="S56" s="153"/>
      <c r="X56" s="526"/>
      <c r="Y56" s="526"/>
      <c r="Z56" s="526"/>
      <c r="AA56" s="526"/>
    </row>
    <row r="57" spans="1:27" s="68" customFormat="1" ht="12" hidden="1" customHeight="1" x14ac:dyDescent="0.2">
      <c r="A57" s="894"/>
      <c r="B57" s="895" t="s">
        <v>130</v>
      </c>
      <c r="C57" s="276"/>
      <c r="D57" s="385"/>
      <c r="E57" s="498">
        <v>27846188</v>
      </c>
      <c r="F57" s="495">
        <v>0.26902784241744637</v>
      </c>
      <c r="G57" s="500">
        <v>19521266</v>
      </c>
      <c r="H57" s="499">
        <v>8324922</v>
      </c>
      <c r="I57" s="500"/>
      <c r="J57" s="498">
        <v>19202191209.5</v>
      </c>
      <c r="K57" s="340">
        <v>0.42390779238024034</v>
      </c>
      <c r="L57" s="500">
        <v>15345951923.390001</v>
      </c>
      <c r="M57" s="499">
        <v>3856239286.1100001</v>
      </c>
      <c r="N57" s="385"/>
      <c r="O57" s="494">
        <v>689.58060649091362</v>
      </c>
      <c r="P57" s="495">
        <v>786.11458516010191</v>
      </c>
      <c r="Q57" s="496">
        <v>463.21626630375636</v>
      </c>
      <c r="S57" s="153"/>
      <c r="X57" s="526"/>
      <c r="Y57" s="526"/>
      <c r="Z57" s="526"/>
      <c r="AA57" s="526"/>
    </row>
    <row r="58" spans="1:27" s="68" customFormat="1" ht="12" hidden="1" customHeight="1" x14ac:dyDescent="0.2">
      <c r="A58" s="490"/>
      <c r="B58" s="849" t="s">
        <v>606</v>
      </c>
      <c r="C58" s="499"/>
      <c r="D58" s="385"/>
      <c r="E58" s="498">
        <v>28039076</v>
      </c>
      <c r="F58" s="495">
        <v>0.69269086310843608</v>
      </c>
      <c r="G58" s="500">
        <v>19682801</v>
      </c>
      <c r="H58" s="499">
        <v>8356275</v>
      </c>
      <c r="I58" s="500"/>
      <c r="J58" s="498">
        <v>28433357174.159996</v>
      </c>
      <c r="K58" s="340">
        <v>48.073502986956051</v>
      </c>
      <c r="L58" s="500">
        <v>22508108888.559998</v>
      </c>
      <c r="M58" s="499">
        <v>5925248285.6000004</v>
      </c>
      <c r="N58" s="385"/>
      <c r="O58" s="494">
        <v>1014.0618461949315</v>
      </c>
      <c r="P58" s="495">
        <v>1143.541962780602</v>
      </c>
      <c r="Q58" s="496">
        <v>709.07770335466466</v>
      </c>
      <c r="S58" s="153"/>
      <c r="X58" s="526"/>
      <c r="Y58" s="526"/>
      <c r="Z58" s="526"/>
      <c r="AA58" s="526"/>
    </row>
    <row r="59" spans="1:27" s="68" customFormat="1" ht="12" customHeight="1" x14ac:dyDescent="0.2">
      <c r="A59" s="887">
        <v>2010</v>
      </c>
      <c r="B59" s="1065" t="s">
        <v>186</v>
      </c>
      <c r="C59" s="499"/>
      <c r="D59" s="385"/>
      <c r="E59" s="601">
        <v>28141263</v>
      </c>
      <c r="F59" s="602">
        <v>4.0405671975036084</v>
      </c>
      <c r="G59" s="603">
        <v>19763710</v>
      </c>
      <c r="H59" s="604">
        <v>8377553</v>
      </c>
      <c r="I59" s="603"/>
      <c r="J59" s="601">
        <v>19336202951.810001</v>
      </c>
      <c r="K59" s="605">
        <v>12.917894223910519</v>
      </c>
      <c r="L59" s="603">
        <v>15469082459.510002</v>
      </c>
      <c r="M59" s="604">
        <v>3867120492.2999997</v>
      </c>
      <c r="N59" s="381"/>
      <c r="O59" s="606">
        <v>687.11212257282136</v>
      </c>
      <c r="P59" s="602">
        <v>782.70134805206123</v>
      </c>
      <c r="Q59" s="607">
        <v>461.60501667969152</v>
      </c>
      <c r="X59" s="526"/>
      <c r="Y59" s="526"/>
      <c r="Z59" s="526"/>
      <c r="AA59" s="526"/>
    </row>
    <row r="60" spans="1:27" s="68" customFormat="1" ht="12" hidden="1" customHeight="1" x14ac:dyDescent="0.2">
      <c r="A60" s="887">
        <v>2011</v>
      </c>
      <c r="B60" s="381" t="s">
        <v>119</v>
      </c>
      <c r="C60" s="604"/>
      <c r="D60" s="381"/>
      <c r="E60" s="272" t="s">
        <v>182</v>
      </c>
      <c r="F60" s="134" t="s">
        <v>182</v>
      </c>
      <c r="G60" s="138" t="s">
        <v>182</v>
      </c>
      <c r="H60" s="273" t="s">
        <v>182</v>
      </c>
      <c r="I60" s="603"/>
      <c r="J60" s="601">
        <f>L60+M60</f>
        <v>271778742814.67001</v>
      </c>
      <c r="K60" s="605">
        <f>(J60/J47-1)*100</f>
        <v>10.597786222017325</v>
      </c>
      <c r="L60" s="603">
        <f>SUM(L61:L72)</f>
        <v>217422871803.12003</v>
      </c>
      <c r="M60" s="604">
        <f>SUM(M61:M72)</f>
        <v>54355871011.549995</v>
      </c>
      <c r="N60" s="381"/>
      <c r="O60" s="606" t="s">
        <v>182</v>
      </c>
      <c r="P60" s="602" t="s">
        <v>182</v>
      </c>
      <c r="Q60" s="607" t="s">
        <v>182</v>
      </c>
      <c r="X60" s="526"/>
      <c r="Y60" s="526"/>
      <c r="Z60" s="526"/>
      <c r="AA60" s="526"/>
    </row>
    <row r="61" spans="1:27" s="68" customFormat="1" ht="12" hidden="1" customHeight="1" x14ac:dyDescent="0.2">
      <c r="A61" s="490"/>
      <c r="B61" s="849" t="s">
        <v>30</v>
      </c>
      <c r="C61" s="499"/>
      <c r="D61" s="385"/>
      <c r="E61" s="498">
        <v>28161957</v>
      </c>
      <c r="F61" s="495">
        <v>7.35361451261074E-2</v>
      </c>
      <c r="G61" s="500">
        <v>19778375</v>
      </c>
      <c r="H61" s="499">
        <v>8383582</v>
      </c>
      <c r="I61" s="500"/>
      <c r="J61" s="498">
        <v>20606330508.150002</v>
      </c>
      <c r="K61" s="340">
        <v>6.5686503162251331</v>
      </c>
      <c r="L61" s="500">
        <v>16489391100.460001</v>
      </c>
      <c r="M61" s="499">
        <v>4116939407.6900001</v>
      </c>
      <c r="N61" s="385"/>
      <c r="O61" s="494">
        <v>731.70804529493466</v>
      </c>
      <c r="P61" s="495">
        <v>833.708082714581</v>
      </c>
      <c r="Q61" s="496">
        <v>491.07164547206673</v>
      </c>
      <c r="X61" s="526"/>
      <c r="Y61" s="526"/>
      <c r="Z61" s="526"/>
      <c r="AA61" s="526"/>
    </row>
    <row r="62" spans="1:27" s="68" customFormat="1" ht="12" hidden="1" customHeight="1" x14ac:dyDescent="0.2">
      <c r="A62" s="490"/>
      <c r="B62" s="385" t="s">
        <v>31</v>
      </c>
      <c r="C62" s="499"/>
      <c r="D62" s="385"/>
      <c r="E62" s="498">
        <v>28249297</v>
      </c>
      <c r="F62" s="495">
        <v>0.3101346969601515</v>
      </c>
      <c r="G62" s="500">
        <v>19852293</v>
      </c>
      <c r="H62" s="499">
        <v>8397004</v>
      </c>
      <c r="I62" s="500"/>
      <c r="J62" s="498">
        <v>20654240856.079998</v>
      </c>
      <c r="K62" s="340">
        <v>0.23250305487940714</v>
      </c>
      <c r="L62" s="500">
        <v>16539260126.839998</v>
      </c>
      <c r="M62" s="499">
        <v>4114980729.2399993</v>
      </c>
      <c r="N62" s="385"/>
      <c r="O62" s="494">
        <v>731.14176455718518</v>
      </c>
      <c r="P62" s="495">
        <v>833.11585854792679</v>
      </c>
      <c r="Q62" s="496">
        <v>490.05344397120678</v>
      </c>
      <c r="X62" s="526"/>
      <c r="Y62" s="526"/>
      <c r="Z62" s="526"/>
      <c r="AA62" s="526"/>
    </row>
    <row r="63" spans="1:27" s="68" customFormat="1" ht="12" hidden="1" customHeight="1" x14ac:dyDescent="0.2">
      <c r="A63" s="490"/>
      <c r="B63" s="385" t="s">
        <v>300</v>
      </c>
      <c r="C63" s="499"/>
      <c r="D63" s="385"/>
      <c r="E63" s="498">
        <v>28273718</v>
      </c>
      <c r="F63" s="495">
        <v>8.6448168957975469E-2</v>
      </c>
      <c r="G63" s="500">
        <v>19869534</v>
      </c>
      <c r="H63" s="499">
        <v>8404184</v>
      </c>
      <c r="I63" s="500"/>
      <c r="J63" s="498">
        <v>20759169989.379997</v>
      </c>
      <c r="K63" s="340">
        <v>0.50802706345467463</v>
      </c>
      <c r="L63" s="500">
        <v>16607888702.999998</v>
      </c>
      <c r="M63" s="499">
        <v>4151281286.3799996</v>
      </c>
      <c r="N63" s="385"/>
      <c r="O63" s="494">
        <v>734.22144160099481</v>
      </c>
      <c r="P63" s="495">
        <v>835.84691533279033</v>
      </c>
      <c r="Q63" s="496">
        <v>493.95411694698731</v>
      </c>
      <c r="X63" s="526"/>
      <c r="Y63" s="526"/>
      <c r="Z63" s="526"/>
      <c r="AA63" s="526"/>
    </row>
    <row r="64" spans="1:27" s="68" customFormat="1" ht="12" hidden="1" customHeight="1" x14ac:dyDescent="0.2">
      <c r="A64" s="490"/>
      <c r="B64" s="385" t="s">
        <v>32</v>
      </c>
      <c r="C64" s="499"/>
      <c r="D64" s="385"/>
      <c r="E64" s="498">
        <v>28393504</v>
      </c>
      <c r="F64" s="495">
        <v>0.42366553984869437</v>
      </c>
      <c r="G64" s="500">
        <v>19967407</v>
      </c>
      <c r="H64" s="499">
        <v>8426097</v>
      </c>
      <c r="I64" s="500"/>
      <c r="J64" s="498">
        <v>20844425691.029999</v>
      </c>
      <c r="K64" s="340">
        <v>0.41068935652830429</v>
      </c>
      <c r="L64" s="500">
        <v>16690477315.27</v>
      </c>
      <c r="M64" s="499">
        <v>4153948375.7600002</v>
      </c>
      <c r="N64" s="385"/>
      <c r="O64" s="494">
        <v>734.12656962064273</v>
      </c>
      <c r="P64" s="495">
        <v>835.88606749339067</v>
      </c>
      <c r="Q64" s="496">
        <v>492.98606172703688</v>
      </c>
      <c r="X64" s="526"/>
      <c r="Y64" s="526"/>
      <c r="Z64" s="526"/>
      <c r="AA64" s="526"/>
    </row>
    <row r="65" spans="1:27" s="68" customFormat="1" ht="12" hidden="1" customHeight="1" x14ac:dyDescent="0.2">
      <c r="A65" s="490"/>
      <c r="B65" s="385" t="s">
        <v>33</v>
      </c>
      <c r="C65" s="499"/>
      <c r="D65" s="385"/>
      <c r="E65" s="498">
        <v>28433884</v>
      </c>
      <c r="F65" s="495">
        <v>0.14221562791263409</v>
      </c>
      <c r="G65" s="500">
        <v>19997709</v>
      </c>
      <c r="H65" s="499">
        <v>8436175</v>
      </c>
      <c r="I65" s="500"/>
      <c r="J65" s="498">
        <v>20876230347.230003</v>
      </c>
      <c r="K65" s="340">
        <v>0.15258111051574819</v>
      </c>
      <c r="L65" s="500">
        <v>16723099667.770002</v>
      </c>
      <c r="M65" s="499">
        <v>4153130679.4599996</v>
      </c>
      <c r="N65" s="385"/>
      <c r="O65" s="494">
        <v>734.20255731612338</v>
      </c>
      <c r="P65" s="495">
        <v>836.25077591488116</v>
      </c>
      <c r="Q65" s="496">
        <v>492.30020470888758</v>
      </c>
      <c r="X65" s="526"/>
      <c r="Y65" s="526"/>
      <c r="Z65" s="526"/>
      <c r="AA65" s="526"/>
    </row>
    <row r="66" spans="1:27" s="68" customFormat="1" ht="12" hidden="1" customHeight="1" x14ac:dyDescent="0.2">
      <c r="A66" s="490"/>
      <c r="B66" s="385" t="s">
        <v>34</v>
      </c>
      <c r="C66" s="499"/>
      <c r="D66" s="385"/>
      <c r="E66" s="498">
        <v>28596156</v>
      </c>
      <c r="F66" s="495">
        <v>0.57069938106240059</v>
      </c>
      <c r="G66" s="500">
        <v>20123148</v>
      </c>
      <c r="H66" s="499">
        <v>8473008</v>
      </c>
      <c r="I66" s="500"/>
      <c r="J66" s="498">
        <v>20983022762.560001</v>
      </c>
      <c r="K66" s="340">
        <v>0.51155028256415491</v>
      </c>
      <c r="L66" s="500">
        <v>16820443595.140001</v>
      </c>
      <c r="M66" s="499">
        <v>4162579167.4200001</v>
      </c>
      <c r="N66" s="385"/>
      <c r="O66" s="494">
        <v>733.77074745850462</v>
      </c>
      <c r="P66" s="495">
        <v>835.87536081034648</v>
      </c>
      <c r="Q66" s="496">
        <v>491.27525518918429</v>
      </c>
      <c r="X66" s="526"/>
      <c r="Y66" s="526"/>
      <c r="Z66" s="526"/>
      <c r="AA66" s="526"/>
    </row>
    <row r="67" spans="1:27" s="68" customFormat="1" ht="12" hidden="1" customHeight="1" x14ac:dyDescent="0.2">
      <c r="A67" s="490"/>
      <c r="B67" s="385" t="s">
        <v>35</v>
      </c>
      <c r="C67" s="499"/>
      <c r="D67" s="385"/>
      <c r="E67" s="498">
        <v>28644427</v>
      </c>
      <c r="F67" s="495">
        <v>0.16880240826773196</v>
      </c>
      <c r="G67" s="500">
        <v>20157656</v>
      </c>
      <c r="H67" s="499">
        <v>8486771</v>
      </c>
      <c r="I67" s="500"/>
      <c r="J67" s="498">
        <v>21005859868.200001</v>
      </c>
      <c r="K67" s="340">
        <v>0.10883610954637302</v>
      </c>
      <c r="L67" s="500">
        <v>16844684578.83</v>
      </c>
      <c r="M67" s="499">
        <v>4161175289.3699999</v>
      </c>
      <c r="N67" s="385"/>
      <c r="O67" s="494">
        <v>733.33147380466016</v>
      </c>
      <c r="P67" s="495">
        <v>835.64699084208996</v>
      </c>
      <c r="Q67" s="496">
        <v>490.31313433224483</v>
      </c>
      <c r="X67" s="526"/>
      <c r="Y67" s="526"/>
      <c r="Z67" s="526"/>
      <c r="AA67" s="526"/>
    </row>
    <row r="68" spans="1:27" s="68" customFormat="1" ht="12" hidden="1" customHeight="1" x14ac:dyDescent="0.2">
      <c r="A68" s="894"/>
      <c r="B68" s="895" t="s">
        <v>653</v>
      </c>
      <c r="C68" s="276"/>
      <c r="D68" s="385"/>
      <c r="E68" s="498">
        <v>28769045</v>
      </c>
      <c r="F68" s="495">
        <v>0.43505146742854883</v>
      </c>
      <c r="G68" s="500">
        <v>20256992</v>
      </c>
      <c r="H68" s="499">
        <v>8512053</v>
      </c>
      <c r="I68" s="500"/>
      <c r="J68" s="498">
        <v>31000901601.09</v>
      </c>
      <c r="K68" s="340">
        <v>47.582159433621321</v>
      </c>
      <c r="L68" s="500">
        <v>24589837017.880001</v>
      </c>
      <c r="M68" s="499">
        <v>6411064583.21</v>
      </c>
      <c r="N68" s="385"/>
      <c r="O68" s="494">
        <v>1077.5784041872089</v>
      </c>
      <c r="P68" s="495">
        <v>1213.8938011072919</v>
      </c>
      <c r="Q68" s="496">
        <v>753.17489014812293</v>
      </c>
      <c r="X68" s="526"/>
      <c r="Y68" s="526"/>
      <c r="Z68" s="526"/>
      <c r="AA68" s="526"/>
    </row>
    <row r="69" spans="1:27" s="68" customFormat="1" ht="12" hidden="1" customHeight="1" x14ac:dyDescent="0.2">
      <c r="A69" s="894"/>
      <c r="B69" s="895" t="s">
        <v>129</v>
      </c>
      <c r="C69" s="276"/>
      <c r="D69" s="385"/>
      <c r="E69" s="498">
        <v>28828225</v>
      </c>
      <c r="F69" s="495">
        <v>0.20570721064949726</v>
      </c>
      <c r="G69" s="500">
        <v>20300735</v>
      </c>
      <c r="H69" s="499">
        <v>8527490</v>
      </c>
      <c r="I69" s="500"/>
      <c r="J69" s="498">
        <v>21237144213.41</v>
      </c>
      <c r="K69" s="340">
        <v>-31.495075573339793</v>
      </c>
      <c r="L69" s="500">
        <v>17071086021.92</v>
      </c>
      <c r="M69" s="499">
        <v>4166058191.4899998</v>
      </c>
      <c r="N69" s="385"/>
      <c r="O69" s="494">
        <v>736.678869871801</v>
      </c>
      <c r="P69" s="495">
        <v>840.90975139175998</v>
      </c>
      <c r="Q69" s="496">
        <v>488.54448278332779</v>
      </c>
      <c r="X69" s="526"/>
      <c r="Y69" s="526"/>
      <c r="Z69" s="526"/>
      <c r="AA69" s="526"/>
    </row>
    <row r="70" spans="1:27" s="68" customFormat="1" ht="12" hidden="1" customHeight="1" x14ac:dyDescent="0.2">
      <c r="A70" s="894"/>
      <c r="B70" s="895" t="s">
        <v>130</v>
      </c>
      <c r="C70" s="276"/>
      <c r="D70" s="385"/>
      <c r="E70" s="498">
        <v>28898031</v>
      </c>
      <c r="F70" s="495">
        <v>0.24214463429503841</v>
      </c>
      <c r="G70" s="500">
        <v>20354010</v>
      </c>
      <c r="H70" s="499">
        <v>8544021</v>
      </c>
      <c r="I70" s="500"/>
      <c r="J70" s="498">
        <v>21205443047.59</v>
      </c>
      <c r="K70" s="340">
        <v>-0.14927226326401088</v>
      </c>
      <c r="L70" s="500">
        <v>17036876576.379999</v>
      </c>
      <c r="M70" s="499">
        <v>4168566471.2099996</v>
      </c>
      <c r="N70" s="385"/>
      <c r="O70" s="494">
        <v>733.80234963378643</v>
      </c>
      <c r="P70" s="495">
        <v>837.02801444924114</v>
      </c>
      <c r="Q70" s="496">
        <v>487.89281665038038</v>
      </c>
      <c r="X70" s="526"/>
      <c r="Y70" s="526"/>
      <c r="Z70" s="526"/>
      <c r="AA70" s="526"/>
    </row>
    <row r="71" spans="1:27" s="68" customFormat="1" ht="12" hidden="1" customHeight="1" x14ac:dyDescent="0.2">
      <c r="A71" s="490"/>
      <c r="B71" s="849" t="s">
        <v>606</v>
      </c>
      <c r="C71" s="499"/>
      <c r="D71" s="385"/>
      <c r="E71" s="498">
        <v>29001096</v>
      </c>
      <c r="F71" s="495">
        <v>0.35665059671365906</v>
      </c>
      <c r="G71" s="500">
        <v>20438775</v>
      </c>
      <c r="H71" s="499">
        <v>8562321</v>
      </c>
      <c r="I71" s="500"/>
      <c r="J71" s="498">
        <v>31406362843.110001</v>
      </c>
      <c r="K71" s="340">
        <v>48.105195315310034</v>
      </c>
      <c r="L71" s="500">
        <v>24976648534.119999</v>
      </c>
      <c r="M71" s="499">
        <v>6429714308.9899998</v>
      </c>
      <c r="N71" s="385"/>
      <c r="O71" s="494">
        <v>1082.9371015188531</v>
      </c>
      <c r="P71" s="495">
        <v>1222.0227745606085</v>
      </c>
      <c r="Q71" s="496">
        <v>750.93123803580829</v>
      </c>
      <c r="X71" s="526"/>
      <c r="Y71" s="526"/>
      <c r="Z71" s="526"/>
      <c r="AA71" s="526"/>
    </row>
    <row r="72" spans="1:27" s="68" customFormat="1" ht="12" customHeight="1" x14ac:dyDescent="0.2">
      <c r="A72" s="887">
        <v>2011</v>
      </c>
      <c r="B72" s="1065" t="s">
        <v>186</v>
      </c>
      <c r="C72" s="604"/>
      <c r="D72" s="381"/>
      <c r="E72" s="601">
        <v>29051423</v>
      </c>
      <c r="F72" s="602">
        <f>(E72/E59-1)*100</f>
        <v>3.2342542692557874</v>
      </c>
      <c r="G72" s="603">
        <v>20473754</v>
      </c>
      <c r="H72" s="604">
        <v>8577669</v>
      </c>
      <c r="I72" s="603"/>
      <c r="J72" s="601">
        <v>21199611086.840004</v>
      </c>
      <c r="K72" s="602">
        <f>(J72/J59-1)*100</f>
        <v>9.636887550642804</v>
      </c>
      <c r="L72" s="603">
        <v>17033178565.510004</v>
      </c>
      <c r="M72" s="604">
        <v>4166432521.3299999</v>
      </c>
      <c r="N72" s="381"/>
      <c r="O72" s="606">
        <v>729.72711480742282</v>
      </c>
      <c r="P72" s="602">
        <v>831.95190122485621</v>
      </c>
      <c r="Q72" s="607">
        <v>485.7301583134066</v>
      </c>
      <c r="X72" s="526"/>
      <c r="Y72" s="526"/>
      <c r="Z72" s="526"/>
      <c r="AA72" s="526"/>
    </row>
    <row r="73" spans="1:27" s="68" customFormat="1" ht="12" hidden="1" customHeight="1" x14ac:dyDescent="0.2">
      <c r="A73" s="242">
        <v>2012</v>
      </c>
      <c r="B73" s="381" t="s">
        <v>119</v>
      </c>
      <c r="C73" s="604"/>
      <c r="D73" s="381"/>
      <c r="E73" s="272" t="s">
        <v>182</v>
      </c>
      <c r="F73" s="134" t="s">
        <v>182</v>
      </c>
      <c r="G73" s="138" t="s">
        <v>182</v>
      </c>
      <c r="H73" s="273" t="s">
        <v>182</v>
      </c>
      <c r="I73" s="603"/>
      <c r="J73" s="601">
        <f>L73+M73</f>
        <v>308394340222.13983</v>
      </c>
      <c r="K73" s="605">
        <f>(J73/J60-1)*100</f>
        <v>13.472575900624628</v>
      </c>
      <c r="L73" s="603">
        <f>SUM(L74:L85)</f>
        <v>245135326732.53983</v>
      </c>
      <c r="M73" s="604">
        <f>SUM(M74:M85)</f>
        <v>63259013489.600006</v>
      </c>
      <c r="N73" s="381"/>
      <c r="O73" s="606" t="s">
        <v>182</v>
      </c>
      <c r="P73" s="602" t="s">
        <v>182</v>
      </c>
      <c r="Q73" s="607" t="s">
        <v>182</v>
      </c>
      <c r="X73" s="526"/>
      <c r="Y73" s="526"/>
      <c r="Z73" s="526"/>
      <c r="AA73" s="526"/>
    </row>
    <row r="74" spans="1:27" s="68" customFormat="1" ht="12" hidden="1" customHeight="1" x14ac:dyDescent="0.2">
      <c r="A74" s="242"/>
      <c r="B74" s="385" t="s">
        <v>30</v>
      </c>
      <c r="C74" s="499"/>
      <c r="D74" s="385"/>
      <c r="E74" s="498">
        <v>29071369</v>
      </c>
      <c r="F74" s="495">
        <v>6.8657566274810122E-2</v>
      </c>
      <c r="G74" s="500">
        <v>20488839</v>
      </c>
      <c r="H74" s="499">
        <v>8582530</v>
      </c>
      <c r="I74" s="500"/>
      <c r="J74" s="498">
        <v>23480808775.550003</v>
      </c>
      <c r="K74" s="340">
        <v>10.760563858296868</v>
      </c>
      <c r="L74" s="500">
        <v>18661096124.360004</v>
      </c>
      <c r="M74" s="499">
        <v>4819712651.1899986</v>
      </c>
      <c r="N74" s="385"/>
      <c r="O74" s="494">
        <v>807.69532303587084</v>
      </c>
      <c r="P74" s="495">
        <v>910.79324330480631</v>
      </c>
      <c r="Q74" s="496">
        <v>561.57247934932923</v>
      </c>
      <c r="X74" s="526"/>
      <c r="Y74" s="526"/>
      <c r="Z74" s="526"/>
      <c r="AA74" s="526"/>
    </row>
    <row r="75" spans="1:27" s="68" customFormat="1" ht="12" hidden="1" customHeight="1" x14ac:dyDescent="0.2">
      <c r="A75" s="242"/>
      <c r="B75" s="385" t="s">
        <v>31</v>
      </c>
      <c r="C75" s="499"/>
      <c r="D75" s="385"/>
      <c r="E75" s="498">
        <v>29160285</v>
      </c>
      <c r="F75" s="495">
        <v>0.30585418939164111</v>
      </c>
      <c r="G75" s="500">
        <v>20562479</v>
      </c>
      <c r="H75" s="499">
        <v>8597806</v>
      </c>
      <c r="I75" s="500"/>
      <c r="J75" s="498">
        <v>23527559991.170002</v>
      </c>
      <c r="K75" s="340">
        <v>0.19910394086886107</v>
      </c>
      <c r="L75" s="500">
        <v>18715414833.490002</v>
      </c>
      <c r="M75" s="499">
        <v>4812145157.6799994</v>
      </c>
      <c r="N75" s="385"/>
      <c r="O75" s="494">
        <v>806.83573535615312</v>
      </c>
      <c r="P75" s="495">
        <v>910.17307949542476</v>
      </c>
      <c r="Q75" s="496">
        <v>559.69454971186826</v>
      </c>
      <c r="X75" s="526"/>
      <c r="Y75" s="526"/>
      <c r="Z75" s="526"/>
      <c r="AA75" s="526"/>
    </row>
    <row r="76" spans="1:27" s="68" customFormat="1" ht="12" hidden="1" customHeight="1" x14ac:dyDescent="0.2">
      <c r="A76" s="242"/>
      <c r="B76" s="385" t="s">
        <v>300</v>
      </c>
      <c r="C76" s="499"/>
      <c r="D76" s="385"/>
      <c r="E76" s="498">
        <v>29204988</v>
      </c>
      <c r="F76" s="495">
        <v>0.1533009708238442</v>
      </c>
      <c r="G76" s="500">
        <v>20596154</v>
      </c>
      <c r="H76" s="499">
        <v>8608834</v>
      </c>
      <c r="I76" s="500"/>
      <c r="J76" s="498">
        <v>23548172063.489952</v>
      </c>
      <c r="K76" s="340">
        <v>8.7608202158184767E-2</v>
      </c>
      <c r="L76" s="500">
        <v>18741428007.789898</v>
      </c>
      <c r="M76" s="499">
        <v>4806744055.7000551</v>
      </c>
      <c r="N76" s="385"/>
      <c r="O76" s="494">
        <v>806.30651392460607</v>
      </c>
      <c r="P76" s="495">
        <v>909.9479450284698</v>
      </c>
      <c r="Q76" s="496">
        <v>558.35018490309551</v>
      </c>
      <c r="X76" s="526"/>
      <c r="Y76" s="526"/>
      <c r="Z76" s="526"/>
      <c r="AA76" s="526"/>
    </row>
    <row r="77" spans="1:27" s="68" customFormat="1" ht="12" hidden="1" customHeight="1" x14ac:dyDescent="0.2">
      <c r="A77" s="242"/>
      <c r="B77" s="385" t="s">
        <v>32</v>
      </c>
      <c r="C77" s="499"/>
      <c r="D77" s="385"/>
      <c r="E77" s="498">
        <v>29288519</v>
      </c>
      <c r="F77" s="495">
        <v>0.2860162106555153</v>
      </c>
      <c r="G77" s="500">
        <v>20657936</v>
      </c>
      <c r="H77" s="499">
        <v>8630583</v>
      </c>
      <c r="I77" s="500"/>
      <c r="J77" s="498">
        <v>23611422552.840122</v>
      </c>
      <c r="K77" s="340">
        <v>0.26860042121161776</v>
      </c>
      <c r="L77" s="500">
        <v>18801296895.150097</v>
      </c>
      <c r="M77" s="499">
        <v>4810125657.6900263</v>
      </c>
      <c r="N77" s="385"/>
      <c r="O77" s="494">
        <v>806.16648977164471</v>
      </c>
      <c r="P77" s="495">
        <v>910.12465597483197</v>
      </c>
      <c r="Q77" s="496">
        <v>557.33496308302995</v>
      </c>
      <c r="X77" s="526"/>
      <c r="Y77" s="526"/>
      <c r="Z77" s="526"/>
      <c r="AA77" s="526"/>
    </row>
    <row r="78" spans="1:27" s="68" customFormat="1" ht="12" hidden="1" customHeight="1" x14ac:dyDescent="0.2">
      <c r="A78" s="242"/>
      <c r="B78" s="385" t="s">
        <v>33</v>
      </c>
      <c r="C78" s="499"/>
      <c r="D78" s="385"/>
      <c r="E78" s="498">
        <v>29417776</v>
      </c>
      <c r="F78" s="495">
        <v>0.44132310001745445</v>
      </c>
      <c r="G78" s="500">
        <v>20762755</v>
      </c>
      <c r="H78" s="499">
        <v>8655021</v>
      </c>
      <c r="I78" s="500"/>
      <c r="J78" s="498">
        <v>23712858860.950035</v>
      </c>
      <c r="K78" s="340">
        <v>0.42960693233500269</v>
      </c>
      <c r="L78" s="500">
        <v>18894352357.55006</v>
      </c>
      <c r="M78" s="499">
        <v>4818506503.3999739</v>
      </c>
      <c r="N78" s="385"/>
      <c r="O78" s="494">
        <v>806.07245296007545</v>
      </c>
      <c r="P78" s="495">
        <v>910.01181478806927</v>
      </c>
      <c r="Q78" s="496">
        <v>556.72961433599914</v>
      </c>
      <c r="X78" s="526"/>
      <c r="Y78" s="526"/>
      <c r="Z78" s="526"/>
      <c r="AA78" s="526"/>
    </row>
    <row r="79" spans="1:27" s="68" customFormat="1" ht="12" hidden="1" customHeight="1" x14ac:dyDescent="0.2">
      <c r="A79" s="242"/>
      <c r="B79" s="385" t="s">
        <v>34</v>
      </c>
      <c r="C79" s="499"/>
      <c r="D79" s="385"/>
      <c r="E79" s="498">
        <v>29479617</v>
      </c>
      <c r="F79" s="495">
        <v>0.21021643512413313</v>
      </c>
      <c r="G79" s="500">
        <v>20805469</v>
      </c>
      <c r="H79" s="499">
        <v>8674148</v>
      </c>
      <c r="I79" s="500"/>
      <c r="J79" s="498">
        <v>23762355971.749962</v>
      </c>
      <c r="K79" s="340">
        <v>0.20873531567902059</v>
      </c>
      <c r="L79" s="500">
        <v>18939559683.269936</v>
      </c>
      <c r="M79" s="499">
        <v>4822796288.4800262</v>
      </c>
      <c r="N79" s="385"/>
      <c r="O79" s="494">
        <v>806.06053910910589</v>
      </c>
      <c r="P79" s="495">
        <v>910.31640206091652</v>
      </c>
      <c r="Q79" s="496">
        <v>555.99654150240769</v>
      </c>
      <c r="X79" s="526"/>
      <c r="Y79" s="526"/>
      <c r="Z79" s="526"/>
      <c r="AA79" s="526"/>
    </row>
    <row r="80" spans="1:27" s="68" customFormat="1" ht="12" hidden="1" customHeight="1" x14ac:dyDescent="0.2">
      <c r="A80" s="242"/>
      <c r="B80" s="385" t="s">
        <v>35</v>
      </c>
      <c r="C80" s="499"/>
      <c r="D80" s="385"/>
      <c r="E80" s="498">
        <v>29542520</v>
      </c>
      <c r="F80" s="495">
        <v>0.21337794178262204</v>
      </c>
      <c r="G80" s="500">
        <v>20854012</v>
      </c>
      <c r="H80" s="499">
        <v>8688508</v>
      </c>
      <c r="I80" s="500"/>
      <c r="J80" s="498">
        <v>23810835028.809902</v>
      </c>
      <c r="K80" s="340">
        <v>0.20401620579026947</v>
      </c>
      <c r="L80" s="500">
        <v>18985276384.549885</v>
      </c>
      <c r="M80" s="499">
        <v>4825558644.2600164</v>
      </c>
      <c r="N80" s="385"/>
      <c r="O80" s="494">
        <v>805.98523852433379</v>
      </c>
      <c r="P80" s="495">
        <v>910.38963555549333</v>
      </c>
      <c r="Q80" s="496">
        <v>555.3955459625538</v>
      </c>
      <c r="X80" s="526"/>
      <c r="Y80" s="526"/>
      <c r="Z80" s="526"/>
      <c r="AA80" s="526"/>
    </row>
    <row r="81" spans="1:27" s="68" customFormat="1" ht="12" hidden="1" customHeight="1" x14ac:dyDescent="0.2">
      <c r="A81" s="894"/>
      <c r="B81" s="895" t="s">
        <v>653</v>
      </c>
      <c r="C81" s="276"/>
      <c r="D81" s="385"/>
      <c r="E81" s="498">
        <v>29681203</v>
      </c>
      <c r="F81" s="495">
        <v>0.46943524113718382</v>
      </c>
      <c r="G81" s="500">
        <v>20964568</v>
      </c>
      <c r="H81" s="499">
        <v>8716635</v>
      </c>
      <c r="I81" s="500"/>
      <c r="J81" s="498">
        <v>35096730063.0597</v>
      </c>
      <c r="K81" s="340">
        <v>47.398148870438341</v>
      </c>
      <c r="L81" s="500">
        <v>27635047707.749748</v>
      </c>
      <c r="M81" s="499">
        <v>7461682355.3099508</v>
      </c>
      <c r="N81" s="385"/>
      <c r="O81" s="494">
        <v>1182.4564544455864</v>
      </c>
      <c r="P81" s="495">
        <v>1318.178734126539</v>
      </c>
      <c r="Q81" s="496">
        <v>856.02785424764841</v>
      </c>
      <c r="S81" s="1095"/>
      <c r="T81" s="1095"/>
      <c r="U81" s="1095"/>
      <c r="X81" s="526"/>
      <c r="Y81" s="526"/>
      <c r="Z81" s="526"/>
      <c r="AA81" s="526"/>
    </row>
    <row r="82" spans="1:27" s="68" customFormat="1" ht="12" hidden="1" customHeight="1" x14ac:dyDescent="0.2">
      <c r="A82" s="894"/>
      <c r="B82" s="895" t="s">
        <v>129</v>
      </c>
      <c r="C82" s="276"/>
      <c r="D82" s="385"/>
      <c r="E82" s="498">
        <v>29776580</v>
      </c>
      <c r="F82" s="495">
        <v>0.32133805358225409</v>
      </c>
      <c r="G82" s="500">
        <v>21035386</v>
      </c>
      <c r="H82" s="499">
        <v>8741194</v>
      </c>
      <c r="I82" s="500"/>
      <c r="J82" s="498">
        <v>23960928987.04995</v>
      </c>
      <c r="K82" s="340">
        <v>-31.728884873324692</v>
      </c>
      <c r="L82" s="500">
        <v>19117454988.649925</v>
      </c>
      <c r="M82" s="499">
        <v>4843473998.4000254</v>
      </c>
      <c r="N82" s="385"/>
      <c r="O82" s="494">
        <v>804.69043076975095</v>
      </c>
      <c r="P82" s="495">
        <v>908.82358843569239</v>
      </c>
      <c r="Q82" s="496">
        <v>554.09752928490377</v>
      </c>
      <c r="S82" s="1095"/>
      <c r="T82" s="1095"/>
      <c r="U82" s="1095"/>
      <c r="X82" s="526"/>
      <c r="Y82" s="526"/>
      <c r="Z82" s="526"/>
      <c r="AA82" s="526"/>
    </row>
    <row r="83" spans="1:27" s="68" customFormat="1" ht="12" hidden="1" customHeight="1" x14ac:dyDescent="0.2">
      <c r="A83" s="894"/>
      <c r="B83" s="895" t="s">
        <v>130</v>
      </c>
      <c r="C83" s="276"/>
      <c r="D83" s="385"/>
      <c r="E83" s="498">
        <v>29858380</v>
      </c>
      <c r="F83" s="495">
        <v>0.27471254254183286</v>
      </c>
      <c r="G83" s="500">
        <v>21099719</v>
      </c>
      <c r="H83" s="499">
        <v>8758661</v>
      </c>
      <c r="I83" s="500"/>
      <c r="J83" s="498">
        <v>24059929361.210098</v>
      </c>
      <c r="K83" s="340">
        <v>0.41317418958861651</v>
      </c>
      <c r="L83" s="500">
        <v>19207297273.550125</v>
      </c>
      <c r="M83" s="499">
        <v>4852632087.6599751</v>
      </c>
      <c r="N83" s="385"/>
      <c r="O83" s="494">
        <v>805.80156596607378</v>
      </c>
      <c r="P83" s="495">
        <v>910.31057207681886</v>
      </c>
      <c r="Q83" s="496">
        <v>554.03812154163461</v>
      </c>
      <c r="S83" s="1095"/>
      <c r="T83" s="1095"/>
      <c r="U83" s="1095"/>
      <c r="X83" s="526"/>
      <c r="Y83" s="526"/>
      <c r="Z83" s="526"/>
      <c r="AA83" s="526"/>
    </row>
    <row r="84" spans="1:27" s="68" customFormat="1" ht="12" hidden="1" customHeight="1" x14ac:dyDescent="0.2">
      <c r="A84" s="490"/>
      <c r="B84" s="849" t="s">
        <v>606</v>
      </c>
      <c r="C84" s="499"/>
      <c r="D84" s="385"/>
      <c r="E84" s="498">
        <v>29998480</v>
      </c>
      <c r="F84" s="495">
        <v>0.46921500764609547</v>
      </c>
      <c r="G84" s="500">
        <v>21210832</v>
      </c>
      <c r="H84" s="499">
        <v>8787648</v>
      </c>
      <c r="I84" s="500"/>
      <c r="J84" s="498">
        <v>35685701636.920059</v>
      </c>
      <c r="K84" s="340">
        <v>48.320059885351398</v>
      </c>
      <c r="L84" s="500">
        <v>28164832072.830078</v>
      </c>
      <c r="M84" s="499">
        <v>7520869564.0899773</v>
      </c>
      <c r="N84" s="385"/>
      <c r="O84" s="494">
        <v>1189.5836601361154</v>
      </c>
      <c r="P84" s="495">
        <v>1327.8513578736599</v>
      </c>
      <c r="Q84" s="496">
        <v>855.84556460272165</v>
      </c>
      <c r="S84" s="1095"/>
      <c r="T84" s="1095"/>
      <c r="U84" s="1095"/>
      <c r="X84" s="526"/>
      <c r="Y84" s="526"/>
      <c r="Z84" s="526"/>
      <c r="AA84" s="526"/>
    </row>
    <row r="85" spans="1:27" s="68" customFormat="1" ht="12" customHeight="1" x14ac:dyDescent="0.2">
      <c r="A85" s="887">
        <v>2012</v>
      </c>
      <c r="B85" s="1065" t="s">
        <v>186</v>
      </c>
      <c r="C85" s="604"/>
      <c r="D85" s="381"/>
      <c r="E85" s="601">
        <v>30057265</v>
      </c>
      <c r="F85" s="602">
        <v>0.19595992863639111</v>
      </c>
      <c r="G85" s="603">
        <v>21251776</v>
      </c>
      <c r="H85" s="604">
        <v>8805489</v>
      </c>
      <c r="I85" s="603"/>
      <c r="J85" s="601">
        <v>24137036929.340042</v>
      </c>
      <c r="K85" s="602">
        <f>(J85/J72-1)*100</f>
        <v>13.856036464383493</v>
      </c>
      <c r="L85" s="603">
        <v>19272270403.600056</v>
      </c>
      <c r="M85" s="604">
        <v>4864766525.7399864</v>
      </c>
      <c r="N85" s="381"/>
      <c r="O85" s="606">
        <v>803.03503759706825</v>
      </c>
      <c r="P85" s="602">
        <v>906.85458022896796</v>
      </c>
      <c r="Q85" s="607">
        <v>552.46977490290283</v>
      </c>
      <c r="S85" s="1095"/>
      <c r="T85" s="1095"/>
      <c r="U85" s="1095"/>
      <c r="X85" s="526"/>
      <c r="Y85" s="526"/>
      <c r="Z85" s="526"/>
      <c r="AA85" s="526"/>
    </row>
    <row r="86" spans="1:27" s="68" customFormat="1" ht="12" customHeight="1" x14ac:dyDescent="0.2">
      <c r="A86" s="242">
        <v>2013</v>
      </c>
      <c r="B86" s="381" t="s">
        <v>119</v>
      </c>
      <c r="C86" s="604"/>
      <c r="D86" s="381"/>
      <c r="E86" s="272" t="s">
        <v>182</v>
      </c>
      <c r="F86" s="134" t="s">
        <v>182</v>
      </c>
      <c r="G86" s="138" t="s">
        <v>182</v>
      </c>
      <c r="H86" s="273" t="s">
        <v>182</v>
      </c>
      <c r="I86" s="603"/>
      <c r="J86" s="601">
        <f>L86+M86</f>
        <v>345115251812.65924</v>
      </c>
      <c r="K86" s="605">
        <f>(J86/J73-1)*100</f>
        <v>11.907128893503337</v>
      </c>
      <c r="L86" s="603">
        <f>SUM(L87:L98)</f>
        <v>274446106540.74905</v>
      </c>
      <c r="M86" s="604">
        <f>SUM(M87:M98)</f>
        <v>70669145271.910172</v>
      </c>
      <c r="N86" s="381"/>
      <c r="O86" s="606" t="s">
        <v>182</v>
      </c>
      <c r="P86" s="602" t="s">
        <v>182</v>
      </c>
      <c r="Q86" s="607" t="s">
        <v>182</v>
      </c>
      <c r="S86" s="1095"/>
      <c r="T86" s="1095"/>
      <c r="U86" s="1095"/>
      <c r="X86" s="526"/>
      <c r="Y86" s="526"/>
      <c r="Z86" s="526"/>
      <c r="AA86" s="526"/>
    </row>
    <row r="87" spans="1:27" s="68" customFormat="1" ht="12" customHeight="1" x14ac:dyDescent="0.2">
      <c r="A87" s="1052"/>
      <c r="B87" s="849" t="s">
        <v>30</v>
      </c>
      <c r="C87" s="499"/>
      <c r="D87" s="385"/>
      <c r="E87" s="498">
        <v>30088537</v>
      </c>
      <c r="F87" s="495">
        <v>0.10404140230324543</v>
      </c>
      <c r="G87" s="500">
        <v>21278923</v>
      </c>
      <c r="H87" s="499">
        <v>8809614</v>
      </c>
      <c r="I87" s="500"/>
      <c r="J87" s="498">
        <v>26178976199.490105</v>
      </c>
      <c r="K87" s="340">
        <v>8.4597760534059532</v>
      </c>
      <c r="L87" s="500">
        <v>20822540113.750118</v>
      </c>
      <c r="M87" s="499">
        <v>5356436085.7399883</v>
      </c>
      <c r="N87" s="385"/>
      <c r="O87" s="494">
        <v>870.06477581446063</v>
      </c>
      <c r="P87" s="495">
        <v>978.55235031162613</v>
      </c>
      <c r="Q87" s="496">
        <v>608.02165517581</v>
      </c>
      <c r="S87" s="1095"/>
      <c r="T87" s="1095"/>
      <c r="U87" s="1095"/>
      <c r="X87" s="526"/>
      <c r="Y87" s="526"/>
      <c r="Z87" s="526"/>
      <c r="AA87" s="526"/>
    </row>
    <row r="88" spans="1:27" s="68" customFormat="1" ht="12" customHeight="1" x14ac:dyDescent="0.2">
      <c r="A88" s="242"/>
      <c r="B88" s="385" t="s">
        <v>31</v>
      </c>
      <c r="C88" s="499"/>
      <c r="D88" s="385"/>
      <c r="E88" s="498">
        <v>30126007</v>
      </c>
      <c r="F88" s="495">
        <v>0.12453247560690883</v>
      </c>
      <c r="G88" s="500">
        <v>21304663</v>
      </c>
      <c r="H88" s="499">
        <v>8821344</v>
      </c>
      <c r="I88" s="500"/>
      <c r="J88" s="498">
        <v>26195358026.089748</v>
      </c>
      <c r="K88" s="340">
        <v>6.2576269120717676E-2</v>
      </c>
      <c r="L88" s="500">
        <v>20843626606.929771</v>
      </c>
      <c r="M88" s="499">
        <v>5351731419.159977</v>
      </c>
      <c r="N88" s="385"/>
      <c r="O88" s="494">
        <v>869.52638715412058</v>
      </c>
      <c r="P88" s="495">
        <v>978.35983638557298</v>
      </c>
      <c r="Q88" s="496">
        <v>606.67982329676488</v>
      </c>
      <c r="S88" s="1095"/>
      <c r="T88" s="1095"/>
      <c r="U88" s="1095"/>
      <c r="X88" s="526"/>
      <c r="Y88" s="526"/>
      <c r="Z88" s="526"/>
      <c r="AA88" s="526"/>
    </row>
    <row r="89" spans="1:27" s="68" customFormat="1" ht="12" customHeight="1" x14ac:dyDescent="0.2">
      <c r="A89" s="242"/>
      <c r="B89" s="385" t="s">
        <v>300</v>
      </c>
      <c r="C89" s="499"/>
      <c r="D89" s="385"/>
      <c r="E89" s="498">
        <v>30194077</v>
      </c>
      <c r="F89" s="495">
        <v>0.22595095327435644</v>
      </c>
      <c r="G89" s="500">
        <v>21359343</v>
      </c>
      <c r="H89" s="499">
        <v>8834734</v>
      </c>
      <c r="I89" s="500"/>
      <c r="J89" s="498">
        <v>26248302346.670055</v>
      </c>
      <c r="K89" s="340">
        <v>0.2021133688173915</v>
      </c>
      <c r="L89" s="500">
        <v>20895368943.760071</v>
      </c>
      <c r="M89" s="499">
        <v>5352933402.9099846</v>
      </c>
      <c r="N89" s="385"/>
      <c r="O89" s="494">
        <v>869.31958034915442</v>
      </c>
      <c r="P89" s="495">
        <v>978.27770000978353</v>
      </c>
      <c r="Q89" s="496">
        <v>605.89638611756561</v>
      </c>
      <c r="S89" s="1095"/>
      <c r="T89" s="1095"/>
      <c r="U89" s="1095"/>
      <c r="X89" s="526"/>
      <c r="Y89" s="526"/>
      <c r="Z89" s="526"/>
      <c r="AA89" s="526"/>
    </row>
    <row r="90" spans="1:27" s="68" customFormat="1" ht="12" customHeight="1" x14ac:dyDescent="0.2">
      <c r="A90" s="242"/>
      <c r="B90" s="385" t="s">
        <v>32</v>
      </c>
      <c r="C90" s="499"/>
      <c r="D90" s="385"/>
      <c r="E90" s="498">
        <v>30364978</v>
      </c>
      <c r="F90" s="495">
        <v>0.56600835985149978</v>
      </c>
      <c r="G90" s="500">
        <v>21502444</v>
      </c>
      <c r="H90" s="499">
        <v>8862534</v>
      </c>
      <c r="I90" s="500"/>
      <c r="J90" s="498">
        <v>26434026092.160011</v>
      </c>
      <c r="K90" s="340">
        <v>0.70756479042735076</v>
      </c>
      <c r="L90" s="500">
        <v>21064623960.360031</v>
      </c>
      <c r="M90" s="499">
        <v>5369402131.7999792</v>
      </c>
      <c r="N90" s="385"/>
      <c r="O90" s="494">
        <v>870.54323214592853</v>
      </c>
      <c r="P90" s="495">
        <v>979.6385917972874</v>
      </c>
      <c r="Q90" s="496">
        <v>605.85405165159079</v>
      </c>
      <c r="S90" s="1095"/>
      <c r="T90" s="1095"/>
      <c r="U90" s="1095"/>
      <c r="X90" s="526"/>
      <c r="Y90" s="526"/>
      <c r="Z90" s="526"/>
      <c r="AA90" s="526"/>
    </row>
    <row r="91" spans="1:27" s="68" customFormat="1" ht="12" customHeight="1" x14ac:dyDescent="0.2">
      <c r="A91" s="242"/>
      <c r="B91" s="385" t="s">
        <v>33</v>
      </c>
      <c r="C91" s="499"/>
      <c r="D91" s="385"/>
      <c r="E91" s="498">
        <v>30489621</v>
      </c>
      <c r="F91" s="495">
        <v>0.41048276076471879</v>
      </c>
      <c r="G91" s="500">
        <v>21595498</v>
      </c>
      <c r="H91" s="499">
        <v>8894123</v>
      </c>
      <c r="I91" s="500"/>
      <c r="J91" s="498">
        <v>26537087166.809723</v>
      </c>
      <c r="K91" s="340">
        <v>0.38988035454907699</v>
      </c>
      <c r="L91" s="500">
        <v>21153246274.519699</v>
      </c>
      <c r="M91" s="499">
        <v>5383840892.2900229</v>
      </c>
      <c r="N91" s="385"/>
      <c r="O91" s="494">
        <v>870.3646124958301</v>
      </c>
      <c r="P91" s="495">
        <v>979.52111474899527</v>
      </c>
      <c r="Q91" s="496">
        <v>605.32566193316904</v>
      </c>
      <c r="S91" s="1095"/>
      <c r="T91" s="1095"/>
      <c r="U91" s="1095"/>
      <c r="X91" s="526"/>
      <c r="Y91" s="526"/>
      <c r="Z91" s="526"/>
      <c r="AA91" s="526"/>
    </row>
    <row r="92" spans="1:27" s="68" customFormat="1" ht="12" customHeight="1" x14ac:dyDescent="0.2">
      <c r="A92" s="242"/>
      <c r="B92" s="385" t="s">
        <v>34</v>
      </c>
      <c r="C92" s="499"/>
      <c r="D92" s="385"/>
      <c r="E92" s="498">
        <v>30552469</v>
      </c>
      <c r="F92" s="495">
        <v>0.20612916113322832</v>
      </c>
      <c r="G92" s="500">
        <v>21643118</v>
      </c>
      <c r="H92" s="499">
        <v>8909351</v>
      </c>
      <c r="I92" s="500"/>
      <c r="J92" s="498">
        <v>26603181699.880058</v>
      </c>
      <c r="K92" s="340">
        <v>0.24906476228860885</v>
      </c>
      <c r="L92" s="500">
        <v>21213731970.300026</v>
      </c>
      <c r="M92" s="499">
        <v>5389449729.5800304</v>
      </c>
      <c r="N92" s="385"/>
      <c r="O92" s="494">
        <v>870.7375400619851</v>
      </c>
      <c r="P92" s="495">
        <v>980.16062058618479</v>
      </c>
      <c r="Q92" s="496">
        <v>604.92057497566668</v>
      </c>
      <c r="S92" s="1095"/>
      <c r="T92" s="1095"/>
      <c r="U92" s="1095"/>
      <c r="X92" s="526"/>
      <c r="Y92" s="526"/>
      <c r="Z92" s="526"/>
      <c r="AA92" s="526"/>
    </row>
    <row r="93" spans="1:27" s="68" customFormat="1" ht="12" customHeight="1" x14ac:dyDescent="0.2">
      <c r="A93" s="242"/>
      <c r="B93" s="385" t="s">
        <v>35</v>
      </c>
      <c r="C93" s="499"/>
      <c r="D93" s="385"/>
      <c r="E93" s="498">
        <v>30616301</v>
      </c>
      <c r="F93" s="495">
        <v>0.20892583182066105</v>
      </c>
      <c r="G93" s="500">
        <v>21690821</v>
      </c>
      <c r="H93" s="499">
        <v>8925480</v>
      </c>
      <c r="I93" s="500"/>
      <c r="J93" s="498">
        <v>26658067624.709816</v>
      </c>
      <c r="K93" s="340">
        <v>0.20631338555270329</v>
      </c>
      <c r="L93" s="500">
        <v>21262772854.179852</v>
      </c>
      <c r="M93" s="499">
        <v>5395294770.5299664</v>
      </c>
      <c r="N93" s="385"/>
      <c r="O93" s="494">
        <v>870.71483993803872</v>
      </c>
      <c r="P93" s="495">
        <v>980.26593157445961</v>
      </c>
      <c r="Q93" s="496">
        <v>604.48231025445875</v>
      </c>
      <c r="S93" s="1095"/>
      <c r="T93" s="1095"/>
      <c r="U93" s="1095"/>
      <c r="X93" s="526"/>
      <c r="Y93" s="526"/>
      <c r="Z93" s="526"/>
      <c r="AA93" s="526"/>
    </row>
    <row r="94" spans="1:27" s="68" customFormat="1" ht="12" customHeight="1" x14ac:dyDescent="0.2">
      <c r="A94" s="894"/>
      <c r="B94" s="895" t="s">
        <v>653</v>
      </c>
      <c r="C94" s="276"/>
      <c r="D94" s="385"/>
      <c r="E94" s="498">
        <v>30760639</v>
      </c>
      <c r="F94" s="495">
        <v>0.47144166762667084</v>
      </c>
      <c r="G94" s="500">
        <v>21803364</v>
      </c>
      <c r="H94" s="499">
        <v>8957275</v>
      </c>
      <c r="I94" s="500"/>
      <c r="J94" s="498">
        <v>39322897455.219772</v>
      </c>
      <c r="K94" s="340">
        <v>47.508431626794703</v>
      </c>
      <c r="L94" s="500">
        <v>30967631129.289719</v>
      </c>
      <c r="M94" s="499">
        <v>8355266325.9300508</v>
      </c>
      <c r="N94" s="385"/>
      <c r="O94" s="494">
        <v>1278.3511244750075</v>
      </c>
      <c r="P94" s="495">
        <v>1420.3143665945181</v>
      </c>
      <c r="Q94" s="496">
        <v>932.79109170256027</v>
      </c>
      <c r="S94" s="1095"/>
      <c r="T94" s="1095"/>
      <c r="U94" s="1095"/>
      <c r="X94" s="526"/>
      <c r="Y94" s="526"/>
      <c r="Z94" s="526"/>
      <c r="AA94" s="526"/>
    </row>
    <row r="95" spans="1:27" s="68" customFormat="1" ht="12" customHeight="1" x14ac:dyDescent="0.2">
      <c r="A95" s="894"/>
      <c r="B95" s="895" t="s">
        <v>129</v>
      </c>
      <c r="C95" s="276"/>
      <c r="D95" s="385"/>
      <c r="E95" s="498">
        <v>30821339</v>
      </c>
      <c r="F95" s="495">
        <v>0.19733010097742198</v>
      </c>
      <c r="G95" s="500">
        <v>21850812</v>
      </c>
      <c r="H95" s="499">
        <v>8970527</v>
      </c>
      <c r="I95" s="500"/>
      <c r="J95" s="498">
        <v>26819167638.240395</v>
      </c>
      <c r="K95" s="340">
        <v>-31.797580102581215</v>
      </c>
      <c r="L95" s="500">
        <v>21404898361.890301</v>
      </c>
      <c r="M95" s="499">
        <v>5414269276.3500919</v>
      </c>
      <c r="N95" s="385"/>
      <c r="O95" s="494">
        <v>870.14933511618017</v>
      </c>
      <c r="P95" s="495">
        <v>979.59281155731423</v>
      </c>
      <c r="Q95" s="496">
        <v>603.56200659672413</v>
      </c>
      <c r="S95" s="1095"/>
      <c r="T95" s="1095"/>
      <c r="U95" s="1095"/>
      <c r="X95" s="526"/>
      <c r="Y95" s="526"/>
      <c r="Z95" s="526"/>
      <c r="AA95" s="526"/>
    </row>
    <row r="96" spans="1:27" s="68" customFormat="1" ht="12" customHeight="1" x14ac:dyDescent="0.2">
      <c r="A96" s="894"/>
      <c r="B96" s="895" t="s">
        <v>130</v>
      </c>
      <c r="C96" s="276"/>
      <c r="D96" s="385"/>
      <c r="E96" s="498">
        <v>31010630</v>
      </c>
      <c r="F96" s="495">
        <v>0.61415566663083343</v>
      </c>
      <c r="G96" s="500">
        <v>22008023</v>
      </c>
      <c r="H96" s="499">
        <v>9002607</v>
      </c>
      <c r="I96" s="500"/>
      <c r="J96" s="498">
        <v>27017380115.259861</v>
      </c>
      <c r="K96" s="340">
        <v>0.73907020416563718</v>
      </c>
      <c r="L96" s="500">
        <v>21582607183.819794</v>
      </c>
      <c r="M96" s="499">
        <v>5434772931.4400673</v>
      </c>
      <c r="N96" s="385"/>
      <c r="O96" s="494">
        <v>871.22964335970801</v>
      </c>
      <c r="P96" s="495">
        <v>980.6699667580225</v>
      </c>
      <c r="Q96" s="496">
        <v>603.68879052923978</v>
      </c>
      <c r="S96" s="1095"/>
      <c r="T96" s="1095"/>
      <c r="U96" s="1095"/>
      <c r="X96" s="526"/>
      <c r="Y96" s="526"/>
      <c r="Z96" s="526"/>
      <c r="AA96" s="526"/>
    </row>
    <row r="97" spans="1:31" s="68" customFormat="1" ht="12" customHeight="1" x14ac:dyDescent="0.2">
      <c r="A97" s="490"/>
      <c r="B97" s="849" t="s">
        <v>606</v>
      </c>
      <c r="C97" s="499"/>
      <c r="D97" s="385"/>
      <c r="E97" s="498">
        <v>31053454</v>
      </c>
      <c r="F97" s="495">
        <v>0.13809458240610084</v>
      </c>
      <c r="G97" s="500">
        <v>22040576</v>
      </c>
      <c r="H97" s="499">
        <v>9012878</v>
      </c>
      <c r="I97" s="500"/>
      <c r="J97" s="498">
        <v>39960331497.999771</v>
      </c>
      <c r="K97" s="340">
        <v>47.906019486432427</v>
      </c>
      <c r="L97" s="500">
        <v>31545576348.629707</v>
      </c>
      <c r="M97" s="499">
        <v>8414755149.3700628</v>
      </c>
      <c r="N97" s="385"/>
      <c r="O97" s="494">
        <v>1286.8240517785805</v>
      </c>
      <c r="P97" s="495">
        <v>1431.2500884110154</v>
      </c>
      <c r="Q97" s="496">
        <v>933.63686375984037</v>
      </c>
      <c r="S97" s="1095"/>
      <c r="T97" s="1095"/>
      <c r="U97" s="1095"/>
      <c r="X97" s="526"/>
      <c r="Y97" s="526"/>
      <c r="Z97" s="526"/>
      <c r="AA97" s="526"/>
    </row>
    <row r="98" spans="1:31" s="68" customFormat="1" ht="12" customHeight="1" x14ac:dyDescent="0.2">
      <c r="A98" s="490"/>
      <c r="B98" s="849" t="s">
        <v>186</v>
      </c>
      <c r="C98" s="499"/>
      <c r="D98" s="385"/>
      <c r="E98" s="498">
        <v>31199043</v>
      </c>
      <c r="F98" s="495">
        <v>0.46883351526694206</v>
      </c>
      <c r="G98" s="500">
        <v>22151402</v>
      </c>
      <c r="H98" s="499">
        <v>9047641</v>
      </c>
      <c r="I98" s="500"/>
      <c r="J98" s="498">
        <v>27140475950.129929</v>
      </c>
      <c r="K98" s="340">
        <v>-32.081454450675785</v>
      </c>
      <c r="L98" s="500">
        <v>21689482793.319984</v>
      </c>
      <c r="M98" s="499">
        <v>5450993156.8099442</v>
      </c>
      <c r="N98" s="385"/>
      <c r="O98" s="494">
        <v>869.91373261448848</v>
      </c>
      <c r="P98" s="495">
        <v>979.14717963765838</v>
      </c>
      <c r="Q98" s="496">
        <v>602.47672921703509</v>
      </c>
      <c r="S98" s="1095"/>
      <c r="T98" s="1095"/>
      <c r="U98" s="1095"/>
      <c r="X98" s="526"/>
      <c r="Y98" s="526"/>
      <c r="Z98" s="526"/>
      <c r="AA98" s="526"/>
    </row>
    <row r="99" spans="1:31" s="68" customFormat="1" ht="12" customHeight="1" x14ac:dyDescent="0.2">
      <c r="A99" s="887">
        <v>2014</v>
      </c>
      <c r="B99" s="849" t="s">
        <v>30</v>
      </c>
      <c r="C99" s="499"/>
      <c r="D99" s="385"/>
      <c r="E99" s="498">
        <v>31173573</v>
      </c>
      <c r="F99" s="495">
        <v>-8.1637119446265061E-2</v>
      </c>
      <c r="G99" s="500">
        <v>22125787</v>
      </c>
      <c r="H99" s="499">
        <v>9047786</v>
      </c>
      <c r="I99" s="500"/>
      <c r="J99" s="498">
        <v>28899375814.409847</v>
      </c>
      <c r="K99" s="340">
        <v>6.4807259368327319</v>
      </c>
      <c r="L99" s="500">
        <v>23035325120.609905</v>
      </c>
      <c r="M99" s="499">
        <v>5864050693.799942</v>
      </c>
      <c r="N99" s="385"/>
      <c r="O99" s="494">
        <v>927.04727220103541</v>
      </c>
      <c r="P99" s="495">
        <v>1041.1076053751176</v>
      </c>
      <c r="Q99" s="496">
        <v>648.1199592695873</v>
      </c>
      <c r="S99" s="1095"/>
      <c r="T99" s="1095"/>
      <c r="U99" s="1095"/>
      <c r="X99" s="526"/>
      <c r="Y99" s="526"/>
      <c r="Z99" s="526"/>
      <c r="AA99" s="526"/>
    </row>
    <row r="100" spans="1:31" s="68" customFormat="1" ht="12" customHeight="1" x14ac:dyDescent="0.2">
      <c r="A100" s="887"/>
      <c r="B100" s="849" t="s">
        <v>31</v>
      </c>
      <c r="C100" s="499"/>
      <c r="D100" s="385"/>
      <c r="E100" s="498">
        <v>31189374</v>
      </c>
      <c r="F100" s="495">
        <v>5.0687163771701016E-2</v>
      </c>
      <c r="G100" s="500">
        <v>22136949</v>
      </c>
      <c r="H100" s="499">
        <v>9052425</v>
      </c>
      <c r="I100" s="500"/>
      <c r="J100" s="498">
        <v>28903309151.060066</v>
      </c>
      <c r="K100" s="340">
        <v>1.3610455379664543E-2</v>
      </c>
      <c r="L100" s="500">
        <v>23044414956.860104</v>
      </c>
      <c r="M100" s="499">
        <v>5858894194.1999626</v>
      </c>
      <c r="N100" s="385"/>
      <c r="O100" s="494">
        <v>926.70372772021858</v>
      </c>
      <c r="P100" s="495">
        <v>1040.9932713338276</v>
      </c>
      <c r="Q100" s="496">
        <v>647.21819779782356</v>
      </c>
      <c r="S100" s="1095"/>
      <c r="T100" s="1095"/>
      <c r="U100" s="1095"/>
      <c r="X100" s="526"/>
      <c r="Y100" s="526"/>
      <c r="Z100" s="526"/>
      <c r="AA100" s="526"/>
    </row>
    <row r="101" spans="1:31" s="68" customFormat="1" ht="12" customHeight="1" x14ac:dyDescent="0.2">
      <c r="A101" s="887"/>
      <c r="B101" s="849" t="s">
        <v>300</v>
      </c>
      <c r="C101" s="499"/>
      <c r="D101" s="385"/>
      <c r="E101" s="498">
        <v>31300014</v>
      </c>
      <c r="F101" s="495">
        <v>0.35473619957873126</v>
      </c>
      <c r="G101" s="500">
        <v>22224885</v>
      </c>
      <c r="H101" s="499">
        <v>9075129</v>
      </c>
      <c r="I101" s="500"/>
      <c r="J101" s="498">
        <v>29016478132.610092</v>
      </c>
      <c r="K101" s="340">
        <v>0.39154333837194688</v>
      </c>
      <c r="L101" s="500">
        <v>23148008484.690056</v>
      </c>
      <c r="M101" s="499">
        <v>5868469647.9200363</v>
      </c>
      <c r="N101" s="385"/>
      <c r="O101" s="494">
        <v>927.04361514375341</v>
      </c>
      <c r="P101" s="495">
        <v>1041.5355798102019</v>
      </c>
      <c r="Q101" s="496">
        <v>646.65412997655858</v>
      </c>
      <c r="S101" s="1095"/>
      <c r="T101" s="1095"/>
      <c r="U101" s="1095"/>
      <c r="X101" s="526"/>
      <c r="Y101" s="526"/>
      <c r="Z101" s="526"/>
      <c r="AA101" s="526"/>
    </row>
    <row r="102" spans="1:31" s="68" customFormat="1" ht="12" customHeight="1" x14ac:dyDescent="0.2">
      <c r="A102" s="887"/>
      <c r="B102" s="849" t="s">
        <v>32</v>
      </c>
      <c r="C102" s="499"/>
      <c r="D102" s="385"/>
      <c r="E102" s="498">
        <v>31458524</v>
      </c>
      <c r="F102" s="495">
        <v>0.50642149872521802</v>
      </c>
      <c r="G102" s="500">
        <v>22355603</v>
      </c>
      <c r="H102" s="499">
        <v>9102921</v>
      </c>
      <c r="I102" s="500"/>
      <c r="J102" s="498">
        <v>29172187658.680202</v>
      </c>
      <c r="K102" s="340">
        <v>0.53662448405520369</v>
      </c>
      <c r="L102" s="500">
        <v>23287814606.570312</v>
      </c>
      <c r="M102" s="499">
        <v>5884373052.109889</v>
      </c>
      <c r="N102" s="385"/>
      <c r="O102" s="494">
        <v>927.32219918137935</v>
      </c>
      <c r="P102" s="495">
        <v>1041.6992378407467</v>
      </c>
      <c r="Q102" s="496">
        <v>646.42690539771672</v>
      </c>
      <c r="S102" s="1095"/>
      <c r="T102" s="1095"/>
      <c r="U102" s="1095"/>
      <c r="X102" s="526"/>
      <c r="Y102" s="526"/>
      <c r="Z102" s="526"/>
      <c r="AA102" s="526"/>
    </row>
    <row r="103" spans="1:31" s="68" customFormat="1" ht="12" customHeight="1" x14ac:dyDescent="0.2">
      <c r="A103" s="887"/>
      <c r="B103" s="849" t="s">
        <v>33</v>
      </c>
      <c r="C103" s="499"/>
      <c r="D103" s="385"/>
      <c r="E103" s="498">
        <v>31502548</v>
      </c>
      <c r="F103" s="495">
        <v>0.13994299287531931</v>
      </c>
      <c r="G103" s="500">
        <v>22386145</v>
      </c>
      <c r="H103" s="499">
        <v>9116403</v>
      </c>
      <c r="I103" s="500"/>
      <c r="J103" s="498">
        <v>29135161710.229874</v>
      </c>
      <c r="K103" s="340">
        <v>-0.12692208374476266</v>
      </c>
      <c r="L103" s="500">
        <v>23249298696.12989</v>
      </c>
      <c r="M103" s="499">
        <v>5885863014.0999823</v>
      </c>
      <c r="N103" s="385"/>
      <c r="O103" s="494">
        <v>924.85095841231237</v>
      </c>
      <c r="P103" s="495">
        <v>1038.5574959927173</v>
      </c>
      <c r="Q103" s="496">
        <v>645.63435974692891</v>
      </c>
      <c r="S103" s="1095"/>
      <c r="T103" s="1095"/>
      <c r="U103" s="1095"/>
      <c r="X103" s="526"/>
      <c r="Y103" s="526"/>
      <c r="Z103" s="526"/>
      <c r="AA103" s="526"/>
    </row>
    <row r="104" spans="1:31" s="68" customFormat="1" ht="12" customHeight="1" x14ac:dyDescent="0.2">
      <c r="A104" s="887"/>
      <c r="B104" s="849" t="s">
        <v>34</v>
      </c>
      <c r="C104" s="499"/>
      <c r="D104" s="385"/>
      <c r="E104" s="498">
        <v>31589088</v>
      </c>
      <c r="F104" s="495">
        <v>0.27470793791029013</v>
      </c>
      <c r="G104" s="500">
        <v>22449021</v>
      </c>
      <c r="H104" s="499">
        <v>9140067</v>
      </c>
      <c r="I104" s="500"/>
      <c r="J104" s="498">
        <v>29341997375.720291</v>
      </c>
      <c r="K104" s="340">
        <v>0.70991768484949258</v>
      </c>
      <c r="L104" s="500">
        <v>23432536030.410233</v>
      </c>
      <c r="M104" s="499">
        <v>5909461345.3100576</v>
      </c>
      <c r="N104" s="385"/>
      <c r="O104" s="494">
        <v>928.86497311097719</v>
      </c>
      <c r="P104" s="495">
        <v>1043.8110432704495</v>
      </c>
      <c r="Q104" s="496">
        <v>646.54464188392251</v>
      </c>
      <c r="S104" s="1095"/>
      <c r="T104" s="1095"/>
      <c r="U104" s="1095"/>
      <c r="X104" s="526"/>
      <c r="Y104" s="526"/>
      <c r="Z104" s="526"/>
      <c r="AA104" s="526"/>
    </row>
    <row r="105" spans="1:31" s="68" customFormat="1" ht="12" customHeight="1" x14ac:dyDescent="0.2">
      <c r="A105" s="887"/>
      <c r="B105" s="849" t="s">
        <v>35</v>
      </c>
      <c r="C105" s="499"/>
      <c r="D105" s="385"/>
      <c r="E105" s="498">
        <v>31708777</v>
      </c>
      <c r="F105" s="495">
        <v>0.37889349638711156</v>
      </c>
      <c r="G105" s="500">
        <v>22542784</v>
      </c>
      <c r="H105" s="499">
        <v>9165993</v>
      </c>
      <c r="I105" s="500"/>
      <c r="J105" s="498">
        <v>29439938961.259918</v>
      </c>
      <c r="K105" s="340">
        <v>0.33379317803590158</v>
      </c>
      <c r="L105" s="500">
        <v>23515946356.279945</v>
      </c>
      <c r="M105" s="499">
        <v>5923992604.9799747</v>
      </c>
      <c r="N105" s="385"/>
      <c r="O105" s="494">
        <v>928.44763332436059</v>
      </c>
      <c r="P105" s="495">
        <v>1043.1695728566599</v>
      </c>
      <c r="Q105" s="496">
        <v>646.30123599046772</v>
      </c>
      <c r="S105" s="1095"/>
      <c r="T105" s="1095"/>
      <c r="U105" s="1095"/>
      <c r="X105" s="526"/>
      <c r="Y105" s="526"/>
      <c r="Z105" s="526"/>
      <c r="AA105" s="526"/>
    </row>
    <row r="106" spans="1:31" s="68" customFormat="1" ht="12" customHeight="1" x14ac:dyDescent="0.2">
      <c r="A106" s="894"/>
      <c r="B106" s="895" t="s">
        <v>653</v>
      </c>
      <c r="C106" s="276"/>
      <c r="D106" s="385"/>
      <c r="E106" s="498">
        <v>31742458</v>
      </c>
      <c r="F106" s="495">
        <v>0.10621980153948662</v>
      </c>
      <c r="G106" s="500">
        <v>22568843</v>
      </c>
      <c r="H106" s="499">
        <v>9173615</v>
      </c>
      <c r="I106" s="500"/>
      <c r="J106" s="498">
        <v>43279672154.020088</v>
      </c>
      <c r="K106" s="340">
        <v>47.01006075784295</v>
      </c>
      <c r="L106" s="500">
        <v>34128250013.729984</v>
      </c>
      <c r="M106" s="499">
        <v>9151422140.290102</v>
      </c>
      <c r="N106" s="385"/>
      <c r="O106" s="494">
        <v>1363.4631619901675</v>
      </c>
      <c r="P106" s="495">
        <v>1512.184298226098</v>
      </c>
      <c r="Q106" s="496">
        <v>997.58079451667663</v>
      </c>
      <c r="S106" s="1095"/>
      <c r="T106" s="1095"/>
      <c r="U106" s="1095"/>
      <c r="X106" s="526"/>
      <c r="Y106" s="526"/>
      <c r="Z106" s="526"/>
      <c r="AA106" s="526"/>
    </row>
    <row r="107" spans="1:31" s="68" customFormat="1" ht="12" customHeight="1" x14ac:dyDescent="0.2">
      <c r="A107" s="1115"/>
      <c r="B107" s="1116" t="s">
        <v>129</v>
      </c>
      <c r="C107" s="1028"/>
      <c r="D107" s="385"/>
      <c r="E107" s="991">
        <v>31850478</v>
      </c>
      <c r="F107" s="997">
        <v>0.34030130873923259</v>
      </c>
      <c r="G107" s="1029">
        <v>22654283</v>
      </c>
      <c r="H107" s="990">
        <v>9196195</v>
      </c>
      <c r="I107" s="500"/>
      <c r="J107" s="991">
        <v>29568864661.219925</v>
      </c>
      <c r="K107" s="992">
        <v>-31.679554882040893</v>
      </c>
      <c r="L107" s="1029">
        <v>23628373111.120003</v>
      </c>
      <c r="M107" s="990">
        <v>5940491550.0999212</v>
      </c>
      <c r="N107" s="385"/>
      <c r="O107" s="996">
        <v>928.36486351068027</v>
      </c>
      <c r="P107" s="997">
        <v>1042.9980552074855</v>
      </c>
      <c r="Q107" s="998">
        <v>645.97276918333307</v>
      </c>
      <c r="S107" s="1095"/>
      <c r="T107" s="1095"/>
      <c r="U107" s="1095"/>
      <c r="X107" s="526"/>
      <c r="Y107" s="526"/>
      <c r="Z107" s="526"/>
      <c r="AA107" s="526"/>
    </row>
    <row r="108" spans="1:31" s="44" customFormat="1" ht="12" customHeight="1" x14ac:dyDescent="0.2">
      <c r="A108" s="548"/>
      <c r="B108" s="776" t="s">
        <v>682</v>
      </c>
      <c r="C108" s="456"/>
      <c r="D108" s="109"/>
      <c r="E108" s="454" t="s">
        <v>182</v>
      </c>
      <c r="F108" s="549" t="s">
        <v>182</v>
      </c>
      <c r="G108" s="455" t="s">
        <v>182</v>
      </c>
      <c r="H108" s="456" t="s">
        <v>182</v>
      </c>
      <c r="I108" s="138"/>
      <c r="J108" s="454">
        <v>276756985619.21027</v>
      </c>
      <c r="K108" s="549">
        <v>10.263036919172075</v>
      </c>
      <c r="L108" s="455">
        <v>220469967376.40042</v>
      </c>
      <c r="M108" s="456">
        <v>56287018242.809868</v>
      </c>
      <c r="N108" s="115"/>
      <c r="O108" s="550" t="s">
        <v>182</v>
      </c>
      <c r="P108" s="549" t="s">
        <v>182</v>
      </c>
      <c r="Q108" s="551" t="s">
        <v>182</v>
      </c>
      <c r="R108" s="66"/>
      <c r="X108" s="529"/>
      <c r="Y108" s="529"/>
      <c r="Z108" s="529"/>
      <c r="AA108" s="529"/>
    </row>
    <row r="109" spans="1:31" ht="11.25" customHeight="1" x14ac:dyDescent="0.2">
      <c r="A109" s="14" t="s">
        <v>222</v>
      </c>
      <c r="B109" s="73"/>
      <c r="C109" s="73"/>
      <c r="D109" s="74"/>
      <c r="E109" s="144"/>
      <c r="F109" s="334"/>
      <c r="G109" s="144"/>
      <c r="H109" s="144"/>
      <c r="I109" s="144"/>
      <c r="J109" s="335"/>
      <c r="K109" s="336"/>
      <c r="L109" s="335"/>
      <c r="M109" s="335"/>
      <c r="N109" s="337"/>
      <c r="O109" s="337"/>
      <c r="P109" s="337"/>
      <c r="Q109" s="73"/>
    </row>
    <row r="110" spans="1:31" ht="11.25" customHeight="1" x14ac:dyDescent="0.2">
      <c r="A110" s="617" t="s">
        <v>822</v>
      </c>
      <c r="B110" s="66"/>
      <c r="C110" s="66"/>
      <c r="G110" s="44"/>
      <c r="H110" s="66"/>
      <c r="K110" s="338"/>
      <c r="L110" s="341"/>
      <c r="Q110" s="66"/>
    </row>
    <row r="111" spans="1:31" ht="12" customHeight="1" x14ac:dyDescent="0.2">
      <c r="A111" s="617" t="s">
        <v>735</v>
      </c>
      <c r="E111" s="75"/>
      <c r="J111" s="896"/>
      <c r="L111" s="500"/>
      <c r="M111" s="500"/>
      <c r="N111" s="78"/>
      <c r="O111" s="78"/>
      <c r="P111" s="78"/>
      <c r="Q111" s="78"/>
      <c r="AE111" s="600"/>
    </row>
    <row r="112" spans="1:31" ht="14.25" customHeight="1" x14ac:dyDescent="0.2">
      <c r="C112" s="339"/>
      <c r="E112" s="500"/>
      <c r="F112" s="500"/>
      <c r="G112" s="500"/>
      <c r="J112" s="525"/>
      <c r="K112" s="340"/>
      <c r="L112" s="27"/>
      <c r="M112" s="27"/>
      <c r="N112" s="27"/>
      <c r="O112" s="27"/>
      <c r="P112" s="27"/>
      <c r="S112" s="18"/>
      <c r="T112" s="18"/>
      <c r="U112" s="18"/>
      <c r="W112" s="18"/>
      <c r="X112" s="530" t="s">
        <v>544</v>
      </c>
      <c r="Y112" s="530"/>
      <c r="Z112" s="530" t="s">
        <v>545</v>
      </c>
      <c r="AA112" s="530"/>
      <c r="AB112" s="18"/>
      <c r="AC112" s="18"/>
    </row>
    <row r="113" spans="1:29" ht="14.85" customHeight="1" x14ac:dyDescent="0.2">
      <c r="A113" s="64" t="str">
        <f>A1</f>
        <v>Boletim Estatístico da Previdência Social - Vol. 19 Nº 09</v>
      </c>
      <c r="B113" s="18"/>
      <c r="C113" s="18"/>
      <c r="D113" s="18"/>
      <c r="E113" s="18"/>
      <c r="F113" s="18"/>
      <c r="G113" s="18"/>
      <c r="H113" s="18"/>
      <c r="I113" s="160"/>
      <c r="J113" s="18"/>
      <c r="K113" s="18"/>
      <c r="M113" s="18"/>
      <c r="P113" s="1205">
        <f>P1</f>
        <v>41883</v>
      </c>
      <c r="Q113" s="1205"/>
      <c r="T113" s="576" t="s">
        <v>598</v>
      </c>
      <c r="X113" s="76" t="s">
        <v>28</v>
      </c>
      <c r="Y113" s="76" t="s">
        <v>29</v>
      </c>
      <c r="Z113" s="76" t="s">
        <v>28</v>
      </c>
      <c r="AA113" s="76" t="s">
        <v>29</v>
      </c>
      <c r="AB113" s="65" t="s">
        <v>535</v>
      </c>
      <c r="AC113" s="65" t="s">
        <v>536</v>
      </c>
    </row>
    <row r="114" spans="1:29" ht="14.85" customHeight="1" x14ac:dyDescent="0.2">
      <c r="D114" s="67"/>
      <c r="E114" s="1"/>
      <c r="F114" s="1"/>
      <c r="G114" s="1"/>
      <c r="H114" s="2"/>
      <c r="I114" s="67"/>
      <c r="J114" s="2"/>
      <c r="K114" s="2"/>
      <c r="L114" s="66"/>
      <c r="M114" s="66"/>
      <c r="N114" s="67"/>
      <c r="O114" s="66"/>
      <c r="P114" s="66"/>
      <c r="S114" s="45"/>
      <c r="T114" s="45" t="s">
        <v>28</v>
      </c>
      <c r="U114" s="45" t="s">
        <v>29</v>
      </c>
      <c r="W114" s="45" t="s">
        <v>528</v>
      </c>
      <c r="X114" s="164">
        <v>3906514866.6599998</v>
      </c>
      <c r="Y114" s="164">
        <v>864218100.35000002</v>
      </c>
      <c r="Z114" s="103">
        <f t="shared" ref="Z114:Z177" si="0">X114*AC114</f>
        <v>10028556315.959625</v>
      </c>
      <c r="AA114" s="103">
        <f t="shared" ref="AA114:AA177" si="1">Y114*AC114</f>
        <v>2218565699.723455</v>
      </c>
      <c r="AB114" s="571">
        <v>1598.24</v>
      </c>
      <c r="AC114" s="473">
        <f t="shared" ref="AC114:AC177" si="2">$AB$290/AB114</f>
        <v>2.5671363499849833</v>
      </c>
    </row>
    <row r="115" spans="1:29" ht="14.85" customHeight="1" x14ac:dyDescent="0.2">
      <c r="A115"/>
      <c r="B115"/>
      <c r="C115"/>
      <c r="D115"/>
      <c r="E115"/>
      <c r="F115"/>
      <c r="G115"/>
      <c r="H115"/>
      <c r="I115"/>
      <c r="J115"/>
      <c r="K115"/>
      <c r="L115"/>
      <c r="M115"/>
      <c r="N115"/>
      <c r="O115"/>
      <c r="P115"/>
      <c r="Q115"/>
      <c r="S115" s="45">
        <v>2000</v>
      </c>
      <c r="T115" s="164">
        <f>SUM(Z114:Z125)/1000</f>
        <v>136291345.95030558</v>
      </c>
      <c r="U115" s="164">
        <f>SUM(AA114:AA125)/1000</f>
        <v>30945471.445640579</v>
      </c>
      <c r="V115" s="1097"/>
      <c r="W115" s="45" t="s">
        <v>31</v>
      </c>
      <c r="X115" s="164">
        <v>3920682754.3099999</v>
      </c>
      <c r="Y115" s="164">
        <v>864724342.79999995</v>
      </c>
      <c r="Z115" s="103">
        <f t="shared" si="0"/>
        <v>10059891730.449831</v>
      </c>
      <c r="AA115" s="103">
        <f t="shared" si="1"/>
        <v>2218754694.1127925</v>
      </c>
      <c r="AB115" s="571">
        <v>1599.04</v>
      </c>
      <c r="AC115" s="473">
        <f t="shared" si="2"/>
        <v>2.565852011206724</v>
      </c>
    </row>
    <row r="116" spans="1:29" ht="14.85" customHeight="1" x14ac:dyDescent="0.2">
      <c r="A116"/>
      <c r="B116"/>
      <c r="C116"/>
      <c r="D116"/>
      <c r="E116"/>
      <c r="F116"/>
      <c r="G116"/>
      <c r="H116"/>
      <c r="I116"/>
      <c r="J116"/>
      <c r="K116"/>
      <c r="L116"/>
      <c r="M116"/>
      <c r="N116"/>
      <c r="O116"/>
      <c r="P116"/>
      <c r="Q116"/>
      <c r="S116" s="45">
        <v>2001</v>
      </c>
      <c r="T116" s="164">
        <f>SUM(Z126:Z137)/1000</f>
        <v>144533154.59648204</v>
      </c>
      <c r="U116" s="164">
        <f>SUM(AA126:AA137)/1000</f>
        <v>34784576.011914708</v>
      </c>
      <c r="V116" s="1097"/>
      <c r="W116" s="45" t="s">
        <v>300</v>
      </c>
      <c r="X116" s="164">
        <v>3942999763.9400001</v>
      </c>
      <c r="Y116" s="164">
        <v>866636485.71000004</v>
      </c>
      <c r="Z116" s="103">
        <f t="shared" si="0"/>
        <v>10104010774.626154</v>
      </c>
      <c r="AA116" s="103">
        <f t="shared" si="1"/>
        <v>2220772232.6993351</v>
      </c>
      <c r="AB116" s="571">
        <v>1601.12</v>
      </c>
      <c r="AC116" s="473">
        <f t="shared" si="2"/>
        <v>2.5625187368841811</v>
      </c>
    </row>
    <row r="117" spans="1:29" ht="14.85" customHeight="1" x14ac:dyDescent="0.2">
      <c r="A117"/>
      <c r="B117"/>
      <c r="C117"/>
      <c r="D117"/>
      <c r="E117"/>
      <c r="F117"/>
      <c r="G117"/>
      <c r="H117"/>
      <c r="I117"/>
      <c r="J117"/>
      <c r="K117"/>
      <c r="L117"/>
      <c r="M117"/>
      <c r="N117"/>
      <c r="O117"/>
      <c r="P117"/>
      <c r="Q117"/>
      <c r="S117" s="45">
        <v>2002</v>
      </c>
      <c r="T117" s="164">
        <f>SUM(Z138:Z149)/1000</f>
        <v>151684739.04220757</v>
      </c>
      <c r="U117" s="164">
        <f>SUM(AA138:AA149)/1000</f>
        <v>36509795.881634064</v>
      </c>
      <c r="V117" s="1097"/>
      <c r="W117" s="45" t="s">
        <v>32</v>
      </c>
      <c r="X117" s="164">
        <v>4071360340.8899999</v>
      </c>
      <c r="Y117" s="164">
        <v>963447331.63999999</v>
      </c>
      <c r="Z117" s="103">
        <f t="shared" si="0"/>
        <v>10423562514.125887</v>
      </c>
      <c r="AA117" s="103">
        <f t="shared" si="1"/>
        <v>2466633422.1406722</v>
      </c>
      <c r="AB117" s="571">
        <v>1602.56</v>
      </c>
      <c r="AC117" s="473">
        <f t="shared" si="2"/>
        <v>2.5602161541533546</v>
      </c>
    </row>
    <row r="118" spans="1:29" ht="14.85" customHeight="1" x14ac:dyDescent="0.2">
      <c r="A118"/>
      <c r="B118"/>
      <c r="C118"/>
      <c r="D118"/>
      <c r="E118"/>
      <c r="F118"/>
      <c r="G118"/>
      <c r="H118"/>
      <c r="I118"/>
      <c r="J118"/>
      <c r="K118"/>
      <c r="L118"/>
      <c r="M118"/>
      <c r="N118"/>
      <c r="O118"/>
      <c r="P118"/>
      <c r="Q118"/>
      <c r="S118" s="45">
        <v>2003</v>
      </c>
      <c r="T118" s="164">
        <f>SUM(Z150:Z161)/1000</f>
        <v>159364290.32650593</v>
      </c>
      <c r="U118" s="164">
        <f>SUM(AA150:AA161)/1000</f>
        <v>37937179.931249276</v>
      </c>
      <c r="V118" s="1097"/>
      <c r="W118" s="45" t="s">
        <v>33</v>
      </c>
      <c r="X118" s="164">
        <v>4090153612.3800001</v>
      </c>
      <c r="Y118" s="164">
        <v>966294043.11000001</v>
      </c>
      <c r="Z118" s="103">
        <f t="shared" si="0"/>
        <v>10476907436.965527</v>
      </c>
      <c r="AA118" s="103">
        <f t="shared" si="1"/>
        <v>2475157220.4799838</v>
      </c>
      <c r="AB118" s="571">
        <v>1601.76</v>
      </c>
      <c r="AC118" s="473">
        <f t="shared" si="2"/>
        <v>2.5614948556587751</v>
      </c>
    </row>
    <row r="119" spans="1:29" s="68" customFormat="1" ht="14.85" customHeight="1" x14ac:dyDescent="0.2">
      <c r="A119"/>
      <c r="B119"/>
      <c r="C119"/>
      <c r="D119"/>
      <c r="E119"/>
      <c r="F119"/>
      <c r="G119"/>
      <c r="H119"/>
      <c r="I119"/>
      <c r="J119"/>
      <c r="K119"/>
      <c r="L119"/>
      <c r="M119"/>
      <c r="N119"/>
      <c r="O119"/>
      <c r="P119"/>
      <c r="Q119"/>
      <c r="S119" s="15">
        <v>2004</v>
      </c>
      <c r="T119" s="164">
        <f>SUM(Z162:Z173)/1000</f>
        <v>176415508.40229031</v>
      </c>
      <c r="U119" s="164">
        <f>SUM(AA162:AA173)/1000</f>
        <v>40169347.793403901</v>
      </c>
      <c r="V119" s="1097"/>
      <c r="W119" s="15" t="s">
        <v>34</v>
      </c>
      <c r="X119" s="358">
        <v>4283459376.6700001</v>
      </c>
      <c r="Y119" s="358">
        <v>971759533.97000003</v>
      </c>
      <c r="Z119" s="103">
        <f t="shared" si="0"/>
        <v>10939209294.670847</v>
      </c>
      <c r="AA119" s="103">
        <f t="shared" si="1"/>
        <v>2481704620.3561082</v>
      </c>
      <c r="AB119" s="572">
        <v>1606.57</v>
      </c>
      <c r="AC119" s="473">
        <f t="shared" si="2"/>
        <v>2.5538258525927908</v>
      </c>
    </row>
    <row r="120" spans="1:29" s="153" customFormat="1" ht="14.85" customHeight="1" x14ac:dyDescent="0.2">
      <c r="A120"/>
      <c r="B120"/>
      <c r="C120"/>
      <c r="D120"/>
      <c r="E120"/>
      <c r="F120"/>
      <c r="G120"/>
      <c r="H120"/>
      <c r="I120"/>
      <c r="J120"/>
      <c r="K120"/>
      <c r="L120"/>
      <c r="M120"/>
      <c r="N120"/>
      <c r="O120"/>
      <c r="P120"/>
      <c r="Q120"/>
      <c r="S120" s="130">
        <v>2005</v>
      </c>
      <c r="T120" s="164">
        <f>SUM(Z174:Z185)/1000</f>
        <v>187040026.93037453</v>
      </c>
      <c r="U120" s="164">
        <f>SUM(AA174:AA185)/1000</f>
        <v>43167215.117358766</v>
      </c>
      <c r="V120" s="1097"/>
      <c r="W120" s="130" t="s">
        <v>35</v>
      </c>
      <c r="X120" s="531">
        <v>4288772919.3899999</v>
      </c>
      <c r="Y120" s="531">
        <v>973862820.70000005</v>
      </c>
      <c r="Z120" s="103">
        <f t="shared" si="0"/>
        <v>10802631475.821245</v>
      </c>
      <c r="AA120" s="103">
        <f t="shared" si="1"/>
        <v>2452981623.825913</v>
      </c>
      <c r="AB120" s="573">
        <v>1628.9</v>
      </c>
      <c r="AC120" s="473">
        <f t="shared" si="2"/>
        <v>2.5188163791515743</v>
      </c>
    </row>
    <row r="121" spans="1:29" s="153" customFormat="1" ht="14.85" customHeight="1" x14ac:dyDescent="0.2">
      <c r="A121"/>
      <c r="B121"/>
      <c r="C121"/>
      <c r="D121"/>
      <c r="E121"/>
      <c r="F121"/>
      <c r="G121"/>
      <c r="H121"/>
      <c r="I121"/>
      <c r="J121"/>
      <c r="K121"/>
      <c r="L121"/>
      <c r="M121"/>
      <c r="N121"/>
      <c r="O121"/>
      <c r="P121"/>
      <c r="Q121"/>
      <c r="S121" s="130">
        <v>2006</v>
      </c>
      <c r="T121" s="164">
        <f>SUM(Z186:Z197)/1000</f>
        <v>199669307.10700676</v>
      </c>
      <c r="U121" s="164">
        <f>SUM(AA186:AA197)/1000</f>
        <v>48512206.994689234</v>
      </c>
      <c r="V121" s="1097"/>
      <c r="W121" s="130" t="s">
        <v>184</v>
      </c>
      <c r="X121" s="531">
        <v>4296122211.3299999</v>
      </c>
      <c r="Y121" s="531">
        <v>976138469.33000004</v>
      </c>
      <c r="Z121" s="103">
        <f t="shared" si="0"/>
        <v>10691770534.490181</v>
      </c>
      <c r="AA121" s="103">
        <f t="shared" si="1"/>
        <v>2429318350.4977264</v>
      </c>
      <c r="AB121" s="573">
        <v>1648.61</v>
      </c>
      <c r="AC121" s="473">
        <f t="shared" si="2"/>
        <v>2.4887026040118645</v>
      </c>
    </row>
    <row r="122" spans="1:29" s="153" customFormat="1" ht="14.85" customHeight="1" x14ac:dyDescent="0.2">
      <c r="A122"/>
      <c r="B122"/>
      <c r="C122"/>
      <c r="D122"/>
      <c r="E122"/>
      <c r="F122"/>
      <c r="G122"/>
      <c r="H122"/>
      <c r="I122"/>
      <c r="J122"/>
      <c r="K122"/>
      <c r="L122"/>
      <c r="M122"/>
      <c r="N122"/>
      <c r="O122"/>
      <c r="P122"/>
      <c r="Q122"/>
      <c r="S122" s="130">
        <v>2007</v>
      </c>
      <c r="T122" s="164">
        <f>SUM(Z198:Z209)/1000</f>
        <v>208637398.18972</v>
      </c>
      <c r="U122" s="164">
        <f>SUM(AA198:AA209)/1000</f>
        <v>51492142.671807922</v>
      </c>
      <c r="V122" s="1097"/>
      <c r="W122" s="130" t="s">
        <v>129</v>
      </c>
      <c r="X122" s="531">
        <v>4327697618.4700003</v>
      </c>
      <c r="Y122" s="531">
        <v>980784839.47000003</v>
      </c>
      <c r="Z122" s="103">
        <f t="shared" si="0"/>
        <v>10724231780.407417</v>
      </c>
      <c r="AA122" s="103">
        <f t="shared" si="1"/>
        <v>2430429496.80586</v>
      </c>
      <c r="AB122" s="573">
        <v>1655.7</v>
      </c>
      <c r="AC122" s="473">
        <f t="shared" si="2"/>
        <v>2.4780455396509025</v>
      </c>
    </row>
    <row r="123" spans="1:29" s="153" customFormat="1" ht="14.85" customHeight="1" x14ac:dyDescent="0.2">
      <c r="A123"/>
      <c r="B123"/>
      <c r="C123"/>
      <c r="D123"/>
      <c r="E123"/>
      <c r="F123"/>
      <c r="G123"/>
      <c r="H123"/>
      <c r="I123"/>
      <c r="J123"/>
      <c r="K123"/>
      <c r="L123"/>
      <c r="M123"/>
      <c r="N123"/>
      <c r="O123"/>
      <c r="P123"/>
      <c r="Q123"/>
      <c r="S123" s="130">
        <v>2008</v>
      </c>
      <c r="T123" s="164">
        <f>SUM(Z210:Z221)/1000</f>
        <v>215459048.17347482</v>
      </c>
      <c r="U123" s="164">
        <f>SUM(AA210:AA221)/1000</f>
        <v>53998857.328533269</v>
      </c>
      <c r="V123" s="1097"/>
      <c r="W123" s="130" t="s">
        <v>130</v>
      </c>
      <c r="X123" s="531">
        <v>4346519931.9399996</v>
      </c>
      <c r="Y123" s="531">
        <v>984391525.90999997</v>
      </c>
      <c r="Z123" s="103">
        <f t="shared" si="0"/>
        <v>10753662754.398422</v>
      </c>
      <c r="AA123" s="103">
        <f t="shared" si="1"/>
        <v>2435468985.2299805</v>
      </c>
      <c r="AB123" s="573">
        <v>1658.35</v>
      </c>
      <c r="AC123" s="473">
        <f t="shared" si="2"/>
        <v>2.4740856875810291</v>
      </c>
    </row>
    <row r="124" spans="1:29" s="58" customFormat="1" ht="14.85" customHeight="1" x14ac:dyDescent="0.2">
      <c r="A124"/>
      <c r="B124"/>
      <c r="C124"/>
      <c r="D124"/>
      <c r="E124"/>
      <c r="F124"/>
      <c r="G124"/>
      <c r="H124"/>
      <c r="I124"/>
      <c r="J124"/>
      <c r="K124"/>
      <c r="L124"/>
      <c r="M124"/>
      <c r="N124"/>
      <c r="O124"/>
      <c r="P124"/>
      <c r="Q124"/>
      <c r="S124" s="130">
        <v>2009</v>
      </c>
      <c r="T124" s="164">
        <f>SUM(Z222:Z233)/1000</f>
        <v>233103523.75132263</v>
      </c>
      <c r="U124" s="164">
        <f>SUM(AA222:AA233)/1000</f>
        <v>60029851.891921908</v>
      </c>
      <c r="V124" s="1097"/>
      <c r="W124" s="130" t="s">
        <v>185</v>
      </c>
      <c r="X124" s="531">
        <v>8331381550.9499998</v>
      </c>
      <c r="Y124" s="531">
        <v>1900227032.45</v>
      </c>
      <c r="Z124" s="103">
        <f t="shared" si="0"/>
        <v>20552938602.054371</v>
      </c>
      <c r="AA124" s="103">
        <f t="shared" si="1"/>
        <v>4687727874.3110132</v>
      </c>
      <c r="AB124" s="573">
        <v>1663.16</v>
      </c>
      <c r="AC124" s="473">
        <f t="shared" si="2"/>
        <v>2.4669304216070609</v>
      </c>
    </row>
    <row r="125" spans="1:29" s="153" customFormat="1" ht="14.85" customHeight="1" x14ac:dyDescent="0.2">
      <c r="A125"/>
      <c r="B125"/>
      <c r="C125"/>
      <c r="D125"/>
      <c r="E125"/>
      <c r="F125"/>
      <c r="G125"/>
      <c r="H125"/>
      <c r="I125"/>
      <c r="J125"/>
      <c r="K125"/>
      <c r="L125"/>
      <c r="M125"/>
      <c r="N125"/>
      <c r="O125"/>
      <c r="P125"/>
      <c r="Q125"/>
      <c r="R125" s="112"/>
      <c r="S125" s="130">
        <v>2010</v>
      </c>
      <c r="T125" s="164">
        <f>SUM(Z234:Z245)/1000</f>
        <v>250119742.49708849</v>
      </c>
      <c r="U125" s="164">
        <f>SUM(AA234:AA245)/1000</f>
        <v>64132726.071381807</v>
      </c>
      <c r="V125" s="1097"/>
      <c r="W125" s="130" t="s">
        <v>186</v>
      </c>
      <c r="X125" s="531">
        <v>4375083464.5500002</v>
      </c>
      <c r="Y125" s="531">
        <v>989616404.90999997</v>
      </c>
      <c r="Z125" s="103">
        <f t="shared" si="0"/>
        <v>10733972736.336082</v>
      </c>
      <c r="AA125" s="103">
        <f t="shared" si="1"/>
        <v>2427957225.4577432</v>
      </c>
      <c r="AB125" s="573">
        <v>1672.31</v>
      </c>
      <c r="AC125" s="473">
        <f t="shared" si="2"/>
        <v>2.4534326769558272</v>
      </c>
    </row>
    <row r="126" spans="1:29" s="153" customFormat="1" ht="14.85" customHeight="1" x14ac:dyDescent="0.2">
      <c r="A126"/>
      <c r="B126"/>
      <c r="C126"/>
      <c r="D126"/>
      <c r="E126"/>
      <c r="F126"/>
      <c r="G126"/>
      <c r="H126"/>
      <c r="I126"/>
      <c r="J126"/>
      <c r="K126"/>
      <c r="L126"/>
      <c r="M126"/>
      <c r="N126"/>
      <c r="O126"/>
      <c r="P126"/>
      <c r="Q126"/>
      <c r="R126" s="542"/>
      <c r="S126" s="130">
        <v>2011</v>
      </c>
      <c r="T126" s="164">
        <f>SUM(Z246:Z257)/1000</f>
        <v>260802035.19977933</v>
      </c>
      <c r="U126" s="164">
        <f>SUM(AA246:AA257)/1000</f>
        <v>65199341.002822824</v>
      </c>
      <c r="V126" s="1097"/>
      <c r="W126" s="130" t="s">
        <v>529</v>
      </c>
      <c r="X126" s="531">
        <v>4404996601.7799997</v>
      </c>
      <c r="Y126" s="531">
        <v>990554408.66999996</v>
      </c>
      <c r="Z126" s="103">
        <f t="shared" si="0"/>
        <v>10724761336.966845</v>
      </c>
      <c r="AA126" s="103">
        <f t="shared" si="1"/>
        <v>2411683954.5286536</v>
      </c>
      <c r="AB126" s="573">
        <v>1685.19</v>
      </c>
      <c r="AC126" s="473">
        <f t="shared" si="2"/>
        <v>2.4346809558566092</v>
      </c>
    </row>
    <row r="127" spans="1:29" s="153" customFormat="1" ht="14.85" customHeight="1" x14ac:dyDescent="0.2">
      <c r="A127"/>
      <c r="B127"/>
      <c r="C127"/>
      <c r="D127"/>
      <c r="E127"/>
      <c r="F127"/>
      <c r="G127"/>
      <c r="H127"/>
      <c r="I127"/>
      <c r="J127"/>
      <c r="K127"/>
      <c r="L127"/>
      <c r="M127"/>
      <c r="N127"/>
      <c r="O127"/>
      <c r="P127"/>
      <c r="Q127"/>
      <c r="S127" s="1051">
        <v>2012</v>
      </c>
      <c r="T127" s="164">
        <f>SUM(Z258:Z269)/1000</f>
        <v>278860070.31689054</v>
      </c>
      <c r="U127" s="164">
        <f>SUM(AA258:AA269)/1000</f>
        <v>71958265.969266728</v>
      </c>
      <c r="V127" s="1097"/>
      <c r="W127" s="130" t="s">
        <v>31</v>
      </c>
      <c r="X127" s="531">
        <v>4390398453.3000002</v>
      </c>
      <c r="Y127" s="531">
        <v>991552044.24000001</v>
      </c>
      <c r="Z127" s="103">
        <f t="shared" si="0"/>
        <v>10637081587.318531</v>
      </c>
      <c r="AA127" s="103">
        <f t="shared" si="1"/>
        <v>2402337761.5591221</v>
      </c>
      <c r="AB127" s="573">
        <v>1693.45</v>
      </c>
      <c r="AC127" s="473">
        <f t="shared" si="2"/>
        <v>2.4228055153680352</v>
      </c>
    </row>
    <row r="128" spans="1:29" s="153" customFormat="1" ht="14.85" customHeight="1" x14ac:dyDescent="0.2">
      <c r="A128"/>
      <c r="B128"/>
      <c r="C128"/>
      <c r="D128"/>
      <c r="E128"/>
      <c r="F128"/>
      <c r="G128"/>
      <c r="H128"/>
      <c r="I128"/>
      <c r="J128"/>
      <c r="K128"/>
      <c r="L128"/>
      <c r="M128"/>
      <c r="N128"/>
      <c r="O128"/>
      <c r="P128"/>
      <c r="Q128"/>
      <c r="S128" s="1051">
        <v>2013</v>
      </c>
      <c r="T128" s="164">
        <f>SUM(Z270:Z281)/1000</f>
        <v>293579286.43773168</v>
      </c>
      <c r="U128" s="164">
        <f>SUM(AA269:AA280)/1000</f>
        <v>75264206.379131541</v>
      </c>
      <c r="V128" s="1097"/>
      <c r="W128" s="130" t="s">
        <v>300</v>
      </c>
      <c r="X128" s="531">
        <v>4419516328.8900003</v>
      </c>
      <c r="Y128" s="531">
        <v>995360818.46000004</v>
      </c>
      <c r="Z128" s="103">
        <f t="shared" si="0"/>
        <v>10656468426.875483</v>
      </c>
      <c r="AA128" s="103">
        <f t="shared" si="1"/>
        <v>2400043431.4340405</v>
      </c>
      <c r="AB128" s="573">
        <v>1701.58</v>
      </c>
      <c r="AC128" s="473">
        <f t="shared" si="2"/>
        <v>2.4112295631119314</v>
      </c>
    </row>
    <row r="129" spans="1:29" s="153" customFormat="1" ht="14.85" customHeight="1" x14ac:dyDescent="0.2">
      <c r="A129"/>
      <c r="B129"/>
      <c r="C129"/>
      <c r="D129"/>
      <c r="E129"/>
      <c r="F129"/>
      <c r="G129"/>
      <c r="H129"/>
      <c r="I129"/>
      <c r="J129"/>
      <c r="K129"/>
      <c r="L129"/>
      <c r="M129"/>
      <c r="N129"/>
      <c r="O129"/>
      <c r="P129"/>
      <c r="Q129"/>
      <c r="S129" s="1051" t="str">
        <f>'02 (2)'!$T$125</f>
        <v>out/13 a set/14</v>
      </c>
      <c r="T129" s="164">
        <f>SUM(Z279:Z290)/1000</f>
        <v>302660534.07176477</v>
      </c>
      <c r="U129" s="164">
        <f>SUM(AA279:AA290)/1000</f>
        <v>77477779.616520971</v>
      </c>
      <c r="W129" s="130" t="s">
        <v>32</v>
      </c>
      <c r="X129" s="531">
        <v>4637309542.6899996</v>
      </c>
      <c r="Y129" s="531">
        <v>1186646873.8299999</v>
      </c>
      <c r="Z129" s="103">
        <f t="shared" si="0"/>
        <v>11088495820.022963</v>
      </c>
      <c r="AA129" s="103">
        <f t="shared" si="1"/>
        <v>2837448908.5053687</v>
      </c>
      <c r="AB129" s="573">
        <v>1715.87</v>
      </c>
      <c r="AC129" s="473">
        <f t="shared" si="2"/>
        <v>2.3911485135820314</v>
      </c>
    </row>
    <row r="130" spans="1:29" s="153" customFormat="1" ht="14.85" customHeight="1" x14ac:dyDescent="0.2">
      <c r="A130"/>
      <c r="B130"/>
      <c r="C130"/>
      <c r="D130"/>
      <c r="E130"/>
      <c r="F130"/>
      <c r="G130"/>
      <c r="H130"/>
      <c r="I130"/>
      <c r="J130"/>
      <c r="K130"/>
      <c r="L130"/>
      <c r="M130"/>
      <c r="N130"/>
      <c r="O130"/>
      <c r="P130"/>
      <c r="Q130"/>
      <c r="W130" s="130" t="s">
        <v>33</v>
      </c>
      <c r="X130" s="531">
        <v>4657586198.0500002</v>
      </c>
      <c r="Y130" s="531">
        <v>1190089982.7</v>
      </c>
      <c r="Z130" s="103">
        <f t="shared" si="0"/>
        <v>11073862261.744471</v>
      </c>
      <c r="AA130" s="103">
        <f t="shared" si="1"/>
        <v>2829554191.1858315</v>
      </c>
      <c r="AB130" s="573">
        <v>1725.65</v>
      </c>
      <c r="AC130" s="473">
        <f t="shared" si="2"/>
        <v>2.3775968475646856</v>
      </c>
    </row>
    <row r="131" spans="1:29" s="153" customFormat="1" ht="14.85" customHeight="1" x14ac:dyDescent="0.2">
      <c r="A131"/>
      <c r="B131"/>
      <c r="C131"/>
      <c r="D131"/>
      <c r="E131"/>
      <c r="F131"/>
      <c r="G131"/>
      <c r="H131"/>
      <c r="I131"/>
      <c r="J131"/>
      <c r="K131"/>
      <c r="L131"/>
      <c r="M131"/>
      <c r="N131"/>
      <c r="O131"/>
      <c r="P131"/>
      <c r="Q131"/>
      <c r="S131" s="544"/>
      <c r="W131" s="130" t="s">
        <v>34</v>
      </c>
      <c r="X131" s="531">
        <v>4941199523.6700001</v>
      </c>
      <c r="Y131" s="531">
        <v>1198085685.1700001</v>
      </c>
      <c r="Z131" s="103">
        <f t="shared" si="0"/>
        <v>11678137975.613848</v>
      </c>
      <c r="AA131" s="103">
        <f t="shared" si="1"/>
        <v>2831581657.6520696</v>
      </c>
      <c r="AB131" s="573">
        <v>1736</v>
      </c>
      <c r="AC131" s="473">
        <f t="shared" si="2"/>
        <v>2.3634216589861747</v>
      </c>
    </row>
    <row r="132" spans="1:29" s="153" customFormat="1" ht="14.85" customHeight="1" x14ac:dyDescent="0.2">
      <c r="A132"/>
      <c r="B132"/>
      <c r="C132"/>
      <c r="D132"/>
      <c r="E132"/>
      <c r="F132"/>
      <c r="G132"/>
      <c r="H132"/>
      <c r="I132"/>
      <c r="J132"/>
      <c r="K132"/>
      <c r="L132"/>
      <c r="M132"/>
      <c r="N132"/>
      <c r="O132"/>
      <c r="P132"/>
      <c r="Q132"/>
      <c r="S132" s="543"/>
      <c r="W132" s="130" t="s">
        <v>35</v>
      </c>
      <c r="X132" s="531">
        <v>4958045042.0600004</v>
      </c>
      <c r="Y132" s="531">
        <v>1200448917.7</v>
      </c>
      <c r="Z132" s="103">
        <f t="shared" si="0"/>
        <v>11589307059.921251</v>
      </c>
      <c r="AA132" s="103">
        <f t="shared" si="1"/>
        <v>2806019509.4950237</v>
      </c>
      <c r="AB132" s="573">
        <v>1755.27</v>
      </c>
      <c r="AC132" s="473">
        <f t="shared" si="2"/>
        <v>2.3374751462737926</v>
      </c>
    </row>
    <row r="133" spans="1:29" s="153" customFormat="1" ht="14.85" customHeight="1" x14ac:dyDescent="0.2">
      <c r="A133"/>
      <c r="B133"/>
      <c r="C133"/>
      <c r="D133"/>
      <c r="E133"/>
      <c r="F133"/>
      <c r="G133"/>
      <c r="H133"/>
      <c r="I133"/>
      <c r="J133"/>
      <c r="K133"/>
      <c r="L133"/>
      <c r="M133"/>
      <c r="N133"/>
      <c r="O133"/>
      <c r="P133"/>
      <c r="Q133"/>
      <c r="W133" s="130" t="s">
        <v>184</v>
      </c>
      <c r="X133" s="531">
        <v>4988832905.9799995</v>
      </c>
      <c r="Y133" s="531">
        <v>1205426463.1099999</v>
      </c>
      <c r="Z133" s="103">
        <f t="shared" si="0"/>
        <v>11569848926.566206</v>
      </c>
      <c r="AA133" s="103">
        <f t="shared" si="1"/>
        <v>2795564079.4363465</v>
      </c>
      <c r="AB133" s="573">
        <v>1769.14</v>
      </c>
      <c r="AC133" s="473">
        <f t="shared" si="2"/>
        <v>2.3191494172309706</v>
      </c>
    </row>
    <row r="134" spans="1:29" s="153" customFormat="1" ht="14.85" customHeight="1" x14ac:dyDescent="0.2">
      <c r="A134"/>
      <c r="B134"/>
      <c r="C134"/>
      <c r="D134"/>
      <c r="E134"/>
      <c r="F134"/>
      <c r="G134"/>
      <c r="H134"/>
      <c r="I134"/>
      <c r="J134"/>
      <c r="K134"/>
      <c r="L134"/>
      <c r="M134"/>
      <c r="N134"/>
      <c r="O134"/>
      <c r="P134"/>
      <c r="Q134"/>
      <c r="W134" s="130" t="s">
        <v>129</v>
      </c>
      <c r="X134" s="531">
        <v>4990276457.3100004</v>
      </c>
      <c r="Y134" s="531">
        <v>1204768306.3299999</v>
      </c>
      <c r="Z134" s="103">
        <f t="shared" si="0"/>
        <v>11522525086.496408</v>
      </c>
      <c r="AA134" s="103">
        <f t="shared" si="1"/>
        <v>2781804405.3988676</v>
      </c>
      <c r="AB134" s="573">
        <v>1776.92</v>
      </c>
      <c r="AC134" s="473">
        <f t="shared" si="2"/>
        <v>2.3089953402516712</v>
      </c>
    </row>
    <row r="135" spans="1:29" s="153" customFormat="1" ht="14.85" customHeight="1" x14ac:dyDescent="0.2">
      <c r="A135"/>
      <c r="B135"/>
      <c r="C135"/>
      <c r="D135"/>
      <c r="E135"/>
      <c r="F135"/>
      <c r="G135"/>
      <c r="H135"/>
      <c r="I135"/>
      <c r="J135"/>
      <c r="K135"/>
      <c r="L135"/>
      <c r="M135"/>
      <c r="N135"/>
      <c r="O135"/>
      <c r="P135"/>
      <c r="Q135"/>
      <c r="W135" s="130" t="s">
        <v>130</v>
      </c>
      <c r="X135" s="531">
        <v>4971543426.2200003</v>
      </c>
      <c r="Y135" s="531">
        <v>1202422561.8900001</v>
      </c>
      <c r="Z135" s="103">
        <f t="shared" si="0"/>
        <v>11372389649.668289</v>
      </c>
      <c r="AA135" s="103">
        <f t="shared" si="1"/>
        <v>2750537755.5884085</v>
      </c>
      <c r="AB135" s="573">
        <v>1793.62</v>
      </c>
      <c r="AC135" s="473">
        <f t="shared" si="2"/>
        <v>2.2874967941927498</v>
      </c>
    </row>
    <row r="136" spans="1:29" s="153" customFormat="1" ht="14.85" customHeight="1" x14ac:dyDescent="0.2">
      <c r="A136"/>
      <c r="B136"/>
      <c r="C136"/>
      <c r="D136"/>
      <c r="E136"/>
      <c r="F136"/>
      <c r="G136"/>
      <c r="H136"/>
      <c r="I136"/>
      <c r="J136"/>
      <c r="K136"/>
      <c r="L136"/>
      <c r="M136"/>
      <c r="N136"/>
      <c r="O136"/>
      <c r="P136"/>
      <c r="Q136"/>
      <c r="S136" s="130" t="s">
        <v>301</v>
      </c>
      <c r="T136" s="130"/>
      <c r="U136" s="130"/>
      <c r="W136" s="130" t="s">
        <v>185</v>
      </c>
      <c r="X136" s="531">
        <v>9484224237.25</v>
      </c>
      <c r="Y136" s="531">
        <v>2321185345.3000002</v>
      </c>
      <c r="Z136" s="103">
        <f t="shared" si="0"/>
        <v>21418802496.209194</v>
      </c>
      <c r="AA136" s="103">
        <f t="shared" si="1"/>
        <v>5242074546.5726728</v>
      </c>
      <c r="AB136" s="573">
        <v>1816.76</v>
      </c>
      <c r="AC136" s="473">
        <f t="shared" si="2"/>
        <v>2.2583610383319752</v>
      </c>
    </row>
    <row r="137" spans="1:29" s="153" customFormat="1" ht="14.85" customHeight="1" x14ac:dyDescent="0.2">
      <c r="A137"/>
      <c r="B137"/>
      <c r="C137"/>
      <c r="D137"/>
      <c r="E137"/>
      <c r="F137"/>
      <c r="G137"/>
      <c r="H137"/>
      <c r="I137"/>
      <c r="J137"/>
      <c r="K137"/>
      <c r="L137"/>
      <c r="M137"/>
      <c r="N137"/>
      <c r="O137"/>
      <c r="P137"/>
      <c r="Q137"/>
      <c r="S137" s="130"/>
      <c r="T137" s="136" t="s">
        <v>28</v>
      </c>
      <c r="U137" s="136" t="s">
        <v>29</v>
      </c>
      <c r="W137" s="130" t="s">
        <v>186</v>
      </c>
      <c r="X137" s="531">
        <v>4996694449.8299999</v>
      </c>
      <c r="Y137" s="531">
        <v>1202584371.6600001</v>
      </c>
      <c r="Z137" s="103">
        <f t="shared" si="0"/>
        <v>11201473969.078518</v>
      </c>
      <c r="AA137" s="103">
        <f t="shared" si="1"/>
        <v>2695925810.5583072</v>
      </c>
      <c r="AB137" s="573">
        <v>1830.2</v>
      </c>
      <c r="AC137" s="473">
        <f t="shared" si="2"/>
        <v>2.2417768549885255</v>
      </c>
    </row>
    <row r="138" spans="1:29" s="153" customFormat="1" ht="14.85" customHeight="1" x14ac:dyDescent="0.2">
      <c r="A138"/>
      <c r="B138"/>
      <c r="C138"/>
      <c r="D138"/>
      <c r="E138"/>
      <c r="F138"/>
      <c r="G138"/>
      <c r="H138"/>
      <c r="I138"/>
      <c r="J138"/>
      <c r="K138"/>
      <c r="L138"/>
      <c r="M138"/>
      <c r="N138"/>
      <c r="O138"/>
      <c r="P138"/>
      <c r="Q138"/>
      <c r="S138" s="575" t="str">
        <f>'02'!U111</f>
        <v>Set/2013</v>
      </c>
      <c r="T138" s="531">
        <f t="shared" ref="T138:T150" si="3">L95/1000</f>
        <v>21404898.361890301</v>
      </c>
      <c r="U138" s="531">
        <f t="shared" ref="U138:U150" si="4">M95/1000</f>
        <v>5414269.2763500921</v>
      </c>
      <c r="W138" s="130" t="s">
        <v>530</v>
      </c>
      <c r="X138" s="531">
        <v>5018850042.5</v>
      </c>
      <c r="Y138" s="531">
        <v>1206206757.8399999</v>
      </c>
      <c r="Z138" s="103">
        <f t="shared" si="0"/>
        <v>11132048048.618349</v>
      </c>
      <c r="AA138" s="103">
        <f t="shared" si="1"/>
        <v>2675423945.9512672</v>
      </c>
      <c r="AB138" s="573">
        <v>1849.78</v>
      </c>
      <c r="AC138" s="473">
        <f t="shared" si="2"/>
        <v>2.2180475516007307</v>
      </c>
    </row>
    <row r="139" spans="1:29" s="153" customFormat="1" ht="14.85" customHeight="1" x14ac:dyDescent="0.2">
      <c r="A139"/>
      <c r="B139"/>
      <c r="C139"/>
      <c r="D139"/>
      <c r="E139"/>
      <c r="F139"/>
      <c r="G139"/>
      <c r="H139"/>
      <c r="I139"/>
      <c r="J139"/>
      <c r="K139"/>
      <c r="L139"/>
      <c r="M139"/>
      <c r="N139"/>
      <c r="O139"/>
      <c r="P139"/>
      <c r="Q139"/>
      <c r="S139" s="575" t="str">
        <f>'02'!U112</f>
        <v>Out</v>
      </c>
      <c r="T139" s="531">
        <f t="shared" si="3"/>
        <v>21582607.183819793</v>
      </c>
      <c r="U139" s="531">
        <f t="shared" si="4"/>
        <v>5434772.9314400675</v>
      </c>
      <c r="W139" s="130" t="s">
        <v>31</v>
      </c>
      <c r="X139" s="531">
        <v>5134558044.2299995</v>
      </c>
      <c r="Y139" s="531">
        <v>1210225680.6400001</v>
      </c>
      <c r="Z139" s="103">
        <f t="shared" si="0"/>
        <v>11353524475.573433</v>
      </c>
      <c r="AA139" s="103">
        <f t="shared" si="1"/>
        <v>2676048603.9406176</v>
      </c>
      <c r="AB139" s="573">
        <v>1855.51</v>
      </c>
      <c r="AC139" s="473">
        <f t="shared" si="2"/>
        <v>2.2111979994718429</v>
      </c>
    </row>
    <row r="140" spans="1:29" s="68" customFormat="1" ht="14.85" customHeight="1" x14ac:dyDescent="0.2">
      <c r="A140"/>
      <c r="B140"/>
      <c r="C140"/>
      <c r="D140"/>
      <c r="E140"/>
      <c r="F140"/>
      <c r="G140"/>
      <c r="H140"/>
      <c r="I140"/>
      <c r="J140"/>
      <c r="K140"/>
      <c r="L140"/>
      <c r="M140"/>
      <c r="N140"/>
      <c r="O140"/>
      <c r="P140"/>
      <c r="Q140"/>
      <c r="S140" s="575" t="str">
        <f>'02'!U113</f>
        <v>Nov</v>
      </c>
      <c r="T140" s="531">
        <f t="shared" si="3"/>
        <v>31545576.348629706</v>
      </c>
      <c r="U140" s="531">
        <f t="shared" si="4"/>
        <v>8414755.1493700631</v>
      </c>
      <c r="W140" s="15" t="s">
        <v>300</v>
      </c>
      <c r="X140" s="358">
        <v>5110109100.9799995</v>
      </c>
      <c r="Y140" s="358">
        <v>1215149745.05</v>
      </c>
      <c r="Z140" s="103">
        <f t="shared" si="0"/>
        <v>11229863059.335964</v>
      </c>
      <c r="AA140" s="103">
        <f t="shared" si="1"/>
        <v>2670386280.1836329</v>
      </c>
      <c r="AB140" s="572">
        <v>1867.01</v>
      </c>
      <c r="AC140" s="473">
        <f t="shared" si="2"/>
        <v>2.1975779454850266</v>
      </c>
    </row>
    <row r="141" spans="1:29" s="73" customFormat="1" ht="14.85" customHeight="1" x14ac:dyDescent="0.2">
      <c r="A141"/>
      <c r="B141"/>
      <c r="C141"/>
      <c r="D141"/>
      <c r="E141"/>
      <c r="F141"/>
      <c r="G141"/>
      <c r="H141"/>
      <c r="I141"/>
      <c r="J141"/>
      <c r="K141"/>
      <c r="L141"/>
      <c r="M141"/>
      <c r="N141"/>
      <c r="O141"/>
      <c r="P141"/>
      <c r="Q141"/>
      <c r="S141" s="575" t="str">
        <f>'02'!U114</f>
        <v>Dez</v>
      </c>
      <c r="T141" s="531">
        <f t="shared" si="3"/>
        <v>21689482.793319985</v>
      </c>
      <c r="U141" s="531">
        <f t="shared" si="4"/>
        <v>5450993.1568099437</v>
      </c>
      <c r="W141" s="45" t="s">
        <v>32</v>
      </c>
      <c r="X141" s="164">
        <v>5280913248.5500002</v>
      </c>
      <c r="Y141" s="164">
        <v>1349069236.1099999</v>
      </c>
      <c r="Z141" s="103">
        <f t="shared" si="0"/>
        <v>11526809437.347141</v>
      </c>
      <c r="AA141" s="103">
        <f t="shared" si="1"/>
        <v>2944654318.3979011</v>
      </c>
      <c r="AB141" s="571">
        <v>1879.71</v>
      </c>
      <c r="AC141" s="473">
        <f t="shared" si="2"/>
        <v>2.1827303147825994</v>
      </c>
    </row>
    <row r="142" spans="1:29" s="73" customFormat="1" ht="14.85" customHeight="1" x14ac:dyDescent="0.2">
      <c r="A142"/>
      <c r="B142"/>
      <c r="C142"/>
      <c r="D142"/>
      <c r="E142"/>
      <c r="F142"/>
      <c r="G142"/>
      <c r="H142"/>
      <c r="I142"/>
      <c r="J142"/>
      <c r="K142"/>
      <c r="L142"/>
      <c r="M142"/>
      <c r="N142"/>
      <c r="O142"/>
      <c r="P142"/>
      <c r="Q142"/>
      <c r="S142" s="575" t="str">
        <f>'02'!U115</f>
        <v>Jan/2014</v>
      </c>
      <c r="T142" s="531">
        <f t="shared" si="3"/>
        <v>23035325.120609906</v>
      </c>
      <c r="U142" s="531">
        <f t="shared" si="4"/>
        <v>5864050.6937999418</v>
      </c>
      <c r="W142" s="45" t="s">
        <v>33</v>
      </c>
      <c r="X142" s="164">
        <v>5322324751.1999998</v>
      </c>
      <c r="Y142" s="164">
        <v>1354776329.8099999</v>
      </c>
      <c r="Z142" s="103">
        <f t="shared" si="0"/>
        <v>11606764229.668585</v>
      </c>
      <c r="AA142" s="103">
        <f t="shared" si="1"/>
        <v>2954455088.5390921</v>
      </c>
      <c r="AB142" s="571">
        <v>1881.4</v>
      </c>
      <c r="AC142" s="473">
        <f t="shared" si="2"/>
        <v>2.1807696396300624</v>
      </c>
    </row>
    <row r="143" spans="1:29" s="73" customFormat="1" ht="14.85" customHeight="1" x14ac:dyDescent="0.2">
      <c r="A143"/>
      <c r="B143"/>
      <c r="C143"/>
      <c r="D143"/>
      <c r="E143"/>
      <c r="F143"/>
      <c r="G143"/>
      <c r="H143"/>
      <c r="I143"/>
      <c r="J143"/>
      <c r="K143"/>
      <c r="L143"/>
      <c r="M143"/>
      <c r="N143"/>
      <c r="O143"/>
      <c r="P143"/>
      <c r="Q143"/>
      <c r="S143" s="575" t="str">
        <f>'02'!U116</f>
        <v>Fev</v>
      </c>
      <c r="T143" s="531">
        <f t="shared" si="3"/>
        <v>23044414.956860103</v>
      </c>
      <c r="U143" s="531">
        <f t="shared" si="4"/>
        <v>5858894.1941999625</v>
      </c>
      <c r="W143" s="45" t="s">
        <v>34</v>
      </c>
      <c r="X143" s="164">
        <v>5691914783.5799999</v>
      </c>
      <c r="Y143" s="164">
        <v>1360761191.05</v>
      </c>
      <c r="Z143" s="103">
        <f t="shared" si="0"/>
        <v>12337473672.684153</v>
      </c>
      <c r="AA143" s="103">
        <f t="shared" si="1"/>
        <v>2949509261.4212441</v>
      </c>
      <c r="AB143" s="571">
        <v>1892.88</v>
      </c>
      <c r="AC143" s="473">
        <f t="shared" si="2"/>
        <v>2.167543637208909</v>
      </c>
    </row>
    <row r="144" spans="1:29" s="73" customFormat="1" ht="14.85" customHeight="1" x14ac:dyDescent="0.2">
      <c r="A144"/>
      <c r="B144"/>
      <c r="C144"/>
      <c r="D144"/>
      <c r="E144"/>
      <c r="F144"/>
      <c r="G144"/>
      <c r="H144"/>
      <c r="I144"/>
      <c r="J144"/>
      <c r="K144"/>
      <c r="L144"/>
      <c r="M144"/>
      <c r="N144"/>
      <c r="O144"/>
      <c r="P144"/>
      <c r="Q144"/>
      <c r="S144" s="575" t="str">
        <f>'02'!U117</f>
        <v>Mar</v>
      </c>
      <c r="T144" s="531">
        <f t="shared" si="3"/>
        <v>23148008.484690055</v>
      </c>
      <c r="U144" s="531">
        <f t="shared" si="4"/>
        <v>5868469.6479200367</v>
      </c>
      <c r="W144" s="45" t="s">
        <v>35</v>
      </c>
      <c r="X144" s="164">
        <v>5719246734.0799999</v>
      </c>
      <c r="Y144" s="164">
        <v>1364277163.78</v>
      </c>
      <c r="Z144" s="103">
        <f t="shared" si="0"/>
        <v>12255763416.424322</v>
      </c>
      <c r="AA144" s="103">
        <f t="shared" si="1"/>
        <v>2923507051.0395951</v>
      </c>
      <c r="AB144" s="571">
        <v>1914.65</v>
      </c>
      <c r="AC144" s="473">
        <f t="shared" si="2"/>
        <v>2.1428981798239883</v>
      </c>
    </row>
    <row r="145" spans="1:29" s="73" customFormat="1" ht="14.85" customHeight="1" x14ac:dyDescent="0.2">
      <c r="A145"/>
      <c r="B145"/>
      <c r="C145"/>
      <c r="D145"/>
      <c r="E145"/>
      <c r="F145"/>
      <c r="G145"/>
      <c r="H145"/>
      <c r="I145"/>
      <c r="J145"/>
      <c r="K145"/>
      <c r="L145"/>
      <c r="M145"/>
      <c r="N145"/>
      <c r="O145"/>
      <c r="P145"/>
      <c r="Q145"/>
      <c r="S145" s="575" t="str">
        <f>'02'!U118</f>
        <v>Abr</v>
      </c>
      <c r="T145" s="531">
        <f t="shared" si="3"/>
        <v>23287814.606570311</v>
      </c>
      <c r="U145" s="531">
        <f t="shared" si="4"/>
        <v>5884373.0521098888</v>
      </c>
      <c r="W145" s="45" t="s">
        <v>184</v>
      </c>
      <c r="X145" s="164">
        <v>5753964745.1400003</v>
      </c>
      <c r="Y145" s="164">
        <v>1369928669.3299999</v>
      </c>
      <c r="Z145" s="103">
        <f t="shared" si="0"/>
        <v>12224999975.576302</v>
      </c>
      <c r="AA145" s="103">
        <f t="shared" si="1"/>
        <v>2910580563.2969761</v>
      </c>
      <c r="AB145" s="571">
        <v>1931.12</v>
      </c>
      <c r="AC145" s="473">
        <f t="shared" si="2"/>
        <v>2.1246219810265545</v>
      </c>
    </row>
    <row r="146" spans="1:29" s="44" customFormat="1" ht="14.85" customHeight="1" x14ac:dyDescent="0.2">
      <c r="A146"/>
      <c r="B146"/>
      <c r="C146"/>
      <c r="D146"/>
      <c r="E146"/>
      <c r="F146"/>
      <c r="G146"/>
      <c r="H146"/>
      <c r="I146"/>
      <c r="J146"/>
      <c r="K146"/>
      <c r="L146"/>
      <c r="M146"/>
      <c r="N146"/>
      <c r="O146"/>
      <c r="P146"/>
      <c r="Q146"/>
      <c r="R146" s="66"/>
      <c r="S146" s="575" t="str">
        <f>'02'!U119</f>
        <v>Mai</v>
      </c>
      <c r="T146" s="531">
        <f t="shared" si="3"/>
        <v>23249298.696129892</v>
      </c>
      <c r="U146" s="531">
        <f t="shared" si="4"/>
        <v>5885863.0140999826</v>
      </c>
      <c r="W146" s="45" t="s">
        <v>129</v>
      </c>
      <c r="X146" s="164">
        <v>5782672677.8299999</v>
      </c>
      <c r="Y146" s="164">
        <v>1373971523.6600001</v>
      </c>
      <c r="Z146" s="103">
        <f t="shared" si="0"/>
        <v>12184848486.181704</v>
      </c>
      <c r="AA146" s="103">
        <f t="shared" si="1"/>
        <v>2895137901.2529154</v>
      </c>
      <c r="AB146" s="571">
        <v>1947.15</v>
      </c>
      <c r="AC146" s="473">
        <f t="shared" si="2"/>
        <v>2.1071309349562179</v>
      </c>
    </row>
    <row r="147" spans="1:29" ht="14.85" customHeight="1" x14ac:dyDescent="0.2">
      <c r="A147"/>
      <c r="B147"/>
      <c r="C147"/>
      <c r="D147"/>
      <c r="E147"/>
      <c r="F147"/>
      <c r="G147"/>
      <c r="H147"/>
      <c r="I147"/>
      <c r="J147"/>
      <c r="K147"/>
      <c r="L147"/>
      <c r="M147"/>
      <c r="N147"/>
      <c r="O147"/>
      <c r="P147"/>
      <c r="Q147"/>
      <c r="S147" s="575" t="str">
        <f>'02'!U120</f>
        <v>Jun</v>
      </c>
      <c r="T147" s="531">
        <f t="shared" si="3"/>
        <v>23432536.030410234</v>
      </c>
      <c r="U147" s="531">
        <f t="shared" si="4"/>
        <v>5909461.3453100575</v>
      </c>
      <c r="W147" s="45" t="s">
        <v>130</v>
      </c>
      <c r="X147" s="164">
        <v>5820859979.75</v>
      </c>
      <c r="Y147" s="164">
        <v>1377035044.8399999</v>
      </c>
      <c r="Z147" s="103">
        <f t="shared" si="0"/>
        <v>12075726802.032782</v>
      </c>
      <c r="AA147" s="103">
        <f t="shared" si="1"/>
        <v>2856742655.9240108</v>
      </c>
      <c r="AB147" s="571">
        <v>1977.72</v>
      </c>
      <c r="AC147" s="473">
        <f t="shared" si="2"/>
        <v>2.0745606051412735</v>
      </c>
    </row>
    <row r="148" spans="1:29" ht="14.85" customHeight="1" x14ac:dyDescent="0.2">
      <c r="A148"/>
      <c r="B148"/>
      <c r="C148"/>
      <c r="D148"/>
      <c r="E148"/>
      <c r="F148"/>
      <c r="G148"/>
      <c r="H148"/>
      <c r="I148"/>
      <c r="J148"/>
      <c r="K148"/>
      <c r="L148"/>
      <c r="M148"/>
      <c r="N148"/>
      <c r="O148"/>
      <c r="P148"/>
      <c r="Q148"/>
      <c r="S148" s="575" t="str">
        <f>'02'!U121</f>
        <v>Jul</v>
      </c>
      <c r="T148" s="531">
        <f t="shared" si="3"/>
        <v>23515946.356279947</v>
      </c>
      <c r="U148" s="531">
        <f t="shared" si="4"/>
        <v>5923992.6049799751</v>
      </c>
      <c r="W148" s="45" t="s">
        <v>185</v>
      </c>
      <c r="X148" s="164">
        <v>11054501518.879999</v>
      </c>
      <c r="Y148" s="164">
        <v>2666096800.0900002</v>
      </c>
      <c r="Z148" s="103">
        <f t="shared" si="0"/>
        <v>22181338779.031643</v>
      </c>
      <c r="AA148" s="103">
        <f t="shared" si="1"/>
        <v>5349639351.8502216</v>
      </c>
      <c r="AB148" s="571">
        <v>2044.76</v>
      </c>
      <c r="AC148" s="473">
        <f t="shared" si="2"/>
        <v>2.0065435552338657</v>
      </c>
    </row>
    <row r="149" spans="1:29" ht="14.85" customHeight="1" x14ac:dyDescent="0.2">
      <c r="A149"/>
      <c r="B149"/>
      <c r="C149"/>
      <c r="D149"/>
      <c r="E149"/>
      <c r="F149"/>
      <c r="G149"/>
      <c r="H149"/>
      <c r="I149"/>
      <c r="J149"/>
      <c r="K149"/>
      <c r="L149"/>
      <c r="M149"/>
      <c r="N149"/>
      <c r="O149"/>
      <c r="P149"/>
      <c r="Q149"/>
      <c r="S149" s="575" t="str">
        <f>'02'!U122</f>
        <v>Ago</v>
      </c>
      <c r="T149" s="531">
        <f t="shared" si="3"/>
        <v>34128250.013729982</v>
      </c>
      <c r="U149" s="531">
        <f t="shared" si="4"/>
        <v>9151422.140290102</v>
      </c>
      <c r="W149" s="45" t="s">
        <v>186</v>
      </c>
      <c r="X149" s="164">
        <v>5924679596.8900003</v>
      </c>
      <c r="Y149" s="164">
        <v>1383828924.5</v>
      </c>
      <c r="Z149" s="103">
        <f t="shared" si="0"/>
        <v>11575578659.733227</v>
      </c>
      <c r="AA149" s="103">
        <f t="shared" si="1"/>
        <v>2703710859.8365932</v>
      </c>
      <c r="AB149" s="571">
        <v>2099.9699999999998</v>
      </c>
      <c r="AC149" s="473">
        <f t="shared" si="2"/>
        <v>1.9537898160449911</v>
      </c>
    </row>
    <row r="150" spans="1:29" ht="14.85" customHeight="1" x14ac:dyDescent="0.2">
      <c r="A150"/>
      <c r="B150"/>
      <c r="C150"/>
      <c r="D150"/>
      <c r="E150"/>
      <c r="F150"/>
      <c r="G150"/>
      <c r="H150"/>
      <c r="I150"/>
      <c r="J150"/>
      <c r="K150"/>
      <c r="L150"/>
      <c r="M150"/>
      <c r="N150"/>
      <c r="O150"/>
      <c r="P150"/>
      <c r="Q150"/>
      <c r="S150" s="575" t="str">
        <f>'02'!U123</f>
        <v>Set</v>
      </c>
      <c r="T150" s="531">
        <f t="shared" si="3"/>
        <v>23628373.111120004</v>
      </c>
      <c r="U150" s="531">
        <f t="shared" si="4"/>
        <v>5940491.5500999214</v>
      </c>
      <c r="V150" s="18"/>
      <c r="W150" s="343" t="s">
        <v>531</v>
      </c>
      <c r="X150" s="103">
        <v>5883033707.6700001</v>
      </c>
      <c r="Y150" s="103">
        <v>1384320378.47</v>
      </c>
      <c r="Z150" s="103">
        <f t="shared" si="0"/>
        <v>11217143932.262268</v>
      </c>
      <c r="AA150" s="103">
        <f t="shared" si="1"/>
        <v>2639475091.4680285</v>
      </c>
      <c r="AB150" s="574">
        <v>2151.84</v>
      </c>
      <c r="AC150" s="473">
        <f t="shared" si="2"/>
        <v>1.9066938062309462</v>
      </c>
    </row>
    <row r="151" spans="1:29" ht="14.85" customHeight="1" x14ac:dyDescent="0.2">
      <c r="A151" s="116"/>
      <c r="B151" s="116"/>
      <c r="C151" s="116"/>
      <c r="D151" s="116"/>
      <c r="E151" s="116"/>
      <c r="F151" s="116"/>
      <c r="G151" s="116"/>
      <c r="H151" s="116"/>
      <c r="I151" s="116"/>
      <c r="J151" s="525"/>
      <c r="K151" s="116"/>
      <c r="L151" s="116"/>
      <c r="M151" s="116"/>
      <c r="S151" s="18"/>
      <c r="T151" s="18"/>
      <c r="U151" s="18"/>
      <c r="V151" s="18"/>
      <c r="W151" s="343" t="s">
        <v>31</v>
      </c>
      <c r="X151" s="103">
        <v>5922706750.7799997</v>
      </c>
      <c r="Y151" s="103">
        <v>1387180863.98</v>
      </c>
      <c r="Z151" s="103">
        <f t="shared" si="0"/>
        <v>11130270113.397057</v>
      </c>
      <c r="AA151" s="103">
        <f t="shared" si="1"/>
        <v>2606865131.4197764</v>
      </c>
      <c r="AB151" s="574">
        <v>2183.2600000000002</v>
      </c>
      <c r="AC151" s="473">
        <f t="shared" si="2"/>
        <v>1.8792539596749811</v>
      </c>
    </row>
    <row r="152" spans="1:29" x14ac:dyDescent="0.2">
      <c r="A152" s="18"/>
      <c r="B152" s="18"/>
      <c r="C152" s="18"/>
      <c r="D152" s="18"/>
      <c r="E152" s="18"/>
      <c r="F152" s="18"/>
      <c r="G152" s="18"/>
      <c r="H152" s="18"/>
      <c r="I152" s="18"/>
      <c r="J152" s="18"/>
      <c r="K152" s="18"/>
      <c r="L152" s="18"/>
      <c r="M152" s="18"/>
      <c r="S152" s="18"/>
      <c r="T152" s="18"/>
      <c r="U152" s="18"/>
      <c r="V152" s="18"/>
      <c r="W152" s="343" t="s">
        <v>300</v>
      </c>
      <c r="X152" s="103">
        <v>5950460662.3400002</v>
      </c>
      <c r="Y152" s="103">
        <v>1389031948.3900001</v>
      </c>
      <c r="Z152" s="103">
        <f t="shared" si="0"/>
        <v>11031301278.941422</v>
      </c>
      <c r="AA152" s="103">
        <f t="shared" si="1"/>
        <v>2575066163.489172</v>
      </c>
      <c r="AB152" s="574">
        <v>2213.17</v>
      </c>
      <c r="AC152" s="473">
        <f t="shared" si="2"/>
        <v>1.8538566852071914</v>
      </c>
    </row>
    <row r="153" spans="1:29" x14ac:dyDescent="0.2">
      <c r="A153" s="18"/>
      <c r="B153" s="18"/>
      <c r="C153" s="18"/>
      <c r="D153" s="18"/>
      <c r="E153" s="18"/>
      <c r="F153" s="18"/>
      <c r="G153" s="18"/>
      <c r="H153" s="18"/>
      <c r="I153" s="18"/>
      <c r="J153" s="18"/>
      <c r="K153" s="18"/>
      <c r="L153" s="18"/>
      <c r="M153" s="18"/>
      <c r="S153" s="18"/>
      <c r="T153" s="18"/>
      <c r="U153" s="18"/>
      <c r="V153" s="18"/>
      <c r="W153" s="343" t="s">
        <v>32</v>
      </c>
      <c r="X153" s="103">
        <v>6279775517.0799999</v>
      </c>
      <c r="Y153" s="103">
        <v>1664997801.6400001</v>
      </c>
      <c r="Z153" s="103">
        <f t="shared" si="0"/>
        <v>11483342753.309263</v>
      </c>
      <c r="AA153" s="103">
        <f t="shared" si="1"/>
        <v>3044653489.2427077</v>
      </c>
      <c r="AB153" s="574">
        <v>2243.71</v>
      </c>
      <c r="AC153" s="473">
        <f t="shared" si="2"/>
        <v>1.8286231286574466</v>
      </c>
    </row>
    <row r="154" spans="1:29" x14ac:dyDescent="0.2">
      <c r="A154" s="18"/>
      <c r="B154" s="18"/>
      <c r="C154" s="18"/>
      <c r="D154" s="18"/>
      <c r="E154" s="18"/>
      <c r="F154" s="18"/>
      <c r="G154" s="18"/>
      <c r="H154" s="18"/>
      <c r="I154" s="18"/>
      <c r="J154" s="18"/>
      <c r="K154" s="18"/>
      <c r="L154" s="18"/>
      <c r="M154" s="18"/>
      <c r="S154" s="18"/>
      <c r="U154" s="18"/>
      <c r="V154" s="18"/>
      <c r="W154" s="343" t="s">
        <v>33</v>
      </c>
      <c r="X154" s="103">
        <v>6328906764.1999998</v>
      </c>
      <c r="Y154" s="103">
        <v>1670510219.1300001</v>
      </c>
      <c r="Z154" s="103">
        <f t="shared" si="0"/>
        <v>11459747724.030935</v>
      </c>
      <c r="AA154" s="103">
        <f t="shared" si="1"/>
        <v>3024791862.9380016</v>
      </c>
      <c r="AB154" s="574">
        <v>2265.92</v>
      </c>
      <c r="AC154" s="473">
        <f t="shared" si="2"/>
        <v>1.8106994068634372</v>
      </c>
    </row>
    <row r="155" spans="1:29" x14ac:dyDescent="0.2">
      <c r="A155" s="18"/>
      <c r="B155" s="18"/>
      <c r="C155" s="18"/>
      <c r="D155" s="18"/>
      <c r="E155" s="18"/>
      <c r="F155" s="18"/>
      <c r="G155" s="18"/>
      <c r="H155" s="18"/>
      <c r="I155" s="18"/>
      <c r="J155" s="18"/>
      <c r="K155" s="18"/>
      <c r="L155" s="18"/>
      <c r="M155" s="18"/>
      <c r="S155" s="851"/>
      <c r="T155" s="51"/>
      <c r="U155" s="51"/>
      <c r="V155" s="18"/>
      <c r="W155" s="343" t="s">
        <v>34</v>
      </c>
      <c r="X155" s="103">
        <v>7207198760.1999998</v>
      </c>
      <c r="Y155" s="103">
        <v>1679827516.6900001</v>
      </c>
      <c r="Z155" s="103">
        <f t="shared" si="0"/>
        <v>13057907846.656559</v>
      </c>
      <c r="AA155" s="103">
        <f t="shared" si="1"/>
        <v>3043489383.4684887</v>
      </c>
      <c r="AB155" s="574">
        <v>2264.56</v>
      </c>
      <c r="AC155" s="473">
        <f t="shared" si="2"/>
        <v>1.811786837178083</v>
      </c>
    </row>
    <row r="156" spans="1:29" x14ac:dyDescent="0.2">
      <c r="A156" s="18"/>
      <c r="B156" s="18"/>
      <c r="C156" s="18"/>
      <c r="D156" s="18"/>
      <c r="E156" s="18"/>
      <c r="F156" s="18"/>
      <c r="G156" s="18"/>
      <c r="H156" s="18"/>
      <c r="I156" s="18"/>
      <c r="J156" s="18"/>
      <c r="K156" s="18"/>
      <c r="L156" s="18"/>
      <c r="M156" s="18"/>
      <c r="S156" s="851"/>
      <c r="T156" s="51"/>
      <c r="U156" s="51"/>
      <c r="V156" s="18"/>
      <c r="W156" s="343" t="s">
        <v>35</v>
      </c>
      <c r="X156" s="103">
        <v>7222013853.1700001</v>
      </c>
      <c r="Y156" s="103">
        <v>1685012972.5</v>
      </c>
      <c r="Z156" s="103">
        <f t="shared" si="0"/>
        <v>13079493720.142483</v>
      </c>
      <c r="AA156" s="103">
        <f t="shared" si="1"/>
        <v>3051658033.375083</v>
      </c>
      <c r="AB156" s="574">
        <v>2265.4699999999998</v>
      </c>
      <c r="AC156" s="473">
        <f t="shared" si="2"/>
        <v>1.8110590738345684</v>
      </c>
    </row>
    <row r="157" spans="1:29" x14ac:dyDescent="0.2">
      <c r="A157" s="18"/>
      <c r="B157" s="18"/>
      <c r="C157" s="18"/>
      <c r="D157" s="18"/>
      <c r="E157" s="18"/>
      <c r="F157" s="18"/>
      <c r="G157" s="18"/>
      <c r="H157" s="18"/>
      <c r="I157" s="18"/>
      <c r="J157" s="18"/>
      <c r="K157" s="18"/>
      <c r="L157" s="18"/>
      <c r="M157" s="18"/>
      <c r="S157" s="851"/>
      <c r="T157" s="51"/>
      <c r="U157" s="51"/>
      <c r="V157" s="18"/>
      <c r="W157" s="343" t="s">
        <v>184</v>
      </c>
      <c r="X157" s="103">
        <v>7242680359.5200005</v>
      </c>
      <c r="Y157" s="103">
        <v>1688768495.8599999</v>
      </c>
      <c r="Z157" s="103">
        <f t="shared" si="0"/>
        <v>13093341520.158009</v>
      </c>
      <c r="AA157" s="103">
        <f t="shared" si="1"/>
        <v>3052961274.9945993</v>
      </c>
      <c r="AB157" s="574">
        <v>2269.5500000000002</v>
      </c>
      <c r="AC157" s="473">
        <f t="shared" si="2"/>
        <v>1.8078033090260182</v>
      </c>
    </row>
    <row r="158" spans="1:29" x14ac:dyDescent="0.2">
      <c r="A158" s="18"/>
      <c r="B158" s="18"/>
      <c r="C158" s="18"/>
      <c r="D158" s="18"/>
      <c r="E158" s="18"/>
      <c r="F158" s="18"/>
      <c r="G158" s="18"/>
      <c r="H158" s="18"/>
      <c r="I158" s="18"/>
      <c r="J158" s="18"/>
      <c r="K158" s="18"/>
      <c r="L158" s="18"/>
      <c r="M158" s="18"/>
      <c r="S158" s="851"/>
      <c r="T158" s="51"/>
      <c r="U158" s="51"/>
      <c r="V158" s="18"/>
      <c r="W158" s="343" t="s">
        <v>129</v>
      </c>
      <c r="X158" s="103">
        <v>7272339153.4200001</v>
      </c>
      <c r="Y158" s="103">
        <v>1688977362.47</v>
      </c>
      <c r="Z158" s="103">
        <f t="shared" si="0"/>
        <v>13040032302.184689</v>
      </c>
      <c r="AA158" s="103">
        <f t="shared" si="1"/>
        <v>3028505533.0388446</v>
      </c>
      <c r="AB158" s="574">
        <v>2288.16</v>
      </c>
      <c r="AC158" s="473">
        <f t="shared" si="2"/>
        <v>1.793100132857842</v>
      </c>
    </row>
    <row r="159" spans="1:29" x14ac:dyDescent="0.2">
      <c r="A159" s="18"/>
      <c r="B159" s="18"/>
      <c r="C159" s="18"/>
      <c r="D159" s="18"/>
      <c r="E159" s="18"/>
      <c r="F159" s="18"/>
      <c r="G159" s="18"/>
      <c r="H159" s="18"/>
      <c r="I159" s="18"/>
      <c r="J159" s="18"/>
      <c r="K159" s="18"/>
      <c r="L159" s="18"/>
      <c r="M159" s="18"/>
      <c r="S159" s="851"/>
      <c r="T159" s="51"/>
      <c r="U159" s="51"/>
      <c r="V159" s="18"/>
      <c r="W159" s="343" t="s">
        <v>130</v>
      </c>
      <c r="X159" s="103">
        <v>7274489983.3100004</v>
      </c>
      <c r="Y159" s="103">
        <v>1690260948.02</v>
      </c>
      <c r="Z159" s="103">
        <f t="shared" si="0"/>
        <v>12993237045.519791</v>
      </c>
      <c r="AA159" s="103">
        <f t="shared" si="1"/>
        <v>3019037927.9917364</v>
      </c>
      <c r="AB159" s="574">
        <v>2297.08</v>
      </c>
      <c r="AC159" s="473">
        <f t="shared" si="2"/>
        <v>1.7861371828582373</v>
      </c>
    </row>
    <row r="160" spans="1:29" x14ac:dyDescent="0.2">
      <c r="A160" s="18"/>
      <c r="B160" s="18"/>
      <c r="C160" s="18"/>
      <c r="D160" s="18"/>
      <c r="E160" s="18"/>
      <c r="F160" s="18"/>
      <c r="G160" s="18"/>
      <c r="H160" s="18"/>
      <c r="I160" s="18"/>
      <c r="J160" s="18"/>
      <c r="K160" s="18"/>
      <c r="L160" s="18"/>
      <c r="M160" s="18"/>
      <c r="S160" s="851"/>
      <c r="T160" s="51"/>
      <c r="U160" s="51"/>
      <c r="V160" s="18"/>
      <c r="W160" s="343" t="s">
        <v>185</v>
      </c>
      <c r="X160" s="103">
        <v>13885343331.879999</v>
      </c>
      <c r="Y160" s="103">
        <v>3282163676.2800002</v>
      </c>
      <c r="Z160" s="103">
        <f t="shared" si="0"/>
        <v>24709693507.217464</v>
      </c>
      <c r="AA160" s="103">
        <f t="shared" si="1"/>
        <v>5840781646.0106401</v>
      </c>
      <c r="AB160" s="574">
        <v>2305.58</v>
      </c>
      <c r="AC160" s="473">
        <f t="shared" si="2"/>
        <v>1.7795522167957736</v>
      </c>
    </row>
    <row r="161" spans="1:29" x14ac:dyDescent="0.2">
      <c r="A161" s="18"/>
      <c r="B161" s="18"/>
      <c r="C161" s="18"/>
      <c r="D161" s="18"/>
      <c r="E161" s="18"/>
      <c r="F161" s="18"/>
      <c r="G161" s="18"/>
      <c r="H161" s="18"/>
      <c r="I161" s="18"/>
      <c r="J161" s="18"/>
      <c r="K161" s="18"/>
      <c r="L161" s="18"/>
      <c r="M161" s="18"/>
      <c r="S161" s="851"/>
      <c r="T161" s="51"/>
      <c r="U161" s="51"/>
      <c r="V161" s="18"/>
      <c r="W161" s="343" t="s">
        <v>186</v>
      </c>
      <c r="X161" s="103">
        <v>7383514299.1599998</v>
      </c>
      <c r="Y161" s="103">
        <v>1700510736.72</v>
      </c>
      <c r="Z161" s="103">
        <f t="shared" si="0"/>
        <v>13068778582.68597</v>
      </c>
      <c r="AA161" s="103">
        <f t="shared" si="1"/>
        <v>3009894393.8121972</v>
      </c>
      <c r="AB161" s="574">
        <v>2318.0300000000002</v>
      </c>
      <c r="AC161" s="473">
        <f t="shared" si="2"/>
        <v>1.7699943486494996</v>
      </c>
    </row>
    <row r="162" spans="1:29" x14ac:dyDescent="0.2">
      <c r="A162" s="18"/>
      <c r="B162" s="18"/>
      <c r="C162" s="18"/>
      <c r="D162" s="18"/>
      <c r="E162" s="18"/>
      <c r="F162" s="18"/>
      <c r="G162" s="18"/>
      <c r="H162" s="18"/>
      <c r="I162" s="18"/>
      <c r="J162" s="18"/>
      <c r="K162" s="18"/>
      <c r="L162" s="18"/>
      <c r="M162" s="18"/>
      <c r="S162" s="851"/>
      <c r="T162" s="51"/>
      <c r="U162" s="51"/>
      <c r="V162" s="18"/>
      <c r="W162" s="343" t="s">
        <v>532</v>
      </c>
      <c r="X162" s="103">
        <v>7398348239.6599998</v>
      </c>
      <c r="Y162" s="103">
        <v>1701664261.02</v>
      </c>
      <c r="Z162" s="103">
        <f t="shared" si="0"/>
        <v>12987238527.213806</v>
      </c>
      <c r="AA162" s="103">
        <f t="shared" si="1"/>
        <v>2987142391.1396446</v>
      </c>
      <c r="AB162" s="574">
        <v>2337.27</v>
      </c>
      <c r="AC162" s="473">
        <f t="shared" si="2"/>
        <v>1.7554240631163707</v>
      </c>
    </row>
    <row r="163" spans="1:29" x14ac:dyDescent="0.2">
      <c r="A163" s="18"/>
      <c r="B163" s="18"/>
      <c r="C163" s="18"/>
      <c r="D163" s="18"/>
      <c r="E163" s="18"/>
      <c r="F163" s="18"/>
      <c r="G163" s="18"/>
      <c r="H163" s="18"/>
      <c r="I163" s="18"/>
      <c r="J163" s="18"/>
      <c r="K163" s="18"/>
      <c r="L163" s="18"/>
      <c r="M163" s="18"/>
      <c r="S163" s="851"/>
      <c r="T163" s="51"/>
      <c r="U163" s="51"/>
      <c r="V163" s="18"/>
      <c r="W163" s="343" t="s">
        <v>31</v>
      </c>
      <c r="X163" s="103">
        <v>7455576946.6099997</v>
      </c>
      <c r="Y163" s="103">
        <v>1702774297.3900001</v>
      </c>
      <c r="Z163" s="103">
        <f t="shared" si="0"/>
        <v>13036829620.926685</v>
      </c>
      <c r="AA163" s="103">
        <f t="shared" si="1"/>
        <v>2977472911.4773889</v>
      </c>
      <c r="AB163" s="574">
        <v>2346.39</v>
      </c>
      <c r="AC163" s="473">
        <f t="shared" si="2"/>
        <v>1.7486010424524481</v>
      </c>
    </row>
    <row r="164" spans="1:29" x14ac:dyDescent="0.2">
      <c r="A164" s="18"/>
      <c r="B164" s="18"/>
      <c r="C164" s="18"/>
      <c r="D164" s="18"/>
      <c r="E164" s="18"/>
      <c r="F164" s="18"/>
      <c r="G164" s="18"/>
      <c r="H164" s="18"/>
      <c r="I164" s="18"/>
      <c r="J164" s="18"/>
      <c r="K164" s="18"/>
      <c r="L164" s="18"/>
      <c r="M164" s="18"/>
      <c r="S164" s="851"/>
      <c r="T164" s="18"/>
      <c r="U164" s="18"/>
      <c r="V164" s="18"/>
      <c r="W164" s="343" t="s">
        <v>300</v>
      </c>
      <c r="X164" s="103">
        <v>7488227808.0299997</v>
      </c>
      <c r="Y164" s="103">
        <v>1704118214.4200001</v>
      </c>
      <c r="Z164" s="103">
        <f t="shared" si="0"/>
        <v>13019735004.223431</v>
      </c>
      <c r="AA164" s="103">
        <f t="shared" si="1"/>
        <v>2962939715.0319595</v>
      </c>
      <c r="AB164" s="574">
        <v>2359.7600000000002</v>
      </c>
      <c r="AC164" s="473">
        <f t="shared" si="2"/>
        <v>1.7386937654676744</v>
      </c>
    </row>
    <row r="165" spans="1:29" x14ac:dyDescent="0.2">
      <c r="A165" s="18"/>
      <c r="B165" s="18"/>
      <c r="C165" s="18"/>
      <c r="D165" s="18"/>
      <c r="E165" s="18"/>
      <c r="F165" s="18"/>
      <c r="G165" s="18"/>
      <c r="H165" s="18"/>
      <c r="I165" s="18"/>
      <c r="J165" s="18"/>
      <c r="K165" s="18"/>
      <c r="L165" s="18"/>
      <c r="M165" s="18"/>
      <c r="S165" s="18"/>
      <c r="T165" s="18"/>
      <c r="U165" s="18"/>
      <c r="V165" s="18"/>
      <c r="W165" s="343" t="s">
        <v>32</v>
      </c>
      <c r="X165" s="103">
        <v>7577458339.9700003</v>
      </c>
      <c r="Y165" s="103">
        <v>1710401668.0599999</v>
      </c>
      <c r="Z165" s="103">
        <f t="shared" si="0"/>
        <v>13121110909.823423</v>
      </c>
      <c r="AA165" s="103">
        <f t="shared" si="1"/>
        <v>2961727927.7646413</v>
      </c>
      <c r="AB165" s="574">
        <v>2369.4299999999998</v>
      </c>
      <c r="AC165" s="473">
        <f t="shared" si="2"/>
        <v>1.7315978948523485</v>
      </c>
    </row>
    <row r="166" spans="1:29" x14ac:dyDescent="0.2">
      <c r="A166" s="18"/>
      <c r="B166" s="18"/>
      <c r="C166" s="18"/>
      <c r="D166" s="18"/>
      <c r="E166" s="18"/>
      <c r="F166" s="18"/>
      <c r="G166" s="18"/>
      <c r="H166" s="18"/>
      <c r="I166" s="18"/>
      <c r="J166" s="18"/>
      <c r="K166" s="18"/>
      <c r="L166" s="18"/>
      <c r="M166" s="18"/>
      <c r="S166" s="18"/>
      <c r="T166" s="18"/>
      <c r="U166" s="18"/>
      <c r="V166" s="18"/>
      <c r="W166" s="343" t="s">
        <v>33</v>
      </c>
      <c r="X166" s="103">
        <v>8032077800.5</v>
      </c>
      <c r="Y166" s="103">
        <v>1851401957.4200001</v>
      </c>
      <c r="Z166" s="103">
        <f t="shared" si="0"/>
        <v>13852904064.328388</v>
      </c>
      <c r="AA166" s="103">
        <f t="shared" si="1"/>
        <v>3193108226.4980674</v>
      </c>
      <c r="AB166" s="574">
        <v>2378.91</v>
      </c>
      <c r="AC166" s="473">
        <f t="shared" si="2"/>
        <v>1.7246974454687229</v>
      </c>
    </row>
    <row r="167" spans="1:29" x14ac:dyDescent="0.2">
      <c r="A167" s="18"/>
      <c r="B167" s="18"/>
      <c r="C167" s="18"/>
      <c r="D167" s="18"/>
      <c r="E167" s="18"/>
      <c r="F167" s="18"/>
      <c r="G167" s="18"/>
      <c r="H167" s="18"/>
      <c r="I167" s="18"/>
      <c r="J167" s="18"/>
      <c r="K167" s="18"/>
      <c r="L167" s="18"/>
      <c r="M167" s="18"/>
      <c r="S167" s="18"/>
      <c r="T167" s="18"/>
      <c r="U167" s="18"/>
      <c r="V167" s="18"/>
      <c r="W167" s="343" t="s">
        <v>34</v>
      </c>
      <c r="X167" s="103">
        <v>8150167565.2799997</v>
      </c>
      <c r="Y167" s="103">
        <v>1853260541.6900001</v>
      </c>
      <c r="Z167" s="103">
        <f t="shared" si="0"/>
        <v>13986666598.455458</v>
      </c>
      <c r="AA167" s="103">
        <f t="shared" si="1"/>
        <v>3180417716.4547014</v>
      </c>
      <c r="AB167" s="574">
        <v>2390.8000000000002</v>
      </c>
      <c r="AC167" s="473">
        <f t="shared" si="2"/>
        <v>1.7161201271540905</v>
      </c>
    </row>
    <row r="168" spans="1:29" x14ac:dyDescent="0.2">
      <c r="A168" s="18"/>
      <c r="B168" s="18"/>
      <c r="C168" s="18"/>
      <c r="D168" s="18"/>
      <c r="E168" s="18"/>
      <c r="F168" s="18"/>
      <c r="G168" s="18"/>
      <c r="H168" s="18"/>
      <c r="I168" s="18"/>
      <c r="J168" s="18"/>
      <c r="K168" s="18"/>
      <c r="L168" s="18"/>
      <c r="M168" s="18"/>
      <c r="S168" s="18"/>
      <c r="T168" s="18"/>
      <c r="U168" s="18"/>
      <c r="V168" s="18"/>
      <c r="W168" s="343" t="s">
        <v>35</v>
      </c>
      <c r="X168" s="103">
        <v>8089067033.1400003</v>
      </c>
      <c r="Y168" s="103">
        <v>1858315865.02</v>
      </c>
      <c r="Z168" s="103">
        <f t="shared" si="0"/>
        <v>13781224179.495527</v>
      </c>
      <c r="AA168" s="103">
        <f t="shared" si="1"/>
        <v>3165985326.5194883</v>
      </c>
      <c r="AB168" s="574">
        <v>2408.25</v>
      </c>
      <c r="AC168" s="473">
        <f t="shared" si="2"/>
        <v>1.7036852486245198</v>
      </c>
    </row>
    <row r="169" spans="1:29" x14ac:dyDescent="0.2">
      <c r="A169" s="18"/>
      <c r="B169" s="18"/>
      <c r="C169" s="18"/>
      <c r="D169" s="18"/>
      <c r="E169" s="18"/>
      <c r="F169" s="18"/>
      <c r="G169" s="18"/>
      <c r="H169" s="18"/>
      <c r="I169" s="18"/>
      <c r="J169" s="18"/>
      <c r="K169" s="18"/>
      <c r="L169" s="18"/>
      <c r="M169" s="18"/>
      <c r="S169" s="18"/>
      <c r="T169" s="18"/>
      <c r="U169" s="18"/>
      <c r="V169" s="18"/>
      <c r="W169" s="343" t="s">
        <v>184</v>
      </c>
      <c r="X169" s="103">
        <v>8155794142.0500002</v>
      </c>
      <c r="Y169" s="103">
        <v>1862120703.1900001</v>
      </c>
      <c r="Z169" s="103">
        <f t="shared" si="0"/>
        <v>13825784424.766018</v>
      </c>
      <c r="AA169" s="103">
        <f t="shared" si="1"/>
        <v>3156685782.7443204</v>
      </c>
      <c r="AB169" s="574">
        <v>2420.29</v>
      </c>
      <c r="AC169" s="473">
        <f t="shared" si="2"/>
        <v>1.695210078131133</v>
      </c>
    </row>
    <row r="170" spans="1:29" x14ac:dyDescent="0.2">
      <c r="A170" s="18"/>
      <c r="B170" s="18"/>
      <c r="C170" s="18"/>
      <c r="D170" s="18"/>
      <c r="E170" s="18"/>
      <c r="F170" s="18"/>
      <c r="G170" s="18"/>
      <c r="H170" s="18"/>
      <c r="I170" s="18"/>
      <c r="J170" s="18"/>
      <c r="K170" s="18"/>
      <c r="L170" s="18"/>
      <c r="M170" s="18"/>
      <c r="S170" s="18"/>
      <c r="T170" s="18"/>
      <c r="U170" s="18"/>
      <c r="V170" s="18"/>
      <c r="W170" s="343" t="s">
        <v>129</v>
      </c>
      <c r="X170" s="103">
        <v>8288411831.3599997</v>
      </c>
      <c r="Y170" s="103">
        <v>1869292747.8599999</v>
      </c>
      <c r="Z170" s="103">
        <f t="shared" si="0"/>
        <v>14026779781.755047</v>
      </c>
      <c r="AA170" s="103">
        <f t="shared" si="1"/>
        <v>3163471875.5959382</v>
      </c>
      <c r="AB170" s="574">
        <v>2424.4</v>
      </c>
      <c r="AC170" s="473">
        <f t="shared" si="2"/>
        <v>1.6923362481438704</v>
      </c>
    </row>
    <row r="171" spans="1:29" x14ac:dyDescent="0.2">
      <c r="A171" s="18"/>
      <c r="B171" s="18"/>
      <c r="C171" s="18"/>
      <c r="D171" s="18"/>
      <c r="E171" s="18"/>
      <c r="F171" s="18"/>
      <c r="G171" s="18"/>
      <c r="H171" s="18"/>
      <c r="I171" s="18"/>
      <c r="J171" s="18"/>
      <c r="K171" s="18"/>
      <c r="L171" s="18"/>
      <c r="M171" s="18"/>
      <c r="S171" s="18"/>
      <c r="T171" s="18"/>
      <c r="U171" s="18"/>
      <c r="V171" s="18"/>
      <c r="W171" s="343" t="s">
        <v>130</v>
      </c>
      <c r="X171" s="103">
        <v>8315938690.1599998</v>
      </c>
      <c r="Y171" s="103">
        <v>1872500952.1099999</v>
      </c>
      <c r="Z171" s="103">
        <f t="shared" si="0"/>
        <v>14049488928.177433</v>
      </c>
      <c r="AA171" s="103">
        <f t="shared" si="1"/>
        <v>3163525174.3498583</v>
      </c>
      <c r="AB171" s="574">
        <v>2428.52</v>
      </c>
      <c r="AC171" s="473">
        <f t="shared" si="2"/>
        <v>1.6894651886745835</v>
      </c>
    </row>
    <row r="172" spans="1:29" x14ac:dyDescent="0.2">
      <c r="A172" s="18"/>
      <c r="B172" s="18"/>
      <c r="C172" s="18"/>
      <c r="D172" s="18"/>
      <c r="E172" s="18"/>
      <c r="F172" s="18"/>
      <c r="G172" s="18"/>
      <c r="H172" s="18"/>
      <c r="I172" s="18"/>
      <c r="J172" s="18"/>
      <c r="K172" s="18"/>
      <c r="L172" s="18"/>
      <c r="M172" s="18"/>
      <c r="S172" s="18"/>
      <c r="T172" s="18"/>
      <c r="U172" s="18"/>
      <c r="V172" s="18"/>
      <c r="W172" s="343" t="s">
        <v>185</v>
      </c>
      <c r="X172" s="103">
        <v>15756323171.129999</v>
      </c>
      <c r="Y172" s="103">
        <v>3641216263.9099998</v>
      </c>
      <c r="Z172" s="103">
        <f t="shared" si="0"/>
        <v>26503096633.266209</v>
      </c>
      <c r="AA172" s="103">
        <f t="shared" si="1"/>
        <v>6124747852.4589262</v>
      </c>
      <c r="AB172" s="574">
        <v>2439.21</v>
      </c>
      <c r="AC172" s="473">
        <f t="shared" si="2"/>
        <v>1.6820609951582683</v>
      </c>
    </row>
    <row r="173" spans="1:29" x14ac:dyDescent="0.2">
      <c r="A173" s="18"/>
      <c r="B173" s="18"/>
      <c r="C173" s="18"/>
      <c r="D173" s="18"/>
      <c r="E173" s="18"/>
      <c r="F173" s="18"/>
      <c r="G173" s="18"/>
      <c r="H173" s="18"/>
      <c r="I173" s="18"/>
      <c r="J173" s="18"/>
      <c r="K173" s="18"/>
      <c r="L173" s="18"/>
      <c r="M173" s="18"/>
      <c r="S173" s="18"/>
      <c r="T173" s="18"/>
      <c r="U173" s="18"/>
      <c r="V173" s="18"/>
      <c r="W173" s="343" t="s">
        <v>186</v>
      </c>
      <c r="X173" s="103">
        <v>8529416027.4200001</v>
      </c>
      <c r="Y173" s="103">
        <v>1878090477.72</v>
      </c>
      <c r="Z173" s="103">
        <f t="shared" si="0"/>
        <v>14224649729.858879</v>
      </c>
      <c r="AA173" s="103">
        <f t="shared" si="1"/>
        <v>3132122893.3689623</v>
      </c>
      <c r="AB173" s="574">
        <v>2460.19</v>
      </c>
      <c r="AC173" s="473">
        <f t="shared" si="2"/>
        <v>1.6677167210662589</v>
      </c>
    </row>
    <row r="174" spans="1:29" x14ac:dyDescent="0.2">
      <c r="A174" s="18"/>
      <c r="B174" s="18"/>
      <c r="C174" s="18"/>
      <c r="D174" s="18"/>
      <c r="E174" s="18"/>
      <c r="F174" s="18"/>
      <c r="G174" s="18"/>
      <c r="H174" s="18"/>
      <c r="I174" s="18"/>
      <c r="J174" s="18"/>
      <c r="K174" s="18"/>
      <c r="L174" s="18"/>
      <c r="M174" s="18"/>
      <c r="S174" s="18"/>
      <c r="T174" s="18"/>
      <c r="U174" s="18"/>
      <c r="V174" s="18"/>
      <c r="W174" s="343" t="s">
        <v>533</v>
      </c>
      <c r="X174" s="103">
        <v>8420685664.2299995</v>
      </c>
      <c r="Y174" s="103">
        <v>1876496918.3599999</v>
      </c>
      <c r="Z174" s="103">
        <f t="shared" si="0"/>
        <v>13963742451.840895</v>
      </c>
      <c r="AA174" s="103">
        <f t="shared" si="1"/>
        <v>3111732313.0774035</v>
      </c>
      <c r="AB174" s="574">
        <v>2474.21</v>
      </c>
      <c r="AC174" s="473">
        <f t="shared" si="2"/>
        <v>1.6582666790611951</v>
      </c>
    </row>
    <row r="175" spans="1:29" x14ac:dyDescent="0.2">
      <c r="A175" s="18"/>
      <c r="B175" s="18"/>
      <c r="C175" s="18"/>
      <c r="D175" s="18"/>
      <c r="E175" s="18"/>
      <c r="F175" s="18"/>
      <c r="G175" s="18"/>
      <c r="H175" s="18"/>
      <c r="I175" s="18"/>
      <c r="J175" s="18"/>
      <c r="K175" s="18"/>
      <c r="L175" s="18"/>
      <c r="M175" s="18"/>
      <c r="S175" s="18"/>
      <c r="T175" s="18"/>
      <c r="U175" s="18"/>
      <c r="V175" s="18"/>
      <c r="W175" s="343" t="s">
        <v>31</v>
      </c>
      <c r="X175" s="103">
        <v>8415468693.8800001</v>
      </c>
      <c r="Y175" s="103">
        <v>1875728740.3299999</v>
      </c>
      <c r="Z175" s="103">
        <f t="shared" si="0"/>
        <v>13893938474.958855</v>
      </c>
      <c r="AA175" s="103">
        <f t="shared" si="1"/>
        <v>3096828074.8058252</v>
      </c>
      <c r="AB175" s="574">
        <v>2485.1</v>
      </c>
      <c r="AC175" s="473">
        <f t="shared" si="2"/>
        <v>1.6509999597601706</v>
      </c>
    </row>
    <row r="176" spans="1:29" x14ac:dyDescent="0.2">
      <c r="A176" s="18"/>
      <c r="B176" s="18"/>
      <c r="C176" s="18"/>
      <c r="D176" s="18"/>
      <c r="E176" s="18"/>
      <c r="F176" s="18"/>
      <c r="G176" s="18"/>
      <c r="H176" s="18"/>
      <c r="I176" s="18"/>
      <c r="J176" s="18"/>
      <c r="K176" s="18"/>
      <c r="L176" s="18"/>
      <c r="M176" s="18"/>
      <c r="S176" s="18"/>
      <c r="T176" s="18"/>
      <c r="U176" s="18"/>
      <c r="V176" s="18"/>
      <c r="W176" s="343" t="s">
        <v>300</v>
      </c>
      <c r="X176" s="103">
        <v>8463517275.3299999</v>
      </c>
      <c r="Y176" s="103">
        <v>1876000878.0799999</v>
      </c>
      <c r="Z176" s="103">
        <f t="shared" si="0"/>
        <v>13872007889.355978</v>
      </c>
      <c r="AA176" s="103">
        <f t="shared" si="1"/>
        <v>3074832617.9968491</v>
      </c>
      <c r="AB176" s="574">
        <v>2503.2399999999998</v>
      </c>
      <c r="AC176" s="473">
        <f t="shared" si="2"/>
        <v>1.6390358095907704</v>
      </c>
    </row>
    <row r="177" spans="1:29" x14ac:dyDescent="0.2">
      <c r="A177" s="18"/>
      <c r="B177" s="18"/>
      <c r="C177" s="18"/>
      <c r="D177" s="18"/>
      <c r="E177" s="18"/>
      <c r="F177" s="18"/>
      <c r="G177" s="18"/>
      <c r="H177" s="18"/>
      <c r="I177" s="18"/>
      <c r="J177" s="18"/>
      <c r="K177" s="18"/>
      <c r="L177" s="18"/>
      <c r="M177" s="18"/>
      <c r="S177" s="18"/>
      <c r="T177" s="18"/>
      <c r="U177" s="18"/>
      <c r="V177" s="18"/>
      <c r="W177" s="343" t="s">
        <v>32</v>
      </c>
      <c r="X177" s="103">
        <v>8449050163.2299995</v>
      </c>
      <c r="Y177" s="103">
        <v>1874244554.45</v>
      </c>
      <c r="Z177" s="103">
        <f t="shared" si="0"/>
        <v>13723409915.486164</v>
      </c>
      <c r="AA177" s="103">
        <f t="shared" si="1"/>
        <v>3044250632.3991513</v>
      </c>
      <c r="AB177" s="574">
        <v>2526.02</v>
      </c>
      <c r="AC177" s="473">
        <f t="shared" si="2"/>
        <v>1.6242547564944061</v>
      </c>
    </row>
    <row r="178" spans="1:29" x14ac:dyDescent="0.2">
      <c r="A178" s="18"/>
      <c r="B178" s="18"/>
      <c r="C178" s="18"/>
      <c r="D178" s="18"/>
      <c r="E178" s="18"/>
      <c r="F178" s="18"/>
      <c r="G178" s="18"/>
      <c r="H178" s="18"/>
      <c r="I178" s="18"/>
      <c r="J178" s="18"/>
      <c r="K178" s="18"/>
      <c r="L178" s="18"/>
      <c r="M178" s="18"/>
      <c r="S178" s="18"/>
      <c r="T178" s="18"/>
      <c r="U178" s="18"/>
      <c r="V178" s="18"/>
      <c r="W178" s="343" t="s">
        <v>33</v>
      </c>
      <c r="X178" s="103">
        <v>9153488507.25</v>
      </c>
      <c r="Y178" s="103">
        <v>2157600993.6399999</v>
      </c>
      <c r="Z178" s="103">
        <f t="shared" ref="Z178:Z197" si="5">X178*AC178</f>
        <v>14764259934.89642</v>
      </c>
      <c r="AA178" s="103">
        <f t="shared" ref="AA178:AA197" si="6">Y178*AC178</f>
        <v>3480135675.1211052</v>
      </c>
      <c r="AB178" s="574">
        <v>2543.6999999999998</v>
      </c>
      <c r="AC178" s="473">
        <f t="shared" ref="AC178:AC241" si="7">$AB$290/AB178</f>
        <v>1.6129653654125879</v>
      </c>
    </row>
    <row r="179" spans="1:29" x14ac:dyDescent="0.2">
      <c r="A179" s="18"/>
      <c r="B179" s="18"/>
      <c r="C179" s="18"/>
      <c r="D179" s="18"/>
      <c r="E179" s="18"/>
      <c r="F179" s="18"/>
      <c r="G179" s="18"/>
      <c r="H179" s="18"/>
      <c r="I179" s="18"/>
      <c r="J179" s="18"/>
      <c r="K179" s="18"/>
      <c r="L179" s="18"/>
      <c r="M179" s="18"/>
      <c r="S179" s="18"/>
      <c r="T179" s="18"/>
      <c r="U179" s="18"/>
      <c r="V179" s="18"/>
      <c r="W179" s="343" t="s">
        <v>34</v>
      </c>
      <c r="X179" s="103">
        <v>9143756170.6299992</v>
      </c>
      <c r="Y179" s="103">
        <v>2152141059.25</v>
      </c>
      <c r="Z179" s="103">
        <f t="shared" si="5"/>
        <v>14764814511.581652</v>
      </c>
      <c r="AA179" s="103">
        <f t="shared" si="6"/>
        <v>3475154296.5078611</v>
      </c>
      <c r="AB179" s="574">
        <v>2540.9</v>
      </c>
      <c r="AC179" s="473">
        <f t="shared" si="7"/>
        <v>1.6147428076665746</v>
      </c>
    </row>
    <row r="180" spans="1:29" x14ac:dyDescent="0.2">
      <c r="A180" s="18"/>
      <c r="B180" s="18"/>
      <c r="C180" s="18"/>
      <c r="D180" s="18"/>
      <c r="E180" s="18"/>
      <c r="F180" s="18"/>
      <c r="G180" s="18"/>
      <c r="H180" s="18"/>
      <c r="I180" s="18"/>
      <c r="J180" s="18"/>
      <c r="K180" s="18"/>
      <c r="L180" s="18"/>
      <c r="M180" s="18"/>
      <c r="S180" s="18"/>
      <c r="T180" s="18"/>
      <c r="U180" s="18"/>
      <c r="V180" s="18"/>
      <c r="W180" s="343" t="s">
        <v>35</v>
      </c>
      <c r="X180" s="103">
        <v>9151731171.0700016</v>
      </c>
      <c r="Y180" s="103">
        <v>2147744516.9000001</v>
      </c>
      <c r="Z180" s="103">
        <f t="shared" si="5"/>
        <v>14773273302.402016</v>
      </c>
      <c r="AA180" s="103">
        <f t="shared" si="6"/>
        <v>3467018003.347816</v>
      </c>
      <c r="AB180" s="574">
        <v>2541.66</v>
      </c>
      <c r="AC180" s="473">
        <f t="shared" si="7"/>
        <v>1.6142599718294341</v>
      </c>
    </row>
    <row r="181" spans="1:29" x14ac:dyDescent="0.2">
      <c r="A181" s="18"/>
      <c r="B181" s="18"/>
      <c r="C181" s="18"/>
      <c r="D181" s="18"/>
      <c r="E181" s="18"/>
      <c r="F181" s="18"/>
      <c r="G181" s="18"/>
      <c r="H181" s="18"/>
      <c r="I181" s="18"/>
      <c r="J181" s="18"/>
      <c r="K181" s="18"/>
      <c r="L181" s="18"/>
      <c r="M181" s="18"/>
      <c r="S181" s="18"/>
      <c r="T181" s="18"/>
      <c r="U181" s="18"/>
      <c r="V181" s="18"/>
      <c r="W181" s="343" t="s">
        <v>184</v>
      </c>
      <c r="X181" s="103">
        <v>9131415598.8000011</v>
      </c>
      <c r="Y181" s="103">
        <v>2136483518</v>
      </c>
      <c r="Z181" s="103">
        <f t="shared" si="5"/>
        <v>14740478687.281746</v>
      </c>
      <c r="AA181" s="103">
        <f t="shared" si="6"/>
        <v>3448839823.5807304</v>
      </c>
      <c r="AB181" s="574">
        <v>2541.66</v>
      </c>
      <c r="AC181" s="473">
        <f t="shared" si="7"/>
        <v>1.6142599718294341</v>
      </c>
    </row>
    <row r="182" spans="1:29" x14ac:dyDescent="0.2">
      <c r="A182" s="18"/>
      <c r="B182" s="18"/>
      <c r="C182" s="18"/>
      <c r="D182" s="18"/>
      <c r="E182" s="18"/>
      <c r="F182" s="18"/>
      <c r="G182" s="18"/>
      <c r="H182" s="18"/>
      <c r="I182" s="18"/>
      <c r="J182" s="18"/>
      <c r="K182" s="18"/>
      <c r="L182" s="18"/>
      <c r="M182" s="18"/>
      <c r="S182" s="18"/>
      <c r="T182" s="18"/>
      <c r="U182" s="18"/>
      <c r="V182" s="18"/>
      <c r="W182" s="343" t="s">
        <v>129</v>
      </c>
      <c r="X182" s="103">
        <v>9176653346.8299999</v>
      </c>
      <c r="Y182" s="103">
        <v>2132194378.8999999</v>
      </c>
      <c r="Z182" s="103">
        <f t="shared" si="5"/>
        <v>14791331666.336201</v>
      </c>
      <c r="AA182" s="103">
        <f t="shared" si="6"/>
        <v>3436764258.5411768</v>
      </c>
      <c r="AB182" s="574">
        <v>2545.4699999999998</v>
      </c>
      <c r="AC182" s="473">
        <f t="shared" si="7"/>
        <v>1.6118437852341612</v>
      </c>
    </row>
    <row r="183" spans="1:29" x14ac:dyDescent="0.2">
      <c r="A183" s="18"/>
      <c r="B183" s="18"/>
      <c r="C183" s="18"/>
      <c r="D183" s="18"/>
      <c r="E183" s="18"/>
      <c r="F183" s="18"/>
      <c r="G183" s="18"/>
      <c r="H183" s="18"/>
      <c r="I183" s="18"/>
      <c r="J183" s="18"/>
      <c r="K183" s="18"/>
      <c r="L183" s="18"/>
      <c r="M183" s="18"/>
      <c r="S183" s="18"/>
      <c r="T183" s="18"/>
      <c r="U183" s="18"/>
      <c r="V183" s="18"/>
      <c r="W183" s="343" t="s">
        <v>130</v>
      </c>
      <c r="X183" s="103">
        <v>9277272634.1100006</v>
      </c>
      <c r="Y183" s="103">
        <v>2133475130.7200003</v>
      </c>
      <c r="Z183" s="103">
        <f t="shared" si="5"/>
        <v>14867305628.982519</v>
      </c>
      <c r="AA183" s="103">
        <f t="shared" si="6"/>
        <v>3419003415.2521796</v>
      </c>
      <c r="AB183" s="574">
        <v>2560.23</v>
      </c>
      <c r="AC183" s="473">
        <f t="shared" si="7"/>
        <v>1.6025513332786505</v>
      </c>
    </row>
    <row r="184" spans="1:29" x14ac:dyDescent="0.2">
      <c r="A184" s="18"/>
      <c r="B184" s="18"/>
      <c r="C184" s="18"/>
      <c r="D184" s="18"/>
      <c r="E184" s="18"/>
      <c r="F184" s="18"/>
      <c r="G184" s="18"/>
      <c r="H184" s="18"/>
      <c r="I184" s="18"/>
      <c r="J184" s="18"/>
      <c r="K184" s="18"/>
      <c r="L184" s="18"/>
      <c r="M184" s="18"/>
      <c r="S184" s="18"/>
      <c r="T184" s="18"/>
      <c r="U184" s="18"/>
      <c r="V184" s="18"/>
      <c r="W184" s="343" t="s">
        <v>185</v>
      </c>
      <c r="X184" s="103">
        <v>17722980833.110004</v>
      </c>
      <c r="Y184" s="103">
        <v>4230688858.6699996</v>
      </c>
      <c r="Z184" s="103">
        <f t="shared" si="5"/>
        <v>28249497119.390465</v>
      </c>
      <c r="AA184" s="103">
        <f t="shared" si="6"/>
        <v>6743495005.2396574</v>
      </c>
      <c r="AB184" s="574">
        <v>2574.0500000000002</v>
      </c>
      <c r="AC184" s="473">
        <f t="shared" si="7"/>
        <v>1.5939472815213378</v>
      </c>
    </row>
    <row r="185" spans="1:29" x14ac:dyDescent="0.2">
      <c r="A185" s="18"/>
      <c r="B185" s="18"/>
      <c r="C185" s="18"/>
      <c r="D185" s="18"/>
      <c r="E185" s="18"/>
      <c r="F185" s="18"/>
      <c r="G185" s="18"/>
      <c r="H185" s="18"/>
      <c r="I185" s="18"/>
      <c r="J185" s="18"/>
      <c r="K185" s="18"/>
      <c r="L185" s="18"/>
      <c r="M185" s="18"/>
      <c r="S185" s="18"/>
      <c r="T185" s="18"/>
      <c r="U185" s="18"/>
      <c r="V185" s="18"/>
      <c r="W185" s="343" t="s">
        <v>186</v>
      </c>
      <c r="X185" s="103">
        <v>9218957862.8399982</v>
      </c>
      <c r="Y185" s="103">
        <v>2122179734.8700004</v>
      </c>
      <c r="Z185" s="103">
        <f t="shared" si="5"/>
        <v>14635967347.861639</v>
      </c>
      <c r="AA185" s="103">
        <f t="shared" si="6"/>
        <v>3369161001.4890103</v>
      </c>
      <c r="AB185" s="574">
        <v>2584.35</v>
      </c>
      <c r="AC185" s="473">
        <f t="shared" si="7"/>
        <v>1.5875945595604311</v>
      </c>
    </row>
    <row r="186" spans="1:29" x14ac:dyDescent="0.2">
      <c r="A186" s="18"/>
      <c r="B186" s="18"/>
      <c r="C186" s="18"/>
      <c r="D186" s="18"/>
      <c r="E186" s="18"/>
      <c r="F186" s="18"/>
      <c r="G186" s="18"/>
      <c r="H186" s="18"/>
      <c r="I186" s="18"/>
      <c r="J186" s="18"/>
      <c r="K186" s="18"/>
      <c r="L186" s="18"/>
      <c r="M186" s="18"/>
      <c r="V186" s="18"/>
      <c r="W186" s="343" t="s">
        <v>587</v>
      </c>
      <c r="X186" s="103">
        <v>9191329090.0400009</v>
      </c>
      <c r="Y186" s="103">
        <v>2116593411.4000001</v>
      </c>
      <c r="Z186" s="103">
        <f t="shared" si="5"/>
        <v>14536866945.313959</v>
      </c>
      <c r="AA186" s="103">
        <f t="shared" si="6"/>
        <v>3347572097.2924128</v>
      </c>
      <c r="AB186" s="574">
        <v>2594.17</v>
      </c>
      <c r="AC186" s="473">
        <f t="shared" si="7"/>
        <v>1.581584861439304</v>
      </c>
    </row>
    <row r="187" spans="1:29" x14ac:dyDescent="0.2">
      <c r="A187" s="18"/>
      <c r="B187" s="18"/>
      <c r="C187" s="18"/>
      <c r="D187" s="18"/>
      <c r="E187" s="18"/>
      <c r="F187" s="18"/>
      <c r="G187" s="18"/>
      <c r="H187" s="18"/>
      <c r="I187" s="18"/>
      <c r="J187" s="18"/>
      <c r="K187" s="18"/>
      <c r="L187" s="18"/>
      <c r="M187" s="18"/>
      <c r="V187" s="18"/>
      <c r="W187" s="18" t="s">
        <v>31</v>
      </c>
      <c r="X187" s="103">
        <v>9198694258.9099998</v>
      </c>
      <c r="Y187" s="103">
        <v>2110304108.02</v>
      </c>
      <c r="Z187" s="103">
        <f t="shared" si="5"/>
        <v>14515111753.552437</v>
      </c>
      <c r="AA187" s="103">
        <f t="shared" si="6"/>
        <v>3329961742.3658948</v>
      </c>
      <c r="AB187" s="574">
        <v>2600.14</v>
      </c>
      <c r="AC187" s="473">
        <f t="shared" si="7"/>
        <v>1.5779534948118177</v>
      </c>
    </row>
    <row r="188" spans="1:29" x14ac:dyDescent="0.2">
      <c r="A188" s="18"/>
      <c r="B188" s="18"/>
      <c r="C188" s="18"/>
      <c r="D188" s="18"/>
      <c r="E188" s="18"/>
      <c r="F188" s="18"/>
      <c r="G188" s="18"/>
      <c r="H188" s="18"/>
      <c r="I188" s="18"/>
      <c r="J188" s="18"/>
      <c r="K188" s="18"/>
      <c r="L188" s="18"/>
      <c r="M188" s="18"/>
      <c r="V188" s="18"/>
      <c r="W188" s="18" t="s">
        <v>300</v>
      </c>
      <c r="X188" s="103">
        <v>9229188312.9299984</v>
      </c>
      <c r="Y188" s="103">
        <v>2105720166.02</v>
      </c>
      <c r="Z188" s="103">
        <f t="shared" si="5"/>
        <v>14524017217.631634</v>
      </c>
      <c r="AA188" s="103">
        <f t="shared" si="6"/>
        <v>3313781766.0456042</v>
      </c>
      <c r="AB188" s="574">
        <v>2607.16</v>
      </c>
      <c r="AC188" s="473">
        <f t="shared" si="7"/>
        <v>1.5737047208456711</v>
      </c>
    </row>
    <row r="189" spans="1:29" x14ac:dyDescent="0.2">
      <c r="A189" s="18"/>
      <c r="B189" s="18"/>
      <c r="C189" s="18"/>
      <c r="D189" s="18"/>
      <c r="E189" s="18"/>
      <c r="F189" s="18"/>
      <c r="G189" s="18"/>
      <c r="H189" s="18"/>
      <c r="I189" s="18"/>
      <c r="J189" s="18"/>
      <c r="K189" s="18"/>
      <c r="L189" s="18"/>
      <c r="M189" s="18"/>
      <c r="V189" s="18"/>
      <c r="W189" s="18" t="s">
        <v>32</v>
      </c>
      <c r="X189" s="103">
        <v>9922884476.2699986</v>
      </c>
      <c r="Y189" s="103">
        <v>2464587842.6100001</v>
      </c>
      <c r="Z189" s="103">
        <f>X189*AC189</f>
        <v>15596965363.116043</v>
      </c>
      <c r="AA189" s="103">
        <f t="shared" si="6"/>
        <v>3873882771.4332771</v>
      </c>
      <c r="AB189" s="574">
        <v>2610.29</v>
      </c>
      <c r="AC189" s="473">
        <f t="shared" si="7"/>
        <v>1.571817690754667</v>
      </c>
    </row>
    <row r="190" spans="1:29" x14ac:dyDescent="0.2">
      <c r="A190" s="18"/>
      <c r="B190" s="18"/>
      <c r="C190" s="18"/>
      <c r="D190" s="18"/>
      <c r="E190" s="18"/>
      <c r="F190" s="18"/>
      <c r="G190" s="18"/>
      <c r="H190" s="18"/>
      <c r="I190" s="18"/>
      <c r="J190" s="18"/>
      <c r="K190" s="18"/>
      <c r="L190" s="18"/>
      <c r="M190" s="18"/>
      <c r="V190" s="18"/>
      <c r="W190" s="18" t="s">
        <v>33</v>
      </c>
      <c r="X190" s="103">
        <v>9939783895.2699986</v>
      </c>
      <c r="Y190" s="103">
        <v>2462541504.5499997</v>
      </c>
      <c r="Z190" s="103">
        <f t="shared" si="5"/>
        <v>15603264111.866516</v>
      </c>
      <c r="AA190" s="103">
        <f t="shared" si="6"/>
        <v>3865645962.4048061</v>
      </c>
      <c r="AB190" s="574">
        <v>2613.6799999999998</v>
      </c>
      <c r="AC190" s="473">
        <f t="shared" si="7"/>
        <v>1.5697790089069816</v>
      </c>
    </row>
    <row r="191" spans="1:29" x14ac:dyDescent="0.2">
      <c r="A191" s="18"/>
      <c r="B191" s="18"/>
      <c r="C191" s="18"/>
      <c r="D191" s="18"/>
      <c r="E191" s="18"/>
      <c r="F191" s="18"/>
      <c r="G191" s="18"/>
      <c r="H191" s="18"/>
      <c r="I191" s="18"/>
      <c r="J191" s="18"/>
      <c r="K191" s="18"/>
      <c r="L191" s="18"/>
      <c r="M191" s="18"/>
      <c r="V191" s="18"/>
      <c r="W191" s="18" t="s">
        <v>34</v>
      </c>
      <c r="X191" s="103">
        <v>9969489404.7800007</v>
      </c>
      <c r="Y191" s="103">
        <v>2461389216.5199995</v>
      </c>
      <c r="Z191" s="103">
        <f t="shared" si="5"/>
        <v>15660860339.939837</v>
      </c>
      <c r="AA191" s="103">
        <f t="shared" si="6"/>
        <v>3866544333.1201658</v>
      </c>
      <c r="AB191" s="574">
        <v>2611.85</v>
      </c>
      <c r="AC191" s="473">
        <f t="shared" si="7"/>
        <v>1.5708788789555295</v>
      </c>
    </row>
    <row r="192" spans="1:29" x14ac:dyDescent="0.2">
      <c r="A192" s="18"/>
      <c r="B192" s="18"/>
      <c r="C192" s="18"/>
      <c r="D192" s="18"/>
      <c r="E192" s="18"/>
      <c r="F192" s="18"/>
      <c r="G192" s="18"/>
      <c r="H192" s="18"/>
      <c r="I192" s="18"/>
      <c r="J192" s="18"/>
      <c r="K192" s="18"/>
      <c r="L192" s="18"/>
      <c r="M192" s="18"/>
      <c r="W192" s="18" t="s">
        <v>35</v>
      </c>
      <c r="X192" s="103">
        <v>10032787284.030001</v>
      </c>
      <c r="Y192" s="103">
        <v>2458834281.8499999</v>
      </c>
      <c r="Z192" s="103">
        <f t="shared" si="5"/>
        <v>15742994640.973675</v>
      </c>
      <c r="AA192" s="103">
        <f t="shared" si="6"/>
        <v>3858291203.2654986</v>
      </c>
      <c r="AB192" s="574">
        <v>2614.7199999999998</v>
      </c>
      <c r="AC192" s="473">
        <f t="shared" si="7"/>
        <v>1.5691546322359564</v>
      </c>
    </row>
    <row r="193" spans="3:29" x14ac:dyDescent="0.2">
      <c r="W193" s="18" t="s">
        <v>184</v>
      </c>
      <c r="X193" s="103">
        <v>14546909472.449999</v>
      </c>
      <c r="Y193" s="103">
        <v>3703214174.48</v>
      </c>
      <c r="Z193" s="103">
        <f t="shared" si="5"/>
        <v>22830890855.525627</v>
      </c>
      <c r="AA193" s="103">
        <f t="shared" si="6"/>
        <v>5812071546.3522272</v>
      </c>
      <c r="AB193" s="574">
        <v>2614.1999999999998</v>
      </c>
      <c r="AC193" s="473">
        <f t="shared" si="7"/>
        <v>1.5694667584729554</v>
      </c>
    </row>
    <row r="194" spans="3:29" x14ac:dyDescent="0.2">
      <c r="W194" s="18" t="s">
        <v>129</v>
      </c>
      <c r="X194" s="103">
        <v>10082370060.459999</v>
      </c>
      <c r="Y194" s="103">
        <v>2453182847.6500001</v>
      </c>
      <c r="Z194" s="103">
        <f t="shared" si="5"/>
        <v>15798683201.46859</v>
      </c>
      <c r="AA194" s="103">
        <f t="shared" si="6"/>
        <v>3844042463.5168252</v>
      </c>
      <c r="AB194" s="571">
        <v>2618.38</v>
      </c>
      <c r="AC194" s="473">
        <f t="shared" si="7"/>
        <v>1.5669612508497619</v>
      </c>
    </row>
    <row r="195" spans="3:29" x14ac:dyDescent="0.2">
      <c r="W195" s="18" t="s">
        <v>130</v>
      </c>
      <c r="X195" s="103">
        <v>10158486195.66</v>
      </c>
      <c r="Y195" s="103">
        <v>2457279080.4000001</v>
      </c>
      <c r="Z195" s="103">
        <f t="shared" si="5"/>
        <v>15849794273.046278</v>
      </c>
      <c r="AA195" s="103">
        <f t="shared" si="6"/>
        <v>3833973600.5586925</v>
      </c>
      <c r="AB195" s="571">
        <v>2629.64</v>
      </c>
      <c r="AC195" s="473">
        <f t="shared" si="7"/>
        <v>1.560251593373998</v>
      </c>
    </row>
    <row r="196" spans="3:29" x14ac:dyDescent="0.2">
      <c r="W196" s="18" t="s">
        <v>185</v>
      </c>
      <c r="X196" s="103">
        <v>14988706311.239998</v>
      </c>
      <c r="Y196" s="103">
        <v>3717975627.2799997</v>
      </c>
      <c r="Z196" s="103">
        <f t="shared" si="5"/>
        <v>23288381448.864151</v>
      </c>
      <c r="AA196" s="103">
        <f t="shared" si="6"/>
        <v>5776725010.6666126</v>
      </c>
      <c r="AB196" s="571">
        <v>2640.68</v>
      </c>
      <c r="AC196" s="473">
        <f t="shared" si="7"/>
        <v>1.5537285850614235</v>
      </c>
    </row>
    <row r="197" spans="3:29" x14ac:dyDescent="0.2">
      <c r="W197" s="18" t="s">
        <v>186</v>
      </c>
      <c r="X197" s="103">
        <v>10181274304.799997</v>
      </c>
      <c r="Y197" s="103">
        <v>2454230155.75</v>
      </c>
      <c r="Z197" s="103">
        <f t="shared" si="5"/>
        <v>15721476955.707985</v>
      </c>
      <c r="AA197" s="103">
        <f t="shared" si="6"/>
        <v>3789714497.6672149</v>
      </c>
      <c r="AB197" s="571">
        <v>2657.05</v>
      </c>
      <c r="AC197" s="473">
        <f t="shared" si="7"/>
        <v>1.5441561129824426</v>
      </c>
    </row>
    <row r="198" spans="3:29" x14ac:dyDescent="0.2">
      <c r="W198" s="343" t="s">
        <v>596</v>
      </c>
      <c r="X198" s="103">
        <v>10164160789.759998</v>
      </c>
      <c r="Y198" s="103">
        <v>2448490602.8400002</v>
      </c>
      <c r="Z198" s="103">
        <f t="shared" ref="Z198:Z203" si="8">X198*AC198</f>
        <v>15618517606.020176</v>
      </c>
      <c r="AA198" s="103">
        <f t="shared" ref="AA198:AA203" si="9">Y198*AC198</f>
        <v>3762415252.9305358</v>
      </c>
      <c r="AB198" s="574">
        <v>2670.07</v>
      </c>
      <c r="AC198" s="473">
        <f t="shared" si="7"/>
        <v>1.5366263805817824</v>
      </c>
    </row>
    <row r="199" spans="3:29" x14ac:dyDescent="0.2">
      <c r="W199" s="343" t="s">
        <v>31</v>
      </c>
      <c r="X199" s="103">
        <v>10193706006.720001</v>
      </c>
      <c r="Y199" s="103">
        <v>2445664125.0899997</v>
      </c>
      <c r="Z199" s="103">
        <f t="shared" si="8"/>
        <v>15598429248.333441</v>
      </c>
      <c r="AA199" s="103">
        <f t="shared" si="9"/>
        <v>3742360118.6119161</v>
      </c>
      <c r="AB199" s="574">
        <v>2681.28</v>
      </c>
      <c r="AC199" s="473">
        <f t="shared" si="7"/>
        <v>1.5302019930779327</v>
      </c>
    </row>
    <row r="200" spans="3:29" x14ac:dyDescent="0.2">
      <c r="C200" s="620"/>
      <c r="W200" s="343" t="s">
        <v>300</v>
      </c>
      <c r="X200" s="103">
        <v>10223818626.519999</v>
      </c>
      <c r="Y200" s="103">
        <v>2444833089.3999996</v>
      </c>
      <c r="Z200" s="103">
        <f t="shared" si="8"/>
        <v>15575959660.592667</v>
      </c>
      <c r="AA200" s="103">
        <f t="shared" si="9"/>
        <v>3724696511.9860005</v>
      </c>
      <c r="AB200" s="574">
        <v>2693.08</v>
      </c>
      <c r="AC200" s="473">
        <f t="shared" si="7"/>
        <v>1.5234972596432337</v>
      </c>
    </row>
    <row r="201" spans="3:29" x14ac:dyDescent="0.2">
      <c r="W201" s="343" t="s">
        <v>32</v>
      </c>
      <c r="X201" s="103">
        <v>10757839276.709999</v>
      </c>
      <c r="Y201" s="103">
        <v>2673116330.6199999</v>
      </c>
      <c r="Z201" s="103">
        <f t="shared" si="8"/>
        <v>16347048520.196978</v>
      </c>
      <c r="AA201" s="103">
        <f t="shared" si="9"/>
        <v>4061927421.7433548</v>
      </c>
      <c r="AB201" s="574">
        <v>2700.08</v>
      </c>
      <c r="AC201" s="473">
        <f t="shared" si="7"/>
        <v>1.5195475689609197</v>
      </c>
    </row>
    <row r="202" spans="3:29" x14ac:dyDescent="0.2">
      <c r="W202" s="343" t="s">
        <v>33</v>
      </c>
      <c r="X202" s="103">
        <v>10845847627.34</v>
      </c>
      <c r="Y202" s="103">
        <v>2674158496.8200006</v>
      </c>
      <c r="Z202" s="103">
        <f t="shared" si="8"/>
        <v>16438043748.000917</v>
      </c>
      <c r="AA202" s="103">
        <f t="shared" si="9"/>
        <v>4052973623.6573381</v>
      </c>
      <c r="AB202" s="574">
        <v>2707.1</v>
      </c>
      <c r="AC202" s="473">
        <f t="shared" si="7"/>
        <v>1.515607107236526</v>
      </c>
    </row>
    <row r="203" spans="3:29" x14ac:dyDescent="0.2">
      <c r="W203" s="343" t="s">
        <v>34</v>
      </c>
      <c r="X203" s="103">
        <v>10865357815.519999</v>
      </c>
      <c r="Y203" s="103">
        <v>2674318674.8999996</v>
      </c>
      <c r="Z203" s="103">
        <f t="shared" si="8"/>
        <v>16416733842.252043</v>
      </c>
      <c r="AA203" s="103">
        <f t="shared" si="9"/>
        <v>4040693241.8264136</v>
      </c>
      <c r="AB203" s="574">
        <v>2715.49</v>
      </c>
      <c r="AC203" s="473">
        <f t="shared" si="7"/>
        <v>1.5109243635586946</v>
      </c>
    </row>
    <row r="204" spans="3:29" x14ac:dyDescent="0.2">
      <c r="W204" s="343" t="s">
        <v>35</v>
      </c>
      <c r="X204" s="103">
        <v>10917646072.090002</v>
      </c>
      <c r="Y204" s="103">
        <v>2677170923.9299998</v>
      </c>
      <c r="Z204" s="103">
        <f t="shared" ref="Z204:Z210" si="10">X204*AC204</f>
        <v>16443116853.210165</v>
      </c>
      <c r="AA204" s="103">
        <f t="shared" ref="AA204:AA210" si="11">Y204*AC204</f>
        <v>4032099414.7935877</v>
      </c>
      <c r="AB204" s="574">
        <v>2724.18</v>
      </c>
      <c r="AC204" s="473">
        <f t="shared" si="7"/>
        <v>1.5061045892708997</v>
      </c>
    </row>
    <row r="205" spans="3:29" x14ac:dyDescent="0.2">
      <c r="W205" s="343" t="s">
        <v>184</v>
      </c>
      <c r="X205" s="103">
        <v>15805067314.380001</v>
      </c>
      <c r="Y205" s="103">
        <v>4066009960.6999998</v>
      </c>
      <c r="Z205" s="103">
        <f t="shared" si="10"/>
        <v>23664487066.570461</v>
      </c>
      <c r="AA205" s="103">
        <f t="shared" si="11"/>
        <v>6087923462.3687725</v>
      </c>
      <c r="AB205" s="574">
        <v>2740.25</v>
      </c>
      <c r="AC205" s="473">
        <f t="shared" si="7"/>
        <v>1.4972721467019432</v>
      </c>
    </row>
    <row r="206" spans="3:29" x14ac:dyDescent="0.2">
      <c r="W206" s="343" t="s">
        <v>129</v>
      </c>
      <c r="X206" s="103">
        <v>10950831513.08</v>
      </c>
      <c r="Y206" s="103">
        <v>2680073158.6700001</v>
      </c>
      <c r="Z206" s="103">
        <f t="shared" si="10"/>
        <v>16355490013.110527</v>
      </c>
      <c r="AA206" s="103">
        <f t="shared" si="11"/>
        <v>4002792822.506331</v>
      </c>
      <c r="AB206" s="574">
        <v>2747.1</v>
      </c>
      <c r="AC206" s="473">
        <f t="shared" si="7"/>
        <v>1.4935386407484255</v>
      </c>
    </row>
    <row r="207" spans="3:29" x14ac:dyDescent="0.2">
      <c r="W207" s="343" t="s">
        <v>130</v>
      </c>
      <c r="X207" s="103">
        <v>10967274332.440001</v>
      </c>
      <c r="Y207" s="103">
        <v>2681322470.4200001</v>
      </c>
      <c r="Z207" s="103">
        <f t="shared" si="10"/>
        <v>16331062539.856449</v>
      </c>
      <c r="AA207" s="103">
        <f t="shared" si="11"/>
        <v>3992682559.6428084</v>
      </c>
      <c r="AB207" s="574">
        <v>2755.34</v>
      </c>
      <c r="AC207" s="473">
        <f t="shared" si="7"/>
        <v>1.489072129029448</v>
      </c>
    </row>
    <row r="208" spans="3:29" x14ac:dyDescent="0.2">
      <c r="W208" s="343" t="s">
        <v>185</v>
      </c>
      <c r="X208" s="191">
        <v>16059365702.870001</v>
      </c>
      <c r="Y208" s="191">
        <v>4085182075.960001</v>
      </c>
      <c r="Z208" s="191">
        <f t="shared" si="10"/>
        <v>23811148328.197674</v>
      </c>
      <c r="AA208" s="191">
        <f t="shared" si="11"/>
        <v>6057080843.5475292</v>
      </c>
      <c r="AB208" s="571">
        <v>2767.19</v>
      </c>
      <c r="AC208" s="473">
        <f t="shared" si="7"/>
        <v>1.4826954419465233</v>
      </c>
    </row>
    <row r="209" spans="22:29" x14ac:dyDescent="0.2">
      <c r="W209" s="343" t="s">
        <v>186</v>
      </c>
      <c r="X209" s="191">
        <v>10921267175.34</v>
      </c>
      <c r="Y209" s="191">
        <v>2679349671.0800004</v>
      </c>
      <c r="Z209" s="191">
        <f t="shared" si="10"/>
        <v>16037360763.378517</v>
      </c>
      <c r="AA209" s="191">
        <f t="shared" si="11"/>
        <v>3934497398.1933379</v>
      </c>
      <c r="AB209" s="571">
        <v>2794.03</v>
      </c>
      <c r="AC209" s="473">
        <f t="shared" si="7"/>
        <v>1.4684523788219881</v>
      </c>
    </row>
    <row r="210" spans="22:29" x14ac:dyDescent="0.2">
      <c r="V210" s="872">
        <v>2008</v>
      </c>
      <c r="W210" s="343" t="s">
        <v>608</v>
      </c>
      <c r="X210" s="191">
        <v>10879134223.309999</v>
      </c>
      <c r="Y210" s="191">
        <v>2669690783.6900001</v>
      </c>
      <c r="Z210" s="191">
        <f t="shared" si="10"/>
        <v>15866008297.990124</v>
      </c>
      <c r="AA210" s="191">
        <f t="shared" si="11"/>
        <v>3893447332.9998121</v>
      </c>
      <c r="AB210" s="571">
        <v>2813.31</v>
      </c>
      <c r="AC210" s="473">
        <f t="shared" si="7"/>
        <v>1.4583888728934955</v>
      </c>
    </row>
    <row r="211" spans="22:29" x14ac:dyDescent="0.2">
      <c r="W211" s="343" t="s">
        <v>31</v>
      </c>
      <c r="X211" s="191">
        <v>10955559907.580002</v>
      </c>
      <c r="Y211" s="191">
        <v>2672838080.25</v>
      </c>
      <c r="Z211" s="191">
        <f t="shared" ref="Z211:Z216" si="12">X211*AC211</f>
        <v>15901163058.291851</v>
      </c>
      <c r="AA211" s="191">
        <f t="shared" ref="AA211:AA216" si="13">Y211*AC211</f>
        <v>3879421453.6731243</v>
      </c>
      <c r="AB211" s="571">
        <v>2826.81</v>
      </c>
      <c r="AC211" s="473">
        <f t="shared" si="7"/>
        <v>1.4514240433562919</v>
      </c>
    </row>
    <row r="212" spans="22:29" x14ac:dyDescent="0.2">
      <c r="W212" s="343" t="s">
        <v>300</v>
      </c>
      <c r="X212" s="191">
        <v>11728546613.189999</v>
      </c>
      <c r="Y212" s="191">
        <v>2941134237.1400003</v>
      </c>
      <c r="Z212" s="191">
        <f t="shared" si="12"/>
        <v>16936697803.154703</v>
      </c>
      <c r="AA212" s="191">
        <f t="shared" si="13"/>
        <v>4247167480.8310857</v>
      </c>
      <c r="AB212" s="571">
        <v>2841.23</v>
      </c>
      <c r="AC212" s="473">
        <f t="shared" si="7"/>
        <v>1.4440576792445523</v>
      </c>
    </row>
    <row r="213" spans="22:29" x14ac:dyDescent="0.2">
      <c r="W213" s="343" t="s">
        <v>32</v>
      </c>
      <c r="X213" s="191">
        <v>11775916707.669998</v>
      </c>
      <c r="Y213" s="191">
        <v>2944961038.5799999</v>
      </c>
      <c r="Z213" s="191">
        <f t="shared" si="12"/>
        <v>16896985273.150488</v>
      </c>
      <c r="AA213" s="191">
        <f t="shared" si="13"/>
        <v>4225655168.4403014</v>
      </c>
      <c r="AB213" s="571">
        <v>2859.41</v>
      </c>
      <c r="AC213" s="473">
        <f t="shared" si="7"/>
        <v>1.4348764255563211</v>
      </c>
    </row>
    <row r="214" spans="22:29" x14ac:dyDescent="0.2">
      <c r="W214" s="18" t="s">
        <v>33</v>
      </c>
      <c r="X214" s="191">
        <v>11861062566.840004</v>
      </c>
      <c r="Y214" s="191">
        <v>2957222932.1299996</v>
      </c>
      <c r="Z214" s="191">
        <f t="shared" si="12"/>
        <v>16857330665.667143</v>
      </c>
      <c r="AA214" s="191">
        <f t="shared" si="13"/>
        <v>4202902104.0979385</v>
      </c>
      <c r="AB214" s="571">
        <v>2886.86</v>
      </c>
      <c r="AC214" s="473">
        <f t="shared" si="7"/>
        <v>1.4212327580831767</v>
      </c>
    </row>
    <row r="215" spans="22:29" x14ac:dyDescent="0.2">
      <c r="W215" s="343" t="s">
        <v>34</v>
      </c>
      <c r="X215" s="191">
        <v>11915063528.15</v>
      </c>
      <c r="Y215" s="191">
        <v>2961801194.0500002</v>
      </c>
      <c r="Z215" s="191">
        <f t="shared" si="12"/>
        <v>16781370604.692076</v>
      </c>
      <c r="AA215" s="191">
        <f t="shared" si="13"/>
        <v>4171449306.7826509</v>
      </c>
      <c r="AB215" s="571">
        <v>2913.13</v>
      </c>
      <c r="AC215" s="473">
        <f t="shared" si="7"/>
        <v>1.4084163768867162</v>
      </c>
    </row>
    <row r="216" spans="22:29" x14ac:dyDescent="0.2">
      <c r="W216" s="343" t="s">
        <v>35</v>
      </c>
      <c r="X216" s="191">
        <v>11990388809.059998</v>
      </c>
      <c r="Y216" s="191">
        <v>2976624359.5000005</v>
      </c>
      <c r="Z216" s="191">
        <f t="shared" si="12"/>
        <v>16790055475.436174</v>
      </c>
      <c r="AA216" s="191">
        <f t="shared" si="13"/>
        <v>4168145747.5154004</v>
      </c>
      <c r="AB216" s="571">
        <v>2930.03</v>
      </c>
      <c r="AC216" s="473">
        <f t="shared" si="7"/>
        <v>1.4002928297662478</v>
      </c>
    </row>
    <row r="217" spans="22:29" x14ac:dyDescent="0.2">
      <c r="W217" s="343" t="s">
        <v>184</v>
      </c>
      <c r="X217" s="191">
        <v>17405421788.289997</v>
      </c>
      <c r="Y217" s="191">
        <v>4541146763.8599987</v>
      </c>
      <c r="Z217" s="191">
        <f t="shared" ref="Z217:Z222" si="14">X217*AC217</f>
        <v>24321637316.232327</v>
      </c>
      <c r="AA217" s="191">
        <f t="shared" ref="AA217:AA222" si="15">Y217*AC217</f>
        <v>6345616092.1473446</v>
      </c>
      <c r="AB217" s="571">
        <v>2936.18</v>
      </c>
      <c r="AC217" s="473">
        <f t="shared" si="7"/>
        <v>1.3973598348875069</v>
      </c>
    </row>
    <row r="218" spans="22:29" x14ac:dyDescent="0.2">
      <c r="W218" s="343" t="s">
        <v>129</v>
      </c>
      <c r="X218" s="191">
        <v>12100218508.32</v>
      </c>
      <c r="Y218" s="191">
        <v>2996464848.5500002</v>
      </c>
      <c r="Z218" s="191">
        <f t="shared" si="14"/>
        <v>16883059300.473417</v>
      </c>
      <c r="AA218" s="191">
        <f t="shared" si="15"/>
        <v>4180874394.5465841</v>
      </c>
      <c r="AB218" s="571">
        <v>2940.58</v>
      </c>
      <c r="AC218" s="473">
        <f t="shared" si="7"/>
        <v>1.3952689605451984</v>
      </c>
    </row>
    <row r="219" spans="22:29" x14ac:dyDescent="0.2">
      <c r="W219" s="343" t="s">
        <v>130</v>
      </c>
      <c r="X219" s="191">
        <v>12170880571.079998</v>
      </c>
      <c r="Y219" s="191">
        <v>3005903579.9700007</v>
      </c>
      <c r="Z219" s="191">
        <f t="shared" si="14"/>
        <v>16897182634.161268</v>
      </c>
      <c r="AA219" s="191">
        <f t="shared" si="15"/>
        <v>4173182168.2747197</v>
      </c>
      <c r="AB219" s="571">
        <v>2955.28</v>
      </c>
      <c r="AC219" s="473">
        <f t="shared" si="7"/>
        <v>1.3883286862835329</v>
      </c>
    </row>
    <row r="220" spans="22:29" x14ac:dyDescent="0.2">
      <c r="W220" s="343" t="s">
        <v>185</v>
      </c>
      <c r="X220" s="191">
        <v>17734664375.75</v>
      </c>
      <c r="Y220" s="191">
        <v>4584455927.0500002</v>
      </c>
      <c r="Z220" s="191">
        <f t="shared" si="14"/>
        <v>24528336148.290302</v>
      </c>
      <c r="AA220" s="191">
        <f t="shared" si="15"/>
        <v>6340637389.7588215</v>
      </c>
      <c r="AB220" s="571">
        <v>2966.51</v>
      </c>
      <c r="AC220" s="473">
        <f t="shared" si="7"/>
        <v>1.3830730386885597</v>
      </c>
    </row>
    <row r="221" spans="22:29" x14ac:dyDescent="0.2">
      <c r="W221" s="343" t="s">
        <v>186</v>
      </c>
      <c r="X221" s="191">
        <v>12181513603.130003</v>
      </c>
      <c r="Y221" s="191">
        <v>3024025894.0300002</v>
      </c>
      <c r="Z221" s="191">
        <f t="shared" si="14"/>
        <v>16799221595.934967</v>
      </c>
      <c r="AA221" s="191">
        <f t="shared" si="15"/>
        <v>4170358689.4654937</v>
      </c>
      <c r="AB221" s="571">
        <v>2975.11</v>
      </c>
      <c r="AC221" s="473">
        <f t="shared" si="7"/>
        <v>1.3790750594095678</v>
      </c>
    </row>
    <row r="222" spans="22:29" x14ac:dyDescent="0.2">
      <c r="V222" s="872">
        <v>2009</v>
      </c>
      <c r="W222" s="624" t="s">
        <v>659</v>
      </c>
      <c r="X222" s="191">
        <v>12243545941.58</v>
      </c>
      <c r="Y222" s="191">
        <v>3031971558.3000002</v>
      </c>
      <c r="Z222" s="191">
        <f t="shared" si="14"/>
        <v>16777393528.187811</v>
      </c>
      <c r="AA222" s="191">
        <f t="shared" si="15"/>
        <v>4154726109.7880492</v>
      </c>
      <c r="AB222" s="571">
        <v>2994.1507040000001</v>
      </c>
      <c r="AC222" s="473">
        <f t="shared" si="7"/>
        <v>1.3703051067265182</v>
      </c>
    </row>
    <row r="223" spans="22:29" x14ac:dyDescent="0.2">
      <c r="V223" s="872"/>
      <c r="W223" s="343" t="s">
        <v>31</v>
      </c>
      <c r="X223" s="191">
        <v>13281103416.43</v>
      </c>
      <c r="Y223" s="191">
        <v>3433753010.0200005</v>
      </c>
      <c r="Z223" s="191">
        <f t="shared" ref="Z223:Z229" si="16">X223*AC223</f>
        <v>18142936311.906933</v>
      </c>
      <c r="AA223" s="191">
        <f t="shared" ref="AA223:AA229" si="17">Y223*AC223</f>
        <v>4690751981.8377848</v>
      </c>
      <c r="AB223" s="571">
        <v>3003.43</v>
      </c>
      <c r="AC223" s="473">
        <f t="shared" si="7"/>
        <v>1.3660714582993443</v>
      </c>
    </row>
    <row r="224" spans="22:29" x14ac:dyDescent="0.2">
      <c r="V224" s="872"/>
      <c r="W224" s="343" t="s">
        <v>300</v>
      </c>
      <c r="X224" s="191">
        <v>13445773415.310003</v>
      </c>
      <c r="Y224" s="191">
        <v>3450403475.04</v>
      </c>
      <c r="Z224" s="191">
        <f t="shared" si="16"/>
        <v>18331205721.222355</v>
      </c>
      <c r="AA224" s="191">
        <f t="shared" si="17"/>
        <v>4704084619.6440582</v>
      </c>
      <c r="AB224" s="571">
        <v>3009.44</v>
      </c>
      <c r="AC224" s="473">
        <f t="shared" si="7"/>
        <v>1.3633433462704023</v>
      </c>
    </row>
    <row r="225" spans="21:29" x14ac:dyDescent="0.2">
      <c r="V225" s="872"/>
      <c r="W225" s="343" t="s">
        <v>32</v>
      </c>
      <c r="X225" s="191">
        <v>13465680101.35</v>
      </c>
      <c r="Y225" s="191">
        <v>3455474655.6499996</v>
      </c>
      <c r="Z225" s="191">
        <f t="shared" si="16"/>
        <v>18257938356.646557</v>
      </c>
      <c r="AA225" s="191">
        <f t="shared" si="17"/>
        <v>4685232589.8850899</v>
      </c>
      <c r="AB225" s="571">
        <v>3025.99</v>
      </c>
      <c r="AC225" s="473">
        <f t="shared" si="7"/>
        <v>1.3558868337304486</v>
      </c>
    </row>
    <row r="226" spans="21:29" x14ac:dyDescent="0.2">
      <c r="V226" s="872"/>
      <c r="W226" s="343" t="s">
        <v>33</v>
      </c>
      <c r="X226" s="191">
        <v>13474620669.91</v>
      </c>
      <c r="Y226" s="191">
        <v>3452956086.1200004</v>
      </c>
      <c r="Z226" s="191">
        <f t="shared" si="16"/>
        <v>18161069969.145321</v>
      </c>
      <c r="AA226" s="191">
        <f t="shared" si="17"/>
        <v>4653888121.7225647</v>
      </c>
      <c r="AB226" s="571">
        <v>3044.15</v>
      </c>
      <c r="AC226" s="473">
        <f t="shared" si="7"/>
        <v>1.347798235960777</v>
      </c>
    </row>
    <row r="227" spans="21:29" x14ac:dyDescent="0.2">
      <c r="V227" s="872"/>
      <c r="W227" s="343" t="s">
        <v>34</v>
      </c>
      <c r="X227" s="191">
        <v>13546075258.919998</v>
      </c>
      <c r="Y227" s="191">
        <v>3460211274.8899999</v>
      </c>
      <c r="Z227" s="191">
        <f t="shared" si="16"/>
        <v>18181048365.459091</v>
      </c>
      <c r="AA227" s="191">
        <f t="shared" si="17"/>
        <v>4644169424.7974863</v>
      </c>
      <c r="AB227" s="571">
        <v>3056.93</v>
      </c>
      <c r="AC227" s="473">
        <f t="shared" si="7"/>
        <v>1.3421635431625847</v>
      </c>
    </row>
    <row r="228" spans="21:29" x14ac:dyDescent="0.2">
      <c r="U228" s="341"/>
      <c r="V228" s="872"/>
      <c r="W228" s="343" t="s">
        <v>35</v>
      </c>
      <c r="X228" s="191">
        <v>13542276898.710001</v>
      </c>
      <c r="Y228" s="191">
        <v>3455144549.3399997</v>
      </c>
      <c r="Z228" s="191">
        <f t="shared" si="16"/>
        <v>18134247146.737312</v>
      </c>
      <c r="AA228" s="191">
        <f t="shared" si="17"/>
        <v>4626728994.989192</v>
      </c>
      <c r="AB228" s="571">
        <v>3063.96</v>
      </c>
      <c r="AC228" s="473">
        <f t="shared" si="7"/>
        <v>1.3390840611496233</v>
      </c>
    </row>
    <row r="229" spans="21:29" x14ac:dyDescent="0.2">
      <c r="U229" s="341"/>
      <c r="V229" s="872"/>
      <c r="W229" s="343" t="s">
        <v>184</v>
      </c>
      <c r="X229" s="191">
        <v>19580434762.570007</v>
      </c>
      <c r="Y229" s="191">
        <v>5257222406.9499998</v>
      </c>
      <c r="Z229" s="191">
        <f t="shared" si="16"/>
        <v>26198898968.940384</v>
      </c>
      <c r="AA229" s="191">
        <f t="shared" si="17"/>
        <v>7034238022.1415777</v>
      </c>
      <c r="AB229" s="571">
        <v>3066.41</v>
      </c>
      <c r="AC229" s="473">
        <f t="shared" si="7"/>
        <v>1.3380141598807727</v>
      </c>
    </row>
    <row r="230" spans="21:29" x14ac:dyDescent="0.2">
      <c r="U230" s="341"/>
      <c r="V230" s="872"/>
      <c r="W230" s="343" t="s">
        <v>129</v>
      </c>
      <c r="X230" s="191">
        <v>13604431788.920002</v>
      </c>
      <c r="Y230" s="191">
        <v>3461232770.0099993</v>
      </c>
      <c r="Z230" s="191">
        <f t="shared" ref="Z230:Z235" si="18">X230*AC230</f>
        <v>18173822065.678558</v>
      </c>
      <c r="AA230" s="191">
        <f t="shared" ref="AA230:AA235" si="19">Y230*AC230</f>
        <v>4623774771.7834759</v>
      </c>
      <c r="AB230" s="571">
        <v>3071.32</v>
      </c>
      <c r="AC230" s="473">
        <f t="shared" si="7"/>
        <v>1.3358751286091972</v>
      </c>
    </row>
    <row r="231" spans="21:29" x14ac:dyDescent="0.2">
      <c r="U231" s="341"/>
      <c r="V231" s="872"/>
      <c r="W231" s="343" t="s">
        <v>130</v>
      </c>
      <c r="X231" s="191">
        <v>13650894965.000002</v>
      </c>
      <c r="Y231" s="191">
        <v>3461254473.3700004</v>
      </c>
      <c r="Z231" s="191">
        <f t="shared" si="18"/>
        <v>18192236617.489418</v>
      </c>
      <c r="AA231" s="191">
        <f t="shared" si="19"/>
        <v>4612734955.0587339</v>
      </c>
      <c r="AB231" s="571">
        <v>3078.69</v>
      </c>
      <c r="AC231" s="473">
        <f t="shared" si="7"/>
        <v>1.3326772101120929</v>
      </c>
    </row>
    <row r="232" spans="21:29" x14ac:dyDescent="0.2">
      <c r="U232" s="341"/>
      <c r="V232" s="872"/>
      <c r="W232" s="343" t="s">
        <v>185</v>
      </c>
      <c r="X232" s="191">
        <v>19926996975.210007</v>
      </c>
      <c r="Y232" s="191">
        <v>5280701569.29</v>
      </c>
      <c r="Z232" s="191">
        <f t="shared" si="18"/>
        <v>26458368679.642319</v>
      </c>
      <c r="AA232" s="191">
        <f t="shared" si="19"/>
        <v>7011530597.4731855</v>
      </c>
      <c r="AB232" s="571">
        <v>3090.08</v>
      </c>
      <c r="AC232" s="473">
        <f t="shared" si="7"/>
        <v>1.3277649769585254</v>
      </c>
    </row>
    <row r="233" spans="21:29" x14ac:dyDescent="0.2">
      <c r="U233" s="341"/>
      <c r="V233" s="872"/>
      <c r="W233" s="343" t="s">
        <v>186</v>
      </c>
      <c r="X233" s="191">
        <v>13660404584.02</v>
      </c>
      <c r="Y233" s="191">
        <v>3463721830.7600002</v>
      </c>
      <c r="Z233" s="191">
        <f t="shared" si="18"/>
        <v>18094358020.266556</v>
      </c>
      <c r="AA233" s="191">
        <f t="shared" si="19"/>
        <v>4587991702.8007116</v>
      </c>
      <c r="AB233" s="571">
        <v>3097.5</v>
      </c>
      <c r="AC233" s="473">
        <f t="shared" si="7"/>
        <v>1.3245843422114607</v>
      </c>
    </row>
    <row r="234" spans="21:29" x14ac:dyDescent="0.2">
      <c r="U234" s="341"/>
      <c r="V234" s="872">
        <v>2010</v>
      </c>
      <c r="W234" s="624" t="s">
        <v>688</v>
      </c>
      <c r="X234" s="191">
        <v>14708564192.320002</v>
      </c>
      <c r="Y234" s="191">
        <v>3822184601.4399996</v>
      </c>
      <c r="Z234" s="191">
        <f t="shared" si="18"/>
        <v>19312768988.552635</v>
      </c>
      <c r="AA234" s="191">
        <f t="shared" si="19"/>
        <v>5018638615.8451118</v>
      </c>
      <c r="AB234" s="571">
        <v>3124.76</v>
      </c>
      <c r="AC234" s="473">
        <f t="shared" si="7"/>
        <v>1.3130288406149591</v>
      </c>
    </row>
    <row r="235" spans="21:29" x14ac:dyDescent="0.2">
      <c r="U235" s="341"/>
      <c r="V235" s="872"/>
      <c r="W235" s="629" t="s">
        <v>31</v>
      </c>
      <c r="X235" s="191">
        <v>14699657425.509998</v>
      </c>
      <c r="Y235" s="191">
        <v>3813489943.3600001</v>
      </c>
      <c r="Z235" s="191">
        <f t="shared" si="18"/>
        <v>19166926029.156578</v>
      </c>
      <c r="AA235" s="191">
        <f t="shared" si="19"/>
        <v>4972420617.8075409</v>
      </c>
      <c r="AB235" s="571">
        <v>3146.63</v>
      </c>
      <c r="AC235" s="473">
        <f t="shared" si="7"/>
        <v>1.3039029056482647</v>
      </c>
    </row>
    <row r="236" spans="21:29" x14ac:dyDescent="0.2">
      <c r="U236" s="341"/>
      <c r="V236" s="872"/>
      <c r="W236" s="629" t="s">
        <v>300</v>
      </c>
      <c r="X236" s="191">
        <v>14771195193.969999</v>
      </c>
      <c r="Y236" s="191">
        <v>3809560819.4300003</v>
      </c>
      <c r="Z236" s="191">
        <f t="shared" ref="Z236:Z241" si="20">X236*AC236</f>
        <v>19124427420.057465</v>
      </c>
      <c r="AA236" s="191">
        <f t="shared" ref="AA236:AA241" si="21">Y236*AC236</f>
        <v>4932279916.1996946</v>
      </c>
      <c r="AB236" s="571">
        <v>3168.97</v>
      </c>
      <c r="AC236" s="473">
        <f t="shared" si="7"/>
        <v>1.2947108997560721</v>
      </c>
    </row>
    <row r="237" spans="21:29" x14ac:dyDescent="0.2">
      <c r="U237" s="341"/>
      <c r="V237" s="872"/>
      <c r="W237" s="629" t="s">
        <v>32</v>
      </c>
      <c r="X237" s="191">
        <v>14863848532.24</v>
      </c>
      <c r="Y237" s="191">
        <v>3821489451.7800002</v>
      </c>
      <c r="Z237" s="191">
        <f t="shared" si="20"/>
        <v>19104941619.287457</v>
      </c>
      <c r="AA237" s="191">
        <f t="shared" si="21"/>
        <v>4911872770.8117428</v>
      </c>
      <c r="AB237" s="571">
        <v>3192.1</v>
      </c>
      <c r="AC237" s="473">
        <f t="shared" si="7"/>
        <v>1.2853294069734658</v>
      </c>
    </row>
    <row r="238" spans="21:29" x14ac:dyDescent="0.2">
      <c r="U238" s="341"/>
      <c r="V238" s="872"/>
      <c r="W238" s="629" t="s">
        <v>33</v>
      </c>
      <c r="X238" s="191">
        <v>14926988639.870001</v>
      </c>
      <c r="Y238" s="191">
        <v>3825562835.1200004</v>
      </c>
      <c r="Z238" s="191">
        <f t="shared" si="20"/>
        <v>19103926811.628384</v>
      </c>
      <c r="AA238" s="191">
        <f t="shared" si="21"/>
        <v>4896049308.9820261</v>
      </c>
      <c r="AB238" s="571">
        <v>3205.83</v>
      </c>
      <c r="AC238" s="473">
        <f t="shared" si="7"/>
        <v>1.2798245696122377</v>
      </c>
    </row>
    <row r="239" spans="21:29" x14ac:dyDescent="0.2">
      <c r="U239" s="341"/>
      <c r="V239" s="872"/>
      <c r="W239" s="629" t="s">
        <v>34</v>
      </c>
      <c r="X239" s="191">
        <v>14971450853.760002</v>
      </c>
      <c r="Y239" s="191">
        <v>3828156403.9399996</v>
      </c>
      <c r="Z239" s="191">
        <f t="shared" si="20"/>
        <v>19181952255.532555</v>
      </c>
      <c r="AA239" s="191">
        <f t="shared" si="21"/>
        <v>4904769356.3143435</v>
      </c>
      <c r="AB239" s="571">
        <v>3202.3</v>
      </c>
      <c r="AC239" s="473">
        <f t="shared" si="7"/>
        <v>1.2812353620835022</v>
      </c>
    </row>
    <row r="240" spans="21:29" x14ac:dyDescent="0.2">
      <c r="U240" s="341"/>
      <c r="V240" s="872"/>
      <c r="W240" s="629" t="s">
        <v>35</v>
      </c>
      <c r="X240" s="191">
        <v>16021275740.219999</v>
      </c>
      <c r="Y240" s="191">
        <v>3842021718.3699994</v>
      </c>
      <c r="Z240" s="191">
        <f t="shared" si="20"/>
        <v>20541393672.165092</v>
      </c>
      <c r="AA240" s="191">
        <f t="shared" si="21"/>
        <v>4925979796.7226458</v>
      </c>
      <c r="AB240" s="571">
        <v>3200.06</v>
      </c>
      <c r="AC240" s="473">
        <f t="shared" si="7"/>
        <v>1.2821322100210619</v>
      </c>
    </row>
    <row r="241" spans="21:29" x14ac:dyDescent="0.2">
      <c r="U241" s="341"/>
      <c r="V241" s="872"/>
      <c r="W241" s="629" t="s">
        <v>184</v>
      </c>
      <c r="X241" s="191">
        <v>22035217679.07</v>
      </c>
      <c r="Y241" s="191">
        <v>5882600281.6000004</v>
      </c>
      <c r="Z241" s="191">
        <f t="shared" si="20"/>
        <v>28271852266.686768</v>
      </c>
      <c r="AA241" s="191">
        <f t="shared" si="21"/>
        <v>7547554488.8006945</v>
      </c>
      <c r="AB241" s="571">
        <v>3197.82</v>
      </c>
      <c r="AC241" s="473">
        <f t="shared" si="7"/>
        <v>1.2830303144016859</v>
      </c>
    </row>
    <row r="242" spans="21:29" x14ac:dyDescent="0.2">
      <c r="U242" s="341"/>
      <c r="V242" s="872"/>
      <c r="W242" s="629" t="s">
        <v>129</v>
      </c>
      <c r="X242" s="191">
        <v>15267311420.379997</v>
      </c>
      <c r="Y242" s="191">
        <v>3853823806.9000006</v>
      </c>
      <c r="Z242" s="191">
        <f t="shared" ref="Z242:Z247" si="22">X242*AC242</f>
        <v>19489265087.996006</v>
      </c>
      <c r="AA242" s="191">
        <f t="shared" ref="AA242:AA247" si="23">Y242*AC242</f>
        <v>4919542918.0047884</v>
      </c>
      <c r="AB242" s="571">
        <v>3214.09</v>
      </c>
      <c r="AC242" s="473">
        <f t="shared" ref="AC242:AC289" si="24">$AB$290/AB242</f>
        <v>1.2765355046062803</v>
      </c>
    </row>
    <row r="243" spans="21:29" x14ac:dyDescent="0.2">
      <c r="U243" s="341"/>
      <c r="V243" s="872"/>
      <c r="W243" s="629" t="s">
        <v>130</v>
      </c>
      <c r="X243" s="191">
        <v>15345951923.390001</v>
      </c>
      <c r="Y243" s="191">
        <v>3856239286.1100001</v>
      </c>
      <c r="Z243" s="191">
        <f t="shared" si="22"/>
        <v>19405026134.083534</v>
      </c>
      <c r="AA243" s="191">
        <f t="shared" si="23"/>
        <v>4876232149.0261621</v>
      </c>
      <c r="AB243" s="571">
        <v>3244.67</v>
      </c>
      <c r="AC243" s="473">
        <f t="shared" si="24"/>
        <v>1.2645045567037632</v>
      </c>
    </row>
    <row r="244" spans="21:29" x14ac:dyDescent="0.2">
      <c r="U244" s="341"/>
      <c r="V244" s="872"/>
      <c r="W244" s="629" t="s">
        <v>185</v>
      </c>
      <c r="X244" s="191">
        <v>22508108888.559998</v>
      </c>
      <c r="Y244" s="191">
        <v>5925248285.6000004</v>
      </c>
      <c r="Z244" s="191">
        <f t="shared" si="22"/>
        <v>28171441284.062607</v>
      </c>
      <c r="AA244" s="191">
        <f t="shared" si="23"/>
        <v>7416117675.5330811</v>
      </c>
      <c r="AB244" s="571">
        <v>3278.09</v>
      </c>
      <c r="AC244" s="473">
        <f t="shared" si="24"/>
        <v>1.2516129819498547</v>
      </c>
    </row>
    <row r="245" spans="21:29" x14ac:dyDescent="0.2">
      <c r="U245" s="341"/>
      <c r="V245" s="872"/>
      <c r="W245" s="629" t="s">
        <v>186</v>
      </c>
      <c r="X245" s="191">
        <v>15469082459.510002</v>
      </c>
      <c r="Y245" s="191">
        <v>3867120492.2999997</v>
      </c>
      <c r="Z245" s="191">
        <f t="shared" si="22"/>
        <v>19245820927.879402</v>
      </c>
      <c r="AA245" s="191">
        <f t="shared" si="23"/>
        <v>4811268457.3339682</v>
      </c>
      <c r="AB245" s="571">
        <v>3297.76</v>
      </c>
      <c r="AC245" s="473">
        <f t="shared" si="24"/>
        <v>1.2441475425743533</v>
      </c>
    </row>
    <row r="246" spans="21:29" x14ac:dyDescent="0.2">
      <c r="U246" s="341"/>
      <c r="V246" s="872">
        <v>2011</v>
      </c>
      <c r="W246" s="624" t="s">
        <v>710</v>
      </c>
      <c r="X246" s="191">
        <v>16489391100.460001</v>
      </c>
      <c r="Y246" s="191">
        <v>4116939407.6900001</v>
      </c>
      <c r="Z246" s="191">
        <f t="shared" si="22"/>
        <v>20324181600.979744</v>
      </c>
      <c r="AA246" s="191">
        <f t="shared" si="23"/>
        <v>5074379257.0841093</v>
      </c>
      <c r="AB246" s="571">
        <v>3328.76</v>
      </c>
      <c r="AC246" s="473">
        <f t="shared" si="24"/>
        <v>1.2325610737932442</v>
      </c>
    </row>
    <row r="247" spans="21:29" x14ac:dyDescent="0.2">
      <c r="U247" s="341"/>
      <c r="V247" s="341"/>
      <c r="W247" s="629" t="s">
        <v>31</v>
      </c>
      <c r="X247" s="191">
        <v>16539260126.839998</v>
      </c>
      <c r="Y247" s="191">
        <v>4114980729.2399993</v>
      </c>
      <c r="Z247" s="191">
        <f t="shared" si="22"/>
        <v>20276128523.402424</v>
      </c>
      <c r="AA247" s="191">
        <f t="shared" si="23"/>
        <v>5044716480.5150061</v>
      </c>
      <c r="AB247" s="571">
        <v>3346.74</v>
      </c>
      <c r="AC247" s="473">
        <f t="shared" si="24"/>
        <v>1.2259392722470224</v>
      </c>
    </row>
    <row r="248" spans="21:29" x14ac:dyDescent="0.2">
      <c r="U248" s="341"/>
      <c r="V248" s="341"/>
      <c r="W248" s="629" t="s">
        <v>300</v>
      </c>
      <c r="X248" s="191">
        <v>16607888702.999998</v>
      </c>
      <c r="Y248" s="191">
        <v>4151281286.3799996</v>
      </c>
      <c r="Z248" s="191">
        <f t="shared" ref="Z248:Z253" si="25">X248*AC248</f>
        <v>20226757230.118076</v>
      </c>
      <c r="AA248" s="191">
        <f t="shared" ref="AA248:AA253" si="26">Y248*AC248</f>
        <v>5055847872.9673204</v>
      </c>
      <c r="AB248" s="571">
        <v>3368.83</v>
      </c>
      <c r="AC248" s="473">
        <f t="shared" si="24"/>
        <v>1.2179005767581028</v>
      </c>
    </row>
    <row r="249" spans="21:29" x14ac:dyDescent="0.2">
      <c r="U249" s="341"/>
      <c r="V249" s="341"/>
      <c r="W249" s="629" t="s">
        <v>32</v>
      </c>
      <c r="X249" s="191">
        <f>L64</f>
        <v>16690477315.27</v>
      </c>
      <c r="Y249" s="191">
        <f>M64</f>
        <v>4153948375.7600002</v>
      </c>
      <c r="Z249" s="191">
        <f t="shared" si="25"/>
        <v>20182005009.245636</v>
      </c>
      <c r="AA249" s="191">
        <f t="shared" si="26"/>
        <v>5022924470.2927723</v>
      </c>
      <c r="AB249" s="571">
        <v>3393.09</v>
      </c>
      <c r="AC249" s="473">
        <f t="shared" si="24"/>
        <v>1.2091928006625228</v>
      </c>
    </row>
    <row r="250" spans="21:29" x14ac:dyDescent="0.2">
      <c r="W250" s="629" t="s">
        <v>33</v>
      </c>
      <c r="X250" s="191">
        <v>16723099667.770002</v>
      </c>
      <c r="Y250" s="191">
        <v>4153130679.4599996</v>
      </c>
      <c r="Z250" s="191">
        <f t="shared" si="25"/>
        <v>20106846331.468643</v>
      </c>
      <c r="AA250" s="191">
        <f t="shared" si="26"/>
        <v>4993473819.1718016</v>
      </c>
      <c r="AB250" s="571">
        <v>3412.43</v>
      </c>
      <c r="AC250" s="473">
        <f t="shared" si="24"/>
        <v>1.2023396816931042</v>
      </c>
    </row>
    <row r="251" spans="21:29" x14ac:dyDescent="0.2">
      <c r="W251" s="629" t="s">
        <v>34</v>
      </c>
      <c r="X251" s="191">
        <v>16820443595.140001</v>
      </c>
      <c r="Y251" s="191">
        <v>4162579167.4200001</v>
      </c>
      <c r="Z251" s="191">
        <f t="shared" si="25"/>
        <v>20179476255.869957</v>
      </c>
      <c r="AA251" s="191">
        <f t="shared" si="26"/>
        <v>4993843770.9455471</v>
      </c>
      <c r="AB251" s="571">
        <v>3419.94</v>
      </c>
      <c r="AC251" s="473">
        <f t="shared" si="24"/>
        <v>1.1996994099311682</v>
      </c>
    </row>
    <row r="252" spans="21:29" x14ac:dyDescent="0.2">
      <c r="W252" s="629" t="s">
        <v>35</v>
      </c>
      <c r="X252" s="191">
        <v>16844684578.83</v>
      </c>
      <c r="Y252" s="191">
        <v>4161175289.3699999</v>
      </c>
      <c r="Z252" s="191">
        <f t="shared" si="25"/>
        <v>20208558149.698997</v>
      </c>
      <c r="AA252" s="191">
        <f t="shared" si="26"/>
        <v>4992159539.2773466</v>
      </c>
      <c r="AB252" s="571">
        <v>3419.94</v>
      </c>
      <c r="AC252" s="473">
        <f t="shared" si="24"/>
        <v>1.1996994099311682</v>
      </c>
    </row>
    <row r="253" spans="21:29" x14ac:dyDescent="0.2">
      <c r="W253" s="629" t="s">
        <v>184</v>
      </c>
      <c r="X253" s="191">
        <v>24589837017.880001</v>
      </c>
      <c r="Y253" s="191">
        <v>6411064583.21</v>
      </c>
      <c r="Z253" s="191">
        <f t="shared" si="25"/>
        <v>29377061497.440483</v>
      </c>
      <c r="AA253" s="191">
        <f t="shared" si="26"/>
        <v>7659190192.6017838</v>
      </c>
      <c r="AB253" s="571">
        <v>3434.3</v>
      </c>
      <c r="AC253" s="473">
        <f t="shared" si="24"/>
        <v>1.1946830504032844</v>
      </c>
    </row>
    <row r="254" spans="21:29" x14ac:dyDescent="0.2">
      <c r="W254" s="629" t="s">
        <v>129</v>
      </c>
      <c r="X254" s="191">
        <v>17071086021.92</v>
      </c>
      <c r="Y254" s="191">
        <v>4166058191.4899998</v>
      </c>
      <c r="Z254" s="191">
        <f t="shared" ref="Z254:Z259" si="27">X254*AC254</f>
        <v>20303139592.126858</v>
      </c>
      <c r="AA254" s="191">
        <f t="shared" ref="AA254:AA259" si="28">Y254*AC254</f>
        <v>4954814292.549139</v>
      </c>
      <c r="AB254" s="571">
        <v>3449.76</v>
      </c>
      <c r="AC254" s="473">
        <f t="shared" si="24"/>
        <v>1.1893291127498722</v>
      </c>
    </row>
    <row r="255" spans="21:29" x14ac:dyDescent="0.2">
      <c r="W255" s="629" t="s">
        <v>130</v>
      </c>
      <c r="X255" s="191">
        <v>17036876576.379999</v>
      </c>
      <c r="Y255" s="191">
        <v>4168566471.2099996</v>
      </c>
      <c r="Z255" s="191">
        <f t="shared" si="27"/>
        <v>20197815795.547123</v>
      </c>
      <c r="AA255" s="191">
        <f t="shared" si="28"/>
        <v>4941982019.9744291</v>
      </c>
      <c r="AB255" s="571">
        <v>3460.8</v>
      </c>
      <c r="AC255" s="473">
        <f t="shared" si="24"/>
        <v>1.1855351363846507</v>
      </c>
    </row>
    <row r="256" spans="21:29" x14ac:dyDescent="0.2">
      <c r="W256" s="629" t="s">
        <v>185</v>
      </c>
      <c r="X256" s="191">
        <v>24976648534.119999</v>
      </c>
      <c r="Y256" s="191">
        <v>6429714308.9899998</v>
      </c>
      <c r="Z256" s="191">
        <f t="shared" si="27"/>
        <v>29442925560.157944</v>
      </c>
      <c r="AA256" s="191">
        <f t="shared" si="28"/>
        <v>7579463654.3835592</v>
      </c>
      <c r="AB256" s="571">
        <v>3480.52</v>
      </c>
      <c r="AC256" s="473">
        <f t="shared" si="24"/>
        <v>1.1788181076390882</v>
      </c>
    </row>
    <row r="257" spans="22:29" x14ac:dyDescent="0.2">
      <c r="W257" s="629" t="s">
        <v>186</v>
      </c>
      <c r="X257" s="191">
        <v>17033178565.510004</v>
      </c>
      <c r="Y257" s="191">
        <v>4166432521.3299999</v>
      </c>
      <c r="Z257" s="191">
        <f t="shared" si="27"/>
        <v>19977139653.723412</v>
      </c>
      <c r="AA257" s="191">
        <f t="shared" si="28"/>
        <v>4886545633.0600147</v>
      </c>
      <c r="AB257" s="571">
        <v>3498.27</v>
      </c>
      <c r="AC257" s="473">
        <f t="shared" si="24"/>
        <v>1.1728368593619132</v>
      </c>
    </row>
    <row r="258" spans="22:29" x14ac:dyDescent="0.2">
      <c r="V258" s="872">
        <v>2012</v>
      </c>
      <c r="W258" s="624" t="s">
        <v>720</v>
      </c>
      <c r="X258" s="191">
        <v>18661096124.360004</v>
      </c>
      <c r="Y258" s="191">
        <v>4819712651.1899986</v>
      </c>
      <c r="Z258" s="191">
        <f t="shared" si="27"/>
        <v>21775374288.243729</v>
      </c>
      <c r="AA258" s="191">
        <f t="shared" si="28"/>
        <v>5624055856.2068434</v>
      </c>
      <c r="AB258" s="571">
        <v>3516.11</v>
      </c>
      <c r="AC258" s="473">
        <f t="shared" si="24"/>
        <v>1.1668861326864062</v>
      </c>
    </row>
    <row r="259" spans="22:29" x14ac:dyDescent="0.2">
      <c r="V259" s="341"/>
      <c r="W259" s="629" t="s">
        <v>31</v>
      </c>
      <c r="X259" s="191">
        <v>18715414833.490002</v>
      </c>
      <c r="Y259" s="191">
        <v>4812145157.6799994</v>
      </c>
      <c r="Z259" s="191">
        <f t="shared" si="27"/>
        <v>21753935192.255161</v>
      </c>
      <c r="AA259" s="191">
        <f t="shared" si="28"/>
        <v>5593415632.3680143</v>
      </c>
      <c r="AB259" s="571">
        <v>3529.82</v>
      </c>
      <c r="AC259" s="473">
        <f t="shared" si="24"/>
        <v>1.1623538877336519</v>
      </c>
    </row>
    <row r="260" spans="22:29" x14ac:dyDescent="0.2">
      <c r="W260" s="629" t="s">
        <v>300</v>
      </c>
      <c r="X260" s="191">
        <v>18741428007.789898</v>
      </c>
      <c r="Y260" s="191">
        <v>4806744055.7000551</v>
      </c>
      <c r="Z260" s="191">
        <f t="shared" ref="Z260:Z265" si="29">X260*AC260</f>
        <v>21745053256.252148</v>
      </c>
      <c r="AA260" s="191">
        <f t="shared" ref="AA260:AA265" si="30">Y260*AC260</f>
        <v>5577104660.1638927</v>
      </c>
      <c r="AB260" s="571">
        <v>3536.17</v>
      </c>
      <c r="AC260" s="473">
        <f t="shared" si="24"/>
        <v>1.1602666161411921</v>
      </c>
    </row>
    <row r="261" spans="22:29" x14ac:dyDescent="0.2">
      <c r="W261" s="629" t="s">
        <v>32</v>
      </c>
      <c r="X261" s="191">
        <v>18801296895.150097</v>
      </c>
      <c r="Y261" s="191">
        <v>4810125657.6900263</v>
      </c>
      <c r="Z261" s="191">
        <f t="shared" si="29"/>
        <v>21675740214.0354</v>
      </c>
      <c r="AA261" s="191">
        <f t="shared" si="30"/>
        <v>5545523520.7657642</v>
      </c>
      <c r="AB261" s="571">
        <v>3558.81</v>
      </c>
      <c r="AC261" s="473">
        <f t="shared" si="24"/>
        <v>1.1528853746055563</v>
      </c>
    </row>
    <row r="262" spans="22:29" x14ac:dyDescent="0.2">
      <c r="W262" s="629" t="s">
        <v>33</v>
      </c>
      <c r="X262" s="191">
        <v>18894352357.55006</v>
      </c>
      <c r="Y262" s="191">
        <v>4818506503.3999739</v>
      </c>
      <c r="Z262" s="191">
        <f t="shared" si="29"/>
        <v>21663892120.957569</v>
      </c>
      <c r="AA262" s="191">
        <f t="shared" si="30"/>
        <v>5524804613.4842453</v>
      </c>
      <c r="AB262" s="571">
        <v>3578.38</v>
      </c>
      <c r="AC262" s="473">
        <f t="shared" si="24"/>
        <v>1.1465802961116482</v>
      </c>
    </row>
    <row r="263" spans="22:29" x14ac:dyDescent="0.2">
      <c r="W263" s="629" t="s">
        <v>34</v>
      </c>
      <c r="X263" s="191">
        <f>L79</f>
        <v>18939559683.269936</v>
      </c>
      <c r="Y263" s="191">
        <f>M79</f>
        <v>4822796288.4800262</v>
      </c>
      <c r="Z263" s="191">
        <f t="shared" si="29"/>
        <v>21659494720.665001</v>
      </c>
      <c r="AA263" s="191">
        <f t="shared" si="30"/>
        <v>5515404396.7267599</v>
      </c>
      <c r="AB263" s="571">
        <v>3587.67</v>
      </c>
      <c r="AC263" s="473">
        <f t="shared" si="24"/>
        <v>1.1436113131921273</v>
      </c>
    </row>
    <row r="264" spans="22:29" x14ac:dyDescent="0.2">
      <c r="W264" s="629" t="s">
        <v>35</v>
      </c>
      <c r="X264" s="191">
        <v>18985276384.549885</v>
      </c>
      <c r="Y264" s="191">
        <v>4825558644.2600164</v>
      </c>
      <c r="Z264" s="191">
        <f t="shared" si="29"/>
        <v>21618797834.689491</v>
      </c>
      <c r="AA264" s="191">
        <f t="shared" si="30"/>
        <v>5494930632.3816767</v>
      </c>
      <c r="AB264" s="571">
        <v>3603.1</v>
      </c>
      <c r="AC264" s="473">
        <f t="shared" si="24"/>
        <v>1.1387138852654657</v>
      </c>
    </row>
    <row r="265" spans="22:29" x14ac:dyDescent="0.2">
      <c r="W265" s="629" t="s">
        <v>184</v>
      </c>
      <c r="X265" s="191">
        <v>27635047707.749748</v>
      </c>
      <c r="Y265" s="191">
        <v>7461682355.3099508</v>
      </c>
      <c r="Z265" s="191">
        <f t="shared" si="29"/>
        <v>31327473258.749996</v>
      </c>
      <c r="AA265" s="191">
        <f t="shared" si="30"/>
        <v>8458666578.8786249</v>
      </c>
      <c r="AB265" s="571">
        <v>3619.31</v>
      </c>
      <c r="AC265" s="473">
        <f t="shared" si="24"/>
        <v>1.133613865626321</v>
      </c>
    </row>
    <row r="266" spans="22:29" x14ac:dyDescent="0.2">
      <c r="W266" s="629" t="s">
        <v>129</v>
      </c>
      <c r="X266" s="191">
        <v>19117454988.649925</v>
      </c>
      <c r="Y266" s="191">
        <v>4843473998.4000254</v>
      </c>
      <c r="Z266" s="191">
        <f t="shared" ref="Z266:Z271" si="31">X266*AC266</f>
        <v>21536085047.426159</v>
      </c>
      <c r="AA266" s="191">
        <f t="shared" ref="AA266:AA271" si="32">Y266*AC266</f>
        <v>5456242372.0348206</v>
      </c>
      <c r="AB266" s="571">
        <v>3642.12</v>
      </c>
      <c r="AC266" s="473">
        <f t="shared" si="24"/>
        <v>1.1265142279771121</v>
      </c>
    </row>
    <row r="267" spans="22:29" x14ac:dyDescent="0.2">
      <c r="W267" s="629" t="s">
        <v>130</v>
      </c>
      <c r="X267" s="191">
        <v>19207297273.550125</v>
      </c>
      <c r="Y267" s="191">
        <v>4852632087.6599751</v>
      </c>
      <c r="Z267" s="191">
        <f t="shared" si="31"/>
        <v>21484804942.147514</v>
      </c>
      <c r="AA267" s="191">
        <f t="shared" si="32"/>
        <v>5428033542.38451</v>
      </c>
      <c r="AB267" s="571">
        <v>3667.97</v>
      </c>
      <c r="AC267" s="473">
        <f t="shared" si="24"/>
        <v>1.1185751246602345</v>
      </c>
    </row>
    <row r="268" spans="22:29" x14ac:dyDescent="0.2">
      <c r="W268" s="629" t="s">
        <v>185</v>
      </c>
      <c r="X268" s="191">
        <v>28164832072.830078</v>
      </c>
      <c r="Y268" s="191">
        <v>7520869564.0899773</v>
      </c>
      <c r="Z268" s="191">
        <f t="shared" si="31"/>
        <v>31335244920.145592</v>
      </c>
      <c r="AA268" s="191">
        <f t="shared" si="32"/>
        <v>8367466533.9322748</v>
      </c>
      <c r="AB268" s="571">
        <v>3687.78</v>
      </c>
      <c r="AC268" s="473">
        <f t="shared" si="24"/>
        <v>1.1125663678418993</v>
      </c>
    </row>
    <row r="269" spans="22:29" x14ac:dyDescent="0.2">
      <c r="W269" s="629" t="s">
        <v>186</v>
      </c>
      <c r="X269" s="191">
        <v>19272270403.600056</v>
      </c>
      <c r="Y269" s="191">
        <v>4864766525.7399864</v>
      </c>
      <c r="Z269" s="191">
        <f t="shared" si="31"/>
        <v>21284174521.322788</v>
      </c>
      <c r="AA269" s="191">
        <f t="shared" si="32"/>
        <v>5372617629.9392977</v>
      </c>
      <c r="AB269" s="571">
        <v>3715.07</v>
      </c>
      <c r="AC269" s="473">
        <f t="shared" si="24"/>
        <v>1.10439372609399</v>
      </c>
    </row>
    <row r="270" spans="22:29" x14ac:dyDescent="0.2">
      <c r="V270" s="872">
        <v>2013</v>
      </c>
      <c r="W270" s="629" t="s">
        <v>30</v>
      </c>
      <c r="X270" s="191">
        <v>20822540113.750118</v>
      </c>
      <c r="Y270" s="191">
        <v>5356436085.7399883</v>
      </c>
      <c r="Z270" s="191">
        <f t="shared" si="31"/>
        <v>22786637282.844662</v>
      </c>
      <c r="AA270" s="191">
        <f t="shared" si="32"/>
        <v>5861684767.9356127</v>
      </c>
      <c r="AB270" s="571">
        <v>3749.25</v>
      </c>
      <c r="AC270" s="473">
        <f t="shared" si="24"/>
        <v>1.0943255317730212</v>
      </c>
    </row>
    <row r="271" spans="22:29" x14ac:dyDescent="0.2">
      <c r="W271" s="629" t="s">
        <v>31</v>
      </c>
      <c r="X271" s="191">
        <v>20843626606.929771</v>
      </c>
      <c r="Y271" s="191">
        <v>5351731419.159977</v>
      </c>
      <c r="Z271" s="191">
        <f t="shared" si="31"/>
        <v>22691692366.320972</v>
      </c>
      <c r="AA271" s="191">
        <f t="shared" si="32"/>
        <v>5826233854.6391954</v>
      </c>
      <c r="AB271" s="571">
        <v>3768.75</v>
      </c>
      <c r="AC271" s="473">
        <f t="shared" si="24"/>
        <v>1.0886633499170812</v>
      </c>
    </row>
    <row r="272" spans="22:29" x14ac:dyDescent="0.2">
      <c r="W272" s="629" t="s">
        <v>300</v>
      </c>
      <c r="X272" s="191">
        <v>20895368943.760071</v>
      </c>
      <c r="Y272" s="191">
        <v>5352933402.9099846</v>
      </c>
      <c r="Z272" s="191">
        <f t="shared" ref="Z272:Z277" si="33">X272*AC272</f>
        <v>22612363172.938782</v>
      </c>
      <c r="AA272" s="191">
        <f t="shared" ref="AA272:AA277" si="34">Y272*AC272</f>
        <v>5792789515.8463907</v>
      </c>
      <c r="AB272" s="571">
        <v>3791.36</v>
      </c>
      <c r="AC272" s="473">
        <f t="shared" si="24"/>
        <v>1.0821710415259957</v>
      </c>
    </row>
    <row r="273" spans="22:29" x14ac:dyDescent="0.2">
      <c r="W273" s="629" t="s">
        <v>32</v>
      </c>
      <c r="X273" s="191">
        <v>21064623960.360031</v>
      </c>
      <c r="Y273" s="191">
        <v>5369402131.7999792</v>
      </c>
      <c r="Z273" s="191">
        <f t="shared" si="33"/>
        <v>22661815505.282536</v>
      </c>
      <c r="AA273" s="191">
        <f t="shared" si="34"/>
        <v>5776528492.2011089</v>
      </c>
      <c r="AB273" s="571">
        <v>3813.73</v>
      </c>
      <c r="AC273" s="473">
        <f t="shared" si="24"/>
        <v>1.0758234064813188</v>
      </c>
    </row>
    <row r="274" spans="22:29" x14ac:dyDescent="0.2">
      <c r="W274" s="629" t="s">
        <v>33</v>
      </c>
      <c r="X274" s="191">
        <v>21153246274.519699</v>
      </c>
      <c r="Y274" s="191">
        <v>5383840892.2900229</v>
      </c>
      <c r="Z274" s="191">
        <f t="shared" si="33"/>
        <v>22677773691.620468</v>
      </c>
      <c r="AA274" s="191">
        <f t="shared" si="34"/>
        <v>5771857603.4409351</v>
      </c>
      <c r="AB274" s="571">
        <v>3827.08</v>
      </c>
      <c r="AC274" s="473">
        <f t="shared" si="24"/>
        <v>1.0720706125819162</v>
      </c>
    </row>
    <row r="275" spans="22:29" x14ac:dyDescent="0.2">
      <c r="W275" s="629" t="s">
        <v>34</v>
      </c>
      <c r="X275" s="191">
        <v>21213731970.300026</v>
      </c>
      <c r="Y275" s="191">
        <v>5389449729.5800304</v>
      </c>
      <c r="Z275" s="191">
        <f t="shared" si="33"/>
        <v>22679092422.988159</v>
      </c>
      <c r="AA275" s="191">
        <f t="shared" si="34"/>
        <v>5761731537.7283611</v>
      </c>
      <c r="AB275" s="571">
        <v>3837.8</v>
      </c>
      <c r="AC275" s="473">
        <f t="shared" si="24"/>
        <v>1.0690760331439886</v>
      </c>
    </row>
    <row r="276" spans="22:29" x14ac:dyDescent="0.2">
      <c r="W276" s="629" t="s">
        <v>35</v>
      </c>
      <c r="X276" s="191">
        <v>21262772854.179852</v>
      </c>
      <c r="Y276" s="191">
        <v>5395294770.5299664</v>
      </c>
      <c r="Z276" s="191">
        <f t="shared" si="33"/>
        <v>22761115407.081097</v>
      </c>
      <c r="AA276" s="191">
        <f t="shared" si="34"/>
        <v>5775489761.8215866</v>
      </c>
      <c r="AB276" s="571">
        <v>3832.81</v>
      </c>
      <c r="AC276" s="473">
        <f t="shared" si="24"/>
        <v>1.0704678812672686</v>
      </c>
    </row>
    <row r="277" spans="22:29" x14ac:dyDescent="0.2">
      <c r="W277" s="629" t="s">
        <v>184</v>
      </c>
      <c r="X277" s="191">
        <v>30967631129.289719</v>
      </c>
      <c r="Y277" s="191">
        <v>8355266325.9300508</v>
      </c>
      <c r="Z277" s="191">
        <f t="shared" si="33"/>
        <v>33096920962.651871</v>
      </c>
      <c r="AA277" s="191">
        <f t="shared" si="34"/>
        <v>8929762436.6774158</v>
      </c>
      <c r="AB277" s="571">
        <v>3838.94</v>
      </c>
      <c r="AC277" s="473">
        <f t="shared" si="24"/>
        <v>1.0687585635618164</v>
      </c>
    </row>
    <row r="278" spans="22:29" x14ac:dyDescent="0.2">
      <c r="W278" s="629" t="s">
        <v>129</v>
      </c>
      <c r="X278" s="191">
        <v>21404898361.890301</v>
      </c>
      <c r="Y278" s="191">
        <v>5414269276.3500919</v>
      </c>
      <c r="Z278" s="191">
        <f t="shared" ref="Z278:Z283" si="35">X278*AC278</f>
        <v>22815038926.197086</v>
      </c>
      <c r="AA278" s="191">
        <f t="shared" ref="AA278:AA283" si="36">Y278*AC278</f>
        <v>5770957759.6859665</v>
      </c>
      <c r="AB278" s="571">
        <v>3849.31</v>
      </c>
      <c r="AC278" s="473">
        <f t="shared" si="24"/>
        <v>1.0658793394140766</v>
      </c>
    </row>
    <row r="279" spans="22:29" x14ac:dyDescent="0.2">
      <c r="W279" s="629" t="s">
        <v>130</v>
      </c>
      <c r="X279" s="191">
        <v>21582607183.819794</v>
      </c>
      <c r="Y279" s="191">
        <v>5434772931.4400673</v>
      </c>
      <c r="Z279" s="191">
        <f t="shared" si="35"/>
        <v>22864983387.814526</v>
      </c>
      <c r="AA279" s="191">
        <f t="shared" si="36"/>
        <v>5757691447.3558979</v>
      </c>
      <c r="AB279" s="571">
        <v>3872.79</v>
      </c>
      <c r="AC279" s="473">
        <f t="shared" si="24"/>
        <v>1.0594171127275167</v>
      </c>
    </row>
    <row r="280" spans="22:29" x14ac:dyDescent="0.2">
      <c r="W280" s="629" t="s">
        <v>185</v>
      </c>
      <c r="X280" s="191">
        <v>31545576348.629707</v>
      </c>
      <c r="Y280" s="191">
        <v>8414755149.3700628</v>
      </c>
      <c r="Z280" s="191">
        <f t="shared" si="35"/>
        <v>33240451293.31813</v>
      </c>
      <c r="AA280" s="191">
        <f t="shared" si="36"/>
        <v>8866861571.8597813</v>
      </c>
      <c r="AB280" s="571">
        <v>3893.7</v>
      </c>
      <c r="AC280" s="473">
        <f t="shared" si="24"/>
        <v>1.0537278167295887</v>
      </c>
    </row>
    <row r="281" spans="22:29" x14ac:dyDescent="0.2">
      <c r="W281" s="629" t="s">
        <v>186</v>
      </c>
      <c r="X281" s="191">
        <v>21689482793.319984</v>
      </c>
      <c r="Y281" s="191">
        <v>5450993156.8099442</v>
      </c>
      <c r="Z281" s="191">
        <f t="shared" si="35"/>
        <v>22691402018.673485</v>
      </c>
      <c r="AA281" s="191">
        <f t="shared" si="36"/>
        <v>5702795142.7365189</v>
      </c>
      <c r="AB281" s="571">
        <v>3921.74</v>
      </c>
      <c r="AC281" s="473">
        <f t="shared" si="24"/>
        <v>1.0461937813317557</v>
      </c>
    </row>
    <row r="282" spans="22:29" x14ac:dyDescent="0.2">
      <c r="V282" s="872">
        <v>2014</v>
      </c>
      <c r="W282" s="629" t="s">
        <v>30</v>
      </c>
      <c r="X282" s="191">
        <v>23035325120.609905</v>
      </c>
      <c r="Y282" s="191">
        <v>5864050693.799942</v>
      </c>
      <c r="Z282" s="191">
        <f t="shared" si="35"/>
        <v>23948580350.227135</v>
      </c>
      <c r="AA282" s="191">
        <f t="shared" si="36"/>
        <v>6096536015.1406794</v>
      </c>
      <c r="AB282" s="571">
        <v>3946.44</v>
      </c>
      <c r="AC282" s="473">
        <f t="shared" si="24"/>
        <v>1.0396458580391441</v>
      </c>
    </row>
    <row r="283" spans="22:29" x14ac:dyDescent="0.2">
      <c r="W283" s="629" t="s">
        <v>31</v>
      </c>
      <c r="X283" s="191">
        <v>23044414956.860104</v>
      </c>
      <c r="Y283" s="191">
        <v>5858894194.1999626</v>
      </c>
      <c r="Z283" s="191">
        <f t="shared" si="35"/>
        <v>23805657558.854221</v>
      </c>
      <c r="AA283" s="191">
        <f t="shared" si="36"/>
        <v>6052435226.5737658</v>
      </c>
      <c r="AB283" s="571">
        <v>3971.7</v>
      </c>
      <c r="AC283" s="473">
        <f t="shared" si="24"/>
        <v>1.0330337135231764</v>
      </c>
    </row>
    <row r="284" spans="22:29" x14ac:dyDescent="0.2">
      <c r="W284" s="629" t="s">
        <v>300</v>
      </c>
      <c r="X284" s="191">
        <v>23148008484.690056</v>
      </c>
      <c r="Y284" s="191">
        <v>5868469647.9200363</v>
      </c>
      <c r="Z284" s="191">
        <f t="shared" ref="Z284:Z289" si="37">X284*AC284</f>
        <v>23718171854.504021</v>
      </c>
      <c r="AA284" s="191">
        <f t="shared" ref="AA284:AA289" si="38">Y284*AC284</f>
        <v>6013017133.822423</v>
      </c>
      <c r="AB284" s="571">
        <v>4004.27</v>
      </c>
      <c r="AC284" s="473">
        <f t="shared" si="24"/>
        <v>1.0246312061873948</v>
      </c>
    </row>
    <row r="285" spans="22:29" x14ac:dyDescent="0.2">
      <c r="W285" s="629" t="s">
        <v>32</v>
      </c>
      <c r="X285" s="191">
        <v>23287814606.570312</v>
      </c>
      <c r="Y285" s="191">
        <v>5884373052.109889</v>
      </c>
      <c r="Z285" s="191">
        <f t="shared" si="37"/>
        <v>23676762371.279228</v>
      </c>
      <c r="AA285" s="191">
        <f t="shared" si="38"/>
        <v>5982652507.8680868</v>
      </c>
      <c r="AB285" s="571">
        <v>4035.5</v>
      </c>
      <c r="AC285" s="473">
        <f t="shared" si="24"/>
        <v>1.0167017717754925</v>
      </c>
    </row>
    <row r="286" spans="22:29" x14ac:dyDescent="0.2">
      <c r="W286" s="629" t="s">
        <v>33</v>
      </c>
      <c r="X286" s="191">
        <v>23249298696.12989</v>
      </c>
      <c r="Y286" s="191">
        <v>5885863014.0999823</v>
      </c>
      <c r="Z286" s="191">
        <f t="shared" si="37"/>
        <v>23496640799.552509</v>
      </c>
      <c r="AA286" s="191">
        <f t="shared" si="38"/>
        <v>5948480891.6279278</v>
      </c>
      <c r="AB286" s="571">
        <v>4059.71</v>
      </c>
      <c r="AC286" s="473">
        <f t="shared" si="24"/>
        <v>1.0106386909409784</v>
      </c>
    </row>
    <row r="287" spans="22:29" x14ac:dyDescent="0.2">
      <c r="W287" s="629" t="s">
        <v>34</v>
      </c>
      <c r="X287" s="191">
        <v>23432536030.410233</v>
      </c>
      <c r="Y287" s="191">
        <v>5909461345.3100576</v>
      </c>
      <c r="Z287" s="191">
        <f t="shared" si="37"/>
        <v>23620386873.394184</v>
      </c>
      <c r="AA287" s="191">
        <f t="shared" si="38"/>
        <v>5956835530.2406559</v>
      </c>
      <c r="AB287" s="571">
        <v>4070.27</v>
      </c>
      <c r="AC287" s="473">
        <f t="shared" si="24"/>
        <v>1.0080166671989819</v>
      </c>
    </row>
    <row r="288" spans="22:29" x14ac:dyDescent="0.2">
      <c r="W288" s="629" t="s">
        <v>35</v>
      </c>
      <c r="X288" s="191">
        <v>23515946356.279945</v>
      </c>
      <c r="Y288" s="191">
        <v>5923992604.9799747</v>
      </c>
      <c r="Z288" s="191">
        <f t="shared" si="37"/>
        <v>23673697922.538494</v>
      </c>
      <c r="AA288" s="191">
        <f t="shared" si="38"/>
        <v>5963732409.5271168</v>
      </c>
      <c r="AB288" s="571">
        <v>4075.56</v>
      </c>
      <c r="AC288" s="473">
        <f t="shared" si="24"/>
        <v>1.0067082805798466</v>
      </c>
    </row>
    <row r="289" spans="23:29" x14ac:dyDescent="0.2">
      <c r="W289" s="629" t="s">
        <v>184</v>
      </c>
      <c r="X289" s="191">
        <v>34128250013.729984</v>
      </c>
      <c r="Y289" s="191">
        <v>9151422140.290102</v>
      </c>
      <c r="Z289" s="191">
        <f t="shared" si="37"/>
        <v>34295426530.488804</v>
      </c>
      <c r="AA289" s="191">
        <f t="shared" si="38"/>
        <v>9196250189.66819</v>
      </c>
      <c r="AB289" s="571">
        <v>4082.9</v>
      </c>
      <c r="AC289" s="473">
        <f t="shared" si="24"/>
        <v>1.0048984790222635</v>
      </c>
    </row>
    <row r="290" spans="23:29" x14ac:dyDescent="0.2">
      <c r="W290" s="629" t="s">
        <v>129</v>
      </c>
      <c r="X290" s="191">
        <f>L107</f>
        <v>23628373111.120003</v>
      </c>
      <c r="Y290" s="191">
        <f>M107</f>
        <v>5940491550.0999212</v>
      </c>
      <c r="Z290" s="191">
        <f>X290*AC290</f>
        <v>23628373111.120003</v>
      </c>
      <c r="AA290" s="191">
        <f>Y290*AC290</f>
        <v>5940491550.0999212</v>
      </c>
      <c r="AB290" s="571">
        <v>4102.8999999999996</v>
      </c>
      <c r="AC290" s="473">
        <f>$AB$290/AB290</f>
        <v>1</v>
      </c>
    </row>
  </sheetData>
  <mergeCells count="15">
    <mergeCell ref="C3:H3"/>
    <mergeCell ref="E5:H5"/>
    <mergeCell ref="A5:C7"/>
    <mergeCell ref="E6:E7"/>
    <mergeCell ref="F6:F7"/>
    <mergeCell ref="G6:H6"/>
    <mergeCell ref="P1:Q1"/>
    <mergeCell ref="P113:Q113"/>
    <mergeCell ref="K6:K7"/>
    <mergeCell ref="O5:Q5"/>
    <mergeCell ref="J5:M5"/>
    <mergeCell ref="O6:O7"/>
    <mergeCell ref="J6:J7"/>
    <mergeCell ref="P6:Q6"/>
    <mergeCell ref="L6:M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0"/>
  <dimension ref="A1:W17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9.42578125" style="65" customWidth="1"/>
    <col min="6" max="6" width="10.7109375" style="65" customWidth="1"/>
    <col min="7" max="7" width="11.7109375" style="65" bestFit="1" customWidth="1"/>
    <col min="8" max="8" width="8.85546875" style="65" customWidth="1"/>
    <col min="9" max="9" width="0.85546875" style="65" customWidth="1"/>
    <col min="10" max="13" width="12.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tr">
        <f>'01'!A1</f>
        <v>Boletim Estatístico da Previdência Social - Vol. 19 Nº 09</v>
      </c>
      <c r="J1" s="164"/>
      <c r="L1" s="162"/>
      <c r="O1" s="18"/>
      <c r="P1" s="1180">
        <f>'01'!K1</f>
        <v>41883</v>
      </c>
      <c r="Q1" s="1181"/>
      <c r="R1" s="1181"/>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17" t="s">
        <v>782</v>
      </c>
      <c r="B3" s="180"/>
      <c r="C3" s="1177" t="s">
        <v>805</v>
      </c>
      <c r="D3" s="1178"/>
      <c r="E3" s="1178"/>
      <c r="F3" s="1178"/>
      <c r="G3" s="1178"/>
      <c r="H3" s="1178"/>
      <c r="I3" s="1178"/>
      <c r="J3" s="1178"/>
      <c r="K3" s="1179"/>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85" t="s">
        <v>199</v>
      </c>
      <c r="B5" s="1186"/>
      <c r="C5" s="1187"/>
      <c r="D5" s="552"/>
      <c r="E5" s="1200" t="s">
        <v>98</v>
      </c>
      <c r="F5" s="1201"/>
      <c r="G5" s="1201"/>
      <c r="H5" s="1202"/>
      <c r="I5" s="552"/>
      <c r="J5" s="1200" t="s">
        <v>99</v>
      </c>
      <c r="K5" s="1201"/>
      <c r="L5" s="1201"/>
      <c r="M5" s="1202"/>
      <c r="N5" s="552"/>
      <c r="O5" s="1200" t="s">
        <v>136</v>
      </c>
      <c r="P5" s="1201"/>
      <c r="Q5" s="1201"/>
      <c r="R5" s="1202"/>
    </row>
    <row r="6" spans="1:22" ht="21" customHeight="1" x14ac:dyDescent="0.2">
      <c r="A6" s="1188"/>
      <c r="B6" s="1189"/>
      <c r="C6" s="1190"/>
      <c r="D6" s="552"/>
      <c r="E6" s="1206" t="s">
        <v>119</v>
      </c>
      <c r="F6" s="1203" t="s">
        <v>758</v>
      </c>
      <c r="G6" s="1208"/>
      <c r="H6" s="1204"/>
      <c r="I6" s="557"/>
      <c r="J6" s="1206" t="s">
        <v>119</v>
      </c>
      <c r="K6" s="1203" t="s">
        <v>758</v>
      </c>
      <c r="L6" s="1208"/>
      <c r="M6" s="1204"/>
      <c r="N6" s="557"/>
      <c r="O6" s="1206" t="s">
        <v>119</v>
      </c>
      <c r="P6" s="1203" t="s">
        <v>758</v>
      </c>
      <c r="Q6" s="1208"/>
      <c r="R6" s="1204"/>
    </row>
    <row r="7" spans="1:22" ht="23.25" customHeight="1" x14ac:dyDescent="0.2">
      <c r="A7" s="1191"/>
      <c r="B7" s="1192"/>
      <c r="C7" s="1193"/>
      <c r="D7" s="552"/>
      <c r="E7" s="1207"/>
      <c r="F7" s="934" t="s">
        <v>759</v>
      </c>
      <c r="G7" s="934" t="s">
        <v>760</v>
      </c>
      <c r="H7" s="1084" t="s">
        <v>465</v>
      </c>
      <c r="I7" s="557"/>
      <c r="J7" s="1207"/>
      <c r="K7" s="934" t="s">
        <v>759</v>
      </c>
      <c r="L7" s="934" t="s">
        <v>760</v>
      </c>
      <c r="M7" s="1084" t="s">
        <v>465</v>
      </c>
      <c r="N7" s="557"/>
      <c r="O7" s="1207"/>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2.6" customHeight="1" x14ac:dyDescent="0.2">
      <c r="A9" s="239">
        <v>2000</v>
      </c>
      <c r="B9" s="240" t="s">
        <v>186</v>
      </c>
      <c r="C9" s="241"/>
      <c r="D9" s="110"/>
      <c r="E9" s="245">
        <v>19572748</v>
      </c>
      <c r="F9" s="270">
        <v>17517731</v>
      </c>
      <c r="G9" s="247">
        <v>2022708</v>
      </c>
      <c r="H9" s="248">
        <v>32309</v>
      </c>
      <c r="I9" s="113"/>
      <c r="J9" s="245">
        <v>5364699869.46</v>
      </c>
      <c r="K9" s="270">
        <v>5042834297.6899996</v>
      </c>
      <c r="L9" s="247">
        <v>306729221.98000002</v>
      </c>
      <c r="M9" s="248">
        <v>15136349.790000301</v>
      </c>
      <c r="N9" s="115"/>
      <c r="O9" s="252">
        <f t="shared" ref="O9:O40" si="0">J9/E9</f>
        <v>274.0902743682185</v>
      </c>
      <c r="P9" s="251">
        <f t="shared" ref="P9:P40" si="1">K9/F9</f>
        <v>287.87028969048555</v>
      </c>
      <c r="Q9" s="251">
        <f t="shared" ref="Q9:Q40" si="2">L9/G9</f>
        <v>151.64285798048954</v>
      </c>
      <c r="R9" s="253">
        <f t="shared" ref="R9:R40" si="3">M9/H9</f>
        <v>468.48710235539016</v>
      </c>
    </row>
    <row r="10" spans="1:22" s="130" customFormat="1" ht="12.6" customHeight="1" x14ac:dyDescent="0.2">
      <c r="A10" s="242">
        <v>2001</v>
      </c>
      <c r="B10" s="115" t="s">
        <v>186</v>
      </c>
      <c r="C10" s="243"/>
      <c r="D10" s="109"/>
      <c r="E10" s="249">
        <v>20032858</v>
      </c>
      <c r="F10" s="188">
        <v>17914884</v>
      </c>
      <c r="G10" s="131">
        <v>2086503</v>
      </c>
      <c r="H10" s="250">
        <v>31471</v>
      </c>
      <c r="I10" s="129"/>
      <c r="J10" s="249">
        <v>6199278821.4399996</v>
      </c>
      <c r="K10" s="188">
        <v>5804610616.0699978</v>
      </c>
      <c r="L10" s="131">
        <v>377758005.57000202</v>
      </c>
      <c r="M10" s="250">
        <v>16910199.800000299</v>
      </c>
      <c r="N10" s="109"/>
      <c r="O10" s="254">
        <f t="shared" si="0"/>
        <v>309.45553657096752</v>
      </c>
      <c r="P10" s="134">
        <f t="shared" si="1"/>
        <v>324.01050523519984</v>
      </c>
      <c r="Q10" s="134">
        <f t="shared" si="2"/>
        <v>181.04838841353308</v>
      </c>
      <c r="R10" s="255">
        <f t="shared" si="3"/>
        <v>537.32642114963926</v>
      </c>
      <c r="T10" s="133"/>
    </row>
    <row r="11" spans="1:22" s="57" customFormat="1" ht="12.6" customHeight="1" x14ac:dyDescent="0.2">
      <c r="A11" s="242">
        <v>2002</v>
      </c>
      <c r="B11" s="115" t="s">
        <v>186</v>
      </c>
      <c r="C11" s="243"/>
      <c r="D11" s="109"/>
      <c r="E11" s="249">
        <v>21125512</v>
      </c>
      <c r="F11" s="188">
        <v>18859775</v>
      </c>
      <c r="G11" s="131">
        <v>2234688</v>
      </c>
      <c r="H11" s="250">
        <v>31049</v>
      </c>
      <c r="I11" s="129"/>
      <c r="J11" s="249">
        <v>7308508521.3100004</v>
      </c>
      <c r="K11" s="188">
        <v>6840750798.1899986</v>
      </c>
      <c r="L11" s="131">
        <v>448899180.22000098</v>
      </c>
      <c r="M11" s="250">
        <v>18858542.9000009</v>
      </c>
      <c r="N11" s="109"/>
      <c r="O11" s="254">
        <f t="shared" si="0"/>
        <v>345.95651557746862</v>
      </c>
      <c r="P11" s="134">
        <f t="shared" si="1"/>
        <v>362.71645861045522</v>
      </c>
      <c r="Q11" s="134">
        <f t="shared" si="2"/>
        <v>200.87778706468239</v>
      </c>
      <c r="R11" s="255">
        <f t="shared" si="3"/>
        <v>607.38004122518919</v>
      </c>
      <c r="T11" s="133"/>
    </row>
    <row r="12" spans="1:22" s="57" customFormat="1" ht="12.6" customHeight="1" x14ac:dyDescent="0.2">
      <c r="A12" s="242">
        <v>2003</v>
      </c>
      <c r="B12" s="115" t="s">
        <v>186</v>
      </c>
      <c r="C12" s="243"/>
      <c r="D12" s="109"/>
      <c r="E12" s="249">
        <v>21851685</v>
      </c>
      <c r="F12" s="188">
        <v>19510519</v>
      </c>
      <c r="G12" s="131">
        <v>2312711</v>
      </c>
      <c r="H12" s="250">
        <v>28455</v>
      </c>
      <c r="I12" s="129"/>
      <c r="J12" s="249">
        <v>9084025035.8799992</v>
      </c>
      <c r="K12" s="188">
        <v>8505334332.7400045</v>
      </c>
      <c r="L12" s="131">
        <v>558153400.68999398</v>
      </c>
      <c r="M12" s="250">
        <v>20537302.450000498</v>
      </c>
      <c r="N12" s="109"/>
      <c r="O12" s="254">
        <f t="shared" si="0"/>
        <v>415.71279449982916</v>
      </c>
      <c r="P12" s="134">
        <f t="shared" si="1"/>
        <v>435.93583198581263</v>
      </c>
      <c r="Q12" s="134">
        <f t="shared" si="2"/>
        <v>241.34161193940531</v>
      </c>
      <c r="R12" s="255">
        <f t="shared" si="3"/>
        <v>721.74670356705315</v>
      </c>
      <c r="T12" s="133"/>
    </row>
    <row r="13" spans="1:22" s="57" customFormat="1" ht="12.6" customHeight="1" x14ac:dyDescent="0.2">
      <c r="A13" s="242">
        <v>2004</v>
      </c>
      <c r="B13" s="115" t="s">
        <v>186</v>
      </c>
      <c r="C13" s="243"/>
      <c r="D13" s="109"/>
      <c r="E13" s="249">
        <v>23146969</v>
      </c>
      <c r="F13" s="188">
        <v>20506649</v>
      </c>
      <c r="G13" s="131">
        <v>2612106</v>
      </c>
      <c r="H13" s="250">
        <v>28214</v>
      </c>
      <c r="I13" s="129"/>
      <c r="J13" s="249">
        <v>10407503788.630001</v>
      </c>
      <c r="K13" s="188">
        <v>9704897117.5699863</v>
      </c>
      <c r="L13" s="131">
        <v>682388988.68001199</v>
      </c>
      <c r="M13" s="250">
        <v>20217682.3800028</v>
      </c>
      <c r="N13" s="109"/>
      <c r="O13" s="254">
        <f t="shared" si="0"/>
        <v>449.62706731192327</v>
      </c>
      <c r="P13" s="134">
        <f t="shared" si="1"/>
        <v>473.25611890904196</v>
      </c>
      <c r="Q13" s="134">
        <f t="shared" si="2"/>
        <v>261.24092539889728</v>
      </c>
      <c r="R13" s="255">
        <f t="shared" si="3"/>
        <v>716.58334089469054</v>
      </c>
      <c r="T13" s="133"/>
    </row>
    <row r="14" spans="1:22" s="57" customFormat="1" ht="12.6" customHeight="1" x14ac:dyDescent="0.2">
      <c r="A14" s="242">
        <v>2005</v>
      </c>
      <c r="B14" s="115" t="s">
        <v>186</v>
      </c>
      <c r="C14" s="243"/>
      <c r="D14" s="109"/>
      <c r="E14" s="249">
        <v>23951338</v>
      </c>
      <c r="F14" s="188">
        <v>21149561</v>
      </c>
      <c r="G14" s="131">
        <v>2775940</v>
      </c>
      <c r="H14" s="250">
        <v>25837</v>
      </c>
      <c r="I14" s="129"/>
      <c r="J14" s="249">
        <v>11341137597.709999</v>
      </c>
      <c r="K14" s="188">
        <v>10485424516.520002</v>
      </c>
      <c r="L14" s="131">
        <v>836285485.14999795</v>
      </c>
      <c r="M14" s="250">
        <v>19427596.039999299</v>
      </c>
      <c r="N14" s="109"/>
      <c r="O14" s="254">
        <f t="shared" si="0"/>
        <v>473.50747577066466</v>
      </c>
      <c r="P14" s="134">
        <f t="shared" si="1"/>
        <v>495.77504310940554</v>
      </c>
      <c r="Q14" s="134">
        <f t="shared" si="2"/>
        <v>301.26208965251334</v>
      </c>
      <c r="R14" s="255">
        <f t="shared" si="3"/>
        <v>751.92925029993023</v>
      </c>
      <c r="T14" s="133"/>
    </row>
    <row r="15" spans="1:22" s="133" customFormat="1" ht="12.6" customHeight="1" x14ac:dyDescent="0.2">
      <c r="A15" s="242">
        <v>2006</v>
      </c>
      <c r="B15" s="115" t="s">
        <v>186</v>
      </c>
      <c r="C15" s="259"/>
      <c r="D15" s="115"/>
      <c r="E15" s="249">
        <v>24593390</v>
      </c>
      <c r="F15" s="188">
        <v>21644886</v>
      </c>
      <c r="G15" s="131">
        <v>2923894</v>
      </c>
      <c r="H15" s="250">
        <v>24610</v>
      </c>
      <c r="I15" s="131"/>
      <c r="J15" s="249">
        <v>12635504460.549997</v>
      </c>
      <c r="K15" s="188">
        <v>11589312958.930006</v>
      </c>
      <c r="L15" s="131">
        <v>1025966787.74999</v>
      </c>
      <c r="M15" s="250">
        <v>20224713.870000999</v>
      </c>
      <c r="N15" s="115"/>
      <c r="O15" s="254">
        <f t="shared" si="0"/>
        <v>513.77644401808766</v>
      </c>
      <c r="P15" s="134">
        <f t="shared" si="1"/>
        <v>535.42961413287208</v>
      </c>
      <c r="Q15" s="134">
        <f t="shared" si="2"/>
        <v>350.89055477044997</v>
      </c>
      <c r="R15" s="255">
        <f t="shared" si="3"/>
        <v>821.80877163758635</v>
      </c>
      <c r="S15" s="131"/>
      <c r="U15" s="131"/>
      <c r="V15" s="131"/>
    </row>
    <row r="16" spans="1:22" s="133" customFormat="1" ht="12.6" customHeight="1" x14ac:dyDescent="0.2">
      <c r="A16" s="242">
        <v>2007</v>
      </c>
      <c r="B16" s="115" t="s">
        <v>186</v>
      </c>
      <c r="C16" s="259"/>
      <c r="D16" s="115"/>
      <c r="E16" s="249">
        <v>25170283</v>
      </c>
      <c r="F16" s="188">
        <v>22066263</v>
      </c>
      <c r="G16" s="131">
        <v>3080821</v>
      </c>
      <c r="H16" s="250">
        <v>23199</v>
      </c>
      <c r="I16" s="131"/>
      <c r="J16" s="249">
        <v>13600616846.42</v>
      </c>
      <c r="K16" s="188">
        <v>12406888708.589989</v>
      </c>
      <c r="L16" s="131">
        <v>1173584697.9600101</v>
      </c>
      <c r="M16" s="250">
        <v>20143439.870000601</v>
      </c>
      <c r="N16" s="115"/>
      <c r="O16" s="254">
        <f t="shared" si="0"/>
        <v>540.34421648814998</v>
      </c>
      <c r="P16" s="134">
        <f t="shared" si="1"/>
        <v>562.25599724747178</v>
      </c>
      <c r="Q16" s="134">
        <f t="shared" si="2"/>
        <v>380.93245208339272</v>
      </c>
      <c r="R16" s="255">
        <f t="shared" si="3"/>
        <v>868.28914479074967</v>
      </c>
      <c r="S16" s="611"/>
      <c r="U16" s="131"/>
      <c r="V16" s="131"/>
    </row>
    <row r="17" spans="1:22" s="133" customFormat="1" ht="12.6" customHeight="1" x14ac:dyDescent="0.2">
      <c r="A17" s="242">
        <v>2008</v>
      </c>
      <c r="B17" s="115" t="s">
        <v>186</v>
      </c>
      <c r="C17" s="259"/>
      <c r="D17" s="115"/>
      <c r="E17" s="249">
        <v>26095625</v>
      </c>
      <c r="F17" s="188">
        <v>22776205</v>
      </c>
      <c r="G17" s="131">
        <v>3296566</v>
      </c>
      <c r="H17" s="250">
        <v>22854</v>
      </c>
      <c r="I17" s="131"/>
      <c r="J17" s="188">
        <v>15205539497.160004</v>
      </c>
      <c r="K17" s="188">
        <v>13817824096.279993</v>
      </c>
      <c r="L17" s="131">
        <v>1366099208.9600101</v>
      </c>
      <c r="M17" s="250">
        <v>21616191.9199997</v>
      </c>
      <c r="N17" s="115"/>
      <c r="O17" s="254">
        <f t="shared" si="0"/>
        <v>582.68539255756491</v>
      </c>
      <c r="P17" s="134">
        <f t="shared" si="1"/>
        <v>606.67807021757983</v>
      </c>
      <c r="Q17" s="134">
        <f t="shared" si="2"/>
        <v>414.40068512506957</v>
      </c>
      <c r="R17" s="255">
        <f t="shared" si="3"/>
        <v>945.83844928676376</v>
      </c>
      <c r="S17" s="611"/>
      <c r="U17" s="131"/>
      <c r="V17" s="131"/>
    </row>
    <row r="18" spans="1:22" s="133" customFormat="1" ht="12.75" hidden="1" customHeight="1" x14ac:dyDescent="0.2">
      <c r="A18" s="490"/>
      <c r="B18" s="109" t="s">
        <v>30</v>
      </c>
      <c r="C18" s="243"/>
      <c r="D18" s="109"/>
      <c r="E18" s="622">
        <v>25184196</v>
      </c>
      <c r="F18" s="139">
        <v>22063665</v>
      </c>
      <c r="G18" s="112">
        <v>3097424</v>
      </c>
      <c r="H18" s="623">
        <v>23107</v>
      </c>
      <c r="I18" s="109"/>
      <c r="J18" s="622">
        <v>13548825007</v>
      </c>
      <c r="K18" s="139">
        <v>12353368941.61001</v>
      </c>
      <c r="L18" s="112">
        <v>1175491697.4199901</v>
      </c>
      <c r="M18" s="623">
        <v>19964367.9699995</v>
      </c>
      <c r="N18" s="109"/>
      <c r="O18" s="615">
        <f t="shared" si="0"/>
        <v>537.98918206481562</v>
      </c>
      <c r="P18" s="128">
        <f t="shared" si="1"/>
        <v>559.89650593453132</v>
      </c>
      <c r="Q18" s="128">
        <f t="shared" si="2"/>
        <v>379.50622756845365</v>
      </c>
      <c r="R18" s="616">
        <f t="shared" si="3"/>
        <v>863.99653654734493</v>
      </c>
    </row>
    <row r="19" spans="1:22" s="133" customFormat="1" ht="11.25" hidden="1" customHeight="1" x14ac:dyDescent="0.2">
      <c r="A19" s="490"/>
      <c r="B19" s="385" t="s">
        <v>31</v>
      </c>
      <c r="C19" s="491"/>
      <c r="D19" s="381"/>
      <c r="E19" s="492">
        <v>25261793</v>
      </c>
      <c r="F19" s="500">
        <v>22126363</v>
      </c>
      <c r="G19" s="488">
        <v>3112358</v>
      </c>
      <c r="H19" s="493">
        <v>23072</v>
      </c>
      <c r="I19" s="381"/>
      <c r="J19" s="622">
        <v>13628397987.830002</v>
      </c>
      <c r="K19" s="500">
        <v>12427372424.840012</v>
      </c>
      <c r="L19" s="488">
        <v>1181145494.8399899</v>
      </c>
      <c r="M19" s="493">
        <v>19880068.1499996</v>
      </c>
      <c r="N19" s="381"/>
      <c r="O19" s="494">
        <f t="shared" si="0"/>
        <v>539.48656723732961</v>
      </c>
      <c r="P19" s="495">
        <f t="shared" si="1"/>
        <v>561.65454868656059</v>
      </c>
      <c r="Q19" s="495">
        <f t="shared" si="2"/>
        <v>379.50181015165668</v>
      </c>
      <c r="R19" s="496">
        <f t="shared" si="3"/>
        <v>861.65343923368584</v>
      </c>
    </row>
    <row r="20" spans="1:22" s="497" customFormat="1" ht="12.75" hidden="1" customHeight="1" x14ac:dyDescent="0.2">
      <c r="A20" s="490"/>
      <c r="B20" s="385" t="s">
        <v>300</v>
      </c>
      <c r="C20" s="491"/>
      <c r="D20" s="385"/>
      <c r="E20" s="492">
        <v>25316962</v>
      </c>
      <c r="F20" s="500">
        <v>22172294</v>
      </c>
      <c r="G20" s="488">
        <v>3121670</v>
      </c>
      <c r="H20" s="493">
        <v>22998</v>
      </c>
      <c r="I20" s="385"/>
      <c r="J20" s="622">
        <v>14669680850.329998</v>
      </c>
      <c r="K20" s="500">
        <v>13354464791.019999</v>
      </c>
      <c r="L20" s="488">
        <v>1293805947.0799999</v>
      </c>
      <c r="M20" s="493">
        <v>21410112.229999799</v>
      </c>
      <c r="N20" s="385"/>
      <c r="O20" s="494">
        <f t="shared" si="0"/>
        <v>579.44080535136868</v>
      </c>
      <c r="P20" s="495">
        <f t="shared" si="1"/>
        <v>602.30415450110843</v>
      </c>
      <c r="Q20" s="495">
        <f t="shared" si="2"/>
        <v>414.45955116331959</v>
      </c>
      <c r="R20" s="496">
        <f t="shared" si="3"/>
        <v>930.95539742585436</v>
      </c>
      <c r="S20" s="133"/>
      <c r="T20" s="133"/>
    </row>
    <row r="21" spans="1:22" s="497" customFormat="1" ht="12.75" hidden="1" customHeight="1" x14ac:dyDescent="0.2">
      <c r="A21" s="490"/>
      <c r="B21" s="385" t="s">
        <v>32</v>
      </c>
      <c r="C21" s="491"/>
      <c r="D21" s="385"/>
      <c r="E21" s="492">
        <v>25386731</v>
      </c>
      <c r="F21" s="500">
        <v>22225802</v>
      </c>
      <c r="G21" s="488">
        <v>3137962</v>
      </c>
      <c r="H21" s="493">
        <v>22967</v>
      </c>
      <c r="I21" s="385"/>
      <c r="J21" s="622">
        <v>14720877746.249998</v>
      </c>
      <c r="K21" s="500">
        <v>13398936862.239986</v>
      </c>
      <c r="L21" s="488">
        <v>1300513394.56001</v>
      </c>
      <c r="M21" s="493">
        <v>21427489.450000402</v>
      </c>
      <c r="N21" s="385"/>
      <c r="O21" s="494">
        <f t="shared" si="0"/>
        <v>579.86503840332955</v>
      </c>
      <c r="P21" s="495">
        <f t="shared" si="1"/>
        <v>602.85504488161939</v>
      </c>
      <c r="Q21" s="495">
        <f t="shared" si="2"/>
        <v>414.4452337408834</v>
      </c>
      <c r="R21" s="496">
        <f t="shared" si="3"/>
        <v>932.96858318458669</v>
      </c>
      <c r="S21" s="133"/>
      <c r="T21" s="133"/>
    </row>
    <row r="22" spans="1:22" s="133" customFormat="1" ht="12.75" hidden="1" customHeight="1" x14ac:dyDescent="0.2">
      <c r="A22" s="490"/>
      <c r="B22" s="385" t="s">
        <v>33</v>
      </c>
      <c r="C22" s="491"/>
      <c r="D22" s="385"/>
      <c r="E22" s="492">
        <v>25524381</v>
      </c>
      <c r="F22" s="500">
        <v>22340317</v>
      </c>
      <c r="G22" s="488">
        <v>3161141</v>
      </c>
      <c r="H22" s="493">
        <v>22923</v>
      </c>
      <c r="I22" s="385"/>
      <c r="J22" s="622">
        <v>14818285498.970003</v>
      </c>
      <c r="K22" s="500">
        <v>13486773155.150003</v>
      </c>
      <c r="L22" s="488">
        <v>1310094688.0799999</v>
      </c>
      <c r="M22" s="493">
        <v>21417655.739999101</v>
      </c>
      <c r="N22" s="385"/>
      <c r="O22" s="494">
        <f t="shared" si="0"/>
        <v>580.55415717897347</v>
      </c>
      <c r="P22" s="495">
        <f t="shared" si="1"/>
        <v>603.69658833175924</v>
      </c>
      <c r="Q22" s="495">
        <f t="shared" si="2"/>
        <v>414.4372832720843</v>
      </c>
      <c r="R22" s="496">
        <f t="shared" si="3"/>
        <v>934.33039916237408</v>
      </c>
    </row>
    <row r="23" spans="1:22" s="133" customFormat="1" ht="12.75" hidden="1" customHeight="1" x14ac:dyDescent="0.2">
      <c r="A23" s="490"/>
      <c r="B23" s="385" t="s">
        <v>34</v>
      </c>
      <c r="C23" s="491"/>
      <c r="D23" s="385"/>
      <c r="E23" s="492">
        <v>25653229</v>
      </c>
      <c r="F23" s="500">
        <v>22450993</v>
      </c>
      <c r="G23" s="488">
        <v>3179354</v>
      </c>
      <c r="H23" s="493">
        <v>22882</v>
      </c>
      <c r="I23" s="385"/>
      <c r="J23" s="622">
        <v>14876864722.200001</v>
      </c>
      <c r="K23" s="500">
        <v>13540403425.170002</v>
      </c>
      <c r="L23" s="488">
        <v>1315133317.8299999</v>
      </c>
      <c r="M23" s="493">
        <v>21327979.199999299</v>
      </c>
      <c r="N23" s="385"/>
      <c r="O23" s="494">
        <f t="shared" si="0"/>
        <v>579.92172144099288</v>
      </c>
      <c r="P23" s="495">
        <f t="shared" si="1"/>
        <v>603.10933352346603</v>
      </c>
      <c r="Q23" s="495">
        <f t="shared" si="2"/>
        <v>413.6479667976576</v>
      </c>
      <c r="R23" s="496">
        <f t="shared" si="3"/>
        <v>932.08544707627391</v>
      </c>
    </row>
    <row r="24" spans="1:22" s="133" customFormat="1" ht="12.75" hidden="1" customHeight="1" x14ac:dyDescent="0.2">
      <c r="A24" s="490"/>
      <c r="B24" s="385" t="s">
        <v>35</v>
      </c>
      <c r="C24" s="491"/>
      <c r="D24" s="385"/>
      <c r="E24" s="492">
        <v>25714314</v>
      </c>
      <c r="F24" s="500">
        <v>22492666</v>
      </c>
      <c r="G24" s="488">
        <v>3198782</v>
      </c>
      <c r="H24" s="493">
        <v>22866</v>
      </c>
      <c r="I24" s="385"/>
      <c r="J24" s="622">
        <v>14967013168.559998</v>
      </c>
      <c r="K24" s="500">
        <v>13619922561.229998</v>
      </c>
      <c r="L24" s="488">
        <v>1325661177.0799999</v>
      </c>
      <c r="M24" s="493">
        <v>21429430.249999098</v>
      </c>
      <c r="N24" s="385"/>
      <c r="O24" s="494">
        <f t="shared" si="0"/>
        <v>582.04987185580751</v>
      </c>
      <c r="P24" s="495">
        <f t="shared" si="1"/>
        <v>605.52726658680649</v>
      </c>
      <c r="Q24" s="495">
        <f t="shared" si="2"/>
        <v>414.42685906072995</v>
      </c>
      <c r="R24" s="496">
        <f t="shared" si="3"/>
        <v>937.17441835034981</v>
      </c>
    </row>
    <row r="25" spans="1:22" s="133" customFormat="1" ht="12.75" hidden="1" customHeight="1" x14ac:dyDescent="0.2">
      <c r="A25" s="490"/>
      <c r="B25" s="385" t="s">
        <v>184</v>
      </c>
      <c r="C25" s="491"/>
      <c r="D25" s="385"/>
      <c r="E25" s="492">
        <v>25735260</v>
      </c>
      <c r="F25" s="500">
        <v>22506662</v>
      </c>
      <c r="G25" s="488">
        <v>3205787</v>
      </c>
      <c r="H25" s="493">
        <v>22811</v>
      </c>
      <c r="I25" s="385"/>
      <c r="J25" s="622">
        <v>21946568552.149994</v>
      </c>
      <c r="K25" s="500">
        <v>20591781705.939995</v>
      </c>
      <c r="L25" s="488">
        <v>1328542499.6500001</v>
      </c>
      <c r="M25" s="493">
        <v>26244346.559998699</v>
      </c>
      <c r="N25" s="385"/>
      <c r="O25" s="494">
        <f t="shared" si="0"/>
        <v>852.78208000035727</v>
      </c>
      <c r="P25" s="495">
        <f t="shared" si="1"/>
        <v>914.91940057303896</v>
      </c>
      <c r="Q25" s="495">
        <f t="shared" si="2"/>
        <v>414.42007833021972</v>
      </c>
      <c r="R25" s="496">
        <f t="shared" si="3"/>
        <v>1150.512759633453</v>
      </c>
    </row>
    <row r="26" spans="1:22" s="133" customFormat="1" ht="12.75" hidden="1" customHeight="1" x14ac:dyDescent="0.2">
      <c r="A26" s="490"/>
      <c r="B26" s="385" t="s">
        <v>129</v>
      </c>
      <c r="C26" s="491"/>
      <c r="D26" s="385"/>
      <c r="E26" s="492">
        <v>25890917</v>
      </c>
      <c r="F26" s="500">
        <v>22635493</v>
      </c>
      <c r="G26" s="488">
        <v>3232570</v>
      </c>
      <c r="H26" s="493">
        <v>22854</v>
      </c>
      <c r="I26" s="385"/>
      <c r="J26" s="622">
        <v>15096683356.869999</v>
      </c>
      <c r="K26" s="500">
        <v>13735536516.12001</v>
      </c>
      <c r="L26" s="488">
        <v>1339638751.52999</v>
      </c>
      <c r="M26" s="493">
        <v>21508089.219999898</v>
      </c>
      <c r="N26" s="385"/>
      <c r="O26" s="494">
        <f t="shared" si="0"/>
        <v>583.08801333185681</v>
      </c>
      <c r="P26" s="495">
        <f t="shared" si="1"/>
        <v>606.81410898008767</v>
      </c>
      <c r="Q26" s="495">
        <f t="shared" si="2"/>
        <v>414.41910044639093</v>
      </c>
      <c r="R26" s="496">
        <f t="shared" si="3"/>
        <v>941.10830576703847</v>
      </c>
    </row>
    <row r="27" spans="1:22" s="497" customFormat="1" ht="12.75" hidden="1" customHeight="1" x14ac:dyDescent="0.2">
      <c r="A27" s="490"/>
      <c r="B27" s="385" t="s">
        <v>130</v>
      </c>
      <c r="C27" s="499"/>
      <c r="D27" s="385"/>
      <c r="E27" s="498">
        <v>25982109</v>
      </c>
      <c r="F27" s="500">
        <v>22702536</v>
      </c>
      <c r="G27" s="488">
        <v>3256751</v>
      </c>
      <c r="H27" s="493">
        <v>22822</v>
      </c>
      <c r="I27" s="385"/>
      <c r="J27" s="622">
        <v>15176784151.049999</v>
      </c>
      <c r="K27" s="500">
        <v>13805618948.900002</v>
      </c>
      <c r="L27" s="488">
        <v>1349679823.3</v>
      </c>
      <c r="M27" s="493">
        <v>21485378.849999201</v>
      </c>
      <c r="N27" s="385"/>
      <c r="O27" s="494">
        <f t="shared" si="0"/>
        <v>584.12441234273933</v>
      </c>
      <c r="P27" s="495">
        <f t="shared" si="1"/>
        <v>608.10910943605597</v>
      </c>
      <c r="Q27" s="495">
        <f t="shared" si="2"/>
        <v>414.42524261142466</v>
      </c>
      <c r="R27" s="496">
        <f t="shared" si="3"/>
        <v>941.43277758299894</v>
      </c>
      <c r="S27" s="133"/>
      <c r="T27" s="133"/>
    </row>
    <row r="28" spans="1:22" s="133" customFormat="1" ht="12.75" hidden="1" customHeight="1" x14ac:dyDescent="0.2">
      <c r="A28" s="490"/>
      <c r="B28" s="385" t="s">
        <v>185</v>
      </c>
      <c r="C28" s="499"/>
      <c r="D28" s="385"/>
      <c r="E28" s="498">
        <v>26019386</v>
      </c>
      <c r="F28" s="500">
        <v>22722688</v>
      </c>
      <c r="G28" s="488">
        <v>3273880</v>
      </c>
      <c r="H28" s="493">
        <v>22818</v>
      </c>
      <c r="I28" s="385"/>
      <c r="J28" s="622">
        <v>22319120302.799999</v>
      </c>
      <c r="K28" s="500">
        <v>20936611287.130001</v>
      </c>
      <c r="L28" s="488">
        <v>1356201829.52</v>
      </c>
      <c r="M28" s="493">
        <v>26307186.149999</v>
      </c>
      <c r="N28" s="385"/>
      <c r="O28" s="494">
        <f t="shared" si="0"/>
        <v>857.78812393190208</v>
      </c>
      <c r="P28" s="495">
        <f t="shared" si="1"/>
        <v>921.39676816096767</v>
      </c>
      <c r="Q28" s="495">
        <f t="shared" si="2"/>
        <v>414.24909572739381</v>
      </c>
      <c r="R28" s="496">
        <f t="shared" si="3"/>
        <v>1152.9137588745289</v>
      </c>
    </row>
    <row r="29" spans="1:22" s="133" customFormat="1" ht="12.75" hidden="1" customHeight="1" x14ac:dyDescent="0.2">
      <c r="A29" s="490"/>
      <c r="B29" s="385" t="s">
        <v>186</v>
      </c>
      <c r="C29" s="499"/>
      <c r="D29" s="385"/>
      <c r="E29" s="498">
        <v>26095625</v>
      </c>
      <c r="F29" s="500">
        <v>22776205</v>
      </c>
      <c r="G29" s="488">
        <v>3296566</v>
      </c>
      <c r="H29" s="493">
        <v>22854</v>
      </c>
      <c r="I29" s="385"/>
      <c r="J29" s="622">
        <v>15205539497.160004</v>
      </c>
      <c r="K29" s="500">
        <v>13817824096.279993</v>
      </c>
      <c r="L29" s="488">
        <v>1366099208.9600101</v>
      </c>
      <c r="M29" s="493">
        <v>21616191.9199997</v>
      </c>
      <c r="N29" s="385"/>
      <c r="O29" s="494">
        <f t="shared" si="0"/>
        <v>582.68539255756491</v>
      </c>
      <c r="P29" s="495">
        <f t="shared" si="1"/>
        <v>606.67807021757983</v>
      </c>
      <c r="Q29" s="495">
        <f t="shared" si="2"/>
        <v>414.40068512506957</v>
      </c>
      <c r="R29" s="496">
        <f t="shared" si="3"/>
        <v>945.83844928676376</v>
      </c>
    </row>
    <row r="30" spans="1:22" s="133" customFormat="1" ht="12.6" customHeight="1" x14ac:dyDescent="0.2">
      <c r="A30" s="887">
        <v>2009</v>
      </c>
      <c r="B30" s="381" t="s">
        <v>186</v>
      </c>
      <c r="C30" s="604"/>
      <c r="D30" s="381"/>
      <c r="E30" s="249">
        <v>27048356</v>
      </c>
      <c r="F30" s="188">
        <v>23534497</v>
      </c>
      <c r="G30" s="131">
        <v>3489242</v>
      </c>
      <c r="H30" s="250">
        <v>24617</v>
      </c>
      <c r="I30" s="381"/>
      <c r="J30" s="249">
        <v>17124126414.780001</v>
      </c>
      <c r="K30" s="188">
        <v>15478384204.489983</v>
      </c>
      <c r="L30" s="131">
        <v>1619973216.8900199</v>
      </c>
      <c r="M30" s="250">
        <v>25768993.399998002</v>
      </c>
      <c r="N30" s="381"/>
      <c r="O30" s="606">
        <f t="shared" si="0"/>
        <v>633.09305803206678</v>
      </c>
      <c r="P30" s="602">
        <f t="shared" si="1"/>
        <v>657.68918725945082</v>
      </c>
      <c r="Q30" s="602">
        <f t="shared" si="2"/>
        <v>464.27654398577681</v>
      </c>
      <c r="R30" s="607">
        <f t="shared" si="3"/>
        <v>1046.7966608440508</v>
      </c>
    </row>
    <row r="31" spans="1:22" s="133" customFormat="1" ht="12.75" hidden="1" customHeight="1" x14ac:dyDescent="0.2">
      <c r="A31" s="887"/>
      <c r="B31" s="385" t="s">
        <v>30</v>
      </c>
      <c r="C31" s="499"/>
      <c r="D31" s="385"/>
      <c r="E31" s="498">
        <v>26118251</v>
      </c>
      <c r="F31" s="500">
        <v>22783901</v>
      </c>
      <c r="G31" s="488">
        <v>3311436</v>
      </c>
      <c r="H31" s="493">
        <v>22914</v>
      </c>
      <c r="I31" s="385"/>
      <c r="J31" s="622">
        <v>15275517499.880001</v>
      </c>
      <c r="K31" s="500">
        <v>13881542059.410002</v>
      </c>
      <c r="L31" s="488">
        <v>1372253758.46</v>
      </c>
      <c r="M31" s="493">
        <v>21721682.010000799</v>
      </c>
      <c r="N31" s="385"/>
      <c r="O31" s="494">
        <f t="shared" si="0"/>
        <v>584.85989356178561</v>
      </c>
      <c r="P31" s="495">
        <f t="shared" si="1"/>
        <v>609.26976725408008</v>
      </c>
      <c r="Q31" s="495">
        <f t="shared" si="2"/>
        <v>414.39839346434599</v>
      </c>
      <c r="R31" s="496">
        <f t="shared" si="3"/>
        <v>947.96552369733786</v>
      </c>
    </row>
    <row r="32" spans="1:22" s="133" customFormat="1" ht="11.25" hidden="1" customHeight="1" x14ac:dyDescent="0.2">
      <c r="A32" s="887"/>
      <c r="B32" s="385" t="s">
        <v>31</v>
      </c>
      <c r="C32" s="499"/>
      <c r="D32" s="385"/>
      <c r="E32" s="498">
        <v>26166921</v>
      </c>
      <c r="F32" s="500">
        <v>22816306</v>
      </c>
      <c r="G32" s="488">
        <v>3327619</v>
      </c>
      <c r="H32" s="493">
        <v>22996</v>
      </c>
      <c r="I32" s="385"/>
      <c r="J32" s="622">
        <v>16714856426.450001</v>
      </c>
      <c r="K32" s="500">
        <v>15145779996.59</v>
      </c>
      <c r="L32" s="488">
        <v>1545090027.96</v>
      </c>
      <c r="M32" s="493">
        <v>23986401.900001202</v>
      </c>
      <c r="N32" s="385"/>
      <c r="O32" s="494">
        <f t="shared" si="0"/>
        <v>638.7781132694214</v>
      </c>
      <c r="P32" s="495">
        <f t="shared" si="1"/>
        <v>663.81385297821657</v>
      </c>
      <c r="Q32" s="495">
        <f t="shared" si="2"/>
        <v>464.32299730227533</v>
      </c>
      <c r="R32" s="496">
        <f t="shared" si="3"/>
        <v>1043.0684423378502</v>
      </c>
    </row>
    <row r="33" spans="1:18" s="133" customFormat="1" ht="10.5" hidden="1" customHeight="1" x14ac:dyDescent="0.2">
      <c r="A33" s="887"/>
      <c r="B33" s="385" t="s">
        <v>300</v>
      </c>
      <c r="C33" s="499"/>
      <c r="D33" s="385"/>
      <c r="E33" s="498">
        <v>26324646</v>
      </c>
      <c r="F33" s="500">
        <v>22955201</v>
      </c>
      <c r="G33" s="488">
        <v>3346434</v>
      </c>
      <c r="H33" s="493">
        <v>23011</v>
      </c>
      <c r="I33" s="385"/>
      <c r="J33" s="622">
        <v>16896176890.350002</v>
      </c>
      <c r="K33" s="500">
        <v>15318293118.010031</v>
      </c>
      <c r="L33" s="488">
        <v>1553851852.96997</v>
      </c>
      <c r="M33" s="493">
        <v>24031919.370001499</v>
      </c>
      <c r="N33" s="385"/>
      <c r="O33" s="494">
        <f t="shared" si="0"/>
        <v>641.83871229835347</v>
      </c>
      <c r="P33" s="495">
        <f t="shared" si="1"/>
        <v>667.31252399009838</v>
      </c>
      <c r="Q33" s="495">
        <f t="shared" si="2"/>
        <v>464.33064359553185</v>
      </c>
      <c r="R33" s="496">
        <f t="shared" si="3"/>
        <v>1044.3665798966363</v>
      </c>
    </row>
    <row r="34" spans="1:18" s="133" customFormat="1" ht="12.75" hidden="1" customHeight="1" x14ac:dyDescent="0.2">
      <c r="A34" s="887"/>
      <c r="B34" s="385" t="s">
        <v>32</v>
      </c>
      <c r="C34" s="499"/>
      <c r="D34" s="385"/>
      <c r="E34" s="498">
        <v>26402338</v>
      </c>
      <c r="F34" s="500">
        <v>23022799</v>
      </c>
      <c r="G34" s="488">
        <v>3356436</v>
      </c>
      <c r="H34" s="493">
        <v>23103</v>
      </c>
      <c r="I34" s="385"/>
      <c r="J34" s="622">
        <v>16921154757</v>
      </c>
      <c r="K34" s="500">
        <v>15338529614.760031</v>
      </c>
      <c r="L34" s="488">
        <v>1558467052.3399701</v>
      </c>
      <c r="M34" s="493">
        <v>24158089.899999499</v>
      </c>
      <c r="N34" s="385"/>
      <c r="O34" s="494">
        <f t="shared" si="0"/>
        <v>640.89607355984913</v>
      </c>
      <c r="P34" s="495">
        <f t="shared" si="1"/>
        <v>666.23218205397313</v>
      </c>
      <c r="Q34" s="495">
        <f t="shared" si="2"/>
        <v>464.32199283405674</v>
      </c>
      <c r="R34" s="496">
        <f t="shared" si="3"/>
        <v>1045.6689564125654</v>
      </c>
    </row>
    <row r="35" spans="1:18" s="133" customFormat="1" ht="12.75" hidden="1" customHeight="1" x14ac:dyDescent="0.2">
      <c r="A35" s="887"/>
      <c r="B35" s="385" t="s">
        <v>33</v>
      </c>
      <c r="C35" s="499"/>
      <c r="D35" s="385"/>
      <c r="E35" s="498">
        <v>26463551</v>
      </c>
      <c r="F35" s="500">
        <v>23067770</v>
      </c>
      <c r="G35" s="488">
        <v>3372509</v>
      </c>
      <c r="H35" s="493">
        <v>23272</v>
      </c>
      <c r="I35" s="385"/>
      <c r="J35" s="622">
        <v>16927576756.030001</v>
      </c>
      <c r="K35" s="500">
        <v>15337327543.410021</v>
      </c>
      <c r="L35" s="488">
        <v>1565915726.74998</v>
      </c>
      <c r="M35" s="493">
        <v>24333485.870000899</v>
      </c>
      <c r="N35" s="385"/>
      <c r="O35" s="494">
        <f t="shared" si="0"/>
        <v>639.65628634003053</v>
      </c>
      <c r="P35" s="495">
        <f t="shared" si="1"/>
        <v>664.88124094396733</v>
      </c>
      <c r="Q35" s="495">
        <f t="shared" si="2"/>
        <v>464.31773102754653</v>
      </c>
      <c r="R35" s="496">
        <f t="shared" si="3"/>
        <v>1045.6121463561747</v>
      </c>
    </row>
    <row r="36" spans="1:18" s="133" customFormat="1" ht="12.75" hidden="1" customHeight="1" x14ac:dyDescent="0.2">
      <c r="A36" s="887"/>
      <c r="B36" s="385" t="s">
        <v>34</v>
      </c>
      <c r="C36" s="499"/>
      <c r="D36" s="385"/>
      <c r="E36" s="498">
        <v>26613700</v>
      </c>
      <c r="F36" s="500">
        <v>23197874</v>
      </c>
      <c r="G36" s="488">
        <v>3392414</v>
      </c>
      <c r="H36" s="493">
        <v>23412</v>
      </c>
      <c r="I36" s="385"/>
      <c r="J36" s="622">
        <v>17006286533.809998</v>
      </c>
      <c r="K36" s="500">
        <v>15406683850.090029</v>
      </c>
      <c r="L36" s="488">
        <v>1575133854.19997</v>
      </c>
      <c r="M36" s="493">
        <v>24468829.5199976</v>
      </c>
      <c r="N36" s="385"/>
      <c r="O36" s="494">
        <f t="shared" si="0"/>
        <v>639.00496863682986</v>
      </c>
      <c r="P36" s="495">
        <f t="shared" si="1"/>
        <v>664.14206103930167</v>
      </c>
      <c r="Q36" s="495">
        <f t="shared" si="2"/>
        <v>464.31062193469609</v>
      </c>
      <c r="R36" s="496">
        <f t="shared" si="3"/>
        <v>1045.1405057234581</v>
      </c>
    </row>
    <row r="37" spans="1:18" s="133" customFormat="1" ht="12.75" hidden="1" customHeight="1" x14ac:dyDescent="0.2">
      <c r="A37" s="887"/>
      <c r="B37" s="385" t="s">
        <v>35</v>
      </c>
      <c r="C37" s="499"/>
      <c r="D37" s="385"/>
      <c r="E37" s="498">
        <v>26630431</v>
      </c>
      <c r="F37" s="500">
        <v>23213354</v>
      </c>
      <c r="G37" s="488">
        <v>3393443</v>
      </c>
      <c r="H37" s="493">
        <v>23634</v>
      </c>
      <c r="I37" s="385"/>
      <c r="J37" s="622">
        <v>16997421448.050001</v>
      </c>
      <c r="K37" s="500">
        <v>15397151601.87002</v>
      </c>
      <c r="L37" s="488">
        <v>1575593474.8299799</v>
      </c>
      <c r="M37" s="493">
        <v>24676371.350000001</v>
      </c>
      <c r="N37" s="385"/>
      <c r="O37" s="494">
        <f t="shared" si="0"/>
        <v>638.27061034235612</v>
      </c>
      <c r="P37" s="495">
        <f t="shared" si="1"/>
        <v>663.28853649800112</v>
      </c>
      <c r="Q37" s="495">
        <f t="shared" si="2"/>
        <v>464.30527191114743</v>
      </c>
      <c r="R37" s="496">
        <f t="shared" si="3"/>
        <v>1044.1047368198358</v>
      </c>
    </row>
    <row r="38" spans="1:18" s="133" customFormat="1" ht="12.75" hidden="1" customHeight="1" x14ac:dyDescent="0.2">
      <c r="A38" s="887"/>
      <c r="B38" s="385" t="s">
        <v>184</v>
      </c>
      <c r="C38" s="499"/>
      <c r="D38" s="385"/>
      <c r="E38" s="498">
        <v>26664439</v>
      </c>
      <c r="F38" s="500">
        <v>23241758</v>
      </c>
      <c r="G38" s="488">
        <v>3398974</v>
      </c>
      <c r="H38" s="493">
        <v>23707</v>
      </c>
      <c r="I38" s="385"/>
      <c r="J38" s="622">
        <v>24837657169.520008</v>
      </c>
      <c r="K38" s="500">
        <v>23229685048.690029</v>
      </c>
      <c r="L38" s="488">
        <v>1578139964.0699799</v>
      </c>
      <c r="M38" s="493">
        <v>29832156.759999398</v>
      </c>
      <c r="N38" s="385"/>
      <c r="O38" s="494">
        <f t="shared" si="0"/>
        <v>931.48995819938341</v>
      </c>
      <c r="P38" s="495">
        <f t="shared" si="1"/>
        <v>999.48054913445139</v>
      </c>
      <c r="Q38" s="495">
        <f t="shared" si="2"/>
        <v>464.29892198939444</v>
      </c>
      <c r="R38" s="496">
        <f t="shared" si="3"/>
        <v>1258.369121356536</v>
      </c>
    </row>
    <row r="39" spans="1:18" s="133" customFormat="1" ht="11.25" hidden="1" customHeight="1" x14ac:dyDescent="0.2">
      <c r="A39" s="887"/>
      <c r="B39" s="385" t="s">
        <v>129</v>
      </c>
      <c r="C39" s="499"/>
      <c r="D39" s="385"/>
      <c r="E39" s="498">
        <v>26805413</v>
      </c>
      <c r="F39" s="500">
        <v>23365868</v>
      </c>
      <c r="G39" s="488">
        <v>3415650</v>
      </c>
      <c r="H39" s="493">
        <v>23895</v>
      </c>
      <c r="I39" s="385"/>
      <c r="J39" s="622">
        <v>17065664558.93</v>
      </c>
      <c r="K39" s="500">
        <v>15454777308.06002</v>
      </c>
      <c r="L39" s="488">
        <v>1585854429.3899801</v>
      </c>
      <c r="M39" s="493">
        <v>25032821.4799987</v>
      </c>
      <c r="N39" s="385"/>
      <c r="O39" s="494">
        <f t="shared" si="0"/>
        <v>636.64993928390504</v>
      </c>
      <c r="P39" s="495">
        <f t="shared" si="1"/>
        <v>661.42534521122946</v>
      </c>
      <c r="Q39" s="495">
        <f t="shared" si="2"/>
        <v>464.29067070395973</v>
      </c>
      <c r="R39" s="496">
        <f t="shared" si="3"/>
        <v>1047.6175551370036</v>
      </c>
    </row>
    <row r="40" spans="1:18" s="133" customFormat="1" ht="12.75" hidden="1" customHeight="1" x14ac:dyDescent="0.2">
      <c r="A40" s="887"/>
      <c r="B40" s="385" t="s">
        <v>130</v>
      </c>
      <c r="C40" s="499"/>
      <c r="D40" s="385"/>
      <c r="E40" s="498">
        <v>26871844</v>
      </c>
      <c r="F40" s="500">
        <v>23409186</v>
      </c>
      <c r="G40" s="488">
        <v>3438404</v>
      </c>
      <c r="H40" s="493">
        <v>24254</v>
      </c>
      <c r="I40" s="385"/>
      <c r="J40" s="622">
        <v>17112149438.370003</v>
      </c>
      <c r="K40" s="500">
        <v>15490324352.150032</v>
      </c>
      <c r="L40" s="488">
        <v>1596429591.47997</v>
      </c>
      <c r="M40" s="493">
        <v>25395494.7400009</v>
      </c>
      <c r="N40" s="385"/>
      <c r="O40" s="494">
        <f t="shared" si="0"/>
        <v>636.8059236414889</v>
      </c>
      <c r="P40" s="495">
        <f t="shared" si="1"/>
        <v>661.71990568787965</v>
      </c>
      <c r="Q40" s="495">
        <f t="shared" si="2"/>
        <v>464.29378033528639</v>
      </c>
      <c r="R40" s="496">
        <f t="shared" si="3"/>
        <v>1047.0641848767584</v>
      </c>
    </row>
    <row r="41" spans="1:18" s="133" customFormat="1" ht="12.75" hidden="1" customHeight="1" x14ac:dyDescent="0.2">
      <c r="A41" s="887"/>
      <c r="B41" s="385" t="s">
        <v>185</v>
      </c>
      <c r="C41" s="499"/>
      <c r="D41" s="385"/>
      <c r="E41" s="498">
        <v>26961577</v>
      </c>
      <c r="F41" s="500">
        <v>23471941</v>
      </c>
      <c r="G41" s="488">
        <v>3465141</v>
      </c>
      <c r="H41" s="493">
        <v>24495</v>
      </c>
      <c r="I41" s="385"/>
      <c r="J41" s="622">
        <v>25207698544.500008</v>
      </c>
      <c r="K41" s="500">
        <v>23568440200.659988</v>
      </c>
      <c r="L41" s="488">
        <v>1608664114.02002</v>
      </c>
      <c r="M41" s="493">
        <v>30594229.819999699</v>
      </c>
      <c r="N41" s="385"/>
      <c r="O41" s="494">
        <f t="shared" ref="O41:O72" si="4">J41/E41</f>
        <v>934.94896624555781</v>
      </c>
      <c r="P41" s="495">
        <f t="shared" ref="P41:P72" si="5">K41/F41</f>
        <v>1004.1112578060753</v>
      </c>
      <c r="Q41" s="495">
        <f t="shared" ref="Q41:Q72" si="6">L41/G41</f>
        <v>464.24203633272646</v>
      </c>
      <c r="R41" s="496">
        <f t="shared" ref="R41:R72" si="7">M41/H41</f>
        <v>1248.9989720350968</v>
      </c>
    </row>
    <row r="42" spans="1:18" s="133" customFormat="1" ht="12.75" hidden="1" customHeight="1" x14ac:dyDescent="0.2">
      <c r="A42" s="887"/>
      <c r="B42" s="385" t="s">
        <v>186</v>
      </c>
      <c r="C42" s="499"/>
      <c r="D42" s="385"/>
      <c r="E42" s="498">
        <v>27048356</v>
      </c>
      <c r="F42" s="500">
        <v>23534497</v>
      </c>
      <c r="G42" s="488">
        <v>3489242</v>
      </c>
      <c r="H42" s="493">
        <v>24617</v>
      </c>
      <c r="I42" s="385"/>
      <c r="J42" s="622">
        <v>17124126414.780001</v>
      </c>
      <c r="K42" s="500">
        <v>15478384204.489983</v>
      </c>
      <c r="L42" s="488">
        <v>1619973216.8900199</v>
      </c>
      <c r="M42" s="493">
        <v>25768993.399998002</v>
      </c>
      <c r="N42" s="385"/>
      <c r="O42" s="494">
        <f t="shared" si="4"/>
        <v>633.09305803206678</v>
      </c>
      <c r="P42" s="495">
        <f t="shared" si="5"/>
        <v>657.68918725945082</v>
      </c>
      <c r="Q42" s="495">
        <f t="shared" si="6"/>
        <v>464.27654398577681</v>
      </c>
      <c r="R42" s="496">
        <f t="shared" si="7"/>
        <v>1046.7966608440508</v>
      </c>
    </row>
    <row r="43" spans="1:18" s="133" customFormat="1" ht="12.6" customHeight="1" x14ac:dyDescent="0.2">
      <c r="A43" s="887">
        <v>2010</v>
      </c>
      <c r="B43" s="381" t="s">
        <v>186</v>
      </c>
      <c r="C43" s="604"/>
      <c r="D43" s="381"/>
      <c r="E43" s="249">
        <v>28141263</v>
      </c>
      <c r="F43" s="188">
        <v>24426882</v>
      </c>
      <c r="G43" s="131">
        <v>3689221</v>
      </c>
      <c r="H43" s="250">
        <v>25160</v>
      </c>
      <c r="I43" s="381"/>
      <c r="J43" s="249">
        <v>19336202951.810001</v>
      </c>
      <c r="K43" s="188">
        <v>17429676506.830002</v>
      </c>
      <c r="L43" s="131">
        <v>1878059159.25</v>
      </c>
      <c r="M43" s="250">
        <v>28467285.730000399</v>
      </c>
      <c r="N43" s="381"/>
      <c r="O43" s="606">
        <f t="shared" si="4"/>
        <v>687.11212257282136</v>
      </c>
      <c r="P43" s="602">
        <f t="shared" si="5"/>
        <v>713.54487678083524</v>
      </c>
      <c r="Q43" s="602">
        <f t="shared" si="6"/>
        <v>509.06659136169941</v>
      </c>
      <c r="R43" s="607">
        <f t="shared" si="7"/>
        <v>1131.4501482512082</v>
      </c>
    </row>
    <row r="44" spans="1:18" s="133" customFormat="1" ht="12.75" hidden="1" customHeight="1" x14ac:dyDescent="0.2">
      <c r="A44" s="887"/>
      <c r="B44" s="385" t="s">
        <v>30</v>
      </c>
      <c r="C44" s="499"/>
      <c r="D44" s="385"/>
      <c r="E44" s="498">
        <v>27046650</v>
      </c>
      <c r="F44" s="500">
        <v>23520576</v>
      </c>
      <c r="G44" s="488">
        <v>3501294</v>
      </c>
      <c r="H44" s="493">
        <v>24780</v>
      </c>
      <c r="I44" s="385"/>
      <c r="J44" s="622">
        <v>18530748793.760002</v>
      </c>
      <c r="K44" s="500">
        <v>16719842239.420012</v>
      </c>
      <c r="L44" s="488">
        <v>1782863708.26999</v>
      </c>
      <c r="M44" s="493">
        <v>28042846.070001099</v>
      </c>
      <c r="N44" s="385"/>
      <c r="O44" s="494">
        <f t="shared" si="4"/>
        <v>685.14025928386707</v>
      </c>
      <c r="P44" s="495">
        <f t="shared" si="5"/>
        <v>710.86023741170334</v>
      </c>
      <c r="Q44" s="495">
        <f t="shared" si="6"/>
        <v>509.20137191278138</v>
      </c>
      <c r="R44" s="496">
        <f t="shared" si="7"/>
        <v>1131.6725613398346</v>
      </c>
    </row>
    <row r="45" spans="1:18" s="133" customFormat="1" ht="12.75" hidden="1" customHeight="1" x14ac:dyDescent="0.2">
      <c r="A45" s="887"/>
      <c r="B45" s="385" t="s">
        <v>31</v>
      </c>
      <c r="C45" s="499"/>
      <c r="D45" s="385"/>
      <c r="E45" s="498">
        <v>27040008</v>
      </c>
      <c r="F45" s="500">
        <v>23498791</v>
      </c>
      <c r="G45" s="488">
        <v>3516451</v>
      </c>
      <c r="H45" s="493">
        <v>24766</v>
      </c>
      <c r="I45" s="385"/>
      <c r="J45" s="622">
        <v>18513147368.869999</v>
      </c>
      <c r="K45" s="500">
        <v>16694482254.999996</v>
      </c>
      <c r="L45" s="488">
        <v>1790574314.7</v>
      </c>
      <c r="M45" s="493">
        <v>28090799.170001701</v>
      </c>
      <c r="N45" s="385"/>
      <c r="O45" s="494">
        <f t="shared" si="4"/>
        <v>684.65761433465548</v>
      </c>
      <c r="P45" s="495">
        <f t="shared" si="5"/>
        <v>710.44005008598083</v>
      </c>
      <c r="Q45" s="495">
        <f t="shared" si="6"/>
        <v>509.19927924489781</v>
      </c>
      <c r="R45" s="496">
        <f t="shared" si="7"/>
        <v>1134.2485330695995</v>
      </c>
    </row>
    <row r="46" spans="1:18" s="133" customFormat="1" ht="12.75" hidden="1" customHeight="1" x14ac:dyDescent="0.2">
      <c r="A46" s="887"/>
      <c r="B46" s="385" t="s">
        <v>300</v>
      </c>
      <c r="C46" s="499"/>
      <c r="D46" s="385"/>
      <c r="E46" s="498">
        <v>27116020</v>
      </c>
      <c r="F46" s="500">
        <v>23565107</v>
      </c>
      <c r="G46" s="488">
        <v>3526209</v>
      </c>
      <c r="H46" s="493">
        <v>24704</v>
      </c>
      <c r="I46" s="385"/>
      <c r="J46" s="622">
        <v>18580756013.400002</v>
      </c>
      <c r="K46" s="500">
        <v>16757244568.170013</v>
      </c>
      <c r="L46" s="488">
        <v>1795517611.1299901</v>
      </c>
      <c r="M46" s="493">
        <v>27993834.099998701</v>
      </c>
      <c r="N46" s="385"/>
      <c r="O46" s="494">
        <f t="shared" si="4"/>
        <v>685.23168272482474</v>
      </c>
      <c r="P46" s="495">
        <f t="shared" si="5"/>
        <v>711.10411542667782</v>
      </c>
      <c r="Q46" s="495">
        <f t="shared" si="6"/>
        <v>509.19205615151856</v>
      </c>
      <c r="R46" s="496">
        <f t="shared" si="7"/>
        <v>1133.170097959792</v>
      </c>
    </row>
    <row r="47" spans="1:18" s="133" customFormat="1" ht="12.75" hidden="1" customHeight="1" x14ac:dyDescent="0.2">
      <c r="A47" s="887"/>
      <c r="B47" s="385" t="s">
        <v>32</v>
      </c>
      <c r="C47" s="499"/>
      <c r="D47" s="385"/>
      <c r="E47" s="498">
        <v>27302364</v>
      </c>
      <c r="F47" s="500">
        <v>23722270</v>
      </c>
      <c r="G47" s="488">
        <v>3555195</v>
      </c>
      <c r="H47" s="493">
        <v>24899</v>
      </c>
      <c r="I47" s="385"/>
      <c r="J47" s="622">
        <v>18685337984.02</v>
      </c>
      <c r="K47" s="500">
        <v>16846906391.83</v>
      </c>
      <c r="L47" s="488">
        <v>1810258934.6700001</v>
      </c>
      <c r="M47" s="493">
        <v>28172657.520000599</v>
      </c>
      <c r="N47" s="385"/>
      <c r="O47" s="494">
        <f t="shared" si="4"/>
        <v>684.38535154025487</v>
      </c>
      <c r="P47" s="495">
        <f t="shared" si="5"/>
        <v>710.1726096124022</v>
      </c>
      <c r="Q47" s="495">
        <f t="shared" si="6"/>
        <v>509.18696011611178</v>
      </c>
      <c r="R47" s="496">
        <f t="shared" si="7"/>
        <v>1131.4774697779269</v>
      </c>
    </row>
    <row r="48" spans="1:18" s="133" customFormat="1" ht="12.75" hidden="1" customHeight="1" x14ac:dyDescent="0.2">
      <c r="A48" s="887"/>
      <c r="B48" s="385" t="s">
        <v>33</v>
      </c>
      <c r="C48" s="499"/>
      <c r="D48" s="385"/>
      <c r="E48" s="498">
        <v>27391315</v>
      </c>
      <c r="F48" s="500">
        <v>23797123</v>
      </c>
      <c r="G48" s="488">
        <v>3569290</v>
      </c>
      <c r="H48" s="493">
        <v>24902</v>
      </c>
      <c r="I48" s="385"/>
      <c r="J48" s="622">
        <v>18752551474.990002</v>
      </c>
      <c r="K48" s="500">
        <v>16906985055.740011</v>
      </c>
      <c r="L48" s="488">
        <v>1817410504.3799901</v>
      </c>
      <c r="M48" s="493">
        <v>28155914.8700004</v>
      </c>
      <c r="N48" s="385"/>
      <c r="O48" s="494">
        <f t="shared" si="4"/>
        <v>684.61669237092133</v>
      </c>
      <c r="P48" s="495">
        <f t="shared" si="5"/>
        <v>710.46340583859705</v>
      </c>
      <c r="Q48" s="495">
        <f t="shared" si="6"/>
        <v>509.1798381134596</v>
      </c>
      <c r="R48" s="496">
        <f t="shared" si="7"/>
        <v>1130.6688165609348</v>
      </c>
    </row>
    <row r="49" spans="1:18" s="133" customFormat="1" ht="12.75" hidden="1" customHeight="1" x14ac:dyDescent="0.2">
      <c r="A49" s="887"/>
      <c r="B49" s="385" t="s">
        <v>34</v>
      </c>
      <c r="C49" s="499"/>
      <c r="D49" s="385"/>
      <c r="E49" s="498">
        <v>27529478</v>
      </c>
      <c r="F49" s="500">
        <v>23912611</v>
      </c>
      <c r="G49" s="488">
        <v>3591812</v>
      </c>
      <c r="H49" s="493">
        <v>25055</v>
      </c>
      <c r="I49" s="385"/>
      <c r="J49" s="622">
        <v>18799607257.700001</v>
      </c>
      <c r="K49" s="500">
        <v>16942534167.52</v>
      </c>
      <c r="L49" s="488">
        <v>1828857935.5</v>
      </c>
      <c r="M49" s="493">
        <v>28215154.6799994</v>
      </c>
      <c r="N49" s="385"/>
      <c r="O49" s="494">
        <f t="shared" si="4"/>
        <v>682.89007360401092</v>
      </c>
      <c r="P49" s="495">
        <f t="shared" si="5"/>
        <v>708.51878816244698</v>
      </c>
      <c r="Q49" s="495">
        <f t="shared" si="6"/>
        <v>509.17418158300046</v>
      </c>
      <c r="R49" s="496">
        <f t="shared" si="7"/>
        <v>1126.1287040510636</v>
      </c>
    </row>
    <row r="50" spans="1:18" s="133" customFormat="1" ht="12.75" hidden="1" customHeight="1" x14ac:dyDescent="0.2">
      <c r="A50" s="887"/>
      <c r="B50" s="385" t="s">
        <v>35</v>
      </c>
      <c r="C50" s="499"/>
      <c r="D50" s="385"/>
      <c r="E50" s="498">
        <v>27540755</v>
      </c>
      <c r="F50" s="500">
        <v>23911533</v>
      </c>
      <c r="G50" s="488">
        <v>3604172</v>
      </c>
      <c r="H50" s="493">
        <v>25050</v>
      </c>
      <c r="I50" s="385"/>
      <c r="J50" s="622">
        <v>19863297458.59</v>
      </c>
      <c r="K50" s="500">
        <v>17999138174.040001</v>
      </c>
      <c r="L50" s="488">
        <v>1835143477.25</v>
      </c>
      <c r="M50" s="493">
        <v>29015807.299999598</v>
      </c>
      <c r="N50" s="385"/>
      <c r="O50" s="494">
        <f t="shared" si="4"/>
        <v>721.23285867035963</v>
      </c>
      <c r="P50" s="495">
        <f t="shared" si="5"/>
        <v>752.73877981976318</v>
      </c>
      <c r="Q50" s="495">
        <f t="shared" si="6"/>
        <v>509.17200323680447</v>
      </c>
      <c r="R50" s="496">
        <f t="shared" si="7"/>
        <v>1158.3156606786267</v>
      </c>
    </row>
    <row r="51" spans="1:18" s="133" customFormat="1" ht="12.75" hidden="1" customHeight="1" x14ac:dyDescent="0.2">
      <c r="A51" s="887"/>
      <c r="B51" s="385" t="s">
        <v>184</v>
      </c>
      <c r="C51" s="499"/>
      <c r="D51" s="385"/>
      <c r="E51" s="498">
        <v>27634638</v>
      </c>
      <c r="F51" s="500">
        <v>23995088</v>
      </c>
      <c r="G51" s="488">
        <v>3614477</v>
      </c>
      <c r="H51" s="493">
        <v>25073</v>
      </c>
      <c r="I51" s="385"/>
      <c r="J51" s="622">
        <v>27917817960.669998</v>
      </c>
      <c r="K51" s="500">
        <v>26043982730.289997</v>
      </c>
      <c r="L51" s="488">
        <v>1840365709.1300001</v>
      </c>
      <c r="M51" s="493">
        <v>33469521.2500007</v>
      </c>
      <c r="N51" s="385"/>
      <c r="O51" s="494">
        <f t="shared" si="4"/>
        <v>1010.2472831621676</v>
      </c>
      <c r="P51" s="495">
        <f t="shared" si="5"/>
        <v>1085.3880898578075</v>
      </c>
      <c r="Q51" s="495">
        <f t="shared" si="6"/>
        <v>509.16514592014283</v>
      </c>
      <c r="R51" s="496">
        <f t="shared" si="7"/>
        <v>1334.8829916643681</v>
      </c>
    </row>
    <row r="52" spans="1:18" s="133" customFormat="1" ht="12.75" hidden="1" customHeight="1" x14ac:dyDescent="0.2">
      <c r="A52" s="887"/>
      <c r="B52" s="385" t="s">
        <v>129</v>
      </c>
      <c r="C52" s="499"/>
      <c r="D52" s="385"/>
      <c r="E52" s="498">
        <v>27771475</v>
      </c>
      <c r="F52" s="500">
        <v>24109950</v>
      </c>
      <c r="G52" s="488">
        <v>3636372</v>
      </c>
      <c r="H52" s="493">
        <v>25153</v>
      </c>
      <c r="I52" s="385"/>
      <c r="J52" s="622">
        <v>19121135227.279999</v>
      </c>
      <c r="K52" s="500">
        <v>17241123929.660007</v>
      </c>
      <c r="L52" s="488">
        <v>1851441488.43999</v>
      </c>
      <c r="M52" s="493">
        <v>28569809.180000301</v>
      </c>
      <c r="N52" s="385"/>
      <c r="O52" s="494">
        <f t="shared" si="4"/>
        <v>688.51709271041591</v>
      </c>
      <c r="P52" s="495">
        <f t="shared" si="5"/>
        <v>715.10409310927673</v>
      </c>
      <c r="Q52" s="495">
        <f t="shared" si="6"/>
        <v>509.14523828694922</v>
      </c>
      <c r="R52" s="496">
        <f t="shared" si="7"/>
        <v>1135.8410201566533</v>
      </c>
    </row>
    <row r="53" spans="1:18" s="133" customFormat="1" ht="12.75" hidden="1" customHeight="1" x14ac:dyDescent="0.2">
      <c r="A53" s="887"/>
      <c r="B53" s="385" t="s">
        <v>130</v>
      </c>
      <c r="C53" s="499"/>
      <c r="D53" s="385"/>
      <c r="E53" s="498">
        <v>27846188</v>
      </c>
      <c r="F53" s="500">
        <v>24174299</v>
      </c>
      <c r="G53" s="488">
        <v>3646727</v>
      </c>
      <c r="H53" s="493">
        <v>25162</v>
      </c>
      <c r="I53" s="385"/>
      <c r="J53" s="622">
        <v>19202191209.5</v>
      </c>
      <c r="K53" s="500">
        <v>17317176907.820007</v>
      </c>
      <c r="L53" s="488">
        <v>1856451095.8699901</v>
      </c>
      <c r="M53" s="493">
        <v>28563205.810000699</v>
      </c>
      <c r="N53" s="385"/>
      <c r="O53" s="494">
        <f t="shared" si="4"/>
        <v>689.58060649091362</v>
      </c>
      <c r="P53" s="495">
        <f t="shared" si="5"/>
        <v>716.34660048756768</v>
      </c>
      <c r="Q53" s="495">
        <f t="shared" si="6"/>
        <v>509.07323083685458</v>
      </c>
      <c r="R53" s="496">
        <f t="shared" si="7"/>
        <v>1135.1723157936849</v>
      </c>
    </row>
    <row r="54" spans="1:18" s="133" customFormat="1" ht="12.75" hidden="1" customHeight="1" x14ac:dyDescent="0.2">
      <c r="A54" s="887"/>
      <c r="B54" s="385" t="s">
        <v>185</v>
      </c>
      <c r="C54" s="499"/>
      <c r="D54" s="385"/>
      <c r="E54" s="498">
        <v>28039076</v>
      </c>
      <c r="F54" s="500">
        <v>24341101</v>
      </c>
      <c r="G54" s="488">
        <v>3672856</v>
      </c>
      <c r="H54" s="493">
        <v>25119</v>
      </c>
      <c r="I54" s="385"/>
      <c r="J54" s="622">
        <v>28433357174.159996</v>
      </c>
      <c r="K54" s="500">
        <v>26530656226.259983</v>
      </c>
      <c r="L54" s="488">
        <v>1869636964.6200099</v>
      </c>
      <c r="M54" s="493">
        <v>33063983.280002501</v>
      </c>
      <c r="N54" s="385"/>
      <c r="O54" s="494">
        <f t="shared" si="4"/>
        <v>1014.0618461949315</v>
      </c>
      <c r="P54" s="495">
        <f t="shared" si="5"/>
        <v>1089.9530069021932</v>
      </c>
      <c r="Q54" s="495">
        <f t="shared" si="6"/>
        <v>509.04172791419262</v>
      </c>
      <c r="R54" s="496">
        <f t="shared" si="7"/>
        <v>1316.2937728413751</v>
      </c>
    </row>
    <row r="55" spans="1:18" s="133" customFormat="1" ht="12.75" hidden="1" customHeight="1" x14ac:dyDescent="0.2">
      <c r="A55" s="490"/>
      <c r="B55" s="385" t="s">
        <v>186</v>
      </c>
      <c r="C55" s="499"/>
      <c r="D55" s="385"/>
      <c r="E55" s="498">
        <v>28141263</v>
      </c>
      <c r="F55" s="500">
        <v>24426882</v>
      </c>
      <c r="G55" s="488">
        <v>3689221</v>
      </c>
      <c r="H55" s="493">
        <v>25160</v>
      </c>
      <c r="I55" s="385"/>
      <c r="J55" s="622">
        <v>19336202951.810001</v>
      </c>
      <c r="K55" s="500">
        <v>17429676506.830002</v>
      </c>
      <c r="L55" s="488">
        <v>1878059159.25</v>
      </c>
      <c r="M55" s="493">
        <v>28467285.730000399</v>
      </c>
      <c r="N55" s="385"/>
      <c r="O55" s="494">
        <f t="shared" si="4"/>
        <v>687.11212257282136</v>
      </c>
      <c r="P55" s="495">
        <f t="shared" si="5"/>
        <v>713.54487678083524</v>
      </c>
      <c r="Q55" s="495">
        <f t="shared" si="6"/>
        <v>509.06659136169941</v>
      </c>
      <c r="R55" s="496">
        <f t="shared" si="7"/>
        <v>1131.4501482512082</v>
      </c>
    </row>
    <row r="56" spans="1:18" s="133" customFormat="1" ht="12.6" customHeight="1" x14ac:dyDescent="0.2">
      <c r="A56" s="887">
        <v>2011</v>
      </c>
      <c r="B56" s="381" t="s">
        <v>186</v>
      </c>
      <c r="C56" s="499"/>
      <c r="D56" s="385"/>
      <c r="E56" s="249">
        <v>29051423</v>
      </c>
      <c r="F56" s="188">
        <v>25176323</v>
      </c>
      <c r="G56" s="131">
        <v>3849895</v>
      </c>
      <c r="H56" s="250">
        <v>25205</v>
      </c>
      <c r="I56" s="381"/>
      <c r="J56" s="249">
        <v>21199611086.840004</v>
      </c>
      <c r="K56" s="188">
        <v>19076263728.719982</v>
      </c>
      <c r="L56" s="131">
        <v>2093933097.58002</v>
      </c>
      <c r="M56" s="250">
        <v>29414260.540000901</v>
      </c>
      <c r="N56" s="381"/>
      <c r="O56" s="606">
        <f t="shared" si="4"/>
        <v>729.72711480742282</v>
      </c>
      <c r="P56" s="602">
        <f t="shared" si="5"/>
        <v>757.70650578005302</v>
      </c>
      <c r="Q56" s="602">
        <f t="shared" si="6"/>
        <v>543.89356010489121</v>
      </c>
      <c r="R56" s="607">
        <f t="shared" si="7"/>
        <v>1167.0010132910495</v>
      </c>
    </row>
    <row r="57" spans="1:18" s="133" customFormat="1" ht="12.75" hidden="1" customHeight="1" x14ac:dyDescent="0.2">
      <c r="A57" s="887"/>
      <c r="B57" s="385" t="s">
        <v>30</v>
      </c>
      <c r="C57" s="499"/>
      <c r="D57" s="385"/>
      <c r="E57" s="498">
        <v>28161957</v>
      </c>
      <c r="F57" s="500">
        <v>24436102</v>
      </c>
      <c r="G57" s="488">
        <v>3700652</v>
      </c>
      <c r="H57" s="493">
        <v>25203</v>
      </c>
      <c r="I57" s="385"/>
      <c r="J57" s="622">
        <v>20606330508.150002</v>
      </c>
      <c r="K57" s="500">
        <v>18581492883.790001</v>
      </c>
      <c r="L57" s="488">
        <v>1994681746.74</v>
      </c>
      <c r="M57" s="493">
        <v>30155877.620000102</v>
      </c>
      <c r="N57" s="385"/>
      <c r="O57" s="494">
        <f t="shared" si="4"/>
        <v>731.70804529493466</v>
      </c>
      <c r="P57" s="495">
        <f t="shared" si="5"/>
        <v>760.41149622758985</v>
      </c>
      <c r="Q57" s="495">
        <f t="shared" si="6"/>
        <v>539.00819281034796</v>
      </c>
      <c r="R57" s="496">
        <f t="shared" si="7"/>
        <v>1196.5193675356149</v>
      </c>
    </row>
    <row r="58" spans="1:18" s="133" customFormat="1" ht="12.75" hidden="1" customHeight="1" x14ac:dyDescent="0.2">
      <c r="A58" s="887"/>
      <c r="B58" s="385" t="s">
        <v>31</v>
      </c>
      <c r="C58" s="499"/>
      <c r="D58" s="385"/>
      <c r="E58" s="498">
        <v>28249297</v>
      </c>
      <c r="F58" s="500">
        <v>24510749</v>
      </c>
      <c r="G58" s="488">
        <v>3713335</v>
      </c>
      <c r="H58" s="493">
        <v>25213</v>
      </c>
      <c r="I58" s="385"/>
      <c r="J58" s="622">
        <v>20654240856.079998</v>
      </c>
      <c r="K58" s="500">
        <v>18622632751.879986</v>
      </c>
      <c r="L58" s="488">
        <v>2001511148.3700099</v>
      </c>
      <c r="M58" s="493">
        <v>30096955.830000401</v>
      </c>
      <c r="N58" s="385"/>
      <c r="O58" s="494">
        <f t="shared" si="4"/>
        <v>731.14176455718518</v>
      </c>
      <c r="P58" s="495">
        <f t="shared" si="5"/>
        <v>759.77411999445576</v>
      </c>
      <c r="Q58" s="495">
        <f t="shared" si="6"/>
        <v>539.00635099445913</v>
      </c>
      <c r="R58" s="496">
        <f t="shared" si="7"/>
        <v>1193.7078423829137</v>
      </c>
    </row>
    <row r="59" spans="1:18" s="133" customFormat="1" ht="12.75" hidden="1" customHeight="1" x14ac:dyDescent="0.2">
      <c r="A59" s="887"/>
      <c r="B59" s="385" t="s">
        <v>300</v>
      </c>
      <c r="C59" s="499"/>
      <c r="D59" s="385"/>
      <c r="E59" s="498">
        <v>28273718</v>
      </c>
      <c r="F59" s="500">
        <v>24523874</v>
      </c>
      <c r="G59" s="488">
        <v>3724704</v>
      </c>
      <c r="H59" s="493">
        <v>25140</v>
      </c>
      <c r="I59" s="385"/>
      <c r="J59" s="622">
        <v>20759169989.379997</v>
      </c>
      <c r="K59" s="500">
        <v>18702823386.169983</v>
      </c>
      <c r="L59" s="488">
        <v>2026222615.5900099</v>
      </c>
      <c r="M59" s="493">
        <v>30123987.6200017</v>
      </c>
      <c r="N59" s="385"/>
      <c r="O59" s="494">
        <f t="shared" si="4"/>
        <v>734.22144160099481</v>
      </c>
      <c r="P59" s="495">
        <f t="shared" si="5"/>
        <v>762.6373951427895</v>
      </c>
      <c r="Q59" s="495">
        <f t="shared" si="6"/>
        <v>543.99560759459268</v>
      </c>
      <c r="R59" s="496">
        <f t="shared" si="7"/>
        <v>1198.2493086715076</v>
      </c>
    </row>
    <row r="60" spans="1:18" s="133" customFormat="1" ht="12.75" hidden="1" customHeight="1" x14ac:dyDescent="0.2">
      <c r="A60" s="887"/>
      <c r="B60" s="385" t="s">
        <v>32</v>
      </c>
      <c r="C60" s="499"/>
      <c r="D60" s="385"/>
      <c r="E60" s="498">
        <v>28393504</v>
      </c>
      <c r="F60" s="500">
        <v>24627772</v>
      </c>
      <c r="G60" s="488">
        <v>3740578</v>
      </c>
      <c r="H60" s="493">
        <v>25154</v>
      </c>
      <c r="I60" s="385"/>
      <c r="J60" s="622">
        <v>20844425691.029999</v>
      </c>
      <c r="K60" s="500">
        <v>18779548027.38998</v>
      </c>
      <c r="L60" s="488">
        <v>2034811453.8400199</v>
      </c>
      <c r="M60" s="493">
        <v>30066209.799998999</v>
      </c>
      <c r="N60" s="385"/>
      <c r="O60" s="494">
        <f t="shared" si="4"/>
        <v>734.12656962064273</v>
      </c>
      <c r="P60" s="495">
        <f t="shared" si="5"/>
        <v>762.53540220325169</v>
      </c>
      <c r="Q60" s="495">
        <f t="shared" si="6"/>
        <v>543.98316352179256</v>
      </c>
      <c r="R60" s="496">
        <f t="shared" si="7"/>
        <v>1195.2854337281942</v>
      </c>
    </row>
    <row r="61" spans="1:18" s="133" customFormat="1" ht="12.75" hidden="1" customHeight="1" x14ac:dyDescent="0.2">
      <c r="A61" s="887"/>
      <c r="B61" s="385" t="s">
        <v>33</v>
      </c>
      <c r="C61" s="499"/>
      <c r="D61" s="385"/>
      <c r="E61" s="498">
        <v>28433884</v>
      </c>
      <c r="F61" s="500">
        <v>24657111</v>
      </c>
      <c r="G61" s="488">
        <v>3751663</v>
      </c>
      <c r="H61" s="493">
        <v>25110</v>
      </c>
      <c r="I61" s="385"/>
      <c r="J61" s="622">
        <v>20876230347.230003</v>
      </c>
      <c r="K61" s="500">
        <v>18805477925.22998</v>
      </c>
      <c r="L61" s="488">
        <v>2040768840.01002</v>
      </c>
      <c r="M61" s="493">
        <v>29983581.990002599</v>
      </c>
      <c r="N61" s="385"/>
      <c r="O61" s="494">
        <f t="shared" si="4"/>
        <v>734.20255731612338</v>
      </c>
      <c r="P61" s="495">
        <f t="shared" si="5"/>
        <v>762.67969614242236</v>
      </c>
      <c r="Q61" s="495">
        <f t="shared" si="6"/>
        <v>543.96379419207426</v>
      </c>
      <c r="R61" s="496">
        <f t="shared" si="7"/>
        <v>1194.0892867384548</v>
      </c>
    </row>
    <row r="62" spans="1:18" s="133" customFormat="1" ht="12.75" hidden="1" customHeight="1" x14ac:dyDescent="0.2">
      <c r="A62" s="887"/>
      <c r="B62" s="385" t="s">
        <v>34</v>
      </c>
      <c r="C62" s="499"/>
      <c r="D62" s="385"/>
      <c r="E62" s="498">
        <v>28596156</v>
      </c>
      <c r="F62" s="500">
        <v>24798757</v>
      </c>
      <c r="G62" s="488">
        <v>3772312</v>
      </c>
      <c r="H62" s="493">
        <v>25087</v>
      </c>
      <c r="I62" s="385"/>
      <c r="J62" s="622">
        <v>20983022762.560001</v>
      </c>
      <c r="K62" s="500">
        <v>18901405345.459991</v>
      </c>
      <c r="L62" s="488">
        <v>2051973375.0800099</v>
      </c>
      <c r="M62" s="493">
        <v>29644042.020001002</v>
      </c>
      <c r="N62" s="385"/>
      <c r="O62" s="494">
        <f t="shared" si="4"/>
        <v>733.77074745850462</v>
      </c>
      <c r="P62" s="495">
        <f t="shared" si="5"/>
        <v>762.19164313195176</v>
      </c>
      <c r="Q62" s="495">
        <f t="shared" si="6"/>
        <v>543.95643177977058</v>
      </c>
      <c r="R62" s="496">
        <f t="shared" si="7"/>
        <v>1181.64954039945</v>
      </c>
    </row>
    <row r="63" spans="1:18" s="133" customFormat="1" ht="12.75" hidden="1" customHeight="1" x14ac:dyDescent="0.2">
      <c r="A63" s="887"/>
      <c r="B63" s="385" t="s">
        <v>35</v>
      </c>
      <c r="C63" s="499"/>
      <c r="D63" s="385"/>
      <c r="E63" s="498">
        <v>28644427</v>
      </c>
      <c r="F63" s="500">
        <v>24834741</v>
      </c>
      <c r="G63" s="488">
        <v>3784556</v>
      </c>
      <c r="H63" s="493">
        <v>25130</v>
      </c>
      <c r="I63" s="385"/>
      <c r="J63" s="622">
        <v>21005859868.200001</v>
      </c>
      <c r="K63" s="500">
        <v>18917493805.719982</v>
      </c>
      <c r="L63" s="488">
        <v>2058598079.4000199</v>
      </c>
      <c r="M63" s="493">
        <v>29767983.079999801</v>
      </c>
      <c r="N63" s="385"/>
      <c r="O63" s="494">
        <f t="shared" si="4"/>
        <v>733.33147380466016</v>
      </c>
      <c r="P63" s="495">
        <f t="shared" si="5"/>
        <v>761.73509543425405</v>
      </c>
      <c r="Q63" s="495">
        <f t="shared" si="6"/>
        <v>543.94705201878901</v>
      </c>
      <c r="R63" s="496">
        <f t="shared" si="7"/>
        <v>1184.5596132112933</v>
      </c>
    </row>
    <row r="64" spans="1:18" s="133" customFormat="1" ht="12.75" hidden="1" customHeight="1" x14ac:dyDescent="0.2">
      <c r="A64" s="887"/>
      <c r="B64" s="385" t="s">
        <v>184</v>
      </c>
      <c r="C64" s="499"/>
      <c r="D64" s="385"/>
      <c r="E64" s="498">
        <v>28769045</v>
      </c>
      <c r="F64" s="500">
        <v>24945348</v>
      </c>
      <c r="G64" s="488">
        <v>3798576</v>
      </c>
      <c r="H64" s="493">
        <v>25121</v>
      </c>
      <c r="I64" s="385"/>
      <c r="J64" s="622">
        <v>31000901601.09</v>
      </c>
      <c r="K64" s="500">
        <v>28900296735.05999</v>
      </c>
      <c r="L64" s="488">
        <v>2066184197.1500101</v>
      </c>
      <c r="M64" s="493">
        <v>34420668.880002603</v>
      </c>
      <c r="N64" s="385"/>
      <c r="O64" s="494">
        <f t="shared" si="4"/>
        <v>1077.5784041872089</v>
      </c>
      <c r="P64" s="495">
        <f t="shared" si="5"/>
        <v>1158.5445404513896</v>
      </c>
      <c r="Q64" s="495">
        <f t="shared" si="6"/>
        <v>543.93651651303276</v>
      </c>
      <c r="R64" s="496">
        <f t="shared" si="7"/>
        <v>1370.1950113451933</v>
      </c>
    </row>
    <row r="65" spans="1:18" s="133" customFormat="1" ht="12.75" hidden="1" customHeight="1" x14ac:dyDescent="0.2">
      <c r="A65" s="887"/>
      <c r="B65" s="385" t="s">
        <v>129</v>
      </c>
      <c r="C65" s="499"/>
      <c r="D65" s="385"/>
      <c r="E65" s="498">
        <v>28828225</v>
      </c>
      <c r="F65" s="500">
        <v>24990743</v>
      </c>
      <c r="G65" s="488">
        <v>3812412</v>
      </c>
      <c r="H65" s="493">
        <v>25070</v>
      </c>
      <c r="I65" s="385"/>
      <c r="J65" s="622">
        <v>21237144213.41</v>
      </c>
      <c r="K65" s="500">
        <v>19133791293.419979</v>
      </c>
      <c r="L65" s="488">
        <v>2073697550.8700199</v>
      </c>
      <c r="M65" s="493">
        <v>29655369.1199998</v>
      </c>
      <c r="N65" s="385"/>
      <c r="O65" s="494">
        <f t="shared" si="4"/>
        <v>736.678869871801</v>
      </c>
      <c r="P65" s="495">
        <f t="shared" si="5"/>
        <v>765.63515112055609</v>
      </c>
      <c r="Q65" s="495">
        <f t="shared" si="6"/>
        <v>543.93322412950647</v>
      </c>
      <c r="R65" s="496">
        <f t="shared" si="7"/>
        <v>1182.9026374152293</v>
      </c>
    </row>
    <row r="66" spans="1:18" s="133" customFormat="1" ht="12.75" hidden="1" customHeight="1" x14ac:dyDescent="0.2">
      <c r="A66" s="887"/>
      <c r="B66" s="385" t="s">
        <v>130</v>
      </c>
      <c r="C66" s="499"/>
      <c r="D66" s="385"/>
      <c r="E66" s="498">
        <v>28898031</v>
      </c>
      <c r="F66" s="500">
        <v>25046936</v>
      </c>
      <c r="G66" s="488">
        <v>3825998</v>
      </c>
      <c r="H66" s="493">
        <v>25097</v>
      </c>
      <c r="I66" s="385"/>
      <c r="J66" s="622">
        <v>21205443047.59</v>
      </c>
      <c r="K66" s="500">
        <v>19094809282.509991</v>
      </c>
      <c r="L66" s="488">
        <v>2080960011.6200099</v>
      </c>
      <c r="M66" s="493">
        <v>29673753.460000101</v>
      </c>
      <c r="N66" s="385"/>
      <c r="O66" s="494">
        <f t="shared" si="4"/>
        <v>733.80234963378643</v>
      </c>
      <c r="P66" s="495">
        <f t="shared" si="5"/>
        <v>762.3610841066544</v>
      </c>
      <c r="Q66" s="495">
        <f t="shared" si="6"/>
        <v>543.89992143749419</v>
      </c>
      <c r="R66" s="496">
        <f t="shared" si="7"/>
        <v>1182.3625716221102</v>
      </c>
    </row>
    <row r="67" spans="1:18" s="133" customFormat="1" ht="12.75" hidden="1" customHeight="1" x14ac:dyDescent="0.2">
      <c r="A67" s="887"/>
      <c r="B67" s="385" t="s">
        <v>185</v>
      </c>
      <c r="C67" s="499"/>
      <c r="D67" s="385"/>
      <c r="E67" s="498">
        <v>29001096</v>
      </c>
      <c r="F67" s="500">
        <v>25139549</v>
      </c>
      <c r="G67" s="488">
        <v>3836504</v>
      </c>
      <c r="H67" s="493">
        <v>25043</v>
      </c>
      <c r="I67" s="385"/>
      <c r="J67" s="622">
        <v>31406362843.110001</v>
      </c>
      <c r="K67" s="500">
        <v>29286830259.270008</v>
      </c>
      <c r="L67" s="488">
        <v>2086501507.50999</v>
      </c>
      <c r="M67" s="493">
        <v>33031076.3300016</v>
      </c>
      <c r="N67" s="385"/>
      <c r="O67" s="494">
        <f t="shared" si="4"/>
        <v>1082.9371015188531</v>
      </c>
      <c r="P67" s="495">
        <f t="shared" si="5"/>
        <v>1164.9703922401316</v>
      </c>
      <c r="Q67" s="495">
        <f t="shared" si="6"/>
        <v>543.85490214789036</v>
      </c>
      <c r="R67" s="496">
        <f t="shared" si="7"/>
        <v>1318.9744172024757</v>
      </c>
    </row>
    <row r="68" spans="1:18" s="133" customFormat="1" ht="12.75" hidden="1" customHeight="1" x14ac:dyDescent="0.2">
      <c r="A68" s="887"/>
      <c r="B68" s="385" t="s">
        <v>186</v>
      </c>
      <c r="C68" s="499"/>
      <c r="D68" s="385"/>
      <c r="E68" s="498">
        <v>29051423</v>
      </c>
      <c r="F68" s="500">
        <v>25176323</v>
      </c>
      <c r="G68" s="488">
        <v>3849895</v>
      </c>
      <c r="H68" s="493">
        <v>25205</v>
      </c>
      <c r="I68" s="385"/>
      <c r="J68" s="622">
        <v>21199611086.840004</v>
      </c>
      <c r="K68" s="500">
        <v>19076263728.719982</v>
      </c>
      <c r="L68" s="488">
        <v>2093933097.58002</v>
      </c>
      <c r="M68" s="493">
        <v>29414260.540000901</v>
      </c>
      <c r="N68" s="385"/>
      <c r="O68" s="494">
        <f t="shared" si="4"/>
        <v>729.72711480742282</v>
      </c>
      <c r="P68" s="495">
        <f t="shared" si="5"/>
        <v>757.70650578005302</v>
      </c>
      <c r="Q68" s="495">
        <f t="shared" si="6"/>
        <v>543.89356010489121</v>
      </c>
      <c r="R68" s="496">
        <f t="shared" si="7"/>
        <v>1167.0010132910495</v>
      </c>
    </row>
    <row r="69" spans="1:18" s="133" customFormat="1" ht="12.6" hidden="1" customHeight="1" x14ac:dyDescent="0.2">
      <c r="A69" s="887">
        <v>2012</v>
      </c>
      <c r="B69" s="381" t="s">
        <v>119</v>
      </c>
      <c r="C69" s="499"/>
      <c r="D69" s="385"/>
      <c r="E69" s="272" t="s">
        <v>182</v>
      </c>
      <c r="F69" s="138" t="s">
        <v>182</v>
      </c>
      <c r="G69" s="138" t="s">
        <v>182</v>
      </c>
      <c r="H69" s="273" t="s">
        <v>182</v>
      </c>
      <c r="I69" s="381"/>
      <c r="J69" s="249">
        <f>K69+L69+M69</f>
        <v>308394340222.13983</v>
      </c>
      <c r="K69" s="188">
        <f>SUM(K70:K81)</f>
        <v>278777983678.37006</v>
      </c>
      <c r="L69" s="188">
        <f>SUM(L70:L81)</f>
        <v>29222310088.859718</v>
      </c>
      <c r="M69" s="188">
        <f>SUM(M70:M81)</f>
        <v>394046454.91000485</v>
      </c>
      <c r="N69" s="381"/>
      <c r="O69" s="272" t="s">
        <v>182</v>
      </c>
      <c r="P69" s="134" t="s">
        <v>182</v>
      </c>
      <c r="Q69" s="138" t="s">
        <v>182</v>
      </c>
      <c r="R69" s="273" t="s">
        <v>182</v>
      </c>
    </row>
    <row r="70" spans="1:18" s="133" customFormat="1" ht="12.6" hidden="1" customHeight="1" x14ac:dyDescent="0.2">
      <c r="A70" s="242"/>
      <c r="B70" s="385" t="s">
        <v>30</v>
      </c>
      <c r="C70" s="499"/>
      <c r="D70" s="385"/>
      <c r="E70" s="498">
        <v>29071369</v>
      </c>
      <c r="F70" s="500">
        <v>25189977</v>
      </c>
      <c r="G70" s="488">
        <v>3856120</v>
      </c>
      <c r="H70" s="493">
        <v>25272</v>
      </c>
      <c r="I70" s="385"/>
      <c r="J70" s="492">
        <v>23480808775.550003</v>
      </c>
      <c r="K70" s="500">
        <v>21054669585.950039</v>
      </c>
      <c r="L70" s="488">
        <v>2393683908.8899598</v>
      </c>
      <c r="M70" s="493">
        <v>32455280.710000999</v>
      </c>
      <c r="N70" s="385"/>
      <c r="O70" s="494">
        <f t="shared" si="4"/>
        <v>807.69532303587084</v>
      </c>
      <c r="P70" s="495">
        <f t="shared" si="5"/>
        <v>835.83520484953351</v>
      </c>
      <c r="Q70" s="495">
        <f t="shared" si="6"/>
        <v>620.74933064582012</v>
      </c>
      <c r="R70" s="496">
        <f t="shared" si="7"/>
        <v>1284.2387112219451</v>
      </c>
    </row>
    <row r="71" spans="1:18" s="133" customFormat="1" ht="12.6" hidden="1" customHeight="1" x14ac:dyDescent="0.2">
      <c r="A71" s="242"/>
      <c r="B71" s="385" t="s">
        <v>31</v>
      </c>
      <c r="C71" s="499"/>
      <c r="D71" s="385"/>
      <c r="E71" s="498">
        <v>29160285</v>
      </c>
      <c r="F71" s="500">
        <v>25266933</v>
      </c>
      <c r="G71" s="488">
        <v>3867968</v>
      </c>
      <c r="H71" s="493">
        <v>25384</v>
      </c>
      <c r="I71" s="385"/>
      <c r="J71" s="492">
        <v>23527559991.170002</v>
      </c>
      <c r="K71" s="500">
        <v>21094016255.860043</v>
      </c>
      <c r="L71" s="488">
        <v>2401022202.7399602</v>
      </c>
      <c r="M71" s="493">
        <v>32521532.570000399</v>
      </c>
      <c r="N71" s="385"/>
      <c r="O71" s="494">
        <f t="shared" si="4"/>
        <v>806.83573535615312</v>
      </c>
      <c r="P71" s="495">
        <f t="shared" si="5"/>
        <v>834.84672460484387</v>
      </c>
      <c r="Q71" s="495">
        <f t="shared" si="6"/>
        <v>620.74510511461324</v>
      </c>
      <c r="R71" s="496">
        <f t="shared" si="7"/>
        <v>1281.1823420264891</v>
      </c>
    </row>
    <row r="72" spans="1:18" s="133" customFormat="1" ht="12.6" hidden="1" customHeight="1" x14ac:dyDescent="0.2">
      <c r="A72" s="242"/>
      <c r="B72" s="385" t="s">
        <v>300</v>
      </c>
      <c r="C72" s="499"/>
      <c r="D72" s="385"/>
      <c r="E72" s="498">
        <v>29204988</v>
      </c>
      <c r="F72" s="500">
        <v>25303561</v>
      </c>
      <c r="G72" s="488">
        <v>3876138</v>
      </c>
      <c r="H72" s="493">
        <v>25289</v>
      </c>
      <c r="I72" s="385"/>
      <c r="J72" s="492">
        <v>23548172063.489952</v>
      </c>
      <c r="K72" s="500">
        <v>21109707905.079994</v>
      </c>
      <c r="L72" s="488">
        <v>2406063631.8599601</v>
      </c>
      <c r="M72" s="493">
        <v>32400526.5499992</v>
      </c>
      <c r="N72" s="385"/>
      <c r="O72" s="494">
        <f t="shared" si="4"/>
        <v>806.30651392460607</v>
      </c>
      <c r="P72" s="495">
        <f t="shared" si="5"/>
        <v>834.2583838330105</v>
      </c>
      <c r="Q72" s="495">
        <f t="shared" si="6"/>
        <v>620.73735038844336</v>
      </c>
      <c r="R72" s="496">
        <f t="shared" si="7"/>
        <v>1281.2102712641545</v>
      </c>
    </row>
    <row r="73" spans="1:18" s="133" customFormat="1" ht="12.6" hidden="1" customHeight="1" x14ac:dyDescent="0.2">
      <c r="A73" s="242"/>
      <c r="B73" s="385" t="s">
        <v>32</v>
      </c>
      <c r="C73" s="499"/>
      <c r="D73" s="385"/>
      <c r="E73" s="498">
        <v>29288519</v>
      </c>
      <c r="F73" s="500">
        <v>25372511</v>
      </c>
      <c r="G73" s="488">
        <v>3890770</v>
      </c>
      <c r="H73" s="493">
        <v>25238</v>
      </c>
      <c r="I73" s="385"/>
      <c r="J73" s="492">
        <v>23611422552.840122</v>
      </c>
      <c r="K73" s="500">
        <v>21164051047.560154</v>
      </c>
      <c r="L73" s="488">
        <v>2415099713.1599698</v>
      </c>
      <c r="M73" s="493">
        <v>32271792.1200005</v>
      </c>
      <c r="N73" s="385"/>
      <c r="O73" s="494">
        <f t="shared" ref="O73:R75" si="8">J73/E73</f>
        <v>806.16648977164471</v>
      </c>
      <c r="P73" s="495">
        <f t="shared" si="8"/>
        <v>834.13309181579052</v>
      </c>
      <c r="Q73" s="495">
        <f t="shared" si="8"/>
        <v>620.72538678975366</v>
      </c>
      <c r="R73" s="496">
        <f t="shared" si="8"/>
        <v>1278.6984753150209</v>
      </c>
    </row>
    <row r="74" spans="1:18" s="133" customFormat="1" ht="12.6" hidden="1" customHeight="1" x14ac:dyDescent="0.2">
      <c r="A74" s="242"/>
      <c r="B74" s="385" t="s">
        <v>33</v>
      </c>
      <c r="C74" s="499"/>
      <c r="D74" s="385"/>
      <c r="E74" s="498">
        <v>29417776</v>
      </c>
      <c r="F74" s="500">
        <v>25489408</v>
      </c>
      <c r="G74" s="488">
        <v>3903181</v>
      </c>
      <c r="H74" s="493">
        <v>25187</v>
      </c>
      <c r="I74" s="385"/>
      <c r="J74" s="492">
        <v>23712858860.950035</v>
      </c>
      <c r="K74" s="500">
        <v>21257882431.830074</v>
      </c>
      <c r="L74" s="488">
        <v>2422751894.1099601</v>
      </c>
      <c r="M74" s="493">
        <v>32224535.0100003</v>
      </c>
      <c r="N74" s="385"/>
      <c r="O74" s="494">
        <f t="shared" si="8"/>
        <v>806.07245296007545</v>
      </c>
      <c r="P74" s="495">
        <f t="shared" si="8"/>
        <v>833.9888643875164</v>
      </c>
      <c r="Q74" s="495">
        <f t="shared" si="8"/>
        <v>620.71215608755017</v>
      </c>
      <c r="R74" s="496">
        <f t="shared" si="8"/>
        <v>1279.4114031047882</v>
      </c>
    </row>
    <row r="75" spans="1:18" s="133" customFormat="1" ht="12.6" hidden="1" customHeight="1" x14ac:dyDescent="0.2">
      <c r="A75" s="242"/>
      <c r="B75" s="385" t="s">
        <v>34</v>
      </c>
      <c r="C75" s="499"/>
      <c r="D75" s="385"/>
      <c r="E75" s="498">
        <v>29479617</v>
      </c>
      <c r="F75" s="500">
        <v>25540338</v>
      </c>
      <c r="G75" s="488">
        <v>3914107</v>
      </c>
      <c r="H75" s="493">
        <v>25172</v>
      </c>
      <c r="I75" s="385"/>
      <c r="J75" s="492">
        <v>23762355971.749962</v>
      </c>
      <c r="K75" s="500">
        <v>21300768429.540009</v>
      </c>
      <c r="L75" s="488">
        <v>2429460284.5599499</v>
      </c>
      <c r="M75" s="493">
        <v>32127257.650002498</v>
      </c>
      <c r="N75" s="385"/>
      <c r="O75" s="494">
        <f t="shared" si="8"/>
        <v>806.06053910910589</v>
      </c>
      <c r="P75" s="495">
        <f t="shared" si="8"/>
        <v>834.00495441916269</v>
      </c>
      <c r="Q75" s="495">
        <f t="shared" si="8"/>
        <v>620.69337515810116</v>
      </c>
      <c r="R75" s="496">
        <f t="shared" si="8"/>
        <v>1276.3092980296558</v>
      </c>
    </row>
    <row r="76" spans="1:18" s="133" customFormat="1" ht="12.6" hidden="1" customHeight="1" x14ac:dyDescent="0.2">
      <c r="A76" s="242"/>
      <c r="B76" s="385" t="s">
        <v>35</v>
      </c>
      <c r="C76" s="499"/>
      <c r="D76" s="385"/>
      <c r="E76" s="498">
        <v>29542520</v>
      </c>
      <c r="F76" s="500">
        <v>25592574</v>
      </c>
      <c r="G76" s="488">
        <v>3924827</v>
      </c>
      <c r="H76" s="493">
        <v>25119</v>
      </c>
      <c r="I76" s="385"/>
      <c r="J76" s="492">
        <v>23810835028.809902</v>
      </c>
      <c r="K76" s="500">
        <v>21342806964.959942</v>
      </c>
      <c r="L76" s="488">
        <v>2436060090.93996</v>
      </c>
      <c r="M76" s="493">
        <v>31967972.909999602</v>
      </c>
      <c r="N76" s="385"/>
      <c r="O76" s="494">
        <v>805.98523852433379</v>
      </c>
      <c r="P76" s="495">
        <v>833.94530635956903</v>
      </c>
      <c r="Q76" s="495">
        <v>620.67960981209103</v>
      </c>
      <c r="R76" s="496">
        <v>1272.6610498029222</v>
      </c>
    </row>
    <row r="77" spans="1:18" s="133" customFormat="1" ht="12.6" hidden="1" customHeight="1" x14ac:dyDescent="0.2">
      <c r="A77" s="894"/>
      <c r="B77" s="895" t="s">
        <v>653</v>
      </c>
      <c r="C77" s="276"/>
      <c r="D77" s="385"/>
      <c r="E77" s="498">
        <v>29681203</v>
      </c>
      <c r="F77" s="500">
        <v>25717016</v>
      </c>
      <c r="G77" s="488">
        <v>3939141</v>
      </c>
      <c r="H77" s="493">
        <v>25046</v>
      </c>
      <c r="I77" s="385"/>
      <c r="J77" s="492">
        <v>35096730063.0597</v>
      </c>
      <c r="K77" s="500">
        <v>32615383531.759716</v>
      </c>
      <c r="L77" s="488">
        <v>2444896302.1799798</v>
      </c>
      <c r="M77" s="493">
        <v>36450229.120003097</v>
      </c>
      <c r="N77" s="385"/>
      <c r="O77" s="494">
        <v>1182.4564544455864</v>
      </c>
      <c r="P77" s="495">
        <v>1268.2413671850466</v>
      </c>
      <c r="Q77" s="495">
        <v>620.66737448087792</v>
      </c>
      <c r="R77" s="496">
        <v>1455.3313551067274</v>
      </c>
    </row>
    <row r="78" spans="1:18" s="133" customFormat="1" ht="12.6" hidden="1" customHeight="1" x14ac:dyDescent="0.2">
      <c r="A78" s="894"/>
      <c r="B78" s="895" t="s">
        <v>129</v>
      </c>
      <c r="C78" s="276"/>
      <c r="D78" s="385"/>
      <c r="E78" s="498">
        <v>29776580</v>
      </c>
      <c r="F78" s="500">
        <v>25796917</v>
      </c>
      <c r="G78" s="488">
        <v>3954584</v>
      </c>
      <c r="H78" s="493">
        <v>25079</v>
      </c>
      <c r="I78" s="385"/>
      <c r="J78" s="492">
        <v>23960928987.04995</v>
      </c>
      <c r="K78" s="500">
        <v>21474577086.839947</v>
      </c>
      <c r="L78" s="488">
        <v>2454438889.5100002</v>
      </c>
      <c r="M78" s="493">
        <v>31913010.699999299</v>
      </c>
      <c r="N78" s="385"/>
      <c r="O78" s="494">
        <v>804.69043076975095</v>
      </c>
      <c r="P78" s="495">
        <v>832.44742334287264</v>
      </c>
      <c r="Q78" s="495">
        <v>620.65665807326388</v>
      </c>
      <c r="R78" s="496">
        <v>1272.4993301168029</v>
      </c>
    </row>
    <row r="79" spans="1:18" s="133" customFormat="1" ht="12.6" hidden="1" customHeight="1" x14ac:dyDescent="0.2">
      <c r="A79" s="894"/>
      <c r="B79" s="895" t="s">
        <v>130</v>
      </c>
      <c r="C79" s="276"/>
      <c r="D79" s="385"/>
      <c r="E79" s="498">
        <v>29858380</v>
      </c>
      <c r="F79" s="500">
        <v>25866962</v>
      </c>
      <c r="G79" s="488">
        <v>3966386</v>
      </c>
      <c r="H79" s="493">
        <v>25032</v>
      </c>
      <c r="I79" s="385"/>
      <c r="J79" s="492">
        <v>24059929361.210098</v>
      </c>
      <c r="K79" s="500">
        <v>21566294951.300091</v>
      </c>
      <c r="L79" s="488">
        <v>2461811470.8800101</v>
      </c>
      <c r="M79" s="493">
        <v>31822939.029999699</v>
      </c>
      <c r="N79" s="385"/>
      <c r="O79" s="494">
        <v>805.80156596607378</v>
      </c>
      <c r="P79" s="495">
        <v>833.73899692202315</v>
      </c>
      <c r="Q79" s="495">
        <v>620.66865677723001</v>
      </c>
      <c r="R79" s="496">
        <v>1271.2903096036953</v>
      </c>
    </row>
    <row r="80" spans="1:18" s="133" customFormat="1" ht="12.6" hidden="1" customHeight="1" x14ac:dyDescent="0.2">
      <c r="A80" s="490"/>
      <c r="B80" s="849" t="s">
        <v>606</v>
      </c>
      <c r="C80" s="499"/>
      <c r="D80" s="385"/>
      <c r="E80" s="498">
        <v>29998480</v>
      </c>
      <c r="F80" s="500">
        <v>25986497</v>
      </c>
      <c r="G80" s="488">
        <v>3986998</v>
      </c>
      <c r="H80" s="493">
        <v>24985</v>
      </c>
      <c r="I80" s="385"/>
      <c r="J80" s="492">
        <v>35685701636.920059</v>
      </c>
      <c r="K80" s="500">
        <v>33174934229.780048</v>
      </c>
      <c r="L80" s="488">
        <v>2474551301.2800102</v>
      </c>
      <c r="M80" s="493">
        <v>36216105.860000402</v>
      </c>
      <c r="N80" s="385"/>
      <c r="O80" s="494">
        <v>1189.5836601361154</v>
      </c>
      <c r="P80" s="495">
        <v>1276.6220175724357</v>
      </c>
      <c r="Q80" s="495">
        <v>620.65526525972928</v>
      </c>
      <c r="R80" s="496">
        <v>1449.5139427656754</v>
      </c>
    </row>
    <row r="81" spans="1:18" s="133" customFormat="1" ht="12.6" customHeight="1" x14ac:dyDescent="0.2">
      <c r="A81" s="887">
        <v>2012</v>
      </c>
      <c r="B81" s="1065" t="s">
        <v>186</v>
      </c>
      <c r="C81" s="604"/>
      <c r="D81" s="381"/>
      <c r="E81" s="601">
        <v>30057265</v>
      </c>
      <c r="F81" s="603">
        <v>26032855</v>
      </c>
      <c r="G81" s="875">
        <v>3999462</v>
      </c>
      <c r="H81" s="897">
        <v>24948</v>
      </c>
      <c r="I81" s="381"/>
      <c r="J81" s="608">
        <v>24137036929.340042</v>
      </c>
      <c r="K81" s="603">
        <v>21622891257.910042</v>
      </c>
      <c r="L81" s="875">
        <v>2482470398.75</v>
      </c>
      <c r="M81" s="897">
        <v>31675272.679998901</v>
      </c>
      <c r="N81" s="381"/>
      <c r="O81" s="606">
        <v>803.03503759706825</v>
      </c>
      <c r="P81" s="602">
        <v>830.6000727891751</v>
      </c>
      <c r="Q81" s="602">
        <v>620.7010839832958</v>
      </c>
      <c r="R81" s="607">
        <v>1269.6517829084055</v>
      </c>
    </row>
    <row r="82" spans="1:18" s="133" customFormat="1" ht="12.6" customHeight="1" x14ac:dyDescent="0.2">
      <c r="A82" s="242">
        <v>2013</v>
      </c>
      <c r="B82" s="381" t="s">
        <v>119</v>
      </c>
      <c r="C82" s="499"/>
      <c r="D82" s="385"/>
      <c r="E82" s="272" t="s">
        <v>182</v>
      </c>
      <c r="F82" s="138" t="s">
        <v>182</v>
      </c>
      <c r="G82" s="138" t="s">
        <v>182</v>
      </c>
      <c r="H82" s="273" t="s">
        <v>182</v>
      </c>
      <c r="I82" s="381"/>
      <c r="J82" s="249">
        <f>K82+L82+M82</f>
        <v>345115251812.65924</v>
      </c>
      <c r="K82" s="188">
        <f>SUM(K83:K94)</f>
        <v>311562631771.59918</v>
      </c>
      <c r="L82" s="188">
        <f>SUM(L83:L94)</f>
        <v>33145047404.360062</v>
      </c>
      <c r="M82" s="188">
        <f>SUM(M83:M94)</f>
        <v>407572636.70001054</v>
      </c>
      <c r="N82" s="381"/>
      <c r="O82" s="272" t="s">
        <v>182</v>
      </c>
      <c r="P82" s="134" t="s">
        <v>182</v>
      </c>
      <c r="Q82" s="138" t="s">
        <v>182</v>
      </c>
      <c r="R82" s="273" t="s">
        <v>182</v>
      </c>
    </row>
    <row r="83" spans="1:18" s="133" customFormat="1" ht="12.6" customHeight="1" x14ac:dyDescent="0.2">
      <c r="A83" s="1102"/>
      <c r="B83" s="849" t="s">
        <v>30</v>
      </c>
      <c r="C83" s="499"/>
      <c r="D83" s="385"/>
      <c r="E83" s="498">
        <v>30088537</v>
      </c>
      <c r="F83" s="500">
        <v>26058188</v>
      </c>
      <c r="G83" s="488">
        <v>4005566</v>
      </c>
      <c r="H83" s="493">
        <v>24783</v>
      </c>
      <c r="I83" s="385"/>
      <c r="J83" s="492">
        <v>26178976199.490105</v>
      </c>
      <c r="K83" s="500">
        <v>23434984869.430103</v>
      </c>
      <c r="L83" s="488">
        <v>2710143342.9899998</v>
      </c>
      <c r="M83" s="493">
        <v>33847987.070003599</v>
      </c>
      <c r="N83" s="385"/>
      <c r="O83" s="494">
        <v>870.06477581446063</v>
      </c>
      <c r="P83" s="495">
        <v>899.33286494940103</v>
      </c>
      <c r="Q83" s="495">
        <v>676.59435470293079</v>
      </c>
      <c r="R83" s="496">
        <v>1365.7744046323528</v>
      </c>
    </row>
    <row r="84" spans="1:18" s="133" customFormat="1" ht="12.6" customHeight="1" x14ac:dyDescent="0.2">
      <c r="A84" s="242"/>
      <c r="B84" s="385" t="s">
        <v>31</v>
      </c>
      <c r="C84" s="499"/>
      <c r="D84" s="385"/>
      <c r="E84" s="498">
        <v>30126007</v>
      </c>
      <c r="F84" s="500">
        <v>26083514</v>
      </c>
      <c r="G84" s="488">
        <v>4017717</v>
      </c>
      <c r="H84" s="493">
        <v>24776</v>
      </c>
      <c r="I84" s="385"/>
      <c r="J84" s="492">
        <v>26195358026.089748</v>
      </c>
      <c r="K84" s="500">
        <v>23443390346.419739</v>
      </c>
      <c r="L84" s="488">
        <v>2718350264.7200098</v>
      </c>
      <c r="M84" s="493">
        <v>33617414.950000003</v>
      </c>
      <c r="N84" s="385"/>
      <c r="O84" s="494">
        <v>869.52638715412058</v>
      </c>
      <c r="P84" s="495">
        <v>898.78190286859888</v>
      </c>
      <c r="Q84" s="495">
        <v>676.59077648326399</v>
      </c>
      <c r="R84" s="496">
        <v>1356.8540099289637</v>
      </c>
    </row>
    <row r="85" spans="1:18" s="133" customFormat="1" ht="12.6" customHeight="1" x14ac:dyDescent="0.2">
      <c r="A85" s="242"/>
      <c r="B85" s="385" t="s">
        <v>300</v>
      </c>
      <c r="C85" s="499"/>
      <c r="D85" s="385"/>
      <c r="E85" s="498">
        <v>30194077</v>
      </c>
      <c r="F85" s="500">
        <v>26141138</v>
      </c>
      <c r="G85" s="488">
        <v>4028191</v>
      </c>
      <c r="H85" s="493">
        <v>24748</v>
      </c>
      <c r="I85" s="385"/>
      <c r="J85" s="492">
        <v>26248302346.670055</v>
      </c>
      <c r="K85" s="500">
        <v>23489304988.72007</v>
      </c>
      <c r="L85" s="488">
        <v>2725399326.1399899</v>
      </c>
      <c r="M85" s="493">
        <v>33598031.8099989</v>
      </c>
      <c r="N85" s="385"/>
      <c r="O85" s="494">
        <v>869.31958034915442</v>
      </c>
      <c r="P85" s="495">
        <v>898.55709375468155</v>
      </c>
      <c r="Q85" s="495">
        <v>676.58145458842193</v>
      </c>
      <c r="R85" s="496">
        <v>1357.6059402779579</v>
      </c>
    </row>
    <row r="86" spans="1:18" s="133" customFormat="1" ht="12.6" customHeight="1" x14ac:dyDescent="0.2">
      <c r="A86" s="242"/>
      <c r="B86" s="385" t="s">
        <v>32</v>
      </c>
      <c r="C86" s="499"/>
      <c r="D86" s="385"/>
      <c r="E86" s="498">
        <v>30364978</v>
      </c>
      <c r="F86" s="500">
        <v>26298578</v>
      </c>
      <c r="G86" s="488">
        <v>4041779</v>
      </c>
      <c r="H86" s="493">
        <v>24621</v>
      </c>
      <c r="I86" s="385"/>
      <c r="J86" s="492">
        <v>26434026092.160011</v>
      </c>
      <c r="K86" s="500">
        <v>23666066903.530003</v>
      </c>
      <c r="L86" s="488">
        <v>2734538769.4200101</v>
      </c>
      <c r="M86" s="493">
        <v>33420419.209999502</v>
      </c>
      <c r="N86" s="385"/>
      <c r="O86" s="494">
        <v>870.54323214592853</v>
      </c>
      <c r="P86" s="495">
        <v>899.89910874762893</v>
      </c>
      <c r="Q86" s="495">
        <v>676.56810761301153</v>
      </c>
      <c r="R86" s="496">
        <v>1357.3948747004388</v>
      </c>
    </row>
    <row r="87" spans="1:18" s="133" customFormat="1" ht="12.6" customHeight="1" x14ac:dyDescent="0.2">
      <c r="A87" s="242"/>
      <c r="B87" s="385" t="s">
        <v>33</v>
      </c>
      <c r="C87" s="499"/>
      <c r="D87" s="385"/>
      <c r="E87" s="498">
        <v>30489621</v>
      </c>
      <c r="F87" s="500">
        <v>26400683</v>
      </c>
      <c r="G87" s="488">
        <v>4064339</v>
      </c>
      <c r="H87" s="493">
        <v>24599</v>
      </c>
      <c r="I87" s="385"/>
      <c r="J87" s="492">
        <v>26537087166.809719</v>
      </c>
      <c r="K87" s="500">
        <v>23753888985.259727</v>
      </c>
      <c r="L87" s="488">
        <v>2749803950.939992</v>
      </c>
      <c r="M87" s="493">
        <v>33394230.610000417</v>
      </c>
      <c r="N87" s="385"/>
      <c r="O87" s="494">
        <v>870.36461249582999</v>
      </c>
      <c r="P87" s="495">
        <v>899.74524466884918</v>
      </c>
      <c r="Q87" s="495">
        <v>676.56855172267672</v>
      </c>
      <c r="R87" s="496">
        <v>1357.5442339119645</v>
      </c>
    </row>
    <row r="88" spans="1:18" s="133" customFormat="1" ht="12.6" customHeight="1" x14ac:dyDescent="0.2">
      <c r="A88" s="242"/>
      <c r="B88" s="385" t="s">
        <v>34</v>
      </c>
      <c r="C88" s="499"/>
      <c r="D88" s="385"/>
      <c r="E88" s="498">
        <v>30552469</v>
      </c>
      <c r="F88" s="500">
        <v>26452233</v>
      </c>
      <c r="G88" s="488">
        <v>4075767</v>
      </c>
      <c r="H88" s="493">
        <v>24469</v>
      </c>
      <c r="I88" s="385"/>
      <c r="J88" s="492">
        <v>26603181699.880062</v>
      </c>
      <c r="K88" s="500">
        <v>23812421400.12006</v>
      </c>
      <c r="L88" s="488">
        <v>2757509462.2400012</v>
      </c>
      <c r="M88" s="493">
        <v>33250837.51999975</v>
      </c>
      <c r="N88" s="385"/>
      <c r="O88" s="494">
        <v>870.73754006198521</v>
      </c>
      <c r="P88" s="495">
        <v>900.20458386708071</v>
      </c>
      <c r="Q88" s="495">
        <v>676.56209548779441</v>
      </c>
      <c r="R88" s="496">
        <v>1358.896461645337</v>
      </c>
    </row>
    <row r="89" spans="1:18" s="133" customFormat="1" ht="12.6" customHeight="1" x14ac:dyDescent="0.2">
      <c r="A89" s="242"/>
      <c r="B89" s="385" t="s">
        <v>35</v>
      </c>
      <c r="C89" s="499"/>
      <c r="D89" s="385"/>
      <c r="E89" s="498">
        <v>30616301</v>
      </c>
      <c r="F89" s="500">
        <v>26506253</v>
      </c>
      <c r="G89" s="488">
        <v>4085654</v>
      </c>
      <c r="H89" s="493">
        <v>24394</v>
      </c>
      <c r="I89" s="385"/>
      <c r="J89" s="492">
        <v>26658067624.70982</v>
      </c>
      <c r="K89" s="500">
        <v>23860730534.01981</v>
      </c>
      <c r="L89" s="488">
        <v>2764186211.9500113</v>
      </c>
      <c r="M89" s="493">
        <v>33150878.739999264</v>
      </c>
      <c r="N89" s="385"/>
      <c r="O89" s="494">
        <v>870.71483993803884</v>
      </c>
      <c r="P89" s="495">
        <v>900.19251434821092</v>
      </c>
      <c r="Q89" s="495">
        <v>676.55905564935529</v>
      </c>
      <c r="R89" s="496">
        <v>1358.976745921098</v>
      </c>
    </row>
    <row r="90" spans="1:18" s="133" customFormat="1" ht="12.6" customHeight="1" x14ac:dyDescent="0.2">
      <c r="A90" s="894"/>
      <c r="B90" s="895" t="s">
        <v>653</v>
      </c>
      <c r="C90" s="276"/>
      <c r="D90" s="385"/>
      <c r="E90" s="498">
        <v>30760639</v>
      </c>
      <c r="F90" s="500">
        <v>26632769</v>
      </c>
      <c r="G90" s="488">
        <v>4103525</v>
      </c>
      <c r="H90" s="493">
        <v>24345</v>
      </c>
      <c r="I90" s="385"/>
      <c r="J90" s="492">
        <v>39322897455.219765</v>
      </c>
      <c r="K90" s="500">
        <v>36509046615.349754</v>
      </c>
      <c r="L90" s="488">
        <v>2776250195.7600121</v>
      </c>
      <c r="M90" s="493">
        <v>37600644.110003568</v>
      </c>
      <c r="N90" s="385"/>
      <c r="O90" s="494">
        <v>1278.3511244750073</v>
      </c>
      <c r="P90" s="495">
        <v>1370.831798051106</v>
      </c>
      <c r="Q90" s="495">
        <v>676.55252393003877</v>
      </c>
      <c r="R90" s="496">
        <v>1544.4914401315905</v>
      </c>
    </row>
    <row r="91" spans="1:18" s="133" customFormat="1" ht="12.6" customHeight="1" x14ac:dyDescent="0.2">
      <c r="A91" s="894"/>
      <c r="B91" s="895" t="s">
        <v>129</v>
      </c>
      <c r="C91" s="276"/>
      <c r="D91" s="385"/>
      <c r="E91" s="498">
        <v>30821339</v>
      </c>
      <c r="F91" s="500">
        <v>26681352</v>
      </c>
      <c r="G91" s="488">
        <v>4115730</v>
      </c>
      <c r="H91" s="493">
        <v>24257</v>
      </c>
      <c r="I91" s="385"/>
      <c r="J91" s="492">
        <v>26819167638.240395</v>
      </c>
      <c r="K91" s="500">
        <v>24001782080.480381</v>
      </c>
      <c r="L91" s="488">
        <v>2784505754.900012</v>
      </c>
      <c r="M91" s="493">
        <v>32879802.860002138</v>
      </c>
      <c r="N91" s="385"/>
      <c r="O91" s="494">
        <v>870.14933511618017</v>
      </c>
      <c r="P91" s="495">
        <v>899.57143402929432</v>
      </c>
      <c r="Q91" s="495">
        <v>676.5520952297677</v>
      </c>
      <c r="R91" s="496">
        <v>1355.4768874964809</v>
      </c>
    </row>
    <row r="92" spans="1:18" s="133" customFormat="1" ht="12.6" customHeight="1" x14ac:dyDescent="0.2">
      <c r="A92" s="894"/>
      <c r="B92" s="895" t="s">
        <v>130</v>
      </c>
      <c r="C92" s="276"/>
      <c r="D92" s="385"/>
      <c r="E92" s="498">
        <v>31010630</v>
      </c>
      <c r="F92" s="500">
        <v>26849509</v>
      </c>
      <c r="G92" s="488">
        <v>4136894</v>
      </c>
      <c r="H92" s="493">
        <v>24227</v>
      </c>
      <c r="I92" s="385"/>
      <c r="J92" s="492">
        <v>27017380115.259861</v>
      </c>
      <c r="K92" s="500">
        <v>24185608184.549843</v>
      </c>
      <c r="L92" s="488">
        <v>2798894676.9000216</v>
      </c>
      <c r="M92" s="493">
        <v>32877253.809999056</v>
      </c>
      <c r="N92" s="385"/>
      <c r="O92" s="494">
        <v>871.22964335970801</v>
      </c>
      <c r="P92" s="495">
        <v>900.78400258827241</v>
      </c>
      <c r="Q92" s="495">
        <v>676.56910641172374</v>
      </c>
      <c r="R92" s="496">
        <v>1357.0501428158277</v>
      </c>
    </row>
    <row r="93" spans="1:18" s="133" customFormat="1" ht="12.6" customHeight="1" x14ac:dyDescent="0.2">
      <c r="A93" s="490"/>
      <c r="B93" s="849" t="s">
        <v>606</v>
      </c>
      <c r="C93" s="499"/>
      <c r="D93" s="385"/>
      <c r="E93" s="498">
        <v>31053454</v>
      </c>
      <c r="F93" s="500">
        <v>26880192</v>
      </c>
      <c r="G93" s="488">
        <v>4149147</v>
      </c>
      <c r="H93" s="493">
        <v>24115</v>
      </c>
      <c r="I93" s="385"/>
      <c r="J93" s="492">
        <v>39960331497.999771</v>
      </c>
      <c r="K93" s="500">
        <v>37116228465.729782</v>
      </c>
      <c r="L93" s="488">
        <v>2806934894.3899865</v>
      </c>
      <c r="M93" s="493">
        <v>37168137.880003348</v>
      </c>
      <c r="N93" s="385"/>
      <c r="O93" s="494">
        <v>1286.8240517785805</v>
      </c>
      <c r="P93" s="495">
        <v>1380.8022080247708</v>
      </c>
      <c r="Q93" s="495">
        <v>676.50890517737412</v>
      </c>
      <c r="R93" s="496">
        <v>1541.287077752575</v>
      </c>
    </row>
    <row r="94" spans="1:18" s="133" customFormat="1" ht="12.6" customHeight="1" x14ac:dyDescent="0.2">
      <c r="A94" s="490"/>
      <c r="B94" s="849" t="s">
        <v>186</v>
      </c>
      <c r="C94" s="499"/>
      <c r="D94" s="385"/>
      <c r="E94" s="498">
        <v>31199043</v>
      </c>
      <c r="F94" s="500">
        <v>27009011</v>
      </c>
      <c r="G94" s="488">
        <v>4165956</v>
      </c>
      <c r="H94" s="493">
        <v>24076</v>
      </c>
      <c r="I94" s="385"/>
      <c r="J94" s="492">
        <v>27140475950.129925</v>
      </c>
      <c r="K94" s="500">
        <v>24289178397.989914</v>
      </c>
      <c r="L94" s="488">
        <v>2818530554.0100117</v>
      </c>
      <c r="M94" s="493">
        <v>32766998.130000986</v>
      </c>
      <c r="N94" s="385"/>
      <c r="O94" s="494">
        <v>869.91373261448837</v>
      </c>
      <c r="P94" s="495">
        <v>899.29906718872132</v>
      </c>
      <c r="Q94" s="495">
        <v>676.56272750120536</v>
      </c>
      <c r="R94" s="496">
        <v>1360.9818130088463</v>
      </c>
    </row>
    <row r="95" spans="1:18" s="133" customFormat="1" ht="12.6" customHeight="1" x14ac:dyDescent="0.2">
      <c r="A95" s="887">
        <v>2014</v>
      </c>
      <c r="B95" s="849" t="s">
        <v>30</v>
      </c>
      <c r="C95" s="499"/>
      <c r="D95" s="385"/>
      <c r="E95" s="498">
        <v>31173573</v>
      </c>
      <c r="F95" s="500">
        <v>26971009</v>
      </c>
      <c r="G95" s="488">
        <v>4178519</v>
      </c>
      <c r="H95" s="493">
        <v>24045</v>
      </c>
      <c r="I95" s="385"/>
      <c r="J95" s="492">
        <v>28899375814.409847</v>
      </c>
      <c r="K95" s="500">
        <v>25845845417.70982</v>
      </c>
      <c r="L95" s="488">
        <v>3018851334.0700293</v>
      </c>
      <c r="M95" s="493">
        <v>34679062.62999671</v>
      </c>
      <c r="N95" s="385"/>
      <c r="O95" s="494">
        <v>927.04727220103541</v>
      </c>
      <c r="P95" s="495">
        <v>958.28248093016543</v>
      </c>
      <c r="Q95" s="495">
        <v>722.46921315184386</v>
      </c>
      <c r="R95" s="496">
        <v>1442.2567115823126</v>
      </c>
    </row>
    <row r="96" spans="1:18" s="133" customFormat="1" ht="12.6" customHeight="1" x14ac:dyDescent="0.2">
      <c r="A96" s="887"/>
      <c r="B96" s="849" t="s">
        <v>31</v>
      </c>
      <c r="C96" s="499"/>
      <c r="D96" s="385"/>
      <c r="E96" s="498">
        <v>31189374</v>
      </c>
      <c r="F96" s="500">
        <v>26980501</v>
      </c>
      <c r="G96" s="488">
        <v>4184928</v>
      </c>
      <c r="H96" s="493">
        <v>23945</v>
      </c>
      <c r="I96" s="385"/>
      <c r="J96" s="492">
        <v>28903309151.060066</v>
      </c>
      <c r="K96" s="500">
        <v>25845307990.760036</v>
      </c>
      <c r="L96" s="488">
        <v>3023443427.7600298</v>
      </c>
      <c r="M96" s="493">
        <v>34557732.540001094</v>
      </c>
      <c r="N96" s="385"/>
      <c r="O96" s="494">
        <v>926.70372772021858</v>
      </c>
      <c r="P96" s="495">
        <v>957.92542884062959</v>
      </c>
      <c r="Q96" s="495">
        <v>722.4600824100271</v>
      </c>
      <c r="R96" s="496">
        <v>1443.2128853623342</v>
      </c>
    </row>
    <row r="97" spans="1:22" s="133" customFormat="1" ht="12.6" customHeight="1" x14ac:dyDescent="0.2">
      <c r="A97" s="887"/>
      <c r="B97" s="849" t="s">
        <v>300</v>
      </c>
      <c r="C97" s="499"/>
      <c r="D97" s="385"/>
      <c r="E97" s="498">
        <v>31300014</v>
      </c>
      <c r="F97" s="500">
        <v>27075646</v>
      </c>
      <c r="G97" s="488">
        <v>4200515</v>
      </c>
      <c r="H97" s="493">
        <v>23853</v>
      </c>
      <c r="I97" s="385"/>
      <c r="J97" s="492">
        <v>29016478132.610092</v>
      </c>
      <c r="K97" s="500">
        <v>25947370110.950058</v>
      </c>
      <c r="L97" s="488">
        <v>3034700429.2500396</v>
      </c>
      <c r="M97" s="493">
        <v>34407592.40999651</v>
      </c>
      <c r="N97" s="385"/>
      <c r="O97" s="494">
        <v>927.04361514375341</v>
      </c>
      <c r="P97" s="495">
        <v>958.32875459185937</v>
      </c>
      <c r="Q97" s="495">
        <v>722.45913399905476</v>
      </c>
      <c r="R97" s="496">
        <v>1442.4849037855411</v>
      </c>
    </row>
    <row r="98" spans="1:22" s="133" customFormat="1" ht="12.6" customHeight="1" x14ac:dyDescent="0.2">
      <c r="A98" s="887"/>
      <c r="B98" s="849" t="s">
        <v>32</v>
      </c>
      <c r="C98" s="499"/>
      <c r="D98" s="385"/>
      <c r="E98" s="498">
        <v>31458524</v>
      </c>
      <c r="F98" s="500">
        <v>27218596</v>
      </c>
      <c r="G98" s="488">
        <v>4216152</v>
      </c>
      <c r="H98" s="493">
        <v>23776</v>
      </c>
      <c r="I98" s="385"/>
      <c r="J98" s="492">
        <v>29172187658.680202</v>
      </c>
      <c r="K98" s="500">
        <v>26091947974.130165</v>
      </c>
      <c r="L98" s="488">
        <v>3045951084.5200391</v>
      </c>
      <c r="M98" s="493">
        <v>34288600.030000344</v>
      </c>
      <c r="N98" s="385"/>
      <c r="O98" s="494">
        <v>927.32219918137935</v>
      </c>
      <c r="P98" s="495">
        <v>958.60741583181459</v>
      </c>
      <c r="Q98" s="495">
        <v>722.44811964085716</v>
      </c>
      <c r="R98" s="496">
        <v>1442.1517509253174</v>
      </c>
    </row>
    <row r="99" spans="1:22" s="133" customFormat="1" ht="12.6" customHeight="1" x14ac:dyDescent="0.2">
      <c r="A99" s="887"/>
      <c r="B99" s="849" t="s">
        <v>33</v>
      </c>
      <c r="C99" s="499"/>
      <c r="D99" s="385"/>
      <c r="E99" s="498">
        <v>31502548</v>
      </c>
      <c r="F99" s="500">
        <v>27252239</v>
      </c>
      <c r="G99" s="488">
        <v>4226589</v>
      </c>
      <c r="H99" s="493">
        <v>23720</v>
      </c>
      <c r="I99" s="385"/>
      <c r="J99" s="492">
        <v>29135161710.229874</v>
      </c>
      <c r="K99" s="500">
        <v>26047398603.48983</v>
      </c>
      <c r="L99" s="488">
        <v>3053573783.6700392</v>
      </c>
      <c r="M99" s="493">
        <v>34189323.070001677</v>
      </c>
      <c r="N99" s="385"/>
      <c r="O99" s="494">
        <v>924.85095841231237</v>
      </c>
      <c r="P99" s="495">
        <v>955.78930610031091</v>
      </c>
      <c r="Q99" s="495">
        <v>722.46764084940344</v>
      </c>
      <c r="R99" s="496">
        <v>1441.371124367693</v>
      </c>
    </row>
    <row r="100" spans="1:22" s="133" customFormat="1" ht="12.6" customHeight="1" x14ac:dyDescent="0.2">
      <c r="A100" s="887"/>
      <c r="B100" s="849" t="s">
        <v>34</v>
      </c>
      <c r="C100" s="499"/>
      <c r="D100" s="385"/>
      <c r="E100" s="498">
        <v>31589088</v>
      </c>
      <c r="F100" s="500">
        <v>27326879</v>
      </c>
      <c r="G100" s="488">
        <v>4238580</v>
      </c>
      <c r="H100" s="493">
        <v>23629</v>
      </c>
      <c r="I100" s="385"/>
      <c r="J100" s="492">
        <v>29341997375.720291</v>
      </c>
      <c r="K100" s="500">
        <v>26245762268.86026</v>
      </c>
      <c r="L100" s="488">
        <v>3062213322.8000298</v>
      </c>
      <c r="M100" s="493">
        <v>34021784.059999779</v>
      </c>
      <c r="N100" s="385"/>
      <c r="O100" s="494">
        <v>928.86497311097719</v>
      </c>
      <c r="P100" s="495">
        <v>960.43760682880247</v>
      </c>
      <c r="Q100" s="495">
        <v>722.46207994187432</v>
      </c>
      <c r="R100" s="496">
        <v>1439.8317347327343</v>
      </c>
    </row>
    <row r="101" spans="1:22" s="133" customFormat="1" ht="12.6" customHeight="1" x14ac:dyDescent="0.2">
      <c r="A101" s="887"/>
      <c r="B101" s="849" t="s">
        <v>35</v>
      </c>
      <c r="C101" s="499"/>
      <c r="D101" s="385"/>
      <c r="E101" s="498">
        <v>31708777</v>
      </c>
      <c r="F101" s="500">
        <v>27433536</v>
      </c>
      <c r="G101" s="488">
        <v>4251679</v>
      </c>
      <c r="H101" s="493">
        <v>23562</v>
      </c>
      <c r="I101" s="385"/>
      <c r="J101" s="492">
        <v>29439938961.259922</v>
      </c>
      <c r="K101" s="500">
        <v>26334429356.569904</v>
      </c>
      <c r="L101" s="488">
        <v>3071622664.0300188</v>
      </c>
      <c r="M101" s="493">
        <v>33886940.660000294</v>
      </c>
      <c r="N101" s="385"/>
      <c r="O101" s="494">
        <v>928.44763332436071</v>
      </c>
      <c r="P101" s="495">
        <v>959.93565527134035</v>
      </c>
      <c r="Q101" s="495">
        <v>722.44933449350685</v>
      </c>
      <c r="R101" s="496">
        <v>1438.2030668024911</v>
      </c>
    </row>
    <row r="102" spans="1:22" s="133" customFormat="1" ht="12.6" customHeight="1" x14ac:dyDescent="0.2">
      <c r="A102" s="894"/>
      <c r="B102" s="895" t="s">
        <v>653</v>
      </c>
      <c r="C102" s="276"/>
      <c r="D102" s="385"/>
      <c r="E102" s="498">
        <v>31742458</v>
      </c>
      <c r="F102" s="500">
        <v>27462439</v>
      </c>
      <c r="G102" s="488">
        <v>4256570</v>
      </c>
      <c r="H102" s="493">
        <v>23449</v>
      </c>
      <c r="I102" s="385"/>
      <c r="J102" s="492">
        <v>43279672154.020081</v>
      </c>
      <c r="K102" s="500">
        <v>40166433814.140053</v>
      </c>
      <c r="L102" s="488">
        <v>3075023522.5900288</v>
      </c>
      <c r="M102" s="493">
        <v>38214817.289999649</v>
      </c>
      <c r="N102" s="385"/>
      <c r="O102" s="494">
        <v>1363.4631619901672</v>
      </c>
      <c r="P102" s="495">
        <v>1462.5952856605363</v>
      </c>
      <c r="Q102" s="495">
        <v>722.4181729867073</v>
      </c>
      <c r="R102" s="496">
        <v>1629.6992319501749</v>
      </c>
    </row>
    <row r="103" spans="1:22" s="133" customFormat="1" ht="12.6" customHeight="1" x14ac:dyDescent="0.2">
      <c r="A103" s="1115"/>
      <c r="B103" s="1116" t="s">
        <v>129</v>
      </c>
      <c r="C103" s="1028"/>
      <c r="D103" s="385"/>
      <c r="E103" s="991">
        <v>31850478</v>
      </c>
      <c r="F103" s="1029">
        <v>27556461</v>
      </c>
      <c r="G103" s="993">
        <v>4270661</v>
      </c>
      <c r="H103" s="994">
        <v>23356</v>
      </c>
      <c r="I103" s="381"/>
      <c r="J103" s="995">
        <v>29568864661.219921</v>
      </c>
      <c r="K103" s="1029">
        <v>26450234950.209892</v>
      </c>
      <c r="L103" s="993">
        <v>3085075568.600029</v>
      </c>
      <c r="M103" s="994">
        <v>33554142.410000402</v>
      </c>
      <c r="N103" s="381"/>
      <c r="O103" s="996">
        <v>928.36486351068015</v>
      </c>
      <c r="P103" s="997">
        <v>959.85601889189957</v>
      </c>
      <c r="Q103" s="997">
        <v>722.38830677500016</v>
      </c>
      <c r="R103" s="998">
        <v>1436.6390824627676</v>
      </c>
    </row>
    <row r="104" spans="1:22" s="133" customFormat="1" ht="12.6" customHeight="1" x14ac:dyDescent="0.2">
      <c r="A104" s="548"/>
      <c r="B104" s="776" t="s">
        <v>682</v>
      </c>
      <c r="C104" s="456"/>
      <c r="D104" s="115"/>
      <c r="E104" s="1088" t="s">
        <v>182</v>
      </c>
      <c r="F104" s="1086" t="s">
        <v>182</v>
      </c>
      <c r="G104" s="1086" t="s">
        <v>182</v>
      </c>
      <c r="H104" s="1089" t="s">
        <v>182</v>
      </c>
      <c r="I104" s="381"/>
      <c r="J104" s="846">
        <v>276756985619.21033</v>
      </c>
      <c r="K104" s="1086">
        <v>248974730486.82004</v>
      </c>
      <c r="L104" s="567">
        <v>27470455137.290283</v>
      </c>
      <c r="M104" s="568">
        <v>311799995.09999639</v>
      </c>
      <c r="N104" s="381"/>
      <c r="O104" s="569" t="s">
        <v>182</v>
      </c>
      <c r="P104" s="566" t="s">
        <v>182</v>
      </c>
      <c r="Q104" s="566" t="s">
        <v>182</v>
      </c>
      <c r="R104" s="570" t="s">
        <v>182</v>
      </c>
    </row>
    <row r="105" spans="1:22" s="73" customFormat="1" ht="11.25" customHeight="1" x14ac:dyDescent="0.2">
      <c r="A105" s="14" t="s">
        <v>225</v>
      </c>
      <c r="B105" s="115"/>
      <c r="C105" s="115"/>
      <c r="D105" s="115"/>
      <c r="E105" s="131"/>
      <c r="F105" s="132"/>
      <c r="G105" s="131"/>
      <c r="H105" s="131"/>
      <c r="I105" s="113"/>
      <c r="J105" s="131"/>
      <c r="K105" s="132"/>
      <c r="L105" s="131"/>
      <c r="M105" s="131"/>
      <c r="N105" s="115"/>
      <c r="O105" s="134"/>
      <c r="P105" s="134"/>
      <c r="Q105" s="134"/>
      <c r="R105" s="134"/>
    </row>
    <row r="106" spans="1:22" s="73" customFormat="1" ht="11.25" customHeight="1" x14ac:dyDescent="0.2">
      <c r="A106" s="617" t="s">
        <v>790</v>
      </c>
      <c r="B106" s="115"/>
      <c r="C106" s="115"/>
      <c r="D106" s="115"/>
      <c r="E106" s="131"/>
      <c r="F106" s="132"/>
      <c r="G106" s="131"/>
      <c r="H106" s="131"/>
      <c r="I106" s="113"/>
      <c r="J106" s="131"/>
      <c r="K106" s="132"/>
      <c r="L106" s="131"/>
      <c r="M106" s="131"/>
      <c r="N106" s="115"/>
      <c r="O106" s="134"/>
      <c r="P106" s="134"/>
      <c r="Q106" s="134"/>
      <c r="R106" s="134"/>
    </row>
    <row r="107" spans="1:22" s="73" customFormat="1" ht="11.25" customHeight="1" x14ac:dyDescent="0.15">
      <c r="A107" s="1090" t="s">
        <v>2</v>
      </c>
      <c r="B107" s="115"/>
      <c r="C107" s="115"/>
      <c r="D107" s="115"/>
      <c r="E107" s="131"/>
      <c r="F107" s="132"/>
      <c r="G107" s="131"/>
      <c r="H107" s="131"/>
      <c r="I107" s="113"/>
      <c r="J107" s="131"/>
      <c r="K107" s="132"/>
      <c r="L107" s="582"/>
      <c r="M107" s="131"/>
      <c r="N107" s="115"/>
      <c r="O107" s="134"/>
      <c r="P107" s="134"/>
      <c r="Q107" s="134"/>
      <c r="R107" s="134"/>
    </row>
    <row r="108" spans="1:22" s="73" customFormat="1" ht="15" customHeight="1" x14ac:dyDescent="0.2">
      <c r="A108" s="1091" t="s">
        <v>3</v>
      </c>
      <c r="B108" s="115"/>
      <c r="C108" s="115"/>
      <c r="D108" s="115"/>
      <c r="E108" s="131"/>
      <c r="F108" s="132"/>
      <c r="G108" s="131"/>
      <c r="H108" s="131"/>
      <c r="I108" s="113"/>
      <c r="J108" s="516"/>
      <c r="K108" s="132"/>
      <c r="L108" s="131"/>
      <c r="M108" s="131"/>
      <c r="N108" s="115"/>
      <c r="O108" s="134"/>
      <c r="P108" s="134"/>
      <c r="Q108" s="134"/>
      <c r="R108" s="134"/>
    </row>
    <row r="109" spans="1:22" ht="20.25" customHeight="1" x14ac:dyDescent="0.2">
      <c r="A109" s="64" t="str">
        <f>A1</f>
        <v>Boletim Estatístico da Previdência Social - Vol. 19 Nº 09</v>
      </c>
      <c r="B109" s="50"/>
      <c r="C109" s="50"/>
      <c r="D109" s="18"/>
      <c r="E109" s="18"/>
      <c r="F109" s="18"/>
      <c r="G109" s="18"/>
      <c r="H109" s="18"/>
      <c r="I109" s="18"/>
      <c r="J109" s="18"/>
      <c r="L109" s="18"/>
      <c r="M109" s="18"/>
      <c r="N109" s="18"/>
      <c r="O109" s="18"/>
      <c r="P109" s="1180">
        <f>P1</f>
        <v>41883</v>
      </c>
      <c r="Q109" s="1181"/>
      <c r="R109" s="1181">
        <f>P1</f>
        <v>41883</v>
      </c>
    </row>
    <row r="110" spans="1:22" x14ac:dyDescent="0.2">
      <c r="A110" s="50"/>
      <c r="B110" s="50"/>
      <c r="C110" s="50"/>
      <c r="D110" s="18"/>
      <c r="E110" s="18"/>
      <c r="F110" s="18"/>
      <c r="G110" s="18"/>
      <c r="H110" s="18"/>
      <c r="I110" s="18"/>
      <c r="J110" s="18"/>
      <c r="K110" s="18"/>
      <c r="L110" s="18"/>
      <c r="M110" s="18"/>
      <c r="N110" s="19"/>
      <c r="O110" s="18"/>
      <c r="P110" s="18"/>
      <c r="Q110" s="18"/>
    </row>
    <row r="111" spans="1:22" x14ac:dyDescent="0.2">
      <c r="A111" s="87"/>
      <c r="B111" s="87"/>
      <c r="C111" s="87"/>
      <c r="D111" s="66"/>
      <c r="E111" s="66"/>
      <c r="F111" s="66"/>
      <c r="G111" s="66"/>
      <c r="H111" s="66"/>
      <c r="I111" s="66"/>
      <c r="J111" s="66"/>
      <c r="K111" s="66"/>
      <c r="L111" s="66"/>
      <c r="M111" s="87"/>
      <c r="T111" s="177" t="s">
        <v>98</v>
      </c>
      <c r="U111" s="178" t="s">
        <v>759</v>
      </c>
      <c r="V111" s="179"/>
    </row>
    <row r="112" spans="1:22" x14ac:dyDescent="0.2">
      <c r="A112" s="50"/>
      <c r="B112" s="50"/>
      <c r="C112" s="50"/>
      <c r="D112" s="18"/>
      <c r="E112" s="18"/>
      <c r="F112" s="18"/>
      <c r="G112" s="18"/>
      <c r="H112" s="18"/>
      <c r="I112" s="18"/>
      <c r="J112" s="18"/>
      <c r="K112" s="18"/>
      <c r="L112" s="18"/>
      <c r="M112" s="50"/>
      <c r="T112" s="629" t="s">
        <v>766</v>
      </c>
      <c r="U112" s="51">
        <f t="shared" ref="U112:U120" si="9">F9</f>
        <v>17517731</v>
      </c>
      <c r="V112" s="51"/>
    </row>
    <row r="113" spans="1:22" x14ac:dyDescent="0.2">
      <c r="A113" s="50"/>
      <c r="B113" s="50"/>
      <c r="C113" s="50"/>
      <c r="D113" s="18"/>
      <c r="E113" s="18"/>
      <c r="F113" s="18"/>
      <c r="G113" s="18"/>
      <c r="H113" s="18"/>
      <c r="I113" s="18"/>
      <c r="J113" s="18"/>
      <c r="K113" s="18"/>
      <c r="L113" s="21"/>
      <c r="M113" s="50"/>
      <c r="T113" s="629" t="s">
        <v>767</v>
      </c>
      <c r="U113" s="51">
        <f t="shared" si="9"/>
        <v>17914884</v>
      </c>
      <c r="V113" s="1094">
        <f>U113/U112-1</f>
        <v>2.2671486392843887E-2</v>
      </c>
    </row>
    <row r="114" spans="1:22" x14ac:dyDescent="0.2">
      <c r="A114" s="50"/>
      <c r="B114" s="50"/>
      <c r="C114" s="50"/>
      <c r="D114" s="18"/>
      <c r="E114" s="18"/>
      <c r="F114" s="18"/>
      <c r="G114" s="18"/>
      <c r="H114" s="18"/>
      <c r="I114" s="18"/>
      <c r="J114" s="18"/>
      <c r="K114" s="18"/>
      <c r="L114" s="21"/>
      <c r="M114" s="50"/>
      <c r="T114" s="629" t="s">
        <v>768</v>
      </c>
      <c r="U114" s="51">
        <f t="shared" si="9"/>
        <v>18859775</v>
      </c>
      <c r="V114" s="1094">
        <f t="shared" ref="V114:V124" si="10">U114/U113-1</f>
        <v>5.2743350166263969E-2</v>
      </c>
    </row>
    <row r="115" spans="1:22" x14ac:dyDescent="0.2">
      <c r="A115" s="50"/>
      <c r="B115" s="50"/>
      <c r="C115" s="50"/>
      <c r="D115" s="18"/>
      <c r="E115" s="18"/>
      <c r="F115" s="18"/>
      <c r="G115" s="18"/>
      <c r="H115" s="18"/>
      <c r="I115" s="18"/>
      <c r="J115" s="18"/>
      <c r="K115" s="18"/>
      <c r="L115" s="21"/>
      <c r="M115" s="50"/>
      <c r="T115" s="629" t="s">
        <v>769</v>
      </c>
      <c r="U115" s="51">
        <f t="shared" si="9"/>
        <v>19510519</v>
      </c>
      <c r="V115" s="1094">
        <f t="shared" si="10"/>
        <v>3.4504335285018062E-2</v>
      </c>
    </row>
    <row r="116" spans="1:22" x14ac:dyDescent="0.2">
      <c r="A116" s="50"/>
      <c r="B116" s="50"/>
      <c r="C116" s="50"/>
      <c r="D116" s="18"/>
      <c r="E116" s="18"/>
      <c r="F116" s="18"/>
      <c r="G116" s="18"/>
      <c r="H116" s="18"/>
      <c r="I116" s="18"/>
      <c r="J116" s="18"/>
      <c r="K116" s="18"/>
      <c r="L116" s="21"/>
      <c r="M116" s="50"/>
      <c r="T116" s="629" t="s">
        <v>770</v>
      </c>
      <c r="U116" s="51">
        <f t="shared" si="9"/>
        <v>20506649</v>
      </c>
      <c r="V116" s="1094">
        <f t="shared" si="10"/>
        <v>5.1056048278367072E-2</v>
      </c>
    </row>
    <row r="117" spans="1:22" x14ac:dyDescent="0.2">
      <c r="A117" s="50"/>
      <c r="B117" s="50"/>
      <c r="C117" s="50"/>
      <c r="D117" s="18"/>
      <c r="E117" s="18"/>
      <c r="F117" s="18"/>
      <c r="G117" s="18"/>
      <c r="H117" s="18"/>
      <c r="I117" s="18"/>
      <c r="J117" s="18"/>
      <c r="K117" s="18"/>
      <c r="L117" s="21"/>
      <c r="M117" s="50"/>
      <c r="T117" s="629" t="s">
        <v>771</v>
      </c>
      <c r="U117" s="51">
        <f t="shared" si="9"/>
        <v>21149561</v>
      </c>
      <c r="V117" s="1094">
        <f t="shared" si="10"/>
        <v>3.1351392419112445E-2</v>
      </c>
    </row>
    <row r="118" spans="1:22" x14ac:dyDescent="0.2">
      <c r="A118" s="50"/>
      <c r="B118" s="50"/>
      <c r="C118" s="50"/>
      <c r="D118" s="18"/>
      <c r="E118" s="18"/>
      <c r="F118" s="18"/>
      <c r="G118" s="18"/>
      <c r="H118" s="18"/>
      <c r="I118" s="18"/>
      <c r="J118" s="18"/>
      <c r="K118" s="18"/>
      <c r="L118" s="22"/>
      <c r="M118" s="50"/>
      <c r="T118" s="629" t="s">
        <v>772</v>
      </c>
      <c r="U118" s="51">
        <f t="shared" si="9"/>
        <v>21644886</v>
      </c>
      <c r="V118" s="1094">
        <f t="shared" si="10"/>
        <v>2.3420107868905582E-2</v>
      </c>
    </row>
    <row r="119" spans="1:22" x14ac:dyDescent="0.2">
      <c r="A119" s="50"/>
      <c r="B119" s="50"/>
      <c r="C119" s="50"/>
      <c r="D119" s="18"/>
      <c r="E119" s="18"/>
      <c r="F119" s="18"/>
      <c r="G119" s="18"/>
      <c r="H119" s="18"/>
      <c r="I119" s="18"/>
      <c r="J119" s="18"/>
      <c r="K119" s="18"/>
      <c r="L119" s="19"/>
      <c r="M119" s="50"/>
      <c r="T119" s="629" t="s">
        <v>773</v>
      </c>
      <c r="U119" s="51">
        <f t="shared" si="9"/>
        <v>22066263</v>
      </c>
      <c r="V119" s="1094">
        <f t="shared" si="10"/>
        <v>1.9467739400429229E-2</v>
      </c>
    </row>
    <row r="120" spans="1:22" x14ac:dyDescent="0.2">
      <c r="A120" s="50"/>
      <c r="B120" s="50"/>
      <c r="C120" s="50"/>
      <c r="D120" s="18"/>
      <c r="E120" s="18"/>
      <c r="F120" s="18"/>
      <c r="G120" s="18"/>
      <c r="H120" s="18"/>
      <c r="I120" s="18"/>
      <c r="J120" s="18"/>
      <c r="K120" s="18"/>
      <c r="L120" s="19"/>
      <c r="M120" s="50"/>
      <c r="T120" s="629" t="s">
        <v>774</v>
      </c>
      <c r="U120" s="51">
        <f t="shared" si="9"/>
        <v>22776205</v>
      </c>
      <c r="V120" s="1094">
        <f t="shared" si="10"/>
        <v>3.2173186733068571E-2</v>
      </c>
    </row>
    <row r="121" spans="1:22" x14ac:dyDescent="0.2">
      <c r="A121" s="50"/>
      <c r="B121" s="50"/>
      <c r="C121" s="50"/>
      <c r="D121" s="18"/>
      <c r="E121" s="18"/>
      <c r="F121" s="18"/>
      <c r="G121" s="18"/>
      <c r="H121" s="18"/>
      <c r="I121" s="18"/>
      <c r="J121" s="18"/>
      <c r="K121" s="18"/>
      <c r="L121" s="50"/>
      <c r="M121" s="50"/>
      <c r="T121" s="629" t="s">
        <v>775</v>
      </c>
      <c r="U121" s="51">
        <f>F30</f>
        <v>23534497</v>
      </c>
      <c r="V121" s="1094">
        <f t="shared" si="10"/>
        <v>3.3293167145272973E-2</v>
      </c>
    </row>
    <row r="122" spans="1:22" x14ac:dyDescent="0.2">
      <c r="A122" s="50"/>
      <c r="B122" s="50"/>
      <c r="C122" s="50"/>
      <c r="D122" s="18"/>
      <c r="E122" s="18"/>
      <c r="F122" s="18"/>
      <c r="G122" s="18"/>
      <c r="H122" s="18"/>
      <c r="I122" s="18"/>
      <c r="J122" s="18"/>
      <c r="K122" s="18"/>
      <c r="L122" s="18"/>
      <c r="M122" s="18"/>
      <c r="T122" s="629" t="s">
        <v>776</v>
      </c>
      <c r="U122" s="51">
        <f>F43</f>
        <v>24426882</v>
      </c>
      <c r="V122" s="1094">
        <f t="shared" si="10"/>
        <v>3.7918167530837765E-2</v>
      </c>
    </row>
    <row r="123" spans="1:22" x14ac:dyDescent="0.2">
      <c r="A123" s="50"/>
      <c r="B123" s="50"/>
      <c r="C123" s="50"/>
      <c r="D123" s="18"/>
      <c r="E123" s="18"/>
      <c r="F123" s="18"/>
      <c r="G123" s="18"/>
      <c r="H123" s="18"/>
      <c r="I123" s="18"/>
      <c r="J123" s="18"/>
      <c r="K123" s="18"/>
      <c r="L123" s="18"/>
      <c r="M123" s="18"/>
      <c r="T123" s="629" t="s">
        <v>777</v>
      </c>
      <c r="U123" s="51">
        <f>F56</f>
        <v>25176323</v>
      </c>
      <c r="V123" s="1094">
        <f t="shared" si="10"/>
        <v>3.0680993177925941E-2</v>
      </c>
    </row>
    <row r="124" spans="1:22" x14ac:dyDescent="0.2">
      <c r="A124" s="50"/>
      <c r="B124" s="50"/>
      <c r="C124" s="50"/>
      <c r="D124" s="18"/>
      <c r="E124" s="18"/>
      <c r="F124" s="18"/>
      <c r="G124" s="18"/>
      <c r="H124" s="18"/>
      <c r="I124" s="18"/>
      <c r="J124" s="18"/>
      <c r="K124" s="18"/>
      <c r="L124" s="18"/>
      <c r="M124" s="18"/>
      <c r="N124" s="18"/>
      <c r="T124" s="629" t="s">
        <v>778</v>
      </c>
      <c r="U124" s="51">
        <f>F81</f>
        <v>26032855</v>
      </c>
      <c r="V124" s="1094">
        <f t="shared" si="10"/>
        <v>3.402133027924692E-2</v>
      </c>
    </row>
    <row r="125" spans="1:22" x14ac:dyDescent="0.2">
      <c r="A125" s="50"/>
      <c r="B125" s="50"/>
      <c r="C125" s="50"/>
      <c r="D125" s="18"/>
      <c r="E125" s="18"/>
      <c r="F125" s="18"/>
      <c r="G125" s="18"/>
      <c r="H125" s="18"/>
      <c r="I125" s="18"/>
      <c r="J125" s="18"/>
      <c r="K125" s="18"/>
      <c r="L125" s="18"/>
      <c r="M125" s="18"/>
      <c r="N125" s="18"/>
      <c r="T125" s="629" t="s">
        <v>798</v>
      </c>
      <c r="U125" s="51">
        <f>F94</f>
        <v>27009011</v>
      </c>
      <c r="V125" s="1094">
        <f>U125/U124-1</f>
        <v>3.7497078211360169E-2</v>
      </c>
    </row>
    <row r="126" spans="1:22" x14ac:dyDescent="0.2">
      <c r="A126" s="50"/>
      <c r="B126" s="50"/>
      <c r="C126" s="50"/>
      <c r="D126" s="18"/>
      <c r="E126" s="18"/>
      <c r="F126" s="18"/>
      <c r="G126" s="18"/>
      <c r="H126" s="18"/>
      <c r="I126" s="18"/>
      <c r="J126" s="18"/>
      <c r="K126" s="18"/>
      <c r="L126" s="18"/>
      <c r="M126" s="18"/>
      <c r="N126" s="18"/>
      <c r="T126" s="624" t="s">
        <v>827</v>
      </c>
      <c r="U126" s="51">
        <f>F103</f>
        <v>27556461</v>
      </c>
      <c r="V126" s="1094">
        <f>U126/U125-1</f>
        <v>2.0269161281025738E-2</v>
      </c>
    </row>
    <row r="127" spans="1:22" x14ac:dyDescent="0.2">
      <c r="A127" s="50"/>
      <c r="B127" s="50"/>
      <c r="C127" s="50"/>
      <c r="D127" s="18"/>
      <c r="E127" s="18"/>
      <c r="F127" s="18"/>
      <c r="G127" s="18"/>
      <c r="H127" s="18"/>
      <c r="I127" s="18"/>
      <c r="J127" s="18"/>
      <c r="K127" s="18"/>
      <c r="L127" s="18"/>
      <c r="M127" s="18"/>
      <c r="N127" s="18"/>
      <c r="T127" s="33"/>
      <c r="U127" s="23"/>
      <c r="V127" s="33"/>
    </row>
    <row r="128" spans="1:22" x14ac:dyDescent="0.2">
      <c r="A128" s="50"/>
      <c r="B128" s="50"/>
      <c r="C128" s="50"/>
      <c r="D128" s="18"/>
      <c r="E128" s="18"/>
      <c r="F128" s="18"/>
      <c r="G128" s="18"/>
      <c r="H128" s="18"/>
      <c r="I128" s="18"/>
      <c r="J128" s="18"/>
      <c r="K128" s="18"/>
      <c r="L128" s="18"/>
      <c r="M128" s="18"/>
      <c r="N128" s="18"/>
      <c r="T128" s="629"/>
      <c r="U128" s="51"/>
      <c r="V128" s="51"/>
    </row>
    <row r="129" spans="1:23" x14ac:dyDescent="0.2">
      <c r="A129" s="50"/>
      <c r="B129" s="50"/>
      <c r="C129" s="50"/>
      <c r="D129" s="18"/>
      <c r="E129" s="18"/>
      <c r="F129" s="18"/>
      <c r="G129" s="18"/>
      <c r="H129" s="18"/>
      <c r="I129" s="18"/>
      <c r="J129" s="18"/>
      <c r="K129" s="18"/>
      <c r="L129" s="18"/>
      <c r="M129" s="18"/>
      <c r="T129" s="629"/>
      <c r="U129" s="51"/>
      <c r="V129" s="51"/>
    </row>
    <row r="130" spans="1:23" x14ac:dyDescent="0.2">
      <c r="A130" s="50"/>
      <c r="B130" s="50"/>
      <c r="C130" s="50"/>
      <c r="D130" s="18"/>
      <c r="E130" s="18"/>
      <c r="F130" s="18"/>
      <c r="G130" s="18"/>
      <c r="H130" s="18"/>
      <c r="I130" s="18"/>
      <c r="J130" s="18"/>
      <c r="K130" s="18"/>
      <c r="L130" s="18"/>
      <c r="M130" s="18"/>
      <c r="T130" s="629"/>
      <c r="U130" s="51"/>
      <c r="V130" s="51"/>
    </row>
    <row r="131" spans="1:23" x14ac:dyDescent="0.2">
      <c r="A131" s="50"/>
      <c r="B131" s="50"/>
      <c r="C131" s="50"/>
      <c r="D131" s="18"/>
      <c r="E131" s="18"/>
      <c r="F131" s="18"/>
      <c r="G131" s="18"/>
      <c r="H131" s="18"/>
      <c r="I131" s="18"/>
      <c r="J131" s="18"/>
      <c r="K131" s="18"/>
      <c r="L131" s="18"/>
      <c r="M131" s="18"/>
      <c r="T131" s="177" t="s">
        <v>98</v>
      </c>
      <c r="U131" s="178" t="s">
        <v>816</v>
      </c>
      <c r="V131" s="1067" t="s">
        <v>29</v>
      </c>
    </row>
    <row r="132" spans="1:23" x14ac:dyDescent="0.2">
      <c r="A132" s="50"/>
      <c r="B132" s="50"/>
      <c r="C132" s="50"/>
      <c r="D132" s="18"/>
      <c r="E132" s="18"/>
      <c r="F132" s="18"/>
      <c r="G132" s="18"/>
      <c r="H132" s="18"/>
      <c r="I132" s="18"/>
      <c r="J132" s="18"/>
      <c r="K132" s="18"/>
      <c r="L132" s="18"/>
      <c r="M132" s="18"/>
      <c r="T132" s="629" t="s">
        <v>766</v>
      </c>
      <c r="U132" s="51">
        <f>'10'!G9</f>
        <v>13078876</v>
      </c>
      <c r="V132" s="51">
        <f>'10'!H9</f>
        <v>6493872</v>
      </c>
      <c r="W132" s="1113">
        <f>V132/(V132+U132)</f>
        <v>0.33178131144385042</v>
      </c>
    </row>
    <row r="133" spans="1:23" x14ac:dyDescent="0.2">
      <c r="A133" s="50"/>
      <c r="B133" s="50"/>
      <c r="C133" s="50"/>
      <c r="D133" s="18"/>
      <c r="E133" s="18"/>
      <c r="F133" s="18"/>
      <c r="G133" s="18"/>
      <c r="H133" s="18"/>
      <c r="I133" s="18"/>
      <c r="J133" s="18"/>
      <c r="K133" s="18"/>
      <c r="L133" s="18"/>
      <c r="M133" s="18"/>
      <c r="T133" s="629" t="s">
        <v>767</v>
      </c>
      <c r="U133" s="51">
        <f>'10'!G10</f>
        <v>13411599</v>
      </c>
      <c r="V133" s="51">
        <f>'10'!H10</f>
        <v>6621259</v>
      </c>
      <c r="W133" s="1113">
        <f t="shared" ref="W133:W146" si="11">V133/(V133+U133)</f>
        <v>0.3305199387925577</v>
      </c>
    </row>
    <row r="134" spans="1:23" x14ac:dyDescent="0.2">
      <c r="A134" s="50"/>
      <c r="B134" s="50"/>
      <c r="C134" s="50"/>
      <c r="D134" s="18"/>
      <c r="E134" s="18"/>
      <c r="F134" s="18"/>
      <c r="G134" s="18"/>
      <c r="H134" s="18"/>
      <c r="I134" s="18"/>
      <c r="J134" s="18"/>
      <c r="K134" s="18"/>
      <c r="L134" s="18"/>
      <c r="M134" s="18"/>
      <c r="T134" s="629" t="s">
        <v>768</v>
      </c>
      <c r="U134" s="51">
        <f>'10'!G11</f>
        <v>14255920</v>
      </c>
      <c r="V134" s="51">
        <f>'10'!H11</f>
        <v>6869592</v>
      </c>
      <c r="W134" s="1113">
        <f t="shared" si="11"/>
        <v>0.32517990569885358</v>
      </c>
    </row>
    <row r="135" spans="1:23" x14ac:dyDescent="0.2">
      <c r="A135" s="50"/>
      <c r="B135" s="50"/>
      <c r="C135" s="50"/>
      <c r="D135" s="18"/>
      <c r="E135" s="18"/>
      <c r="F135" s="18"/>
      <c r="G135" s="18"/>
      <c r="H135" s="18"/>
      <c r="I135" s="18"/>
      <c r="J135" s="18"/>
      <c r="K135" s="18"/>
      <c r="L135" s="18"/>
      <c r="M135" s="18"/>
      <c r="T135" s="629" t="s">
        <v>769</v>
      </c>
      <c r="U135" s="51">
        <f>'10'!G12</f>
        <v>14822661</v>
      </c>
      <c r="V135" s="51">
        <f>'10'!H12</f>
        <v>7029024</v>
      </c>
      <c r="W135" s="1113">
        <f t="shared" si="11"/>
        <v>0.32166965613864562</v>
      </c>
    </row>
    <row r="136" spans="1:23" x14ac:dyDescent="0.2">
      <c r="A136" s="50"/>
      <c r="B136" s="50"/>
      <c r="C136" s="50"/>
      <c r="D136" s="18"/>
      <c r="E136" s="18"/>
      <c r="F136" s="18"/>
      <c r="G136" s="18"/>
      <c r="H136" s="18"/>
      <c r="I136" s="18"/>
      <c r="J136" s="18"/>
      <c r="K136" s="18"/>
      <c r="L136" s="18"/>
      <c r="M136" s="18"/>
      <c r="T136" s="629" t="s">
        <v>770</v>
      </c>
      <c r="U136" s="51">
        <f>'10'!G13</f>
        <v>15956087</v>
      </c>
      <c r="V136" s="51">
        <f>'10'!H13</f>
        <v>7190882</v>
      </c>
      <c r="W136" s="1113">
        <f t="shared" si="11"/>
        <v>0.3106619272700456</v>
      </c>
    </row>
    <row r="137" spans="1:23" x14ac:dyDescent="0.2">
      <c r="A137" s="50"/>
      <c r="B137" s="50"/>
      <c r="C137" s="50"/>
      <c r="D137" s="18"/>
      <c r="E137" s="18"/>
      <c r="F137" s="18"/>
      <c r="G137" s="18"/>
      <c r="H137" s="18"/>
      <c r="I137" s="18"/>
      <c r="J137" s="18"/>
      <c r="K137" s="18"/>
      <c r="L137" s="18"/>
      <c r="M137" s="18"/>
      <c r="T137" s="629" t="s">
        <v>771</v>
      </c>
      <c r="U137" s="51">
        <f>'10'!G14</f>
        <v>16599421</v>
      </c>
      <c r="V137" s="51">
        <f>'10'!H14</f>
        <v>7351917</v>
      </c>
      <c r="W137" s="1113">
        <f t="shared" si="11"/>
        <v>0.30695224625864326</v>
      </c>
    </row>
    <row r="138" spans="1:23" x14ac:dyDescent="0.2">
      <c r="A138" s="50"/>
      <c r="B138" s="50"/>
      <c r="C138" s="50"/>
      <c r="D138" s="18"/>
      <c r="E138" s="18"/>
      <c r="F138" s="18"/>
      <c r="G138" s="18"/>
      <c r="H138" s="18"/>
      <c r="I138" s="18"/>
      <c r="J138" s="18"/>
      <c r="K138" s="18"/>
      <c r="L138" s="18"/>
      <c r="M138" s="18"/>
      <c r="T138" s="629" t="s">
        <v>772</v>
      </c>
      <c r="U138" s="51">
        <f>'10'!G15</f>
        <v>17088587</v>
      </c>
      <c r="V138" s="51">
        <f>'10'!H15</f>
        <v>7504803</v>
      </c>
      <c r="W138" s="1113">
        <f t="shared" si="11"/>
        <v>0.30515528766062749</v>
      </c>
    </row>
    <row r="139" spans="1:23" x14ac:dyDescent="0.2">
      <c r="A139" s="50"/>
      <c r="B139" s="50"/>
      <c r="C139" s="50"/>
      <c r="D139" s="18"/>
      <c r="E139" s="18"/>
      <c r="F139" s="18"/>
      <c r="G139" s="18"/>
      <c r="H139" s="18"/>
      <c r="I139" s="18"/>
      <c r="J139" s="18"/>
      <c r="K139" s="18"/>
      <c r="L139" s="18"/>
      <c r="M139" s="18"/>
      <c r="T139" s="629" t="s">
        <v>773</v>
      </c>
      <c r="U139" s="51">
        <f>'10'!G16</f>
        <v>17493668</v>
      </c>
      <c r="V139" s="51">
        <f>'10'!H16</f>
        <v>7676615</v>
      </c>
      <c r="W139" s="1113">
        <f t="shared" si="11"/>
        <v>0.3049872343509209</v>
      </c>
    </row>
    <row r="140" spans="1:23" x14ac:dyDescent="0.2">
      <c r="A140" s="50"/>
      <c r="B140" s="50"/>
      <c r="C140" s="50"/>
      <c r="D140" s="18"/>
      <c r="E140" s="18"/>
      <c r="F140" s="18"/>
      <c r="G140" s="18"/>
      <c r="H140" s="18"/>
      <c r="I140" s="18"/>
      <c r="J140" s="18"/>
      <c r="K140" s="18"/>
      <c r="L140" s="18"/>
      <c r="M140" s="18"/>
      <c r="T140" s="629" t="s">
        <v>774</v>
      </c>
      <c r="U140" s="51">
        <f>'10'!G17</f>
        <v>18193777</v>
      </c>
      <c r="V140" s="51">
        <f>'10'!H17</f>
        <v>7901848</v>
      </c>
      <c r="W140" s="1113">
        <f t="shared" si="11"/>
        <v>0.30280355423562377</v>
      </c>
    </row>
    <row r="141" spans="1:23" x14ac:dyDescent="0.2">
      <c r="A141" s="50"/>
      <c r="B141" s="50"/>
      <c r="C141" s="50"/>
      <c r="D141" s="18"/>
      <c r="E141" s="18"/>
      <c r="F141" s="18"/>
      <c r="G141" s="18"/>
      <c r="H141" s="18"/>
      <c r="I141" s="18"/>
      <c r="J141" s="18"/>
      <c r="K141" s="18"/>
      <c r="L141" s="18"/>
      <c r="M141" s="18"/>
      <c r="T141" s="629" t="s">
        <v>775</v>
      </c>
      <c r="U141" s="51">
        <f>'10'!G32</f>
        <v>18906231</v>
      </c>
      <c r="V141" s="51">
        <f>'10'!H32</f>
        <v>8142125</v>
      </c>
      <c r="W141" s="1113">
        <f t="shared" si="11"/>
        <v>0.30102106760203834</v>
      </c>
    </row>
    <row r="142" spans="1:23" x14ac:dyDescent="0.2">
      <c r="A142" s="50"/>
      <c r="B142" s="50"/>
      <c r="C142" s="50"/>
      <c r="D142" s="18"/>
      <c r="E142" s="18"/>
      <c r="F142" s="18"/>
      <c r="G142" s="18"/>
      <c r="H142" s="18"/>
      <c r="I142" s="18"/>
      <c r="J142" s="107"/>
      <c r="K142" s="18"/>
      <c r="L142" s="18"/>
      <c r="M142" s="18"/>
      <c r="N142" s="18"/>
      <c r="O142" s="18"/>
      <c r="P142" s="18"/>
      <c r="Q142" s="18"/>
      <c r="T142" s="629" t="s">
        <v>776</v>
      </c>
      <c r="U142" s="51">
        <f>'10'!G59</f>
        <v>19763710</v>
      </c>
      <c r="V142" s="51">
        <f>'10'!H59</f>
        <v>8377553</v>
      </c>
      <c r="W142" s="1113">
        <f t="shared" si="11"/>
        <v>0.2976964111383345</v>
      </c>
    </row>
    <row r="143" spans="1:23" x14ac:dyDescent="0.2">
      <c r="A143" s="50"/>
      <c r="B143" s="50"/>
      <c r="C143" s="50"/>
      <c r="D143" s="18"/>
      <c r="E143" s="18"/>
      <c r="F143" s="18"/>
      <c r="G143" s="18"/>
      <c r="H143" s="18"/>
      <c r="I143" s="18"/>
      <c r="J143" s="18"/>
      <c r="K143" s="18"/>
      <c r="L143" s="18"/>
      <c r="M143" s="18"/>
      <c r="N143" s="18"/>
      <c r="O143" s="18"/>
      <c r="P143" s="18"/>
      <c r="Q143" s="18"/>
      <c r="T143" s="629" t="s">
        <v>777</v>
      </c>
      <c r="U143" s="51">
        <f>'10'!G72</f>
        <v>20473754</v>
      </c>
      <c r="V143" s="51">
        <f>'10'!H72</f>
        <v>8577669</v>
      </c>
      <c r="W143" s="1113">
        <f t="shared" si="11"/>
        <v>0.29525813589234512</v>
      </c>
    </row>
    <row r="144" spans="1:23" x14ac:dyDescent="0.2">
      <c r="A144" s="50"/>
      <c r="B144" s="50"/>
      <c r="C144" s="50"/>
      <c r="D144" s="18"/>
      <c r="E144" s="18"/>
      <c r="F144" s="18"/>
      <c r="G144" s="18"/>
      <c r="H144" s="18"/>
      <c r="I144" s="18"/>
      <c r="J144" s="18"/>
      <c r="K144" s="18"/>
      <c r="L144" s="18"/>
      <c r="M144" s="18"/>
      <c r="N144" s="18"/>
      <c r="O144" s="18"/>
      <c r="P144" s="18"/>
      <c r="Q144" s="18"/>
      <c r="T144" s="629" t="s">
        <v>778</v>
      </c>
      <c r="U144" s="51">
        <f>'10'!G85</f>
        <v>21251776</v>
      </c>
      <c r="V144" s="51">
        <f>'10'!H85</f>
        <v>8805489</v>
      </c>
      <c r="W144" s="1113">
        <f t="shared" si="11"/>
        <v>0.29295709373424361</v>
      </c>
    </row>
    <row r="145" spans="1:23" x14ac:dyDescent="0.2">
      <c r="A145" s="50"/>
      <c r="B145" s="50"/>
      <c r="C145" s="50"/>
      <c r="D145" s="18"/>
      <c r="E145" s="18"/>
      <c r="F145" s="18"/>
      <c r="G145" s="18"/>
      <c r="H145" s="18"/>
      <c r="I145" s="18"/>
      <c r="J145" s="18"/>
      <c r="K145" s="18"/>
      <c r="L145" s="18"/>
      <c r="M145" s="18"/>
      <c r="N145" s="18"/>
      <c r="O145" s="18"/>
      <c r="P145" s="18"/>
      <c r="Q145" s="18"/>
      <c r="T145" s="629" t="s">
        <v>798</v>
      </c>
      <c r="U145" s="51">
        <f>'10'!G98</f>
        <v>22151402</v>
      </c>
      <c r="V145" s="51">
        <f>'10'!H98</f>
        <v>9047641</v>
      </c>
      <c r="W145" s="1113">
        <f t="shared" si="11"/>
        <v>0.28999738870195474</v>
      </c>
    </row>
    <row r="146" spans="1:23" x14ac:dyDescent="0.2">
      <c r="A146" s="50"/>
      <c r="B146" s="50"/>
      <c r="C146" s="50"/>
      <c r="D146" s="18"/>
      <c r="E146" s="18"/>
      <c r="F146" s="18"/>
      <c r="G146" s="18"/>
      <c r="H146" s="18"/>
      <c r="I146" s="18"/>
      <c r="J146" s="18"/>
      <c r="K146" s="18"/>
      <c r="L146" s="18"/>
      <c r="M146" s="18"/>
      <c r="N146" s="18"/>
      <c r="O146" s="18"/>
      <c r="P146" s="18"/>
      <c r="Q146" s="18"/>
      <c r="T146" s="629" t="str">
        <f>T126</f>
        <v>set/14</v>
      </c>
      <c r="U146" s="51">
        <f>'10'!G107</f>
        <v>22654283</v>
      </c>
      <c r="V146" s="51">
        <f>'10'!H107</f>
        <v>9196195</v>
      </c>
      <c r="W146" s="1113">
        <f t="shared" si="11"/>
        <v>0.28873020367229651</v>
      </c>
    </row>
    <row r="147" spans="1:23" x14ac:dyDescent="0.2">
      <c r="A147" s="50"/>
      <c r="B147" s="50"/>
      <c r="C147" s="50"/>
      <c r="D147" s="18"/>
      <c r="E147" s="18"/>
      <c r="F147" s="18"/>
      <c r="G147" s="18"/>
      <c r="H147" s="18"/>
      <c r="I147" s="18"/>
      <c r="J147" s="18"/>
      <c r="K147" s="18"/>
      <c r="L147" s="18"/>
      <c r="M147" s="18"/>
      <c r="N147" s="18"/>
      <c r="O147" s="18"/>
      <c r="P147" s="18"/>
      <c r="Q147" s="18"/>
      <c r="T147" s="629"/>
      <c r="U147" s="870"/>
      <c r="V147" s="571"/>
    </row>
    <row r="148" spans="1:23" x14ac:dyDescent="0.2">
      <c r="A148" s="50"/>
      <c r="B148" s="50"/>
      <c r="C148" s="50"/>
      <c r="D148" s="18"/>
      <c r="E148" s="18"/>
      <c r="F148" s="18"/>
      <c r="G148" s="18"/>
      <c r="H148" s="18"/>
      <c r="I148" s="18"/>
      <c r="J148" s="18"/>
      <c r="K148" s="18"/>
      <c r="L148" s="18"/>
      <c r="M148" s="18"/>
      <c r="N148" s="18"/>
      <c r="O148" s="18"/>
      <c r="P148" s="18"/>
      <c r="Q148" s="18"/>
      <c r="T148" s="629"/>
      <c r="U148" s="870"/>
      <c r="V148" s="571"/>
    </row>
    <row r="149" spans="1:23" x14ac:dyDescent="0.2">
      <c r="A149" s="50"/>
      <c r="B149" s="50"/>
      <c r="C149" s="50"/>
      <c r="D149" s="18"/>
      <c r="E149" s="18"/>
      <c r="F149" s="18"/>
      <c r="G149" s="18"/>
      <c r="H149" s="18"/>
      <c r="I149" s="18"/>
      <c r="J149" s="18"/>
      <c r="K149" s="18"/>
      <c r="L149" s="18"/>
      <c r="M149" s="18"/>
      <c r="N149" s="18"/>
      <c r="O149" s="18"/>
      <c r="P149" s="18"/>
      <c r="Q149" s="18"/>
      <c r="T149" s="629"/>
      <c r="U149" s="1094"/>
      <c r="V149" s="571"/>
    </row>
    <row r="150" spans="1:23" ht="12.75" customHeight="1" x14ac:dyDescent="0.2">
      <c r="A150" s="50"/>
      <c r="B150" s="50"/>
      <c r="C150" s="50"/>
      <c r="D150" s="18"/>
      <c r="E150" s="18"/>
      <c r="F150" s="18"/>
      <c r="G150" s="18"/>
      <c r="H150" s="18"/>
      <c r="I150" s="18"/>
      <c r="J150" s="18"/>
      <c r="K150" s="18"/>
      <c r="L150" s="18"/>
      <c r="M150" s="18"/>
      <c r="N150" s="18"/>
      <c r="O150" s="18"/>
      <c r="P150" s="18"/>
      <c r="Q150" s="18"/>
      <c r="T150" s="629"/>
      <c r="U150" s="1094"/>
      <c r="V150" s="571"/>
    </row>
    <row r="151" spans="1:23" ht="12.75" customHeight="1" x14ac:dyDescent="0.2">
      <c r="J151" s="588"/>
      <c r="T151" s="629"/>
      <c r="U151" s="1094"/>
      <c r="V151" s="571"/>
    </row>
    <row r="152" spans="1:23" ht="12.75" customHeight="1" x14ac:dyDescent="0.2">
      <c r="K152" s="516"/>
      <c r="T152" s="629"/>
      <c r="U152" s="1094"/>
      <c r="V152" s="571"/>
    </row>
    <row r="153" spans="1:23" ht="12.75" customHeight="1" x14ac:dyDescent="0.2">
      <c r="T153" s="629"/>
      <c r="U153" s="1094"/>
      <c r="V153" s="571"/>
    </row>
    <row r="154" spans="1:23" ht="12.75" customHeight="1" x14ac:dyDescent="0.2">
      <c r="U154" s="1094"/>
    </row>
    <row r="155" spans="1:23" ht="12.75" customHeight="1" x14ac:dyDescent="0.2">
      <c r="U155" s="1094"/>
    </row>
    <row r="156" spans="1:23" ht="12.75" customHeight="1" x14ac:dyDescent="0.2">
      <c r="U156" s="1094"/>
    </row>
    <row r="157" spans="1:23" ht="12.75" customHeight="1" x14ac:dyDescent="0.2">
      <c r="T157" s="629"/>
      <c r="U157" s="1094"/>
      <c r="V157" s="871"/>
    </row>
    <row r="158" spans="1:23" ht="12.75" customHeight="1" x14ac:dyDescent="0.2">
      <c r="T158" s="629"/>
      <c r="U158" s="1094"/>
      <c r="V158" s="571"/>
    </row>
    <row r="159" spans="1:23" ht="12.75" customHeight="1" x14ac:dyDescent="0.2">
      <c r="T159" s="629"/>
      <c r="U159" s="1094"/>
      <c r="V159" s="571"/>
    </row>
    <row r="160" spans="1:23" ht="12.75" customHeight="1" x14ac:dyDescent="0.2">
      <c r="T160" s="629"/>
      <c r="U160" s="1094"/>
      <c r="V160" s="571"/>
    </row>
    <row r="161" spans="20:22" ht="12.75" customHeight="1" x14ac:dyDescent="0.2">
      <c r="T161" s="629"/>
      <c r="U161" s="1094"/>
      <c r="V161" s="571"/>
    </row>
    <row r="162" spans="20:22" ht="12.75" customHeight="1" x14ac:dyDescent="0.2">
      <c r="T162" s="629"/>
      <c r="U162" s="1094"/>
      <c r="V162" s="571"/>
    </row>
    <row r="163" spans="20:22" ht="12.75" customHeight="1" x14ac:dyDescent="0.2">
      <c r="T163" s="629"/>
      <c r="U163" s="872"/>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c r="T167" s="629"/>
      <c r="U167" s="872"/>
      <c r="V167" s="571"/>
    </row>
    <row r="168" spans="20:22" ht="12.75" customHeight="1" x14ac:dyDescent="0.2">
      <c r="T168" s="629"/>
      <c r="U168" s="872"/>
      <c r="V168" s="571"/>
    </row>
    <row r="169" spans="20:22" ht="12.75" customHeight="1" x14ac:dyDescent="0.2">
      <c r="T169" s="629"/>
      <c r="U169" s="872"/>
      <c r="V169" s="571"/>
    </row>
    <row r="170" spans="20:22" ht="12.75" customHeight="1" x14ac:dyDescent="0.2"/>
    <row r="171" spans="20:22" ht="12.75" customHeight="1" x14ac:dyDescent="0.2"/>
    <row r="172" spans="20:22" ht="12.75" customHeight="1" x14ac:dyDescent="0.2"/>
    <row r="173" spans="20:22" ht="12.75" customHeight="1" x14ac:dyDescent="0.2"/>
    <row r="174" spans="20:22" ht="12.75" customHeight="1" x14ac:dyDescent="0.2"/>
    <row r="175" spans="20:22" ht="12.75" customHeight="1" x14ac:dyDescent="0.2"/>
  </sheetData>
  <mergeCells count="13">
    <mergeCell ref="C3:K3"/>
    <mergeCell ref="P1:R1"/>
    <mergeCell ref="A5:C7"/>
    <mergeCell ref="E6:E7"/>
    <mergeCell ref="J6:J7"/>
    <mergeCell ref="O6:O7"/>
    <mergeCell ref="O5:R5"/>
    <mergeCell ref="J5:M5"/>
    <mergeCell ref="E5:H5"/>
    <mergeCell ref="F6:H6"/>
    <mergeCell ref="P109:R109"/>
    <mergeCell ref="K6:M6"/>
    <mergeCell ref="P6:R6"/>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8"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AF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7109375" style="65" customWidth="1"/>
    <col min="4" max="4" width="0.85546875" style="65" customWidth="1"/>
    <col min="5" max="5" width="8.7109375" style="65" customWidth="1"/>
    <col min="6" max="7" width="5.7109375" style="65" customWidth="1"/>
    <col min="8" max="8" width="5.5703125" style="65" customWidth="1"/>
    <col min="9" max="10" width="8.7109375" style="65" customWidth="1"/>
    <col min="11" max="11" width="7.85546875"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7109375" style="65" customWidth="1"/>
    <col min="20" max="20" width="0.85546875" style="65" customWidth="1"/>
    <col min="21" max="21" width="6.85546875" style="65" customWidth="1"/>
    <col min="22" max="23" width="7" style="65" customWidth="1"/>
    <col min="24" max="25" width="11.42578125" style="65" customWidth="1"/>
    <col min="26" max="26" width="24.7109375" style="65" customWidth="1"/>
    <col min="27" max="27" width="9.7109375" style="65" customWidth="1"/>
    <col min="28" max="28" width="13" style="65" customWidth="1"/>
    <col min="29" max="29" width="24.7109375" style="65" customWidth="1"/>
    <col min="30" max="30" width="11.5703125" style="65" customWidth="1"/>
    <col min="31" max="31" width="13.85546875" style="65" customWidth="1"/>
    <col min="32" max="16384" width="11.42578125" style="65"/>
  </cols>
  <sheetData>
    <row r="1" spans="1:23" s="45" customFormat="1" ht="16.5" customHeight="1" x14ac:dyDescent="0.2">
      <c r="A1" s="64" t="str">
        <f>'01'!A1</f>
        <v>Boletim Estatístico da Previdência Social - Vol. 19 Nº 09</v>
      </c>
      <c r="B1" s="64"/>
      <c r="C1" s="344"/>
      <c r="Q1" s="18"/>
      <c r="V1" s="1205">
        <f>'01'!K1</f>
        <v>41883</v>
      </c>
      <c r="W1" s="1205"/>
    </row>
    <row r="2" spans="1:23" ht="9" customHeight="1" x14ac:dyDescent="0.2">
      <c r="D2" s="67"/>
      <c r="E2" s="1"/>
      <c r="F2" s="1"/>
      <c r="G2" s="1"/>
      <c r="H2" s="1"/>
      <c r="I2" s="2"/>
      <c r="J2" s="67"/>
      <c r="K2" s="2"/>
      <c r="L2" s="66"/>
      <c r="M2" s="2"/>
      <c r="N2" s="66"/>
      <c r="O2" s="2"/>
      <c r="P2" s="67"/>
      <c r="Q2" s="66"/>
    </row>
    <row r="3" spans="1:23" ht="15" customHeight="1" x14ac:dyDescent="0.2">
      <c r="A3" s="917" t="s">
        <v>593</v>
      </c>
      <c r="B3" s="169"/>
      <c r="C3" s="1134" t="s">
        <v>302</v>
      </c>
      <c r="D3" s="1135"/>
      <c r="E3" s="1135"/>
      <c r="F3" s="1135"/>
      <c r="G3" s="1135"/>
      <c r="H3" s="1135"/>
      <c r="I3" s="1135"/>
      <c r="J3" s="1136"/>
      <c r="K3"/>
      <c r="L3" s="345"/>
      <c r="M3" s="346"/>
      <c r="N3" s="347"/>
      <c r="O3" s="66"/>
      <c r="P3" s="69"/>
      <c r="Q3" s="27"/>
    </row>
    <row r="4" spans="1:23" ht="9" customHeight="1" x14ac:dyDescent="0.2">
      <c r="A4" s="68"/>
      <c r="B4" s="68"/>
      <c r="C4" s="68"/>
      <c r="D4" s="67"/>
      <c r="E4" s="1"/>
      <c r="F4" s="1"/>
      <c r="G4" s="1"/>
      <c r="H4" s="1"/>
      <c r="I4" s="2"/>
      <c r="J4" s="67"/>
      <c r="K4" s="2"/>
      <c r="L4" s="2"/>
      <c r="M4" s="2"/>
      <c r="N4" s="2"/>
      <c r="O4" s="2"/>
      <c r="P4" s="67"/>
      <c r="Q4" s="2"/>
    </row>
    <row r="5" spans="1:23" ht="18.75" customHeight="1" x14ac:dyDescent="0.2">
      <c r="A5" s="1296" t="s">
        <v>200</v>
      </c>
      <c r="B5" s="1296"/>
      <c r="C5" s="1296"/>
      <c r="D5" s="552"/>
      <c r="E5" s="1301" t="s">
        <v>98</v>
      </c>
      <c r="F5" s="1302"/>
      <c r="G5" s="1302"/>
      <c r="H5" s="1302"/>
      <c r="I5" s="1302"/>
      <c r="J5" s="1302"/>
      <c r="K5" s="1303"/>
      <c r="L5" s="552"/>
      <c r="M5" s="1200" t="s">
        <v>99</v>
      </c>
      <c r="N5" s="1201"/>
      <c r="O5" s="1201"/>
      <c r="P5" s="1201"/>
      <c r="Q5" s="1201"/>
      <c r="R5" s="1201"/>
      <c r="S5" s="1202"/>
      <c r="T5" s="552"/>
      <c r="U5" s="1200" t="s">
        <v>136</v>
      </c>
      <c r="V5" s="1201"/>
      <c r="W5" s="1202"/>
    </row>
    <row r="6" spans="1:23" ht="24" customHeight="1" x14ac:dyDescent="0.2">
      <c r="A6" s="1296"/>
      <c r="B6" s="1296"/>
      <c r="C6" s="1296"/>
      <c r="D6" s="552"/>
      <c r="E6" s="1194" t="s">
        <v>119</v>
      </c>
      <c r="F6" s="1196" t="s">
        <v>204</v>
      </c>
      <c r="G6" s="1196" t="s">
        <v>201</v>
      </c>
      <c r="H6" s="1196" t="s">
        <v>202</v>
      </c>
      <c r="I6" s="1299" t="s">
        <v>203</v>
      </c>
      <c r="J6" s="1203" t="s">
        <v>27</v>
      </c>
      <c r="K6" s="1204"/>
      <c r="L6" s="552"/>
      <c r="M6" s="1194" t="s">
        <v>119</v>
      </c>
      <c r="N6" s="1196" t="s">
        <v>204</v>
      </c>
      <c r="O6" s="1196" t="s">
        <v>201</v>
      </c>
      <c r="P6" s="1196" t="s">
        <v>202</v>
      </c>
      <c r="Q6" s="1295" t="s">
        <v>203</v>
      </c>
      <c r="R6" s="1203" t="s">
        <v>27</v>
      </c>
      <c r="S6" s="1204"/>
      <c r="T6" s="552"/>
      <c r="U6" s="1198" t="s">
        <v>38</v>
      </c>
      <c r="V6" s="1203" t="s">
        <v>27</v>
      </c>
      <c r="W6" s="1204"/>
    </row>
    <row r="7" spans="1:23" ht="24" customHeight="1" x14ac:dyDescent="0.2">
      <c r="A7" s="1296"/>
      <c r="B7" s="1296"/>
      <c r="C7" s="1296"/>
      <c r="D7" s="552"/>
      <c r="E7" s="1195"/>
      <c r="F7" s="1197"/>
      <c r="G7" s="1197"/>
      <c r="H7" s="1197"/>
      <c r="I7" s="1300"/>
      <c r="J7" s="934" t="s">
        <v>28</v>
      </c>
      <c r="K7" s="933" t="s">
        <v>29</v>
      </c>
      <c r="L7" s="552"/>
      <c r="M7" s="1195"/>
      <c r="N7" s="1197"/>
      <c r="O7" s="1197"/>
      <c r="P7" s="1197"/>
      <c r="Q7" s="1245"/>
      <c r="R7" s="934" t="s">
        <v>28</v>
      </c>
      <c r="S7" s="933" t="s">
        <v>29</v>
      </c>
      <c r="T7" s="552"/>
      <c r="U7" s="1199"/>
      <c r="V7" s="934" t="s">
        <v>28</v>
      </c>
      <c r="W7" s="933" t="s">
        <v>29</v>
      </c>
    </row>
    <row r="8" spans="1:23" ht="6" customHeight="1" x14ac:dyDescent="0.2">
      <c r="A8" s="9"/>
      <c r="B8" s="9"/>
      <c r="C8" s="9"/>
      <c r="D8" s="29"/>
      <c r="E8" s="3"/>
      <c r="F8" s="3"/>
      <c r="G8" s="3"/>
      <c r="H8" s="3"/>
      <c r="I8" s="3"/>
      <c r="J8" s="3"/>
      <c r="K8" s="3"/>
      <c r="L8" s="29"/>
      <c r="M8" s="66"/>
      <c r="N8" s="66"/>
      <c r="O8" s="66"/>
      <c r="P8" s="66"/>
      <c r="Q8" s="66"/>
      <c r="R8" s="66"/>
      <c r="S8" s="66"/>
      <c r="T8" s="29"/>
      <c r="U8" s="67"/>
      <c r="V8" s="67"/>
      <c r="W8" s="67"/>
    </row>
    <row r="9" spans="1:23" s="58" customFormat="1" ht="12.75" customHeight="1" x14ac:dyDescent="0.2">
      <c r="A9" s="239" t="s">
        <v>38</v>
      </c>
      <c r="B9" s="240"/>
      <c r="C9" s="258"/>
      <c r="D9" s="137"/>
      <c r="E9" s="688">
        <v>31850478</v>
      </c>
      <c r="F9" s="784">
        <v>100</v>
      </c>
      <c r="G9" s="682"/>
      <c r="H9" s="682"/>
      <c r="I9" s="785">
        <v>0.34030130873923259</v>
      </c>
      <c r="J9" s="691">
        <v>22654283</v>
      </c>
      <c r="K9" s="692">
        <v>9196195</v>
      </c>
      <c r="L9" s="137"/>
      <c r="M9" s="688">
        <v>29568864661.219925</v>
      </c>
      <c r="N9" s="784">
        <v>100</v>
      </c>
      <c r="O9" s="682"/>
      <c r="P9" s="682"/>
      <c r="Q9" s="785">
        <v>-31.679554882040893</v>
      </c>
      <c r="R9" s="691">
        <v>23628373111.120003</v>
      </c>
      <c r="S9" s="692">
        <v>5940491550.0999212</v>
      </c>
      <c r="T9" s="137"/>
      <c r="U9" s="710">
        <v>928.36486351068027</v>
      </c>
      <c r="V9" s="682">
        <v>1042.9980552074855</v>
      </c>
      <c r="W9" s="711">
        <v>645.97276918333307</v>
      </c>
    </row>
    <row r="10" spans="1:23" s="58" customFormat="1" ht="12.75" customHeight="1" x14ac:dyDescent="0.2">
      <c r="A10" s="242" t="s">
        <v>280</v>
      </c>
      <c r="B10" s="115"/>
      <c r="C10" s="259"/>
      <c r="D10" s="137"/>
      <c r="E10" s="698">
        <v>27556461</v>
      </c>
      <c r="F10" s="786">
        <v>86.518202332787595</v>
      </c>
      <c r="G10" s="683">
        <v>100</v>
      </c>
      <c r="H10" s="683"/>
      <c r="I10" s="787">
        <v>0.34236580370738956</v>
      </c>
      <c r="J10" s="702">
        <v>18446904</v>
      </c>
      <c r="K10" s="703">
        <v>9109557</v>
      </c>
      <c r="L10" s="137"/>
      <c r="M10" s="698">
        <v>26450234950.209892</v>
      </c>
      <c r="N10" s="786">
        <v>89.452994740443415</v>
      </c>
      <c r="O10" s="683">
        <v>100</v>
      </c>
      <c r="P10" s="683"/>
      <c r="Q10" s="787">
        <v>-34.148410902990243</v>
      </c>
      <c r="R10" s="702">
        <v>20572351225.069973</v>
      </c>
      <c r="S10" s="703">
        <v>5877883725.1399212</v>
      </c>
      <c r="T10" s="137"/>
      <c r="U10" s="712">
        <v>959.85601889189957</v>
      </c>
      <c r="V10" s="683">
        <v>1115.2197260347846</v>
      </c>
      <c r="W10" s="713">
        <v>645.24364084224089</v>
      </c>
    </row>
    <row r="11" spans="1:23" s="73" customFormat="1" ht="12.75" customHeight="1" x14ac:dyDescent="0.2">
      <c r="A11" s="260" t="s">
        <v>118</v>
      </c>
      <c r="B11" s="115"/>
      <c r="C11" s="259"/>
      <c r="D11" s="140"/>
      <c r="E11" s="698">
        <v>26700438</v>
      </c>
      <c r="F11" s="683">
        <v>83.830572338663174</v>
      </c>
      <c r="G11" s="683">
        <v>96.893566993236178</v>
      </c>
      <c r="H11" s="683">
        <v>100</v>
      </c>
      <c r="I11" s="787">
        <v>0.34937546504782979</v>
      </c>
      <c r="J11" s="702">
        <v>17624713</v>
      </c>
      <c r="K11" s="703">
        <v>9075725</v>
      </c>
      <c r="L11" s="140"/>
      <c r="M11" s="698">
        <v>25707511289.589874</v>
      </c>
      <c r="N11" s="683">
        <v>86.941151052396407</v>
      </c>
      <c r="O11" s="683">
        <v>97.191995980307439</v>
      </c>
      <c r="P11" s="683">
        <v>99.999999999999986</v>
      </c>
      <c r="Q11" s="787">
        <v>-34.255753817917601</v>
      </c>
      <c r="R11" s="702">
        <v>19849969709.439953</v>
      </c>
      <c r="S11" s="703">
        <v>5857541580.1499214</v>
      </c>
      <c r="T11" s="140"/>
      <c r="U11" s="712">
        <v>962.81234373720292</v>
      </c>
      <c r="V11" s="683">
        <v>1126.2577557682757</v>
      </c>
      <c r="W11" s="713">
        <v>645.40756580327422</v>
      </c>
    </row>
    <row r="12" spans="1:23" ht="12.75" customHeight="1" x14ac:dyDescent="0.2">
      <c r="A12" s="261" t="s">
        <v>139</v>
      </c>
      <c r="B12" s="6"/>
      <c r="C12" s="262"/>
      <c r="D12" s="14"/>
      <c r="E12" s="689">
        <v>17770587</v>
      </c>
      <c r="F12" s="684">
        <v>55.793784319343651</v>
      </c>
      <c r="G12" s="684">
        <v>64.487914467681463</v>
      </c>
      <c r="H12" s="684">
        <v>66.555413810065588</v>
      </c>
      <c r="I12" s="788">
        <v>0.34683169156581872</v>
      </c>
      <c r="J12" s="693">
        <v>11200894</v>
      </c>
      <c r="K12" s="694">
        <v>6569693</v>
      </c>
      <c r="L12" s="14"/>
      <c r="M12" s="689">
        <v>17659994132.910015</v>
      </c>
      <c r="N12" s="684">
        <v>59.724965213396921</v>
      </c>
      <c r="O12" s="684">
        <v>66.76687056335534</v>
      </c>
      <c r="P12" s="684">
        <v>68.695852873402558</v>
      </c>
      <c r="Q12" s="788">
        <v>-35.158034899575988</v>
      </c>
      <c r="R12" s="693">
        <v>13424319715.840084</v>
      </c>
      <c r="S12" s="694">
        <v>4235674417.0699306</v>
      </c>
      <c r="T12" s="14"/>
      <c r="U12" s="714">
        <v>993.77663399132598</v>
      </c>
      <c r="V12" s="684">
        <v>1198.5043083025412</v>
      </c>
      <c r="W12" s="715">
        <v>644.72942907224592</v>
      </c>
    </row>
    <row r="13" spans="1:23" ht="12.75" customHeight="1" x14ac:dyDescent="0.2">
      <c r="A13" s="230" t="s">
        <v>176</v>
      </c>
      <c r="B13" s="6"/>
      <c r="C13" s="262"/>
      <c r="D13" s="14"/>
      <c r="E13" s="689">
        <v>9410572</v>
      </c>
      <c r="F13" s="684">
        <v>29.546093468361761</v>
      </c>
      <c r="G13" s="684">
        <v>34.150147219557695</v>
      </c>
      <c r="H13" s="684">
        <v>35.245009838415385</v>
      </c>
      <c r="I13" s="788">
        <v>0.37415632436608171</v>
      </c>
      <c r="J13" s="693">
        <v>3309305</v>
      </c>
      <c r="K13" s="694">
        <v>6101267</v>
      </c>
      <c r="L13" s="14"/>
      <c r="M13" s="689">
        <v>6831754967.289959</v>
      </c>
      <c r="N13" s="684">
        <v>23.104556247132219</v>
      </c>
      <c r="O13" s="684">
        <v>25.828711843770396</v>
      </c>
      <c r="P13" s="684">
        <v>26.574937147091493</v>
      </c>
      <c r="Q13" s="788">
        <v>-35.12967113104407</v>
      </c>
      <c r="R13" s="693">
        <v>2904573709.1300302</v>
      </c>
      <c r="S13" s="694">
        <v>3927181258.1599283</v>
      </c>
      <c r="T13" s="14"/>
      <c r="U13" s="714">
        <v>725.96596331125875</v>
      </c>
      <c r="V13" s="684">
        <v>877.69900602393261</v>
      </c>
      <c r="W13" s="715">
        <v>643.66651355528745</v>
      </c>
    </row>
    <row r="14" spans="1:23" ht="12.75" customHeight="1" x14ac:dyDescent="0.2">
      <c r="A14" s="230" t="s">
        <v>177</v>
      </c>
      <c r="B14" s="6"/>
      <c r="C14" s="262"/>
      <c r="D14" s="14"/>
      <c r="E14" s="689">
        <v>3161242</v>
      </c>
      <c r="F14" s="684">
        <v>9.9252576366357825</v>
      </c>
      <c r="G14" s="684">
        <v>11.471872240778669</v>
      </c>
      <c r="H14" s="684">
        <v>11.839663454210001</v>
      </c>
      <c r="I14" s="788">
        <v>0.21118500719587985</v>
      </c>
      <c r="J14" s="693">
        <v>2711986</v>
      </c>
      <c r="K14" s="694">
        <v>449256</v>
      </c>
      <c r="L14" s="14"/>
      <c r="M14" s="689">
        <v>2880868014.2700124</v>
      </c>
      <c r="N14" s="684">
        <v>9.7429104812682255</v>
      </c>
      <c r="O14" s="684">
        <v>10.891653778096787</v>
      </c>
      <c r="P14" s="684">
        <v>11.206327916450649</v>
      </c>
      <c r="Q14" s="788">
        <v>-36.28179566875891</v>
      </c>
      <c r="R14" s="693">
        <v>2588531773.31001</v>
      </c>
      <c r="S14" s="694">
        <v>292336240.9600023</v>
      </c>
      <c r="T14" s="14"/>
      <c r="U14" s="714">
        <v>911.3089141135074</v>
      </c>
      <c r="V14" s="684">
        <v>954.47829498751469</v>
      </c>
      <c r="W14" s="715">
        <v>650.7119347543545</v>
      </c>
    </row>
    <row r="15" spans="1:23" ht="12.75" customHeight="1" x14ac:dyDescent="0.2">
      <c r="A15" s="230" t="s">
        <v>196</v>
      </c>
      <c r="B15" s="6"/>
      <c r="C15" s="262"/>
      <c r="D15" s="14"/>
      <c r="E15" s="689">
        <v>5198773</v>
      </c>
      <c r="F15" s="684">
        <v>16.322433214346109</v>
      </c>
      <c r="G15" s="684">
        <v>18.865895007345102</v>
      </c>
      <c r="H15" s="684">
        <v>19.470740517440202</v>
      </c>
      <c r="I15" s="788">
        <v>0.37998931473135489</v>
      </c>
      <c r="J15" s="693">
        <v>5179603</v>
      </c>
      <c r="K15" s="694">
        <v>19170</v>
      </c>
      <c r="L15" s="14"/>
      <c r="M15" s="689">
        <v>7947371151.3500443</v>
      </c>
      <c r="N15" s="684">
        <v>26.877498484996476</v>
      </c>
      <c r="O15" s="684">
        <v>30.046504941488163</v>
      </c>
      <c r="P15" s="684">
        <v>30.914587809860429</v>
      </c>
      <c r="Q15" s="788">
        <v>-34.765504554683488</v>
      </c>
      <c r="R15" s="693">
        <v>7931214233.4000444</v>
      </c>
      <c r="S15" s="694">
        <v>16156917.949999699</v>
      </c>
      <c r="T15" s="14"/>
      <c r="U15" s="714">
        <v>1528.7013207443456</v>
      </c>
      <c r="V15" s="684">
        <v>1531.2397945170787</v>
      </c>
      <c r="W15" s="715">
        <v>842.82305425141885</v>
      </c>
    </row>
    <row r="16" spans="1:23" ht="12.75" customHeight="1" x14ac:dyDescent="0.2">
      <c r="A16" s="261" t="s">
        <v>167</v>
      </c>
      <c r="B16" s="6"/>
      <c r="C16" s="262"/>
      <c r="D16" s="14"/>
      <c r="E16" s="689">
        <v>7271344</v>
      </c>
      <c r="F16" s="684">
        <v>22.829622839569318</v>
      </c>
      <c r="G16" s="684">
        <v>26.387074885994977</v>
      </c>
      <c r="H16" s="684">
        <v>27.233051382902406</v>
      </c>
      <c r="I16" s="788">
        <v>0.26100271426827693</v>
      </c>
      <c r="J16" s="693">
        <v>4980125</v>
      </c>
      <c r="K16" s="694">
        <v>2291219</v>
      </c>
      <c r="L16" s="14"/>
      <c r="M16" s="689">
        <v>6398304711.8599033</v>
      </c>
      <c r="N16" s="684">
        <v>21.638655339551775</v>
      </c>
      <c r="O16" s="684">
        <v>24.189973071710391</v>
      </c>
      <c r="P16" s="684">
        <v>24.888853066266527</v>
      </c>
      <c r="Q16" s="788">
        <v>-35.404226504259697</v>
      </c>
      <c r="R16" s="693">
        <v>4923778058.2999096</v>
      </c>
      <c r="S16" s="694">
        <v>1474526653.5599937</v>
      </c>
      <c r="T16" s="14"/>
      <c r="U16" s="714">
        <v>879.93426137725066</v>
      </c>
      <c r="V16" s="684">
        <v>988.68563706732448</v>
      </c>
      <c r="W16" s="715">
        <v>643.55552810970653</v>
      </c>
    </row>
    <row r="17" spans="1:23" ht="12.75" customHeight="1" x14ac:dyDescent="0.2">
      <c r="A17" s="261" t="s">
        <v>556</v>
      </c>
      <c r="B17" s="6"/>
      <c r="C17" s="262"/>
      <c r="D17" s="14"/>
      <c r="E17" s="689">
        <v>1570603</v>
      </c>
      <c r="F17" s="684">
        <v>4.9311756011950596</v>
      </c>
      <c r="G17" s="684">
        <v>5.6995816697942452</v>
      </c>
      <c r="H17" s="684">
        <v>5.8823117433504279</v>
      </c>
      <c r="I17" s="788">
        <v>0.77573943881121821</v>
      </c>
      <c r="J17" s="693">
        <v>1369087</v>
      </c>
      <c r="K17" s="694">
        <v>201516</v>
      </c>
      <c r="L17" s="14"/>
      <c r="M17" s="689">
        <v>1590973634.0999579</v>
      </c>
      <c r="N17" s="684">
        <v>5.3805705843909095</v>
      </c>
      <c r="O17" s="684">
        <v>6.0149697614967046</v>
      </c>
      <c r="P17" s="684">
        <v>6.1887501134511398</v>
      </c>
      <c r="Q17" s="788">
        <v>-16.009474453128313</v>
      </c>
      <c r="R17" s="693">
        <v>1451644801.5699611</v>
      </c>
      <c r="S17" s="694">
        <v>139328832.52999696</v>
      </c>
      <c r="T17" s="14"/>
      <c r="U17" s="714">
        <v>1012.9699447282081</v>
      </c>
      <c r="V17" s="684">
        <v>1060.3013552608134</v>
      </c>
      <c r="W17" s="715">
        <v>691.40332544312594</v>
      </c>
    </row>
    <row r="18" spans="1:23" ht="12.75" customHeight="1" x14ac:dyDescent="0.2">
      <c r="A18" s="230" t="s">
        <v>553</v>
      </c>
      <c r="B18" s="6"/>
      <c r="C18" s="262"/>
      <c r="D18" s="14"/>
      <c r="E18" s="689">
        <v>1473446</v>
      </c>
      <c r="F18" s="684">
        <v>4.6261346533009648</v>
      </c>
      <c r="G18" s="684">
        <v>5.3470073678909635</v>
      </c>
      <c r="H18" s="684">
        <v>5.5184338174527321</v>
      </c>
      <c r="I18" s="788">
        <v>0.76539370041046606</v>
      </c>
      <c r="J18" s="693">
        <v>1288113</v>
      </c>
      <c r="K18" s="694">
        <v>185333</v>
      </c>
      <c r="L18" s="14"/>
      <c r="M18" s="689">
        <v>1527836517.7399571</v>
      </c>
      <c r="N18" s="684">
        <v>5.1670449144560529</v>
      </c>
      <c r="O18" s="684">
        <v>5.7762682283010616</v>
      </c>
      <c r="P18" s="684">
        <v>5.943152180423807</v>
      </c>
      <c r="Q18" s="788">
        <v>-15.187734957139066</v>
      </c>
      <c r="R18" s="693">
        <v>1395534965.0799601</v>
      </c>
      <c r="S18" s="694">
        <v>132301552.659997</v>
      </c>
      <c r="T18" s="14"/>
      <c r="U18" s="714">
        <v>1036.9138181785806</v>
      </c>
      <c r="V18" s="684">
        <v>1083.3948303292957</v>
      </c>
      <c r="W18" s="715">
        <v>713.85858244347742</v>
      </c>
    </row>
    <row r="19" spans="1:23" ht="12.75" customHeight="1" x14ac:dyDescent="0.2">
      <c r="A19" s="230" t="s">
        <v>554</v>
      </c>
      <c r="B19" s="6"/>
      <c r="C19" s="262"/>
      <c r="D19" s="14"/>
      <c r="E19" s="689">
        <v>52911</v>
      </c>
      <c r="F19" s="684">
        <v>0.16612309554663512</v>
      </c>
      <c r="G19" s="684">
        <v>0.19200941659380716</v>
      </c>
      <c r="H19" s="684">
        <v>0.19816528852448037</v>
      </c>
      <c r="I19" s="788">
        <v>1.321307519963244</v>
      </c>
      <c r="J19" s="693">
        <v>40357</v>
      </c>
      <c r="K19" s="694">
        <v>12554</v>
      </c>
      <c r="L19" s="14"/>
      <c r="M19" s="689">
        <v>29055587.470000472</v>
      </c>
      <c r="N19" s="684">
        <v>9.8264129525768962E-2</v>
      </c>
      <c r="O19" s="684">
        <v>0.10985001654879405</v>
      </c>
      <c r="P19" s="684">
        <v>0.1130237273561614</v>
      </c>
      <c r="Q19" s="788">
        <v>-31.686388214052407</v>
      </c>
      <c r="R19" s="693">
        <v>24513031.650000501</v>
      </c>
      <c r="S19" s="694">
        <v>4542555.8199999696</v>
      </c>
      <c r="T19" s="14"/>
      <c r="U19" s="714">
        <v>549.14077356316216</v>
      </c>
      <c r="V19" s="684">
        <v>607.40470426445233</v>
      </c>
      <c r="W19" s="715">
        <v>361.84131113589052</v>
      </c>
    </row>
    <row r="20" spans="1:23" ht="12.75" customHeight="1" x14ac:dyDescent="0.2">
      <c r="A20" s="230" t="s">
        <v>555</v>
      </c>
      <c r="B20" s="6"/>
      <c r="C20" s="262"/>
      <c r="D20" s="14"/>
      <c r="E20" s="689">
        <v>44246</v>
      </c>
      <c r="F20" s="684">
        <v>0.13891785234745926</v>
      </c>
      <c r="G20" s="684">
        <v>0.16056488530947424</v>
      </c>
      <c r="H20" s="684">
        <v>0.16571263737321462</v>
      </c>
      <c r="I20" s="788">
        <v>0.47231936055225354</v>
      </c>
      <c r="J20" s="693">
        <v>40617</v>
      </c>
      <c r="K20" s="694">
        <v>3629</v>
      </c>
      <c r="L20" s="14"/>
      <c r="M20" s="689">
        <v>34081528.890000381</v>
      </c>
      <c r="N20" s="684">
        <v>0.11526154040908743</v>
      </c>
      <c r="O20" s="684">
        <v>0.12885151664684902</v>
      </c>
      <c r="P20" s="684">
        <v>0.13257420567117101</v>
      </c>
      <c r="Q20" s="788">
        <v>-32.194655606681252</v>
      </c>
      <c r="R20" s="693">
        <v>31596804.840000398</v>
      </c>
      <c r="S20" s="694">
        <v>2484724.0499999798</v>
      </c>
      <c r="T20" s="14"/>
      <c r="U20" s="714">
        <v>770.27367197035619</v>
      </c>
      <c r="V20" s="684">
        <v>777.92069429057779</v>
      </c>
      <c r="W20" s="715">
        <v>684.68560209423526</v>
      </c>
    </row>
    <row r="21" spans="1:23" ht="12.75" customHeight="1" x14ac:dyDescent="0.2">
      <c r="A21" s="261" t="s">
        <v>178</v>
      </c>
      <c r="B21" s="6"/>
      <c r="C21" s="262"/>
      <c r="D21" s="14"/>
      <c r="E21" s="689">
        <v>87706</v>
      </c>
      <c r="F21" s="684">
        <v>0.27536792383461245</v>
      </c>
      <c r="G21" s="684">
        <v>0.31827744498830962</v>
      </c>
      <c r="H21" s="684">
        <v>0.32848150281280031</v>
      </c>
      <c r="I21" s="788">
        <v>0.59873371260781294</v>
      </c>
      <c r="J21" s="693">
        <v>74409</v>
      </c>
      <c r="K21" s="694">
        <v>13297</v>
      </c>
      <c r="L21" s="14"/>
      <c r="M21" s="689">
        <v>58119285.279999755</v>
      </c>
      <c r="N21" s="684">
        <v>0.19655568770019163</v>
      </c>
      <c r="O21" s="684">
        <v>0.21973069573636644</v>
      </c>
      <c r="P21" s="684">
        <v>0.22607900323488281</v>
      </c>
      <c r="Q21" s="788">
        <v>-13.722052347311674</v>
      </c>
      <c r="R21" s="693">
        <v>50107608.289999798</v>
      </c>
      <c r="S21" s="694">
        <v>8011676.9899999602</v>
      </c>
      <c r="T21" s="14"/>
      <c r="U21" s="714">
        <v>662.66031149521984</v>
      </c>
      <c r="V21" s="684">
        <v>673.40789810372132</v>
      </c>
      <c r="W21" s="715">
        <v>602.51763480484021</v>
      </c>
    </row>
    <row r="22" spans="1:23" ht="12.75" customHeight="1" x14ac:dyDescent="0.2">
      <c r="A22" s="263" t="s">
        <v>558</v>
      </c>
      <c r="B22" s="109"/>
      <c r="C22" s="243"/>
      <c r="D22" s="137"/>
      <c r="E22" s="689">
        <v>198</v>
      </c>
      <c r="F22" s="686">
        <v>6.2165472053512041E-4</v>
      </c>
      <c r="G22" s="686">
        <v>7.1852477718383357E-4</v>
      </c>
      <c r="H22" s="684">
        <v>7.4156086877675935E-4</v>
      </c>
      <c r="I22" s="789">
        <v>-1.0000000000000009</v>
      </c>
      <c r="J22" s="706">
        <v>198</v>
      </c>
      <c r="K22" s="779">
        <v>0</v>
      </c>
      <c r="L22" s="137"/>
      <c r="M22" s="689">
        <v>119525.43999999524</v>
      </c>
      <c r="N22" s="686">
        <v>4.0422735661120905E-4</v>
      </c>
      <c r="O22" s="686">
        <v>4.5188800865092796E-4</v>
      </c>
      <c r="P22" s="686">
        <v>4.6494364488870792E-4</v>
      </c>
      <c r="Q22" s="789">
        <v>-1.7634676838128471</v>
      </c>
      <c r="R22" s="706">
        <v>119525.43999999524</v>
      </c>
      <c r="S22" s="779">
        <v>0</v>
      </c>
      <c r="T22" s="137"/>
      <c r="U22" s="718">
        <v>603.66383838381432</v>
      </c>
      <c r="V22" s="686">
        <v>603.66383838381432</v>
      </c>
      <c r="W22" s="719">
        <v>0</v>
      </c>
    </row>
    <row r="23" spans="1:23" s="73" customFormat="1" ht="12.75" customHeight="1" x14ac:dyDescent="0.2">
      <c r="A23" s="264" t="s">
        <v>117</v>
      </c>
      <c r="B23" s="72"/>
      <c r="C23" s="265"/>
      <c r="D23" s="74"/>
      <c r="E23" s="699">
        <v>856023</v>
      </c>
      <c r="F23" s="685">
        <v>2.6876299941244208</v>
      </c>
      <c r="G23" s="685">
        <v>3.1064330067638224</v>
      </c>
      <c r="H23" s="685">
        <v>100</v>
      </c>
      <c r="I23" s="790">
        <v>0.12421619231754999</v>
      </c>
      <c r="J23" s="704">
        <v>822191</v>
      </c>
      <c r="K23" s="705">
        <v>33832</v>
      </c>
      <c r="L23" s="74"/>
      <c r="M23" s="699">
        <v>742723660.62001956</v>
      </c>
      <c r="N23" s="685">
        <v>2.5118436880470232</v>
      </c>
      <c r="O23" s="685">
        <v>2.8080040196925578</v>
      </c>
      <c r="P23" s="685">
        <v>100</v>
      </c>
      <c r="Q23" s="790">
        <v>-30.204030865208111</v>
      </c>
      <c r="R23" s="704">
        <v>722381515.63001943</v>
      </c>
      <c r="S23" s="705">
        <v>20342144.990000121</v>
      </c>
      <c r="T23" s="74"/>
      <c r="U23" s="716">
        <v>867.64451494880348</v>
      </c>
      <c r="V23" s="685">
        <v>878.6054768661046</v>
      </c>
      <c r="W23" s="717">
        <v>601.26936007330698</v>
      </c>
    </row>
    <row r="24" spans="1:23" ht="12.75" customHeight="1" x14ac:dyDescent="0.2">
      <c r="A24" s="261" t="s">
        <v>170</v>
      </c>
      <c r="B24" s="6"/>
      <c r="C24" s="262"/>
      <c r="D24" s="74"/>
      <c r="E24" s="689">
        <v>194213</v>
      </c>
      <c r="F24" s="684">
        <v>0.6097647890873098</v>
      </c>
      <c r="G24" s="684">
        <v>0.70478208359193872</v>
      </c>
      <c r="H24" s="684">
        <v>22.687824976665347</v>
      </c>
      <c r="I24" s="788">
        <v>0.36277007508616066</v>
      </c>
      <c r="J24" s="693">
        <v>181786</v>
      </c>
      <c r="K24" s="694">
        <v>12427</v>
      </c>
      <c r="L24" s="14"/>
      <c r="M24" s="689">
        <v>219666797.47000593</v>
      </c>
      <c r="N24" s="684">
        <v>0.74289899185105579</v>
      </c>
      <c r="O24" s="684">
        <v>0.83049091202217395</v>
      </c>
      <c r="P24" s="684">
        <v>29.575844842027777</v>
      </c>
      <c r="Q24" s="788">
        <v>-36.342948467878188</v>
      </c>
      <c r="R24" s="693">
        <v>211647883.97000599</v>
      </c>
      <c r="S24" s="694">
        <v>8018913.4999999497</v>
      </c>
      <c r="T24" s="14"/>
      <c r="U24" s="714">
        <v>1131.0612444584344</v>
      </c>
      <c r="V24" s="684">
        <v>1164.269437525475</v>
      </c>
      <c r="W24" s="715">
        <v>645.28152410074438</v>
      </c>
    </row>
    <row r="25" spans="1:23" ht="12.75" customHeight="1" x14ac:dyDescent="0.2">
      <c r="A25" s="261" t="s">
        <v>281</v>
      </c>
      <c r="B25" s="6"/>
      <c r="C25" s="262"/>
      <c r="D25" s="14"/>
      <c r="E25" s="689">
        <v>119076</v>
      </c>
      <c r="F25" s="684">
        <v>0.37385938132545449</v>
      </c>
      <c r="G25" s="684">
        <v>0.43211644630273816</v>
      </c>
      <c r="H25" s="684">
        <v>13.910373903504929</v>
      </c>
      <c r="I25" s="788">
        <v>-0.10318878514081753</v>
      </c>
      <c r="J25" s="693">
        <v>115000</v>
      </c>
      <c r="K25" s="694">
        <v>4076</v>
      </c>
      <c r="L25" s="14"/>
      <c r="M25" s="689">
        <v>116875861.43999994</v>
      </c>
      <c r="N25" s="684">
        <v>0.39526665220015916</v>
      </c>
      <c r="O25" s="684">
        <v>0.44187078738622881</v>
      </c>
      <c r="P25" s="684">
        <v>15.73611662545299</v>
      </c>
      <c r="Q25" s="788">
        <v>-36.793046685309406</v>
      </c>
      <c r="R25" s="693">
        <v>114167072.84</v>
      </c>
      <c r="S25" s="694">
        <v>2708788.5999999298</v>
      </c>
      <c r="T25" s="14"/>
      <c r="U25" s="714">
        <v>981.52324095535573</v>
      </c>
      <c r="V25" s="684">
        <v>992.75715513043485</v>
      </c>
      <c r="W25" s="715">
        <v>664.57031403334884</v>
      </c>
    </row>
    <row r="26" spans="1:23" ht="12.75" customHeight="1" x14ac:dyDescent="0.2">
      <c r="A26" s="261" t="s">
        <v>140</v>
      </c>
      <c r="B26" s="6"/>
      <c r="C26" s="262"/>
      <c r="D26" s="14"/>
      <c r="E26" s="689">
        <v>173433</v>
      </c>
      <c r="F26" s="684">
        <v>0.54452244013417939</v>
      </c>
      <c r="G26" s="684">
        <v>0.62937327111779706</v>
      </c>
      <c r="H26" s="684">
        <v>20.260320108221393</v>
      </c>
      <c r="I26" s="788">
        <v>0.1709628791072948</v>
      </c>
      <c r="J26" s="693">
        <v>163686</v>
      </c>
      <c r="K26" s="694">
        <v>9747</v>
      </c>
      <c r="L26" s="14"/>
      <c r="M26" s="689">
        <v>201670554.65000322</v>
      </c>
      <c r="N26" s="684">
        <v>0.68203685518740131</v>
      </c>
      <c r="O26" s="684">
        <v>0.76245279117417786</v>
      </c>
      <c r="P26" s="684">
        <v>27.152838308887361</v>
      </c>
      <c r="Q26" s="788">
        <v>-13.924155220582001</v>
      </c>
      <c r="R26" s="693">
        <v>194785454.100003</v>
      </c>
      <c r="S26" s="694">
        <v>6885100.5500002299</v>
      </c>
      <c r="T26" s="14"/>
      <c r="U26" s="714">
        <v>1162.8153503082067</v>
      </c>
      <c r="V26" s="684">
        <v>1189.9945878083831</v>
      </c>
      <c r="W26" s="715">
        <v>706.38150713042273</v>
      </c>
    </row>
    <row r="27" spans="1:23" ht="12.75" customHeight="1" x14ac:dyDescent="0.2">
      <c r="A27" s="263" t="s">
        <v>180</v>
      </c>
      <c r="B27" s="109"/>
      <c r="C27" s="243"/>
      <c r="D27" s="137"/>
      <c r="E27" s="689">
        <v>309915</v>
      </c>
      <c r="F27" s="686">
        <v>0.9730309228012215</v>
      </c>
      <c r="G27" s="686">
        <v>1.1246545773784231</v>
      </c>
      <c r="H27" s="684">
        <v>36.204050592098575</v>
      </c>
      <c r="I27" s="789">
        <v>0.16256641629930346</v>
      </c>
      <c r="J27" s="706">
        <v>302333</v>
      </c>
      <c r="K27" s="707">
        <v>7582</v>
      </c>
      <c r="L27" s="137"/>
      <c r="M27" s="689">
        <v>193522744.34001002</v>
      </c>
      <c r="N27" s="686">
        <v>0.65448148434937514</v>
      </c>
      <c r="O27" s="686">
        <v>0.73164848896162393</v>
      </c>
      <c r="P27" s="684">
        <v>26.055820569720218</v>
      </c>
      <c r="Q27" s="789">
        <v>-32.992270857729388</v>
      </c>
      <c r="R27" s="706">
        <v>190793402.00001001</v>
      </c>
      <c r="S27" s="707">
        <v>2729342.3400000101</v>
      </c>
      <c r="T27" s="137"/>
      <c r="U27" s="718">
        <v>624.43813413358509</v>
      </c>
      <c r="V27" s="686">
        <v>631.07038265756637</v>
      </c>
      <c r="W27" s="719">
        <v>359.97656818781456</v>
      </c>
    </row>
    <row r="28" spans="1:23" ht="12.75" customHeight="1" x14ac:dyDescent="0.2">
      <c r="A28" s="261" t="s">
        <v>181</v>
      </c>
      <c r="B28" s="6"/>
      <c r="C28" s="262"/>
      <c r="D28" s="14"/>
      <c r="E28" s="689">
        <v>59386</v>
      </c>
      <c r="F28" s="684">
        <v>0.18645246077625585</v>
      </c>
      <c r="G28" s="684">
        <v>0.21550662837292495</v>
      </c>
      <c r="H28" s="684">
        <v>6.9374304195097558</v>
      </c>
      <c r="I28" s="788">
        <v>-0.52929550098823608</v>
      </c>
      <c r="J28" s="693">
        <v>59386</v>
      </c>
      <c r="K28" s="779">
        <v>0</v>
      </c>
      <c r="L28" s="14"/>
      <c r="M28" s="689">
        <v>10987702.720000399</v>
      </c>
      <c r="N28" s="684">
        <v>3.7159704459031738E-2</v>
      </c>
      <c r="O28" s="684">
        <v>4.1541040148353039E-2</v>
      </c>
      <c r="P28" s="684">
        <v>1.4793796539116522</v>
      </c>
      <c r="Q28" s="788">
        <v>-0.53256457855721528</v>
      </c>
      <c r="R28" s="693">
        <v>10987702.720000399</v>
      </c>
      <c r="S28" s="779">
        <v>0</v>
      </c>
      <c r="T28" s="14"/>
      <c r="U28" s="714">
        <v>185.02176809349677</v>
      </c>
      <c r="V28" s="684">
        <v>185.02176809349677</v>
      </c>
      <c r="W28" s="719">
        <v>0</v>
      </c>
    </row>
    <row r="29" spans="1:23" s="73" customFormat="1" ht="12.75" customHeight="1" x14ac:dyDescent="0.2">
      <c r="A29" s="232" t="s">
        <v>282</v>
      </c>
      <c r="B29" s="72"/>
      <c r="C29" s="265"/>
      <c r="D29" s="74"/>
      <c r="E29" s="699">
        <v>4270661</v>
      </c>
      <c r="F29" s="685">
        <v>13.408467527551707</v>
      </c>
      <c r="G29" s="685">
        <v>100</v>
      </c>
      <c r="H29" s="685"/>
      <c r="I29" s="790">
        <v>0.33104119044207181</v>
      </c>
      <c r="J29" s="704">
        <v>4184023</v>
      </c>
      <c r="K29" s="705">
        <v>86638</v>
      </c>
      <c r="L29" s="74"/>
      <c r="M29" s="699">
        <v>3085075568.600029</v>
      </c>
      <c r="N29" s="685">
        <v>10.433527306329617</v>
      </c>
      <c r="O29" s="685">
        <v>100</v>
      </c>
      <c r="P29" s="685"/>
      <c r="Q29" s="790">
        <v>0.3268933045927902</v>
      </c>
      <c r="R29" s="704">
        <v>3022467743.640029</v>
      </c>
      <c r="S29" s="705">
        <v>62607824.959999919</v>
      </c>
      <c r="T29" s="74"/>
      <c r="U29" s="716">
        <v>722.38830677500016</v>
      </c>
      <c r="V29" s="685">
        <v>722.3831569855206</v>
      </c>
      <c r="W29" s="717">
        <v>722.63700639442186</v>
      </c>
    </row>
    <row r="30" spans="1:23" ht="12.75" customHeight="1" x14ac:dyDescent="0.2">
      <c r="A30" s="266" t="s">
        <v>285</v>
      </c>
      <c r="B30" s="6"/>
      <c r="C30" s="262"/>
      <c r="D30" s="14"/>
      <c r="E30" s="689">
        <v>4085163</v>
      </c>
      <c r="F30" s="684">
        <v>12.826064965178857</v>
      </c>
      <c r="G30" s="684">
        <v>95.656456927861981</v>
      </c>
      <c r="H30" s="685">
        <v>100</v>
      </c>
      <c r="I30" s="788">
        <v>0.38518359066299634</v>
      </c>
      <c r="J30" s="693">
        <v>4085163</v>
      </c>
      <c r="K30" s="779">
        <v>0</v>
      </c>
      <c r="L30" s="14"/>
      <c r="M30" s="689">
        <v>2951108960.3900299</v>
      </c>
      <c r="N30" s="684">
        <v>9.9804608469139513</v>
      </c>
      <c r="O30" s="684">
        <v>95.657590706253217</v>
      </c>
      <c r="P30" s="685">
        <v>100</v>
      </c>
      <c r="Q30" s="788">
        <v>0.38087482243056581</v>
      </c>
      <c r="R30" s="693">
        <v>2951108960.3900299</v>
      </c>
      <c r="S30" s="779">
        <v>0</v>
      </c>
      <c r="T30" s="14"/>
      <c r="U30" s="714">
        <v>722.39686895970362</v>
      </c>
      <c r="V30" s="684">
        <v>722.39686895970362</v>
      </c>
      <c r="W30" s="715">
        <v>0</v>
      </c>
    </row>
    <row r="31" spans="1:23" ht="12.75" customHeight="1" x14ac:dyDescent="0.2">
      <c r="A31" s="261" t="s">
        <v>283</v>
      </c>
      <c r="B31" s="6"/>
      <c r="C31" s="262"/>
      <c r="D31" s="14"/>
      <c r="E31" s="689">
        <v>1861934</v>
      </c>
      <c r="F31" s="684">
        <v>5.8458588910345393</v>
      </c>
      <c r="G31" s="684">
        <v>43.598262657701</v>
      </c>
      <c r="H31" s="684">
        <v>45.577961026279738</v>
      </c>
      <c r="I31" s="788">
        <v>0.27250098821998137</v>
      </c>
      <c r="J31" s="693">
        <v>1861934</v>
      </c>
      <c r="K31" s="779">
        <v>0</v>
      </c>
      <c r="L31" s="14"/>
      <c r="M31" s="689">
        <v>1346156531.6700301</v>
      </c>
      <c r="N31" s="684">
        <v>4.5526148774847535</v>
      </c>
      <c r="O31" s="684">
        <v>43.634475128299698</v>
      </c>
      <c r="P31" s="684">
        <v>45.615277163202975</v>
      </c>
      <c r="Q31" s="788">
        <v>0.26857463804474957</v>
      </c>
      <c r="R31" s="693">
        <v>1346156531.6700301</v>
      </c>
      <c r="S31" s="779">
        <v>0</v>
      </c>
      <c r="T31" s="14"/>
      <c r="U31" s="714">
        <v>722.98831842054017</v>
      </c>
      <c r="V31" s="684">
        <v>722.98831842054017</v>
      </c>
      <c r="W31" s="715">
        <v>0</v>
      </c>
    </row>
    <row r="32" spans="1:23" s="73" customFormat="1" ht="12.75" customHeight="1" x14ac:dyDescent="0.2">
      <c r="A32" s="263" t="s">
        <v>284</v>
      </c>
      <c r="B32" s="109"/>
      <c r="C32" s="243"/>
      <c r="D32" s="140"/>
      <c r="E32" s="689">
        <v>2223229</v>
      </c>
      <c r="F32" s="686">
        <v>6.9802060741443182</v>
      </c>
      <c r="G32" s="686">
        <v>52.058194270160982</v>
      </c>
      <c r="H32" s="686">
        <v>54.422038973720262</v>
      </c>
      <c r="I32" s="789">
        <v>0.47974929201388683</v>
      </c>
      <c r="J32" s="706">
        <v>2223229</v>
      </c>
      <c r="K32" s="779">
        <v>0</v>
      </c>
      <c r="L32" s="137"/>
      <c r="M32" s="689">
        <v>1604952428.72</v>
      </c>
      <c r="N32" s="686">
        <v>5.4278459694291969</v>
      </c>
      <c r="O32" s="686">
        <v>52.023115577953526</v>
      </c>
      <c r="P32" s="686">
        <v>54.384722836797025</v>
      </c>
      <c r="Q32" s="789">
        <v>0.47526095019008174</v>
      </c>
      <c r="R32" s="706">
        <v>1604952428.72</v>
      </c>
      <c r="S32" s="779">
        <v>0</v>
      </c>
      <c r="T32" s="137"/>
      <c r="U32" s="718">
        <v>721.90153543337192</v>
      </c>
      <c r="V32" s="686">
        <v>721.90153543337192</v>
      </c>
      <c r="W32" s="719">
        <v>0</v>
      </c>
    </row>
    <row r="33" spans="1:32" ht="12.75" customHeight="1" x14ac:dyDescent="0.2">
      <c r="A33" s="266" t="s">
        <v>143</v>
      </c>
      <c r="B33" s="6"/>
      <c r="C33" s="262"/>
      <c r="D33" s="14"/>
      <c r="E33" s="689">
        <v>185498</v>
      </c>
      <c r="F33" s="684">
        <v>0.58240256237284727</v>
      </c>
      <c r="G33" s="684">
        <v>4.3435430721380133</v>
      </c>
      <c r="H33" s="685">
        <v>100</v>
      </c>
      <c r="I33" s="788">
        <v>-0.84668754877540442</v>
      </c>
      <c r="J33" s="693">
        <v>98860</v>
      </c>
      <c r="K33" s="694">
        <v>86638</v>
      </c>
      <c r="L33" s="14"/>
      <c r="M33" s="689">
        <v>133966608.20999892</v>
      </c>
      <c r="N33" s="684">
        <v>0.45306645941566515</v>
      </c>
      <c r="O33" s="684">
        <v>4.342409293746778</v>
      </c>
      <c r="P33" s="685">
        <v>100</v>
      </c>
      <c r="Q33" s="788">
        <v>-0.84769484171420828</v>
      </c>
      <c r="R33" s="693">
        <v>71358783.249999002</v>
      </c>
      <c r="S33" s="694">
        <v>62607824.959999919</v>
      </c>
      <c r="T33" s="14"/>
      <c r="U33" s="714">
        <v>722.19974452554163</v>
      </c>
      <c r="V33" s="684">
        <v>721.81654106816711</v>
      </c>
      <c r="W33" s="715">
        <v>722.63700639442186</v>
      </c>
    </row>
    <row r="34" spans="1:32" ht="12.75" customHeight="1" x14ac:dyDescent="0.2">
      <c r="A34" s="261" t="s">
        <v>176</v>
      </c>
      <c r="B34" s="6"/>
      <c r="C34" s="262"/>
      <c r="D34" s="14"/>
      <c r="E34" s="689">
        <v>35907</v>
      </c>
      <c r="F34" s="684">
        <v>0.11273614166795237</v>
      </c>
      <c r="G34" s="684">
        <v>0.84078319491994336</v>
      </c>
      <c r="H34" s="684">
        <v>19.357082017056786</v>
      </c>
      <c r="I34" s="788">
        <v>-1.4518607970139374</v>
      </c>
      <c r="J34" s="693">
        <v>17648</v>
      </c>
      <c r="K34" s="694">
        <v>18259</v>
      </c>
      <c r="L34" s="14"/>
      <c r="M34" s="689">
        <v>25980936.38000001</v>
      </c>
      <c r="N34" s="684">
        <v>8.7865857136119455E-2</v>
      </c>
      <c r="O34" s="684">
        <v>0.84214910793222009</v>
      </c>
      <c r="P34" s="684">
        <v>19.393591229296241</v>
      </c>
      <c r="Q34" s="788">
        <v>-1.4509591630258667</v>
      </c>
      <c r="R34" s="693">
        <v>12765328.4</v>
      </c>
      <c r="S34" s="694">
        <v>13215607.980000012</v>
      </c>
      <c r="T34" s="14"/>
      <c r="U34" s="714">
        <v>723.56187874230682</v>
      </c>
      <c r="V34" s="684">
        <v>723.33003173164104</v>
      </c>
      <c r="W34" s="715">
        <v>723.78596746809853</v>
      </c>
    </row>
    <row r="35" spans="1:32" s="68" customFormat="1" ht="12.75" customHeight="1" x14ac:dyDescent="0.2">
      <c r="A35" s="261" t="s">
        <v>177</v>
      </c>
      <c r="B35" s="6"/>
      <c r="C35" s="262"/>
      <c r="D35" s="17"/>
      <c r="E35" s="777">
        <v>149591</v>
      </c>
      <c r="F35" s="791">
        <v>0.46966642070489489</v>
      </c>
      <c r="G35" s="791">
        <v>3.5027598772180699</v>
      </c>
      <c r="H35" s="791">
        <v>80.642917982943203</v>
      </c>
      <c r="I35" s="792">
        <v>-0.70031730016064664</v>
      </c>
      <c r="J35" s="780">
        <v>81212</v>
      </c>
      <c r="K35" s="781">
        <v>68379</v>
      </c>
      <c r="L35" s="17"/>
      <c r="M35" s="777">
        <v>107985671.82999891</v>
      </c>
      <c r="N35" s="791">
        <v>0.36520060227954565</v>
      </c>
      <c r="O35" s="791">
        <v>3.5002601858145583</v>
      </c>
      <c r="P35" s="791">
        <v>80.606408770703752</v>
      </c>
      <c r="Q35" s="792">
        <v>-0.70144789093721238</v>
      </c>
      <c r="R35" s="780">
        <v>58593454.849999003</v>
      </c>
      <c r="S35" s="781">
        <v>49392216.979999907</v>
      </c>
      <c r="T35" s="17"/>
      <c r="U35" s="795">
        <v>721.872785327987</v>
      </c>
      <c r="V35" s="791">
        <v>721.48764776140229</v>
      </c>
      <c r="W35" s="796">
        <v>722.33020342502675</v>
      </c>
    </row>
    <row r="36" spans="1:32" s="68" customFormat="1" ht="31.5" customHeight="1" x14ac:dyDescent="0.2">
      <c r="A36" s="1176" t="s">
        <v>559</v>
      </c>
      <c r="B36" s="1214"/>
      <c r="C36" s="1215"/>
      <c r="D36" s="17"/>
      <c r="E36" s="778">
        <v>23356</v>
      </c>
      <c r="F36" s="793">
        <v>7.3330139660698332E-2</v>
      </c>
      <c r="G36" s="794"/>
      <c r="H36" s="794"/>
      <c r="I36" s="794">
        <v>-0.39660539895091107</v>
      </c>
      <c r="J36" s="782">
        <v>23356</v>
      </c>
      <c r="K36" s="783">
        <v>0</v>
      </c>
      <c r="L36" s="17"/>
      <c r="M36" s="778">
        <v>33554142.410000402</v>
      </c>
      <c r="N36" s="793">
        <v>0.11347795322695375</v>
      </c>
      <c r="O36" s="794"/>
      <c r="P36" s="794"/>
      <c r="Q36" s="794">
        <v>-12.19598891349113</v>
      </c>
      <c r="R36" s="782">
        <v>33554142.410000402</v>
      </c>
      <c r="S36" s="783">
        <v>0</v>
      </c>
      <c r="T36" s="348"/>
      <c r="U36" s="797">
        <v>1436.6390824627676</v>
      </c>
      <c r="V36" s="793">
        <v>1436.6390824627676</v>
      </c>
      <c r="W36" s="798">
        <v>0</v>
      </c>
    </row>
    <row r="37" spans="1:32" ht="10.5" customHeight="1" x14ac:dyDescent="0.2">
      <c r="A37" s="14" t="s">
        <v>222</v>
      </c>
      <c r="B37" s="14"/>
      <c r="C37" s="14"/>
      <c r="M37" s="1297"/>
      <c r="N37" s="1298"/>
    </row>
    <row r="38" spans="1:32" ht="11.45" customHeight="1" x14ac:dyDescent="0.2">
      <c r="A38" s="9" t="s">
        <v>560</v>
      </c>
      <c r="B38" s="30"/>
      <c r="C38" s="30"/>
    </row>
    <row r="39" spans="1:32" ht="11.45" customHeight="1" x14ac:dyDescent="0.2">
      <c r="A39" s="9" t="s">
        <v>561</v>
      </c>
      <c r="B39" s="30"/>
      <c r="C39" s="30"/>
    </row>
    <row r="40" spans="1:32" ht="11.45" customHeight="1" x14ac:dyDescent="0.2">
      <c r="A40" s="617" t="s">
        <v>10</v>
      </c>
      <c r="B40" s="9"/>
      <c r="C40" s="9"/>
    </row>
    <row r="41" spans="1:32" s="66" customFormat="1" ht="11.2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32" s="66" customFormat="1" ht="11.25" customHeight="1" x14ac:dyDescent="0.2">
      <c r="A42" s="9"/>
      <c r="B42" s="30"/>
      <c r="C42" s="30"/>
      <c r="D42" s="9"/>
      <c r="E42" s="9"/>
      <c r="F42" s="27"/>
      <c r="G42" s="27"/>
      <c r="H42" s="27"/>
      <c r="I42" s="9"/>
      <c r="J42" s="9"/>
      <c r="K42" s="9"/>
      <c r="L42" s="9"/>
      <c r="M42" s="532"/>
      <c r="N42" s="27"/>
      <c r="O42" s="27"/>
      <c r="P42" s="27"/>
      <c r="Q42" s="9"/>
      <c r="R42" s="28"/>
      <c r="S42" s="9"/>
      <c r="T42" s="9"/>
      <c r="U42" s="9"/>
      <c r="V42" s="9"/>
      <c r="Z42" s="1212" t="s">
        <v>744</v>
      </c>
      <c r="AA42" s="1213"/>
      <c r="AB42" s="1213"/>
      <c r="AC42" s="1213"/>
    </row>
    <row r="43" spans="1:32" s="66" customFormat="1" ht="20.25" customHeight="1" x14ac:dyDescent="0.2">
      <c r="A43" s="64" t="str">
        <f>A1</f>
        <v>Boletim Estatístico da Previdência Social - Vol. 19 Nº 09</v>
      </c>
      <c r="B43" s="18"/>
      <c r="C43" s="18"/>
      <c r="D43" s="18"/>
      <c r="E43" s="18"/>
      <c r="F43" s="18"/>
      <c r="G43" s="18"/>
      <c r="H43" s="18"/>
      <c r="I43" s="18"/>
      <c r="J43" s="18"/>
      <c r="L43" s="18"/>
      <c r="M43" s="158"/>
      <c r="N43" s="158"/>
      <c r="O43" s="158"/>
      <c r="P43" s="18"/>
      <c r="Q43" s="18"/>
      <c r="R43" s="18"/>
      <c r="S43" s="158"/>
      <c r="T43" s="9"/>
      <c r="U43" s="9"/>
      <c r="V43" s="1205">
        <f>V1</f>
        <v>41883</v>
      </c>
      <c r="W43" s="1205"/>
      <c r="AB43" s="1304" t="s">
        <v>684</v>
      </c>
      <c r="AE43" s="1304" t="s">
        <v>684</v>
      </c>
    </row>
    <row r="44" spans="1:32" s="66" customFormat="1" ht="13.7" customHeight="1" x14ac:dyDescent="0.2">
      <c r="A44" s="50"/>
      <c r="B44" s="18"/>
      <c r="C44" s="18"/>
      <c r="D44" s="18"/>
      <c r="E44" s="18"/>
      <c r="F44" s="18"/>
      <c r="G44" s="18"/>
      <c r="H44" s="18"/>
      <c r="I44" s="18"/>
      <c r="J44" s="18"/>
      <c r="K44" s="18"/>
      <c r="L44" s="18"/>
      <c r="T44" s="9"/>
      <c r="U44" s="9"/>
      <c r="V44" s="9"/>
      <c r="W44" s="9"/>
      <c r="AB44" s="1304"/>
      <c r="AC44" s="158"/>
      <c r="AD44" s="444"/>
      <c r="AE44" s="1304"/>
    </row>
    <row r="45" spans="1:32" s="158" customFormat="1" ht="13.7" customHeight="1" x14ac:dyDescent="0.2">
      <c r="A45" s="50"/>
      <c r="B45" s="18"/>
      <c r="C45" s="18"/>
      <c r="D45" s="18"/>
      <c r="E45" s="18"/>
      <c r="F45" s="18"/>
      <c r="G45" s="18"/>
      <c r="H45" s="18"/>
      <c r="I45" s="18"/>
      <c r="J45" s="18"/>
      <c r="K45" s="18"/>
      <c r="L45" s="18"/>
      <c r="M45" s="50"/>
      <c r="O45" s="444"/>
      <c r="P45" s="51"/>
      <c r="R45" s="444"/>
      <c r="S45" s="353"/>
      <c r="AB45" s="1304"/>
      <c r="AE45" s="1304"/>
    </row>
    <row r="46" spans="1:32" s="158" customFormat="1" ht="13.7" customHeight="1" x14ac:dyDescent="0.2">
      <c r="A46" s="50"/>
      <c r="B46" s="18"/>
      <c r="C46" s="18"/>
      <c r="D46" s="18"/>
      <c r="E46" s="18"/>
      <c r="F46" s="18"/>
      <c r="G46" s="18"/>
      <c r="H46" s="18"/>
      <c r="I46" s="18"/>
      <c r="J46" s="18"/>
      <c r="K46" s="18"/>
      <c r="L46" s="18"/>
      <c r="M46" s="50"/>
      <c r="N46" s="6"/>
      <c r="O46" s="444"/>
      <c r="P46" s="51"/>
      <c r="Q46" s="6"/>
      <c r="R46" s="444"/>
      <c r="S46" s="51"/>
    </row>
    <row r="47" spans="1:32" s="158" customFormat="1" ht="13.7" customHeight="1" x14ac:dyDescent="0.2">
      <c r="A47" s="50"/>
      <c r="B47" s="18"/>
      <c r="C47" s="18"/>
      <c r="D47" s="18"/>
      <c r="E47" s="18"/>
      <c r="F47" s="18"/>
      <c r="G47" s="18"/>
      <c r="H47" s="18"/>
      <c r="I47" s="18"/>
      <c r="J47" s="18"/>
      <c r="K47" s="18"/>
      <c r="L47" s="18"/>
      <c r="M47" s="50"/>
      <c r="N47" s="6"/>
      <c r="O47" s="444"/>
      <c r="P47" s="51"/>
      <c r="Q47" s="6"/>
      <c r="R47" s="444"/>
      <c r="S47" s="51"/>
      <c r="AA47" s="534">
        <f>SUM(AA48:AA57)</f>
        <v>1</v>
      </c>
      <c r="AB47" s="533">
        <f>SUM(AB48:AB57)</f>
        <v>31850478</v>
      </c>
      <c r="AD47" s="444">
        <f>SUM(AD48:AD57)</f>
        <v>1.0000000000000002</v>
      </c>
      <c r="AE47" s="533">
        <f>SUM(AE48:AE57)</f>
        <v>29568864661.219921</v>
      </c>
      <c r="AF47" s="618"/>
    </row>
    <row r="48" spans="1:32" s="158" customFormat="1" ht="13.7" customHeight="1" x14ac:dyDescent="0.2">
      <c r="A48" s="50"/>
      <c r="B48" s="18"/>
      <c r="C48" s="18"/>
      <c r="D48" s="18"/>
      <c r="E48" s="18"/>
      <c r="F48" s="18"/>
      <c r="G48" s="18"/>
      <c r="H48" s="18"/>
      <c r="I48" s="18"/>
      <c r="J48" s="18"/>
      <c r="K48" s="18"/>
      <c r="L48" s="18"/>
      <c r="M48" s="50"/>
      <c r="N48" s="6"/>
      <c r="O48" s="444"/>
      <c r="P48" s="51"/>
      <c r="Q48" s="6"/>
      <c r="R48" s="444"/>
      <c r="S48" s="51"/>
      <c r="Z48" s="158" t="s">
        <v>519</v>
      </c>
      <c r="AA48" s="534">
        <f t="shared" ref="AA48:AA56" si="0">AB48/$AB$47</f>
        <v>0.29546093468361762</v>
      </c>
      <c r="AB48" s="533">
        <f>$E$13</f>
        <v>9410572</v>
      </c>
      <c r="AC48" s="158" t="s">
        <v>520</v>
      </c>
      <c r="AD48" s="444">
        <f t="shared" ref="AD48:AD56" si="1">AE48/$AE$47</f>
        <v>0.26877498484996482</v>
      </c>
      <c r="AE48" s="533">
        <f>$M$15</f>
        <v>7947371151.3500443</v>
      </c>
    </row>
    <row r="49" spans="1:31" s="158" customFormat="1" ht="13.7" customHeight="1" x14ac:dyDescent="0.2">
      <c r="A49" s="50"/>
      <c r="B49" s="18"/>
      <c r="C49" s="18"/>
      <c r="D49" s="18"/>
      <c r="E49" s="18"/>
      <c r="F49" s="18"/>
      <c r="G49" s="18"/>
      <c r="H49" s="18"/>
      <c r="I49" s="18"/>
      <c r="J49" s="18"/>
      <c r="K49" s="18"/>
      <c r="L49" s="18"/>
      <c r="M49" s="50"/>
      <c r="N49" s="6"/>
      <c r="O49" s="444"/>
      <c r="P49" s="51"/>
      <c r="Q49" s="6"/>
      <c r="R49" s="444"/>
      <c r="S49" s="51"/>
      <c r="Z49" s="158" t="s">
        <v>527</v>
      </c>
      <c r="AA49" s="534">
        <f t="shared" si="0"/>
        <v>0.22829622839569316</v>
      </c>
      <c r="AB49" s="533">
        <f>$E$16</f>
        <v>7271344</v>
      </c>
      <c r="AC49" s="158" t="s">
        <v>519</v>
      </c>
      <c r="AD49" s="444">
        <f t="shared" si="1"/>
        <v>0.23104556247132221</v>
      </c>
      <c r="AE49" s="533">
        <f>$M$13</f>
        <v>6831754967.289959</v>
      </c>
    </row>
    <row r="50" spans="1:31" s="158" customFormat="1" ht="13.7" customHeight="1" x14ac:dyDescent="0.2">
      <c r="A50" s="50"/>
      <c r="B50" s="18"/>
      <c r="C50" s="18"/>
      <c r="D50" s="18"/>
      <c r="E50" s="18"/>
      <c r="F50" s="18"/>
      <c r="G50" s="18"/>
      <c r="H50" s="18"/>
      <c r="I50" s="18"/>
      <c r="J50" s="18"/>
      <c r="K50" s="18"/>
      <c r="L50" s="18"/>
      <c r="M50" s="50"/>
      <c r="N50" s="6"/>
      <c r="O50" s="444"/>
      <c r="P50" s="51"/>
      <c r="Q50" s="6"/>
      <c r="R50" s="444"/>
      <c r="S50" s="51"/>
      <c r="Z50" s="158" t="s">
        <v>520</v>
      </c>
      <c r="AA50" s="534">
        <f t="shared" si="0"/>
        <v>0.16322433214346108</v>
      </c>
      <c r="AB50" s="533">
        <f>$E$15</f>
        <v>5198773</v>
      </c>
      <c r="AC50" s="158" t="s">
        <v>527</v>
      </c>
      <c r="AD50" s="444">
        <f t="shared" si="1"/>
        <v>0.21638655339551779</v>
      </c>
      <c r="AE50" s="533">
        <f>$M$16</f>
        <v>6398304711.8599033</v>
      </c>
    </row>
    <row r="51" spans="1:31" s="158" customFormat="1" ht="13.7" customHeight="1" x14ac:dyDescent="0.2">
      <c r="A51" s="50"/>
      <c r="B51" s="18"/>
      <c r="C51" s="18"/>
      <c r="D51" s="18"/>
      <c r="E51" s="18"/>
      <c r="F51" s="18"/>
      <c r="G51" s="18"/>
      <c r="H51" s="18"/>
      <c r="I51" s="18"/>
      <c r="J51" s="18"/>
      <c r="K51" s="18"/>
      <c r="L51" s="18"/>
      <c r="M51" s="50"/>
      <c r="N51" s="109"/>
      <c r="O51" s="444"/>
      <c r="P51" s="51"/>
      <c r="Q51" s="109"/>
      <c r="R51" s="444"/>
      <c r="S51" s="51"/>
      <c r="Z51" s="158" t="s">
        <v>526</v>
      </c>
      <c r="AA51" s="534">
        <f t="shared" si="0"/>
        <v>9.9252576366357828E-2</v>
      </c>
      <c r="AB51" s="533">
        <f>$E$14</f>
        <v>3161242</v>
      </c>
      <c r="AC51" s="619" t="s">
        <v>526</v>
      </c>
      <c r="AD51" s="444">
        <f t="shared" si="1"/>
        <v>9.7429104812682271E-2</v>
      </c>
      <c r="AE51" s="533">
        <f>$M$14</f>
        <v>2880868014.2700124</v>
      </c>
    </row>
    <row r="52" spans="1:31" s="158" customFormat="1" ht="13.7" customHeight="1" x14ac:dyDescent="0.2">
      <c r="A52" s="50"/>
      <c r="B52" s="18"/>
      <c r="C52" s="18"/>
      <c r="D52" s="18"/>
      <c r="E52" s="18"/>
      <c r="F52" s="18"/>
      <c r="G52" s="18"/>
      <c r="H52" s="18"/>
      <c r="I52" s="18"/>
      <c r="J52" s="18"/>
      <c r="K52" s="18"/>
      <c r="L52" s="18"/>
      <c r="M52" s="50"/>
      <c r="N52" s="6"/>
      <c r="O52" s="444"/>
      <c r="P52" s="51"/>
      <c r="Q52" s="6"/>
      <c r="R52" s="444"/>
      <c r="S52" s="51"/>
      <c r="Z52" s="158" t="s">
        <v>516</v>
      </c>
      <c r="AA52" s="534">
        <f t="shared" si="0"/>
        <v>6.9802060741443184E-2</v>
      </c>
      <c r="AB52" s="533">
        <f>$E$32</f>
        <v>2223229</v>
      </c>
      <c r="AC52" s="158" t="s">
        <v>516</v>
      </c>
      <c r="AD52" s="444">
        <f t="shared" si="1"/>
        <v>5.4278459694291979E-2</v>
      </c>
      <c r="AE52" s="533">
        <f>$M$32</f>
        <v>1604952428.72</v>
      </c>
    </row>
    <row r="53" spans="1:31" s="158" customFormat="1" ht="13.7" customHeight="1" x14ac:dyDescent="0.2">
      <c r="A53" s="50"/>
      <c r="B53" s="18"/>
      <c r="C53" s="18"/>
      <c r="D53" s="18"/>
      <c r="E53" s="18"/>
      <c r="F53" s="18"/>
      <c r="G53" s="18"/>
      <c r="H53" s="18"/>
      <c r="I53" s="18"/>
      <c r="J53" s="18"/>
      <c r="K53" s="18"/>
      <c r="L53" s="18"/>
      <c r="M53" s="50"/>
      <c r="N53" s="6"/>
      <c r="O53" s="444"/>
      <c r="P53" s="51"/>
      <c r="Q53" s="6"/>
      <c r="R53" s="444"/>
      <c r="S53" s="51"/>
      <c r="Z53" s="158" t="s">
        <v>515</v>
      </c>
      <c r="AA53" s="534">
        <f t="shared" si="0"/>
        <v>5.8458588910345395E-2</v>
      </c>
      <c r="AB53" s="533">
        <f>$E$31</f>
        <v>1861934</v>
      </c>
      <c r="AC53" s="158" t="s">
        <v>521</v>
      </c>
      <c r="AD53" s="444">
        <f t="shared" si="1"/>
        <v>5.1670449144560537E-2</v>
      </c>
      <c r="AE53" s="533">
        <f>$M$18</f>
        <v>1527836517.7399571</v>
      </c>
    </row>
    <row r="54" spans="1:31" s="158" customFormat="1" ht="13.7" customHeight="1" x14ac:dyDescent="0.2">
      <c r="A54" s="50"/>
      <c r="B54" s="18"/>
      <c r="C54" s="18"/>
      <c r="D54" s="18"/>
      <c r="E54" s="18"/>
      <c r="F54" s="18"/>
      <c r="G54" s="18"/>
      <c r="H54" s="18"/>
      <c r="I54" s="18"/>
      <c r="J54" s="18"/>
      <c r="K54" s="18"/>
      <c r="L54" s="18"/>
      <c r="M54" s="50"/>
      <c r="N54" s="109"/>
      <c r="O54" s="444"/>
      <c r="P54" s="51"/>
      <c r="Q54" s="6"/>
      <c r="R54" s="444"/>
      <c r="S54" s="51"/>
      <c r="Z54" s="158" t="s">
        <v>521</v>
      </c>
      <c r="AA54" s="534">
        <f t="shared" si="0"/>
        <v>4.6261346533009645E-2</v>
      </c>
      <c r="AB54" s="533">
        <f>$E$18</f>
        <v>1473446</v>
      </c>
      <c r="AC54" s="158" t="s">
        <v>515</v>
      </c>
      <c r="AD54" s="444">
        <f t="shared" si="1"/>
        <v>4.5526148774847543E-2</v>
      </c>
      <c r="AE54" s="533">
        <f>$M$31</f>
        <v>1346156531.6700301</v>
      </c>
    </row>
    <row r="55" spans="1:31" s="158" customFormat="1" ht="13.7" customHeight="1" x14ac:dyDescent="0.2">
      <c r="A55" s="50"/>
      <c r="B55" s="18"/>
      <c r="C55" s="18"/>
      <c r="D55" s="18"/>
      <c r="E55" s="18"/>
      <c r="F55" s="18"/>
      <c r="G55" s="18"/>
      <c r="H55" s="18"/>
      <c r="I55" s="18"/>
      <c r="J55" s="18"/>
      <c r="K55" s="18"/>
      <c r="L55" s="18"/>
      <c r="M55" s="50"/>
      <c r="O55" s="444"/>
      <c r="P55" s="353"/>
      <c r="Q55" s="6"/>
      <c r="R55" s="444"/>
      <c r="S55" s="51"/>
      <c r="Z55" s="158" t="s">
        <v>525</v>
      </c>
      <c r="AA55" s="534">
        <f t="shared" si="0"/>
        <v>9.7303092280122145E-3</v>
      </c>
      <c r="AB55" s="533">
        <f>$E$27</f>
        <v>309915</v>
      </c>
      <c r="AC55" s="158" t="s">
        <v>524</v>
      </c>
      <c r="AD55" s="444">
        <f t="shared" si="1"/>
        <v>7.4289899185105588E-3</v>
      </c>
      <c r="AE55" s="533">
        <f>$M$24</f>
        <v>219666797.47000593</v>
      </c>
    </row>
    <row r="56" spans="1:31" s="158" customFormat="1" ht="13.7" customHeight="1" x14ac:dyDescent="0.2">
      <c r="A56" s="50"/>
      <c r="B56" s="18"/>
      <c r="C56" s="18"/>
      <c r="D56" s="18"/>
      <c r="E56" s="18"/>
      <c r="F56" s="18"/>
      <c r="G56" s="18"/>
      <c r="H56" s="18"/>
      <c r="I56" s="18"/>
      <c r="J56" s="18"/>
      <c r="K56" s="18"/>
      <c r="L56" s="18"/>
      <c r="M56" s="50"/>
      <c r="N56" s="6"/>
      <c r="O56" s="444"/>
      <c r="P56" s="51"/>
      <c r="R56" s="444"/>
      <c r="S56" s="353"/>
      <c r="Z56" s="158" t="s">
        <v>524</v>
      </c>
      <c r="AA56" s="534">
        <f t="shared" si="0"/>
        <v>6.0976478908730978E-3</v>
      </c>
      <c r="AB56" s="533">
        <f>$E$24</f>
        <v>194213</v>
      </c>
      <c r="AC56" s="158" t="s">
        <v>522</v>
      </c>
      <c r="AD56" s="444">
        <f t="shared" si="1"/>
        <v>6.8203685518740138E-3</v>
      </c>
      <c r="AE56" s="533">
        <f>$M$26</f>
        <v>201670554.65000322</v>
      </c>
    </row>
    <row r="57" spans="1:31" s="158" customFormat="1" ht="13.7" customHeight="1" x14ac:dyDescent="0.2">
      <c r="A57" s="50"/>
      <c r="B57" s="18"/>
      <c r="C57" s="18"/>
      <c r="D57" s="18"/>
      <c r="E57" s="18"/>
      <c r="F57" s="18"/>
      <c r="G57" s="18"/>
      <c r="H57" s="18"/>
      <c r="I57" s="18"/>
      <c r="J57" s="18"/>
      <c r="K57" s="18"/>
      <c r="L57" s="18"/>
      <c r="M57" s="50"/>
      <c r="N57" s="6"/>
      <c r="O57" s="444"/>
      <c r="P57" s="51"/>
      <c r="Q57" s="109"/>
      <c r="R57" s="444"/>
      <c r="S57" s="51"/>
      <c r="W57" s="850"/>
      <c r="Z57" s="158" t="s">
        <v>141</v>
      </c>
      <c r="AA57" s="534">
        <f t="shared" ref="AA57:AA65" si="2">AB57/$AB$47</f>
        <v>2.3415975107186775E-2</v>
      </c>
      <c r="AB57" s="533">
        <f>SUM($AB$58:$AB$67)</f>
        <v>745810</v>
      </c>
      <c r="AC57" s="158" t="s">
        <v>141</v>
      </c>
      <c r="AD57" s="444">
        <f t="shared" ref="AD57:AD65" si="3">AE57/$AE$47</f>
        <v>2.0639378386428441E-2</v>
      </c>
      <c r="AE57" s="533">
        <f>SUM($AE$58:$AE$67)</f>
        <v>610282986.20001018</v>
      </c>
    </row>
    <row r="58" spans="1:31" s="158" customFormat="1" ht="13.7" customHeight="1" x14ac:dyDescent="0.2">
      <c r="A58" s="50"/>
      <c r="B58" s="18"/>
      <c r="C58" s="18"/>
      <c r="D58" s="18"/>
      <c r="E58" s="18"/>
      <c r="F58" s="18"/>
      <c r="G58" s="18"/>
      <c r="H58" s="18"/>
      <c r="I58" s="18"/>
      <c r="J58" s="18"/>
      <c r="K58" s="18"/>
      <c r="L58" s="18"/>
      <c r="M58" s="50"/>
      <c r="N58" s="6"/>
      <c r="O58" s="444"/>
      <c r="P58" s="51"/>
      <c r="Q58" s="6"/>
      <c r="R58" s="444"/>
      <c r="S58" s="51"/>
      <c r="Z58" s="158" t="s">
        <v>518</v>
      </c>
      <c r="AA58" s="534">
        <f t="shared" si="2"/>
        <v>4.6966642070489489E-3</v>
      </c>
      <c r="AB58" s="533">
        <f>$E$35</f>
        <v>149591</v>
      </c>
      <c r="AC58" s="158" t="s">
        <v>518</v>
      </c>
      <c r="AD58" s="444">
        <f t="shared" si="3"/>
        <v>3.6520060227954571E-3</v>
      </c>
      <c r="AE58" s="533">
        <f>$M$35</f>
        <v>107985671.82999891</v>
      </c>
    </row>
    <row r="59" spans="1:31" s="158" customFormat="1" ht="13.7" customHeight="1" x14ac:dyDescent="0.2">
      <c r="A59" s="50"/>
      <c r="B59" s="18"/>
      <c r="C59" s="18"/>
      <c r="D59" s="18"/>
      <c r="E59" s="18"/>
      <c r="F59" s="18"/>
      <c r="G59" s="18"/>
      <c r="H59" s="18"/>
      <c r="I59" s="18"/>
      <c r="J59" s="18"/>
      <c r="K59" s="18"/>
      <c r="L59" s="18"/>
      <c r="M59" s="50"/>
      <c r="N59" s="6"/>
      <c r="O59" s="444"/>
      <c r="P59" s="51"/>
      <c r="Q59" s="6"/>
      <c r="R59" s="444"/>
      <c r="S59" s="51"/>
      <c r="Z59" s="158" t="s">
        <v>522</v>
      </c>
      <c r="AA59" s="534">
        <f t="shared" si="2"/>
        <v>5.4452244013417942E-3</v>
      </c>
      <c r="AB59" s="533">
        <f>$E$26</f>
        <v>173433</v>
      </c>
      <c r="AC59" s="158" t="s">
        <v>525</v>
      </c>
      <c r="AD59" s="444">
        <f t="shared" si="3"/>
        <v>6.5448148434937526E-3</v>
      </c>
      <c r="AE59" s="533">
        <f>$M$27</f>
        <v>193522744.34001002</v>
      </c>
    </row>
    <row r="60" spans="1:31" s="158" customFormat="1" ht="13.7" customHeight="1" x14ac:dyDescent="0.2">
      <c r="A60" s="50"/>
      <c r="B60" s="18"/>
      <c r="C60" s="18"/>
      <c r="D60" s="18"/>
      <c r="E60" s="18"/>
      <c r="F60" s="18"/>
      <c r="G60" s="18"/>
      <c r="H60" s="18"/>
      <c r="I60" s="18"/>
      <c r="J60" s="18"/>
      <c r="K60" s="18"/>
      <c r="L60" s="18"/>
      <c r="M60" s="50"/>
      <c r="N60" s="6"/>
      <c r="O60" s="444"/>
      <c r="P60" s="51"/>
      <c r="Q60" s="6"/>
      <c r="R60" s="444"/>
      <c r="S60" s="51"/>
      <c r="Z60" s="158" t="s">
        <v>523</v>
      </c>
      <c r="AA60" s="534">
        <f t="shared" si="2"/>
        <v>3.738593813254545E-3</v>
      </c>
      <c r="AB60" s="533">
        <f>$E$25</f>
        <v>119076</v>
      </c>
      <c r="AC60" s="158" t="s">
        <v>523</v>
      </c>
      <c r="AD60" s="444">
        <f t="shared" si="3"/>
        <v>3.9526665220015926E-3</v>
      </c>
      <c r="AE60" s="533">
        <f>$M$25</f>
        <v>116875861.43999994</v>
      </c>
    </row>
    <row r="61" spans="1:31" s="158" customFormat="1" ht="13.7" customHeight="1" x14ac:dyDescent="0.2">
      <c r="A61" s="50"/>
      <c r="B61" s="18"/>
      <c r="C61" s="18"/>
      <c r="D61" s="18"/>
      <c r="E61" s="18"/>
      <c r="F61" s="18"/>
      <c r="G61" s="18"/>
      <c r="H61" s="18"/>
      <c r="I61" s="18"/>
      <c r="J61" s="18"/>
      <c r="K61" s="18"/>
      <c r="L61" s="18"/>
      <c r="M61" s="50"/>
      <c r="N61" s="6"/>
      <c r="O61" s="444"/>
      <c r="P61" s="51"/>
      <c r="Q61" s="6"/>
      <c r="R61" s="444"/>
      <c r="S61" s="51"/>
      <c r="Z61" s="158" t="s">
        <v>517</v>
      </c>
      <c r="AA61" s="534">
        <f t="shared" si="2"/>
        <v>1.1273614166795237E-3</v>
      </c>
      <c r="AB61" s="533">
        <f>$E$34</f>
        <v>35907</v>
      </c>
      <c r="AC61" s="158" t="s">
        <v>517</v>
      </c>
      <c r="AD61" s="444">
        <f t="shared" si="3"/>
        <v>8.7865857136119462E-4</v>
      </c>
      <c r="AE61" s="533">
        <f>$M$34</f>
        <v>25980936.38000001</v>
      </c>
    </row>
    <row r="62" spans="1:31" s="158" customFormat="1" ht="13.7" customHeight="1" x14ac:dyDescent="0.2">
      <c r="A62" s="50"/>
      <c r="B62" s="18"/>
      <c r="C62" s="18"/>
      <c r="D62" s="18"/>
      <c r="E62" s="18"/>
      <c r="F62" s="18"/>
      <c r="G62" s="18"/>
      <c r="H62" s="18"/>
      <c r="I62" s="18"/>
      <c r="J62" s="18"/>
      <c r="K62" s="18"/>
      <c r="L62" s="18"/>
      <c r="M62" s="50"/>
      <c r="O62" s="444"/>
      <c r="P62" s="353"/>
      <c r="R62" s="444"/>
      <c r="S62" s="353"/>
      <c r="Z62" s="158" t="s">
        <v>181</v>
      </c>
      <c r="AA62" s="534">
        <f t="shared" si="2"/>
        <v>1.8645246077625586E-3</v>
      </c>
      <c r="AB62" s="533">
        <f>$E$28</f>
        <v>59386</v>
      </c>
      <c r="AC62" s="158" t="s">
        <v>465</v>
      </c>
      <c r="AD62" s="444">
        <f t="shared" si="3"/>
        <v>1.1347795322695377E-3</v>
      </c>
      <c r="AE62" s="533">
        <f>$M$36</f>
        <v>33554142.410000402</v>
      </c>
    </row>
    <row r="63" spans="1:31" s="158" customFormat="1" ht="13.7" customHeight="1" x14ac:dyDescent="0.2">
      <c r="A63" s="50"/>
      <c r="B63" s="18"/>
      <c r="C63" s="18"/>
      <c r="D63" s="18"/>
      <c r="E63" s="18"/>
      <c r="F63" s="18"/>
      <c r="G63" s="18"/>
      <c r="H63" s="18"/>
      <c r="I63" s="18"/>
      <c r="J63" s="18"/>
      <c r="K63" s="18"/>
      <c r="L63" s="18"/>
      <c r="M63" s="50"/>
      <c r="N63" s="6"/>
      <c r="O63" s="444"/>
      <c r="P63" s="51"/>
      <c r="Q63" s="6"/>
      <c r="R63" s="444"/>
      <c r="S63" s="51"/>
      <c r="Z63" s="158" t="s">
        <v>178</v>
      </c>
      <c r="AA63" s="534">
        <f t="shared" si="2"/>
        <v>2.7536792383461247E-3</v>
      </c>
      <c r="AB63" s="533">
        <f>$E$21</f>
        <v>87706</v>
      </c>
      <c r="AC63" s="158" t="s">
        <v>178</v>
      </c>
      <c r="AD63" s="444">
        <f t="shared" si="3"/>
        <v>1.9655568770019162E-3</v>
      </c>
      <c r="AE63" s="533">
        <f>$M$21</f>
        <v>58119285.279999755</v>
      </c>
    </row>
    <row r="64" spans="1:31" s="158" customFormat="1" ht="13.7" customHeight="1" x14ac:dyDescent="0.2">
      <c r="A64" s="50"/>
      <c r="B64" s="18"/>
      <c r="C64" s="18"/>
      <c r="D64" s="18"/>
      <c r="E64" s="18"/>
      <c r="F64" s="18"/>
      <c r="G64" s="18"/>
      <c r="H64" s="18"/>
      <c r="I64" s="18"/>
      <c r="J64" s="18"/>
      <c r="K64" s="18"/>
      <c r="L64" s="18"/>
      <c r="M64" s="50"/>
      <c r="O64" s="444"/>
      <c r="P64" s="353"/>
      <c r="Q64" s="6"/>
      <c r="R64" s="444"/>
      <c r="S64" s="51"/>
      <c r="Z64" s="158" t="s">
        <v>550</v>
      </c>
      <c r="AA64" s="534">
        <f t="shared" si="2"/>
        <v>1.3891785234745927E-3</v>
      </c>
      <c r="AB64" s="533">
        <f>$E$20</f>
        <v>44246</v>
      </c>
      <c r="AC64" s="158" t="s">
        <v>550</v>
      </c>
      <c r="AD64" s="444">
        <f t="shared" si="3"/>
        <v>1.1526154040908745E-3</v>
      </c>
      <c r="AE64" s="533">
        <f>$M$20</f>
        <v>34081528.890000381</v>
      </c>
    </row>
    <row r="65" spans="1:31" s="158" customFormat="1" ht="13.7" customHeight="1" x14ac:dyDescent="0.2">
      <c r="A65" s="50"/>
      <c r="B65" s="18"/>
      <c r="C65" s="18"/>
      <c r="D65" s="18"/>
      <c r="E65" s="18"/>
      <c r="F65" s="18"/>
      <c r="G65" s="18"/>
      <c r="H65" s="18"/>
      <c r="I65" s="18"/>
      <c r="J65" s="18"/>
      <c r="K65" s="18"/>
      <c r="L65" s="18"/>
      <c r="M65" s="50"/>
      <c r="N65" s="18"/>
      <c r="O65" s="444"/>
      <c r="P65" s="51"/>
      <c r="R65" s="444"/>
      <c r="S65" s="353"/>
      <c r="Z65" s="158" t="s">
        <v>562</v>
      </c>
      <c r="AA65" s="534">
        <f t="shared" si="2"/>
        <v>1.6612309554663513E-3</v>
      </c>
      <c r="AB65" s="533">
        <f>$E$19</f>
        <v>52911</v>
      </c>
      <c r="AC65" s="158" t="s">
        <v>181</v>
      </c>
      <c r="AD65" s="444">
        <f t="shared" si="3"/>
        <v>3.7159704459031737E-4</v>
      </c>
      <c r="AE65" s="533">
        <f>$M$28</f>
        <v>10987702.720000399</v>
      </c>
    </row>
    <row r="66" spans="1:31" s="158" customFormat="1" ht="13.7" customHeight="1" x14ac:dyDescent="0.2">
      <c r="A66" s="50"/>
      <c r="B66" s="18"/>
      <c r="C66" s="18"/>
      <c r="D66" s="18"/>
      <c r="E66" s="18"/>
      <c r="F66" s="18"/>
      <c r="G66" s="18"/>
      <c r="H66" s="18"/>
      <c r="I66" s="18"/>
      <c r="J66" s="18"/>
      <c r="K66" s="18"/>
      <c r="L66" s="18"/>
      <c r="M66" s="50"/>
      <c r="N66" s="109"/>
      <c r="O66" s="444"/>
      <c r="P66" s="51"/>
      <c r="Q66" s="109"/>
      <c r="R66" s="444"/>
      <c r="S66" s="51"/>
      <c r="Z66" s="158" t="s">
        <v>465</v>
      </c>
      <c r="AA66" s="534">
        <f>AB66/$AB$47</f>
        <v>7.3330139660698337E-4</v>
      </c>
      <c r="AB66" s="533">
        <f>$E$36</f>
        <v>23356</v>
      </c>
      <c r="AC66" s="158" t="s">
        <v>562</v>
      </c>
      <c r="AD66" s="444">
        <f>AE66/$AE$47</f>
        <v>9.8264129525768963E-4</v>
      </c>
      <c r="AE66" s="533">
        <f>$M$19</f>
        <v>29055587.470000472</v>
      </c>
    </row>
    <row r="67" spans="1:31" s="158" customFormat="1" ht="13.7" customHeight="1" x14ac:dyDescent="0.2">
      <c r="A67" s="50"/>
      <c r="B67" s="18"/>
      <c r="C67" s="18"/>
      <c r="D67" s="18"/>
      <c r="E67" s="18"/>
      <c r="F67" s="18"/>
      <c r="G67" s="18"/>
      <c r="H67" s="18"/>
      <c r="I67" s="18"/>
      <c r="J67" s="18"/>
      <c r="K67" s="18"/>
      <c r="L67" s="18"/>
      <c r="M67" s="50"/>
      <c r="N67" s="18"/>
      <c r="O67" s="18"/>
      <c r="P67" s="18"/>
      <c r="Q67" s="352"/>
      <c r="Z67" s="158" t="s">
        <v>141</v>
      </c>
      <c r="AA67" s="534">
        <f>AB67/$AB$47</f>
        <v>6.2165472053512041E-6</v>
      </c>
      <c r="AB67" s="533">
        <f>E22</f>
        <v>198</v>
      </c>
      <c r="AC67" s="158" t="s">
        <v>141</v>
      </c>
      <c r="AD67" s="444">
        <f>AE67/$AE$47</f>
        <v>4.0422735661120915E-6</v>
      </c>
      <c r="AE67" s="533">
        <f>$M$22</f>
        <v>119525.43999999524</v>
      </c>
    </row>
    <row r="68" spans="1:31" s="158" customFormat="1" ht="13.7" customHeight="1" x14ac:dyDescent="0.2">
      <c r="A68" s="50"/>
      <c r="B68" s="18"/>
      <c r="C68" s="18"/>
      <c r="D68" s="18"/>
      <c r="E68" s="18"/>
      <c r="F68" s="18"/>
      <c r="G68" s="18"/>
      <c r="H68" s="18"/>
      <c r="I68" s="18"/>
      <c r="J68" s="18"/>
      <c r="K68" s="18"/>
      <c r="L68" s="18"/>
      <c r="M68" s="50"/>
      <c r="N68" s="18"/>
      <c r="O68" s="18"/>
      <c r="P68" s="18"/>
      <c r="Q68" s="18"/>
      <c r="R68" s="51"/>
    </row>
    <row r="69" spans="1:31" s="158" customFormat="1" ht="13.7" customHeight="1" x14ac:dyDescent="0.2">
      <c r="A69" s="50"/>
      <c r="B69" s="18"/>
      <c r="C69" s="18"/>
      <c r="D69" s="18"/>
      <c r="E69" s="18"/>
      <c r="F69" s="18"/>
      <c r="G69" s="18"/>
      <c r="H69" s="18"/>
      <c r="I69" s="18"/>
      <c r="J69" s="18"/>
      <c r="K69" s="18"/>
      <c r="L69" s="18"/>
      <c r="M69" s="50"/>
      <c r="N69" s="18"/>
      <c r="O69" s="18"/>
      <c r="P69" s="18"/>
      <c r="R69" s="353"/>
    </row>
    <row r="70" spans="1:31" s="158" customFormat="1" ht="13.7" customHeight="1" x14ac:dyDescent="0.2">
      <c r="A70" s="50"/>
      <c r="B70" s="18"/>
      <c r="C70" s="18"/>
      <c r="D70" s="18"/>
      <c r="E70" s="18"/>
      <c r="F70" s="18"/>
      <c r="G70" s="18"/>
      <c r="H70" s="18"/>
      <c r="I70" s="18"/>
      <c r="J70" s="18"/>
      <c r="K70" s="18"/>
      <c r="L70" s="18"/>
      <c r="M70" s="50"/>
      <c r="N70" s="18"/>
      <c r="O70" s="18"/>
      <c r="P70" s="18"/>
      <c r="AC70" s="352" t="s">
        <v>25</v>
      </c>
    </row>
    <row r="71" spans="1:31" s="158" customFormat="1" ht="13.7" customHeight="1" x14ac:dyDescent="0.2">
      <c r="A71" s="50"/>
      <c r="B71" s="18"/>
      <c r="C71" s="18"/>
      <c r="D71" s="18"/>
      <c r="E71" s="18"/>
      <c r="F71" s="18"/>
      <c r="G71" s="18"/>
      <c r="H71" s="18"/>
      <c r="I71" s="18"/>
      <c r="J71" s="18"/>
      <c r="K71" s="18"/>
      <c r="L71" s="18"/>
      <c r="M71" s="50"/>
      <c r="N71" s="18"/>
      <c r="O71" s="18"/>
      <c r="P71" s="18"/>
      <c r="Q71" s="352"/>
      <c r="AC71" s="158" t="s">
        <v>28</v>
      </c>
      <c r="AD71" s="353">
        <f>J9</f>
        <v>22654283</v>
      </c>
    </row>
    <row r="72" spans="1:31" s="158" customFormat="1" ht="13.7" customHeight="1" x14ac:dyDescent="0.2">
      <c r="A72" s="50"/>
      <c r="B72" s="18"/>
      <c r="C72" s="18"/>
      <c r="D72" s="18"/>
      <c r="E72" s="18"/>
      <c r="F72" s="18"/>
      <c r="G72" s="18"/>
      <c r="H72" s="18"/>
      <c r="I72" s="18"/>
      <c r="J72" s="18"/>
      <c r="K72" s="18"/>
      <c r="L72" s="18"/>
      <c r="M72" s="50"/>
      <c r="N72" s="18"/>
      <c r="O72" s="18"/>
      <c r="P72" s="18"/>
      <c r="Q72" s="18"/>
      <c r="R72" s="353"/>
      <c r="AC72" s="158" t="s">
        <v>29</v>
      </c>
      <c r="AD72" s="353">
        <f>K9</f>
        <v>9196195</v>
      </c>
    </row>
    <row r="73" spans="1:31" s="158" customFormat="1" ht="13.7" customHeight="1" x14ac:dyDescent="0.2">
      <c r="A73" s="50"/>
      <c r="B73" s="18"/>
      <c r="C73" s="18"/>
      <c r="D73" s="18"/>
      <c r="E73" s="18"/>
      <c r="F73" s="18"/>
      <c r="G73" s="18"/>
      <c r="H73" s="18"/>
      <c r="I73" s="18"/>
      <c r="J73" s="18"/>
      <c r="K73" s="18"/>
      <c r="L73" s="18"/>
      <c r="M73" s="50"/>
      <c r="N73" s="18"/>
      <c r="O73" s="18"/>
      <c r="P73" s="18"/>
      <c r="R73" s="353"/>
    </row>
    <row r="74" spans="1:31" s="158" customFormat="1" ht="13.7" customHeight="1" x14ac:dyDescent="0.2">
      <c r="AC74" s="352" t="s">
        <v>297</v>
      </c>
    </row>
    <row r="75" spans="1:31" s="158" customFormat="1" ht="13.7" customHeight="1" x14ac:dyDescent="0.2">
      <c r="AC75" s="158" t="s">
        <v>28</v>
      </c>
      <c r="AD75" s="353">
        <f>R9</f>
        <v>23628373111.120003</v>
      </c>
    </row>
    <row r="76" spans="1:31" s="158" customFormat="1" ht="13.7" customHeight="1" x14ac:dyDescent="0.2">
      <c r="AC76" s="158" t="s">
        <v>29</v>
      </c>
      <c r="AD76" s="353">
        <f>S9</f>
        <v>5940491550.0999212</v>
      </c>
    </row>
    <row r="77" spans="1:31" s="158" customFormat="1" ht="13.7" customHeight="1" x14ac:dyDescent="0.2"/>
    <row r="78" spans="1:31" s="158" customFormat="1" ht="13.7" customHeight="1" x14ac:dyDescent="0.2"/>
    <row r="79" spans="1:31" s="158" customFormat="1" ht="13.7" customHeight="1" x14ac:dyDescent="0.2"/>
    <row r="80" spans="1:31" s="158" customFormat="1" ht="13.7" customHeight="1" x14ac:dyDescent="0.2"/>
    <row r="81" spans="13:28" s="158" customFormat="1" ht="13.7" customHeight="1" x14ac:dyDescent="0.2"/>
    <row r="82" spans="13:28" s="158" customFormat="1" ht="13.7" customHeight="1" x14ac:dyDescent="0.2">
      <c r="T82" s="158">
        <f>L37/1000</f>
        <v>0</v>
      </c>
      <c r="U82" s="158">
        <f>M37/1000</f>
        <v>0</v>
      </c>
    </row>
    <row r="83" spans="13:28" s="158" customFormat="1" ht="13.7" customHeight="1" x14ac:dyDescent="0.2">
      <c r="T83" s="158">
        <f>L38/1000</f>
        <v>0</v>
      </c>
      <c r="U83" s="158">
        <f>M38/1000</f>
        <v>0</v>
      </c>
      <c r="AA83" s="158" t="s">
        <v>176</v>
      </c>
      <c r="AB83" s="722">
        <f>E13</f>
        <v>9410572</v>
      </c>
    </row>
    <row r="84" spans="13:28" s="158" customFormat="1" ht="13.7" customHeight="1" x14ac:dyDescent="0.2">
      <c r="T84" s="65">
        <f>L40/1000</f>
        <v>0</v>
      </c>
      <c r="U84" s="65">
        <f>M40/1000</f>
        <v>0</v>
      </c>
      <c r="AA84" s="158" t="s">
        <v>177</v>
      </c>
      <c r="AB84" s="722">
        <f>E14</f>
        <v>3161242</v>
      </c>
    </row>
    <row r="85" spans="13:28" s="158" customFormat="1" ht="13.7" customHeight="1" x14ac:dyDescent="0.2">
      <c r="T85" s="65">
        <f>L41/1000</f>
        <v>0</v>
      </c>
      <c r="U85" s="65"/>
      <c r="AA85" s="158" t="s">
        <v>196</v>
      </c>
      <c r="AB85" s="722">
        <f>E15</f>
        <v>5198773</v>
      </c>
    </row>
    <row r="86" spans="13:28" ht="6.75" customHeight="1" x14ac:dyDescent="0.2">
      <c r="T86" s="65">
        <f>L43/1000</f>
        <v>0</v>
      </c>
    </row>
    <row r="87" spans="13:28" ht="13.7" customHeight="1" x14ac:dyDescent="0.2">
      <c r="M87" s="532"/>
    </row>
    <row r="125" spans="3:3" x14ac:dyDescent="0.2">
      <c r="C125" s="620"/>
    </row>
  </sheetData>
  <mergeCells count="26">
    <mergeCell ref="V43:W43"/>
    <mergeCell ref="V1:W1"/>
    <mergeCell ref="AB43:AB45"/>
    <mergeCell ref="AE43:AE45"/>
    <mergeCell ref="U5:W5"/>
    <mergeCell ref="V6:W6"/>
    <mergeCell ref="U6:U7"/>
    <mergeCell ref="Z42:AC42"/>
    <mergeCell ref="C3:J3"/>
    <mergeCell ref="M5:S5"/>
    <mergeCell ref="F6:F7"/>
    <mergeCell ref="E6:E7"/>
    <mergeCell ref="I6:I7"/>
    <mergeCell ref="R6:S6"/>
    <mergeCell ref="J6:K6"/>
    <mergeCell ref="E5:K5"/>
    <mergeCell ref="M6:M7"/>
    <mergeCell ref="O6:O7"/>
    <mergeCell ref="P6:P7"/>
    <mergeCell ref="Q6:Q7"/>
    <mergeCell ref="A36:C36"/>
    <mergeCell ref="M37:N37"/>
    <mergeCell ref="A5:C7"/>
    <mergeCell ref="G6:G7"/>
    <mergeCell ref="H6:H7"/>
    <mergeCell ref="N6:N7"/>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U125"/>
  <sheetViews>
    <sheetView showGridLines="0" zoomScaleNormal="100" workbookViewId="0"/>
  </sheetViews>
  <sheetFormatPr defaultColWidth="11.5703125" defaultRowHeight="12.75" x14ac:dyDescent="0.2"/>
  <cols>
    <col min="1" max="1" width="5.7109375" style="66" customWidth="1"/>
    <col min="2" max="2" width="0.85546875" style="66" customWidth="1"/>
    <col min="3" max="3" width="7.42578125" style="66" customWidth="1"/>
    <col min="4" max="4" width="0.85546875" style="66" customWidth="1"/>
    <col min="5" max="5" width="8.7109375" style="66" bestFit="1" customWidth="1"/>
    <col min="6" max="6" width="5.7109375" style="66" customWidth="1"/>
    <col min="7" max="7" width="8.42578125" style="66" customWidth="1"/>
    <col min="8" max="8" width="8.7109375" style="66" bestFit="1" customWidth="1"/>
    <col min="9" max="9" width="10.140625" style="66" customWidth="1"/>
    <col min="10" max="10" width="7.85546875" style="66" customWidth="1"/>
    <col min="11" max="11" width="0.85546875" style="66" customWidth="1"/>
    <col min="12" max="12" width="11.5703125" style="66" customWidth="1"/>
    <col min="13" max="13" width="5.5703125" style="66" customWidth="1"/>
    <col min="14" max="14" width="8.85546875" style="66" customWidth="1"/>
    <col min="15" max="15" width="11.5703125" style="66" customWidth="1"/>
    <col min="16" max="16" width="10.5703125" style="66" customWidth="1"/>
    <col min="17" max="17" width="9.7109375" style="66" customWidth="1"/>
    <col min="18" max="18" width="6.140625" style="66" customWidth="1"/>
    <col min="19" max="16384" width="11.5703125" style="66"/>
  </cols>
  <sheetData>
    <row r="1" spans="1:19" s="18" customFormat="1" ht="16.5" customHeight="1" x14ac:dyDescent="0.2">
      <c r="A1" s="64" t="str">
        <f>'01'!A1</f>
        <v>Boletim Estatístico da Previdência Social - Vol. 19 Nº 09</v>
      </c>
      <c r="B1" s="64"/>
      <c r="D1" s="45"/>
      <c r="E1" s="45"/>
      <c r="F1" s="45"/>
      <c r="G1" s="45"/>
      <c r="H1" s="45"/>
      <c r="I1" s="45"/>
      <c r="J1" s="45"/>
      <c r="K1" s="45"/>
      <c r="L1" s="45"/>
      <c r="M1" s="45"/>
      <c r="N1" s="45"/>
      <c r="O1" s="45"/>
      <c r="P1" s="1205">
        <f>'01'!K1</f>
        <v>41883</v>
      </c>
      <c r="Q1" s="1205"/>
    </row>
    <row r="2" spans="1:19" ht="9" customHeight="1" x14ac:dyDescent="0.2">
      <c r="D2" s="67"/>
      <c r="E2" s="67"/>
      <c r="F2" s="67"/>
      <c r="G2" s="67"/>
      <c r="H2" s="67"/>
      <c r="I2" s="67"/>
      <c r="J2" s="67"/>
      <c r="K2" s="67"/>
      <c r="L2" s="67"/>
      <c r="M2" s="67"/>
      <c r="N2" s="67"/>
      <c r="O2" s="67"/>
      <c r="P2" s="67"/>
      <c r="Q2" s="67"/>
      <c r="R2" s="1"/>
    </row>
    <row r="3" spans="1:19" ht="15" customHeight="1" x14ac:dyDescent="0.2">
      <c r="A3" s="917" t="s">
        <v>303</v>
      </c>
      <c r="B3" s="173"/>
      <c r="C3" s="1134" t="s">
        <v>304</v>
      </c>
      <c r="D3" s="1135"/>
      <c r="E3" s="1135"/>
      <c r="F3" s="1135"/>
      <c r="G3" s="1135"/>
      <c r="H3" s="1135"/>
      <c r="I3" s="1135"/>
      <c r="J3" s="1135"/>
      <c r="K3" s="1135"/>
      <c r="L3" s="1135"/>
      <c r="M3" s="1136"/>
      <c r="N3"/>
      <c r="O3" s="395"/>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5" customHeight="1" x14ac:dyDescent="0.2">
      <c r="A5" s="1225" t="s">
        <v>685</v>
      </c>
      <c r="B5" s="1226"/>
      <c r="C5" s="1227"/>
      <c r="D5" s="553"/>
      <c r="E5" s="1200" t="s">
        <v>98</v>
      </c>
      <c r="F5" s="1201"/>
      <c r="G5" s="1201"/>
      <c r="H5" s="1201"/>
      <c r="I5" s="1201"/>
      <c r="J5" s="1202"/>
      <c r="K5" s="559"/>
      <c r="L5" s="1200" t="s">
        <v>99</v>
      </c>
      <c r="M5" s="1201"/>
      <c r="N5" s="1201"/>
      <c r="O5" s="1201"/>
      <c r="P5" s="1201"/>
      <c r="Q5" s="1202"/>
    </row>
    <row r="6" spans="1:19" s="116" customFormat="1" ht="16.5" customHeight="1" x14ac:dyDescent="0.2">
      <c r="A6" s="1228"/>
      <c r="B6" s="1229"/>
      <c r="C6" s="1230"/>
      <c r="D6" s="553"/>
      <c r="E6" s="1223" t="s">
        <v>119</v>
      </c>
      <c r="F6" s="1219" t="s">
        <v>289</v>
      </c>
      <c r="G6" s="1219" t="s">
        <v>290</v>
      </c>
      <c r="H6" s="1219" t="s">
        <v>286</v>
      </c>
      <c r="I6" s="1219" t="s">
        <v>142</v>
      </c>
      <c r="J6" s="1221" t="s">
        <v>465</v>
      </c>
      <c r="K6" s="560"/>
      <c r="L6" s="1223" t="s">
        <v>119</v>
      </c>
      <c r="M6" s="1219" t="s">
        <v>289</v>
      </c>
      <c r="N6" s="1219" t="s">
        <v>290</v>
      </c>
      <c r="O6" s="1219" t="s">
        <v>286</v>
      </c>
      <c r="P6" s="1219" t="s">
        <v>142</v>
      </c>
      <c r="Q6" s="1221" t="s">
        <v>465</v>
      </c>
    </row>
    <row r="7" spans="1:19" s="116" customFormat="1" ht="16.5" customHeight="1" x14ac:dyDescent="0.2">
      <c r="A7" s="1231"/>
      <c r="B7" s="1232"/>
      <c r="C7" s="1233"/>
      <c r="D7" s="553"/>
      <c r="E7" s="1224"/>
      <c r="F7" s="1220"/>
      <c r="G7" s="1220"/>
      <c r="H7" s="1220"/>
      <c r="I7" s="1220"/>
      <c r="J7" s="1222"/>
      <c r="K7" s="560"/>
      <c r="L7" s="1224"/>
      <c r="M7" s="1220"/>
      <c r="N7" s="1220"/>
      <c r="O7" s="1220"/>
      <c r="P7" s="1220"/>
      <c r="Q7" s="1222"/>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31850478</v>
      </c>
      <c r="F9" s="682">
        <v>99.999999999999972</v>
      </c>
      <c r="G9" s="682" t="s">
        <v>182</v>
      </c>
      <c r="H9" s="691">
        <v>27556461</v>
      </c>
      <c r="I9" s="691">
        <v>4270661</v>
      </c>
      <c r="J9" s="692">
        <v>23356</v>
      </c>
      <c r="K9" s="722"/>
      <c r="L9" s="688"/>
      <c r="M9" s="682"/>
      <c r="N9" s="682"/>
      <c r="O9" s="691"/>
      <c r="P9" s="691"/>
      <c r="Q9" s="692"/>
      <c r="R9" s="47"/>
      <c r="S9" s="47"/>
    </row>
    <row r="10" spans="1:19" s="116" customFormat="1" ht="14.25" customHeight="1" x14ac:dyDescent="0.2">
      <c r="A10" s="293" t="s">
        <v>39</v>
      </c>
      <c r="B10" s="88"/>
      <c r="C10" s="294"/>
      <c r="E10" s="689">
        <v>750164</v>
      </c>
      <c r="F10" s="684">
        <v>2.3552676352298385</v>
      </c>
      <c r="G10" s="684">
        <v>2.3552676352298385</v>
      </c>
      <c r="H10" s="693">
        <v>741897</v>
      </c>
      <c r="I10" s="693">
        <v>8078</v>
      </c>
      <c r="J10" s="694">
        <v>189</v>
      </c>
      <c r="K10" s="693"/>
      <c r="L10" s="689"/>
      <c r="M10" s="684"/>
      <c r="N10" s="684"/>
      <c r="O10" s="693"/>
      <c r="P10" s="693"/>
      <c r="Q10" s="694"/>
    </row>
    <row r="11" spans="1:19" s="116" customFormat="1" ht="14.25" customHeight="1" x14ac:dyDescent="0.2">
      <c r="A11" s="295" t="s">
        <v>40</v>
      </c>
      <c r="B11" s="142"/>
      <c r="C11" s="296"/>
      <c r="E11" s="689">
        <v>21315639</v>
      </c>
      <c r="F11" s="684">
        <v>66.924078816022785</v>
      </c>
      <c r="G11" s="684">
        <v>69.279346451252621</v>
      </c>
      <c r="H11" s="693">
        <v>17050305</v>
      </c>
      <c r="I11" s="693">
        <v>4262566</v>
      </c>
      <c r="J11" s="694">
        <v>2768</v>
      </c>
      <c r="K11" s="693"/>
      <c r="L11" s="689"/>
      <c r="M11" s="684"/>
      <c r="N11" s="684"/>
      <c r="O11" s="693"/>
      <c r="P11" s="693"/>
      <c r="Q11" s="694"/>
    </row>
    <row r="12" spans="1:19" s="116" customFormat="1" ht="14.25" customHeight="1" x14ac:dyDescent="0.2">
      <c r="A12" s="293" t="s">
        <v>41</v>
      </c>
      <c r="B12" s="88"/>
      <c r="C12" s="294"/>
      <c r="E12" s="689">
        <v>4738944</v>
      </c>
      <c r="F12" s="684">
        <v>14.87872175733124</v>
      </c>
      <c r="G12" s="684">
        <v>84.158068208583856</v>
      </c>
      <c r="H12" s="693">
        <v>4719718</v>
      </c>
      <c r="I12" s="693">
        <v>17</v>
      </c>
      <c r="J12" s="694">
        <v>19209</v>
      </c>
      <c r="K12" s="693"/>
      <c r="L12" s="689"/>
      <c r="M12" s="684"/>
      <c r="N12" s="684"/>
      <c r="O12" s="693"/>
      <c r="P12" s="693"/>
      <c r="Q12" s="694"/>
    </row>
    <row r="13" spans="1:19" s="116" customFormat="1" ht="14.25" customHeight="1" x14ac:dyDescent="0.2">
      <c r="A13" s="295" t="s">
        <v>42</v>
      </c>
      <c r="B13" s="142"/>
      <c r="C13" s="296"/>
      <c r="E13" s="689">
        <v>2491871</v>
      </c>
      <c r="F13" s="684">
        <v>7.8236533844170246</v>
      </c>
      <c r="G13" s="684">
        <v>91.981721593000884</v>
      </c>
      <c r="H13" s="693">
        <v>2491587</v>
      </c>
      <c r="I13" s="693">
        <v>0</v>
      </c>
      <c r="J13" s="694">
        <v>284</v>
      </c>
      <c r="K13" s="693"/>
      <c r="L13" s="689"/>
      <c r="M13" s="684"/>
      <c r="N13" s="684"/>
      <c r="O13" s="693"/>
      <c r="P13" s="693"/>
      <c r="Q13" s="694"/>
    </row>
    <row r="14" spans="1:19" s="116" customFormat="1" ht="14.25" customHeight="1" x14ac:dyDescent="0.2">
      <c r="A14" s="293" t="s">
        <v>43</v>
      </c>
      <c r="B14" s="88"/>
      <c r="C14" s="294"/>
      <c r="E14" s="689">
        <v>1626847</v>
      </c>
      <c r="F14" s="684">
        <v>5.1077632178707022</v>
      </c>
      <c r="G14" s="684">
        <v>97.089484810871582</v>
      </c>
      <c r="H14" s="693">
        <v>1626613</v>
      </c>
      <c r="I14" s="693">
        <v>0</v>
      </c>
      <c r="J14" s="694">
        <v>234</v>
      </c>
      <c r="K14" s="693"/>
      <c r="L14" s="689"/>
      <c r="M14" s="684"/>
      <c r="N14" s="684"/>
      <c r="O14" s="693"/>
      <c r="P14" s="693"/>
      <c r="Q14" s="694"/>
    </row>
    <row r="15" spans="1:19" s="116" customFormat="1" ht="14.25" customHeight="1" x14ac:dyDescent="0.2">
      <c r="A15" s="295" t="s">
        <v>44</v>
      </c>
      <c r="B15" s="142"/>
      <c r="C15" s="296"/>
      <c r="E15" s="689">
        <v>735966</v>
      </c>
      <c r="F15" s="684">
        <v>2.3106905962290423</v>
      </c>
      <c r="G15" s="684">
        <v>99.400175407100619</v>
      </c>
      <c r="H15" s="693">
        <v>735855</v>
      </c>
      <c r="I15" s="693">
        <v>0</v>
      </c>
      <c r="J15" s="694">
        <v>111</v>
      </c>
      <c r="K15" s="693"/>
      <c r="L15" s="689"/>
      <c r="M15" s="684"/>
      <c r="N15" s="684"/>
      <c r="O15" s="693"/>
      <c r="P15" s="693"/>
      <c r="Q15" s="694"/>
    </row>
    <row r="16" spans="1:19" s="116" customFormat="1" ht="14.25" customHeight="1" x14ac:dyDescent="0.2">
      <c r="A16" s="293" t="s">
        <v>82</v>
      </c>
      <c r="B16" s="88"/>
      <c r="C16" s="294"/>
      <c r="E16" s="689">
        <v>171300</v>
      </c>
      <c r="F16" s="684">
        <v>0.53782552337205114</v>
      </c>
      <c r="G16" s="684">
        <v>99.938000930472668</v>
      </c>
      <c r="H16" s="693">
        <v>171231</v>
      </c>
      <c r="I16" s="693">
        <v>0</v>
      </c>
      <c r="J16" s="694">
        <v>69</v>
      </c>
      <c r="K16" s="693"/>
      <c r="L16" s="689"/>
      <c r="M16" s="684"/>
      <c r="N16" s="684"/>
      <c r="O16" s="693"/>
      <c r="P16" s="693"/>
      <c r="Q16" s="694"/>
    </row>
    <row r="17" spans="1:18" s="116" customFormat="1" ht="14.25" customHeight="1" x14ac:dyDescent="0.2">
      <c r="A17" s="295" t="s">
        <v>83</v>
      </c>
      <c r="B17" s="142"/>
      <c r="C17" s="296"/>
      <c r="E17" s="689">
        <v>12153</v>
      </c>
      <c r="F17" s="684">
        <v>3.8156413225572311E-2</v>
      </c>
      <c r="G17" s="684">
        <v>99.976157343698247</v>
      </c>
      <c r="H17" s="693">
        <v>12089</v>
      </c>
      <c r="I17" s="693">
        <v>0</v>
      </c>
      <c r="J17" s="694">
        <v>64</v>
      </c>
      <c r="K17" s="693"/>
      <c r="L17" s="689"/>
      <c r="M17" s="684"/>
      <c r="N17" s="684"/>
      <c r="O17" s="693"/>
      <c r="P17" s="693"/>
      <c r="Q17" s="694"/>
    </row>
    <row r="18" spans="1:18" s="116" customFormat="1" ht="14.25" customHeight="1" x14ac:dyDescent="0.2">
      <c r="A18" s="293" t="s">
        <v>84</v>
      </c>
      <c r="B18" s="88"/>
      <c r="C18" s="294"/>
      <c r="E18" s="689">
        <v>3074</v>
      </c>
      <c r="F18" s="684">
        <v>9.65134651982303E-3</v>
      </c>
      <c r="G18" s="684">
        <v>99.985808690218064</v>
      </c>
      <c r="H18" s="693">
        <v>3036</v>
      </c>
      <c r="I18" s="693">
        <v>0</v>
      </c>
      <c r="J18" s="694">
        <v>38</v>
      </c>
      <c r="K18" s="693"/>
      <c r="L18" s="689"/>
      <c r="M18" s="684"/>
      <c r="N18" s="684"/>
      <c r="O18" s="693"/>
      <c r="P18" s="693"/>
      <c r="Q18" s="694"/>
    </row>
    <row r="19" spans="1:18" s="116" customFormat="1" ht="14.25" customHeight="1" x14ac:dyDescent="0.2">
      <c r="A19" s="295" t="s">
        <v>85</v>
      </c>
      <c r="B19" s="142"/>
      <c r="C19" s="296"/>
      <c r="E19" s="689">
        <v>1002</v>
      </c>
      <c r="F19" s="684">
        <v>3.1459496463443967E-3</v>
      </c>
      <c r="G19" s="684">
        <v>99.988954639864403</v>
      </c>
      <c r="H19" s="693">
        <v>964</v>
      </c>
      <c r="I19" s="693">
        <v>0</v>
      </c>
      <c r="J19" s="694">
        <v>38</v>
      </c>
      <c r="K19" s="693"/>
      <c r="L19" s="689"/>
      <c r="M19" s="684"/>
      <c r="N19" s="684"/>
      <c r="O19" s="693"/>
      <c r="P19" s="693"/>
      <c r="Q19" s="694"/>
    </row>
    <row r="20" spans="1:18" s="116" customFormat="1" ht="14.25" customHeight="1" x14ac:dyDescent="0.2">
      <c r="A20" s="293" t="s">
        <v>86</v>
      </c>
      <c r="B20" s="88"/>
      <c r="C20" s="294"/>
      <c r="E20" s="689">
        <v>572</v>
      </c>
      <c r="F20" s="684">
        <v>1.7958914148792366E-3</v>
      </c>
      <c r="G20" s="684">
        <v>99.990750531279275</v>
      </c>
      <c r="H20" s="693">
        <v>547</v>
      </c>
      <c r="I20" s="693">
        <v>0</v>
      </c>
      <c r="J20" s="694">
        <v>25</v>
      </c>
      <c r="K20" s="693"/>
      <c r="L20" s="689"/>
      <c r="M20" s="684"/>
      <c r="N20" s="684"/>
      <c r="O20" s="693"/>
      <c r="P20" s="693"/>
      <c r="Q20" s="694"/>
    </row>
    <row r="21" spans="1:18" s="116" customFormat="1" ht="14.25" customHeight="1" x14ac:dyDescent="0.2">
      <c r="A21" s="295" t="s">
        <v>87</v>
      </c>
      <c r="B21" s="142"/>
      <c r="C21" s="296"/>
      <c r="E21" s="689">
        <v>2468</v>
      </c>
      <c r="F21" s="684">
        <v>7.7487063145488741E-3</v>
      </c>
      <c r="G21" s="684">
        <v>99.998499237593819</v>
      </c>
      <c r="H21" s="693">
        <v>2283</v>
      </c>
      <c r="I21" s="693">
        <v>0</v>
      </c>
      <c r="J21" s="694">
        <v>185</v>
      </c>
      <c r="K21" s="693"/>
      <c r="L21" s="689"/>
      <c r="M21" s="684"/>
      <c r="N21" s="684"/>
      <c r="O21" s="693"/>
      <c r="P21" s="693"/>
      <c r="Q21" s="694"/>
    </row>
    <row r="22" spans="1:18" s="116" customFormat="1" ht="14.25" customHeight="1" x14ac:dyDescent="0.2">
      <c r="A22" s="293" t="s">
        <v>88</v>
      </c>
      <c r="B22" s="88"/>
      <c r="C22" s="294"/>
      <c r="E22" s="689">
        <v>316</v>
      </c>
      <c r="F22" s="684">
        <v>9.9213581661160635E-4</v>
      </c>
      <c r="G22" s="684">
        <v>99.999491373410436</v>
      </c>
      <c r="H22" s="693">
        <v>236</v>
      </c>
      <c r="I22" s="693">
        <v>0</v>
      </c>
      <c r="J22" s="694">
        <v>80</v>
      </c>
      <c r="K22" s="693"/>
      <c r="L22" s="689"/>
      <c r="M22" s="684"/>
      <c r="N22" s="684"/>
      <c r="O22" s="693"/>
      <c r="P22" s="693"/>
      <c r="Q22" s="694"/>
    </row>
    <row r="23" spans="1:18" s="116" customFormat="1" ht="14.25" customHeight="1" x14ac:dyDescent="0.2">
      <c r="A23" s="295" t="s">
        <v>89</v>
      </c>
      <c r="B23" s="142"/>
      <c r="C23" s="296"/>
      <c r="E23" s="689">
        <v>77</v>
      </c>
      <c r="F23" s="684">
        <v>2.417546135414357E-4</v>
      </c>
      <c r="G23" s="684">
        <v>99.999733128023976</v>
      </c>
      <c r="H23" s="693">
        <v>56</v>
      </c>
      <c r="I23" s="693">
        <v>0</v>
      </c>
      <c r="J23" s="694">
        <v>21</v>
      </c>
      <c r="K23" s="693"/>
      <c r="L23" s="689"/>
      <c r="M23" s="684"/>
      <c r="N23" s="684"/>
      <c r="O23" s="693"/>
      <c r="P23" s="693"/>
      <c r="Q23" s="694"/>
    </row>
    <row r="24" spans="1:18" s="116" customFormat="1" ht="14.25" customHeight="1" x14ac:dyDescent="0.2">
      <c r="A24" s="293" t="s">
        <v>90</v>
      </c>
      <c r="B24" s="88"/>
      <c r="C24" s="294"/>
      <c r="E24" s="689">
        <v>82</v>
      </c>
      <c r="F24" s="684">
        <v>2.5745296507010036E-4</v>
      </c>
      <c r="G24" s="684">
        <v>99.999990580989049</v>
      </c>
      <c r="H24" s="693">
        <v>42</v>
      </c>
      <c r="I24" s="693">
        <v>0</v>
      </c>
      <c r="J24" s="694">
        <v>40</v>
      </c>
      <c r="K24" s="693"/>
      <c r="L24" s="689"/>
      <c r="M24" s="684"/>
      <c r="N24" s="684"/>
      <c r="O24" s="693"/>
      <c r="P24" s="693"/>
      <c r="Q24" s="694"/>
    </row>
    <row r="25" spans="1:18" s="116" customFormat="1" ht="14.25" customHeight="1" x14ac:dyDescent="0.2">
      <c r="A25" s="295" t="s">
        <v>91</v>
      </c>
      <c r="B25" s="142"/>
      <c r="C25" s="296"/>
      <c r="E25" s="689">
        <v>2</v>
      </c>
      <c r="F25" s="684">
        <v>6.2793406114658632E-6</v>
      </c>
      <c r="G25" s="684">
        <v>99.999996860329659</v>
      </c>
      <c r="H25" s="693">
        <v>1</v>
      </c>
      <c r="I25" s="693">
        <v>0</v>
      </c>
      <c r="J25" s="694">
        <v>1</v>
      </c>
      <c r="K25" s="693"/>
      <c r="L25" s="689"/>
      <c r="M25" s="684"/>
      <c r="N25" s="684"/>
      <c r="O25" s="693"/>
      <c r="P25" s="693"/>
      <c r="Q25" s="694"/>
    </row>
    <row r="26" spans="1:18" s="116" customFormat="1" ht="14.25" customHeight="1" x14ac:dyDescent="0.2">
      <c r="A26" s="293" t="s">
        <v>92</v>
      </c>
      <c r="B26" s="88"/>
      <c r="C26" s="294"/>
      <c r="E26" s="689">
        <v>0</v>
      </c>
      <c r="F26" s="684">
        <v>0</v>
      </c>
      <c r="G26" s="684">
        <v>99.999996860329659</v>
      </c>
      <c r="H26" s="693">
        <v>0</v>
      </c>
      <c r="I26" s="693">
        <v>0</v>
      </c>
      <c r="J26" s="694">
        <v>0</v>
      </c>
      <c r="K26" s="693"/>
      <c r="L26" s="689"/>
      <c r="M26" s="684"/>
      <c r="N26" s="684"/>
      <c r="O26" s="693"/>
      <c r="P26" s="693"/>
      <c r="Q26" s="694"/>
    </row>
    <row r="27" spans="1:18" s="116" customFormat="1" ht="14.25" customHeight="1" x14ac:dyDescent="0.2">
      <c r="A27" s="295" t="s">
        <v>93</v>
      </c>
      <c r="B27" s="142"/>
      <c r="C27" s="296"/>
      <c r="E27" s="689">
        <v>0</v>
      </c>
      <c r="F27" s="684">
        <v>0</v>
      </c>
      <c r="G27" s="684">
        <v>99.999996860329659</v>
      </c>
      <c r="H27" s="693">
        <v>0</v>
      </c>
      <c r="I27" s="693">
        <v>0</v>
      </c>
      <c r="J27" s="694">
        <v>0</v>
      </c>
      <c r="K27" s="693"/>
      <c r="L27" s="689"/>
      <c r="M27" s="684"/>
      <c r="N27" s="684"/>
      <c r="O27" s="693"/>
      <c r="P27" s="693"/>
      <c r="Q27" s="694"/>
    </row>
    <row r="28" spans="1:18" s="116" customFormat="1" ht="14.25" customHeight="1" x14ac:dyDescent="0.2">
      <c r="A28" s="293" t="s">
        <v>94</v>
      </c>
      <c r="B28" s="88"/>
      <c r="C28" s="294"/>
      <c r="E28" s="689">
        <v>1</v>
      </c>
      <c r="F28" s="684">
        <v>3.1396703057329316E-6</v>
      </c>
      <c r="G28" s="684">
        <v>99.999999999999972</v>
      </c>
      <c r="H28" s="693">
        <v>1</v>
      </c>
      <c r="I28" s="693">
        <v>0</v>
      </c>
      <c r="J28" s="694">
        <v>0</v>
      </c>
      <c r="K28" s="693"/>
      <c r="L28" s="689"/>
      <c r="M28" s="684"/>
      <c r="N28" s="684"/>
      <c r="O28" s="693"/>
      <c r="P28" s="693"/>
      <c r="Q28" s="694"/>
    </row>
    <row r="29" spans="1:18" s="116" customFormat="1" ht="14.25" customHeight="1" x14ac:dyDescent="0.2">
      <c r="A29" s="295" t="s">
        <v>95</v>
      </c>
      <c r="B29" s="142"/>
      <c r="C29" s="296"/>
      <c r="E29" s="689">
        <v>0</v>
      </c>
      <c r="F29" s="684">
        <v>0</v>
      </c>
      <c r="G29" s="684">
        <v>99.999999999999972</v>
      </c>
      <c r="H29" s="693">
        <v>0</v>
      </c>
      <c r="I29" s="693">
        <v>0</v>
      </c>
      <c r="J29" s="694">
        <v>0</v>
      </c>
      <c r="K29" s="693"/>
      <c r="L29" s="689"/>
      <c r="M29" s="684"/>
      <c r="N29" s="684"/>
      <c r="O29" s="693"/>
      <c r="P29" s="693"/>
      <c r="Q29" s="694"/>
    </row>
    <row r="30" spans="1:18" s="116" customFormat="1" ht="14.25" customHeight="1" x14ac:dyDescent="0.2">
      <c r="A30" s="297" t="s">
        <v>96</v>
      </c>
      <c r="B30" s="298"/>
      <c r="C30" s="299"/>
      <c r="E30" s="690">
        <v>0</v>
      </c>
      <c r="F30" s="697">
        <v>0</v>
      </c>
      <c r="G30" s="697">
        <v>99.999999999999972</v>
      </c>
      <c r="H30" s="695">
        <v>0</v>
      </c>
      <c r="I30" s="695">
        <v>0</v>
      </c>
      <c r="J30" s="696">
        <v>0</v>
      </c>
      <c r="K30" s="693"/>
      <c r="L30" s="690"/>
      <c r="M30" s="697"/>
      <c r="N30" s="697"/>
      <c r="O30" s="695"/>
      <c r="P30" s="695"/>
      <c r="Q30" s="696"/>
    </row>
    <row r="31" spans="1:18" s="73" customFormat="1" ht="11.25" customHeight="1" x14ac:dyDescent="0.2">
      <c r="A31" s="14" t="s">
        <v>222</v>
      </c>
      <c r="D31" s="74"/>
      <c r="E31" s="74"/>
      <c r="F31" s="74"/>
      <c r="G31" s="74"/>
      <c r="H31" s="74"/>
      <c r="I31" s="74"/>
      <c r="J31" s="74"/>
      <c r="K31" s="74"/>
      <c r="L31" s="74"/>
      <c r="M31" s="74"/>
      <c r="N31" s="74"/>
      <c r="O31" s="74"/>
      <c r="P31" s="74"/>
      <c r="Q31" s="74"/>
      <c r="R31" s="197"/>
    </row>
    <row r="32" spans="1:18" ht="11.25" customHeight="1" x14ac:dyDescent="0.2">
      <c r="A32" s="14" t="s">
        <v>572</v>
      </c>
      <c r="D32" s="74"/>
      <c r="E32" s="74"/>
      <c r="F32" s="74"/>
      <c r="G32" s="74"/>
      <c r="H32" s="74"/>
      <c r="I32" s="74"/>
      <c r="J32" s="74"/>
      <c r="K32" s="74"/>
      <c r="L32" s="74"/>
      <c r="M32" s="74"/>
      <c r="N32" s="74"/>
      <c r="O32" s="74"/>
      <c r="P32" s="74"/>
      <c r="Q32" s="74"/>
    </row>
    <row r="33" spans="1:17" ht="11.25" customHeight="1" x14ac:dyDescent="0.2">
      <c r="A33" s="14" t="s">
        <v>490</v>
      </c>
      <c r="D33" s="65"/>
      <c r="E33" s="65"/>
      <c r="F33" s="65"/>
      <c r="G33" s="65"/>
      <c r="H33" s="65"/>
      <c r="I33" s="65"/>
      <c r="J33" s="65"/>
      <c r="K33" s="65"/>
      <c r="L33" s="65"/>
      <c r="M33" s="65"/>
      <c r="N33" s="65"/>
      <c r="O33" s="65"/>
      <c r="P33" s="65"/>
      <c r="Q33" s="65"/>
    </row>
    <row r="34" spans="1:17" x14ac:dyDescent="0.2">
      <c r="A34" s="617" t="s">
        <v>831</v>
      </c>
    </row>
    <row r="36" spans="1:17" x14ac:dyDescent="0.2">
      <c r="C36" s="198"/>
    </row>
    <row r="82" spans="20:21" x14ac:dyDescent="0.2">
      <c r="T82" s="66">
        <f>L38/1000</f>
        <v>0</v>
      </c>
      <c r="U82" s="66">
        <f>M38/1000</f>
        <v>0</v>
      </c>
    </row>
    <row r="83" spans="20:21" x14ac:dyDescent="0.2">
      <c r="T83" s="66">
        <f>L39/1000</f>
        <v>0</v>
      </c>
      <c r="U83" s="66">
        <f>M39/1000</f>
        <v>0</v>
      </c>
    </row>
    <row r="84" spans="20:21" x14ac:dyDescent="0.2">
      <c r="T84" s="66">
        <f t="shared" ref="T84:U86" si="0">L41/1000</f>
        <v>0</v>
      </c>
      <c r="U84" s="66">
        <f t="shared" si="0"/>
        <v>0</v>
      </c>
    </row>
    <row r="85" spans="20:21" x14ac:dyDescent="0.2">
      <c r="T85" s="66">
        <f t="shared" si="0"/>
        <v>0</v>
      </c>
      <c r="U85" s="66">
        <f t="shared" si="0"/>
        <v>0</v>
      </c>
    </row>
    <row r="86" spans="20:21" x14ac:dyDescent="0.2">
      <c r="T86" s="66">
        <f t="shared" si="0"/>
        <v>0</v>
      </c>
      <c r="U86" s="66">
        <f t="shared" si="0"/>
        <v>0</v>
      </c>
    </row>
    <row r="125" spans="3:3" x14ac:dyDescent="0.2">
      <c r="C125" s="621"/>
    </row>
  </sheetData>
  <mergeCells count="17">
    <mergeCell ref="P1:Q1"/>
    <mergeCell ref="F6:F7"/>
    <mergeCell ref="G6:G7"/>
    <mergeCell ref="C3:M3"/>
    <mergeCell ref="E5:J5"/>
    <mergeCell ref="L5:Q5"/>
    <mergeCell ref="A5:C7"/>
    <mergeCell ref="L6:L7"/>
    <mergeCell ref="O6:O7"/>
    <mergeCell ref="P6:P7"/>
    <mergeCell ref="E6:E7"/>
    <mergeCell ref="Q6:Q7"/>
    <mergeCell ref="H6:H7"/>
    <mergeCell ref="I6:I7"/>
    <mergeCell ref="J6:J7"/>
    <mergeCell ref="M6:M7"/>
    <mergeCell ref="N6:N7"/>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pageSetUpPr fitToPage="1"/>
  </sheetPr>
  <dimension ref="A1:W122"/>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5703125" style="66" customWidth="1"/>
    <col min="4" max="4" width="0.85546875" style="66" customWidth="1"/>
    <col min="5" max="5" width="8.85546875" style="66" customWidth="1"/>
    <col min="6" max="6" width="8.42578125" style="66" customWidth="1"/>
    <col min="7" max="7" width="10" style="66" customWidth="1"/>
    <col min="8" max="8" width="5.85546875" style="66" customWidth="1"/>
    <col min="9" max="10" width="11.42578125" style="66" customWidth="1"/>
    <col min="11" max="11" width="11" style="66" customWidth="1"/>
    <col min="12" max="12" width="8.7109375" style="66" bestFit="1" customWidth="1"/>
    <col min="13" max="13" width="0.85546875" style="66" customWidth="1"/>
    <col min="14" max="14" width="7.7109375" style="66" customWidth="1"/>
    <col min="15" max="15" width="8.7109375" style="66" customWidth="1"/>
    <col min="16" max="16" width="10.140625" style="66" customWidth="1"/>
    <col min="17" max="18" width="10.85546875" style="66" customWidth="1"/>
    <col min="19" max="19" width="10.140625" style="66" customWidth="1"/>
    <col min="20" max="16384" width="11.5703125" style="66"/>
  </cols>
  <sheetData>
    <row r="1" spans="1:21" s="18" customFormat="1" ht="16.5" customHeight="1" x14ac:dyDescent="0.2">
      <c r="A1" s="64" t="str">
        <f>'01'!A1</f>
        <v>Boletim Estatístico da Previdência Social - Vol. 19 Nº 09</v>
      </c>
      <c r="D1" s="45"/>
      <c r="E1" s="45"/>
      <c r="F1" s="45"/>
      <c r="G1" s="45"/>
      <c r="H1" s="164"/>
      <c r="I1" s="164"/>
      <c r="J1" s="164"/>
      <c r="L1" s="164"/>
      <c r="M1" s="164"/>
      <c r="N1" s="191"/>
      <c r="P1" s="45"/>
      <c r="R1" s="1205">
        <f>'01'!K1</f>
        <v>41883</v>
      </c>
      <c r="S1" s="1205"/>
    </row>
    <row r="2" spans="1:21" ht="9" customHeight="1" x14ac:dyDescent="0.2">
      <c r="D2" s="67"/>
      <c r="E2" s="1"/>
      <c r="F2" s="1"/>
      <c r="G2" s="1"/>
      <c r="H2" s="1"/>
      <c r="I2" s="1"/>
      <c r="J2" s="164"/>
      <c r="K2" s="1"/>
      <c r="M2" s="1"/>
      <c r="N2" s="65"/>
      <c r="P2" s="105"/>
      <c r="Q2" s="1"/>
    </row>
    <row r="3" spans="1:21" ht="15" customHeight="1" x14ac:dyDescent="0.2">
      <c r="A3" s="919">
        <v>13</v>
      </c>
      <c r="B3" s="173"/>
      <c r="C3" s="1134" t="s">
        <v>305</v>
      </c>
      <c r="D3" s="1135"/>
      <c r="E3" s="1135"/>
      <c r="F3" s="1135"/>
      <c r="G3" s="1135"/>
      <c r="H3" s="1135"/>
      <c r="I3" s="1135"/>
      <c r="J3" s="1135"/>
      <c r="K3" s="1135"/>
      <c r="L3" s="1135"/>
      <c r="M3" s="1135"/>
      <c r="N3" s="1136"/>
      <c r="O3"/>
      <c r="P3" s="395"/>
    </row>
    <row r="4" spans="1:21" ht="9" customHeight="1" x14ac:dyDescent="0.2">
      <c r="D4" s="69"/>
      <c r="E4" s="1"/>
      <c r="F4" s="1"/>
      <c r="G4" s="69"/>
      <c r="H4" s="69"/>
      <c r="I4" s="69"/>
      <c r="J4" s="69"/>
      <c r="K4" s="1"/>
      <c r="L4" s="65"/>
      <c r="M4" s="1"/>
      <c r="N4" s="65"/>
      <c r="P4" s="1"/>
      <c r="Q4" s="1"/>
    </row>
    <row r="5" spans="1:21" s="116" customFormat="1" ht="18" customHeight="1" x14ac:dyDescent="0.2">
      <c r="A5" s="1234" t="s">
        <v>686</v>
      </c>
      <c r="B5" s="1234"/>
      <c r="C5" s="1234"/>
      <c r="D5" s="553"/>
      <c r="E5" s="1200" t="s">
        <v>291</v>
      </c>
      <c r="F5" s="1201"/>
      <c r="G5" s="1201"/>
      <c r="H5" s="1201"/>
      <c r="I5" s="1201"/>
      <c r="J5" s="1201"/>
      <c r="K5" s="1201"/>
      <c r="L5" s="1202"/>
      <c r="M5" s="553"/>
      <c r="N5" s="1200" t="s">
        <v>292</v>
      </c>
      <c r="O5" s="1201"/>
      <c r="P5" s="1201"/>
      <c r="Q5" s="1201"/>
      <c r="R5" s="1201"/>
      <c r="S5" s="1202"/>
    </row>
    <row r="6" spans="1:21" s="116" customFormat="1" ht="18" customHeight="1" x14ac:dyDescent="0.2">
      <c r="A6" s="1234"/>
      <c r="B6" s="1234"/>
      <c r="C6" s="1234"/>
      <c r="D6" s="553"/>
      <c r="E6" s="1235" t="s">
        <v>25</v>
      </c>
      <c r="F6" s="1236"/>
      <c r="G6" s="1236"/>
      <c r="H6" s="1237"/>
      <c r="I6" s="1238" t="s">
        <v>288</v>
      </c>
      <c r="J6" s="1236"/>
      <c r="K6" s="1236"/>
      <c r="L6" s="1239"/>
      <c r="M6" s="553"/>
      <c r="N6" s="1235" t="s">
        <v>25</v>
      </c>
      <c r="O6" s="1236"/>
      <c r="P6" s="1237"/>
      <c r="Q6" s="1238" t="s">
        <v>288</v>
      </c>
      <c r="R6" s="1236"/>
      <c r="S6" s="1239"/>
    </row>
    <row r="7" spans="1:21" s="116" customFormat="1" ht="22.5" customHeight="1" x14ac:dyDescent="0.2">
      <c r="A7" s="1234"/>
      <c r="B7" s="1234"/>
      <c r="C7" s="1234"/>
      <c r="D7" s="378"/>
      <c r="E7" s="938" t="s">
        <v>119</v>
      </c>
      <c r="F7" s="939" t="s">
        <v>286</v>
      </c>
      <c r="G7" s="939" t="s">
        <v>142</v>
      </c>
      <c r="H7" s="940" t="s">
        <v>465</v>
      </c>
      <c r="I7" s="941" t="s">
        <v>119</v>
      </c>
      <c r="J7" s="939" t="s">
        <v>286</v>
      </c>
      <c r="K7" s="939" t="s">
        <v>142</v>
      </c>
      <c r="L7" s="942" t="s">
        <v>465</v>
      </c>
      <c r="M7" s="561"/>
      <c r="N7" s="938" t="s">
        <v>119</v>
      </c>
      <c r="O7" s="939" t="s">
        <v>286</v>
      </c>
      <c r="P7" s="943" t="s">
        <v>142</v>
      </c>
      <c r="Q7" s="941" t="s">
        <v>119</v>
      </c>
      <c r="R7" s="939" t="s">
        <v>286</v>
      </c>
      <c r="S7" s="944" t="s">
        <v>142</v>
      </c>
    </row>
    <row r="8" spans="1:21" s="149" customFormat="1" ht="6" customHeight="1" x14ac:dyDescent="0.2">
      <c r="A8" s="45"/>
      <c r="B8" s="116"/>
      <c r="C8" s="116"/>
      <c r="D8" s="148"/>
      <c r="E8" s="116"/>
      <c r="F8" s="397"/>
      <c r="G8" s="116"/>
      <c r="H8" s="116"/>
      <c r="I8" s="116"/>
      <c r="J8" s="116"/>
      <c r="K8" s="116"/>
      <c r="L8" s="116"/>
      <c r="M8" s="397"/>
      <c r="N8" s="116"/>
      <c r="O8" s="116"/>
      <c r="P8" s="116"/>
    </row>
    <row r="9" spans="1:21" s="116" customFormat="1" ht="17.850000000000001" customHeight="1" x14ac:dyDescent="0.2">
      <c r="A9" s="290" t="s">
        <v>38</v>
      </c>
      <c r="B9" s="291"/>
      <c r="C9" s="292"/>
      <c r="E9" s="688">
        <v>22654283</v>
      </c>
      <c r="F9" s="691">
        <v>18446904</v>
      </c>
      <c r="G9" s="691">
        <v>4184023</v>
      </c>
      <c r="H9" s="691">
        <v>23356</v>
      </c>
      <c r="I9" s="691"/>
      <c r="J9" s="691"/>
      <c r="K9" s="691"/>
      <c r="L9" s="692"/>
      <c r="M9" s="722"/>
      <c r="N9" s="688">
        <v>9196195</v>
      </c>
      <c r="O9" s="691">
        <v>9109557</v>
      </c>
      <c r="P9" s="691">
        <v>86638</v>
      </c>
      <c r="Q9" s="691"/>
      <c r="R9" s="691"/>
      <c r="S9" s="692"/>
      <c r="U9" s="120"/>
    </row>
    <row r="10" spans="1:21" s="116" customFormat="1" ht="17.850000000000001" customHeight="1" x14ac:dyDescent="0.2">
      <c r="A10" s="293" t="s">
        <v>39</v>
      </c>
      <c r="B10" s="88"/>
      <c r="C10" s="294"/>
      <c r="E10" s="689">
        <v>679817</v>
      </c>
      <c r="F10" s="693">
        <v>671698</v>
      </c>
      <c r="G10" s="693">
        <v>7930</v>
      </c>
      <c r="H10" s="693">
        <v>189</v>
      </c>
      <c r="I10" s="693"/>
      <c r="J10" s="693"/>
      <c r="K10" s="693"/>
      <c r="L10" s="694"/>
      <c r="M10" s="722"/>
      <c r="N10" s="689">
        <v>70347</v>
      </c>
      <c r="O10" s="693">
        <v>70199</v>
      </c>
      <c r="P10" s="693">
        <v>148</v>
      </c>
      <c r="Q10" s="693"/>
      <c r="R10" s="693"/>
      <c r="S10" s="694"/>
      <c r="U10" s="120"/>
    </row>
    <row r="11" spans="1:21" s="116" customFormat="1" ht="17.850000000000001" customHeight="1" x14ac:dyDescent="0.2">
      <c r="A11" s="295" t="s">
        <v>40</v>
      </c>
      <c r="B11" s="142"/>
      <c r="C11" s="296"/>
      <c r="E11" s="689">
        <v>12246790</v>
      </c>
      <c r="F11" s="693">
        <v>8067946</v>
      </c>
      <c r="G11" s="693">
        <v>4176076</v>
      </c>
      <c r="H11" s="693">
        <v>2768</v>
      </c>
      <c r="I11" s="693"/>
      <c r="J11" s="693"/>
      <c r="K11" s="693"/>
      <c r="L11" s="694"/>
      <c r="M11" s="722"/>
      <c r="N11" s="689">
        <v>9068849</v>
      </c>
      <c r="O11" s="693">
        <v>8982359</v>
      </c>
      <c r="P11" s="693">
        <v>86490</v>
      </c>
      <c r="Q11" s="693"/>
      <c r="R11" s="693"/>
      <c r="S11" s="694"/>
      <c r="U11" s="120"/>
    </row>
    <row r="12" spans="1:21" s="116" customFormat="1" ht="17.850000000000001" customHeight="1" x14ac:dyDescent="0.2">
      <c r="A12" s="293" t="s">
        <v>41</v>
      </c>
      <c r="B12" s="88"/>
      <c r="C12" s="294"/>
      <c r="E12" s="689">
        <v>4691329</v>
      </c>
      <c r="F12" s="693">
        <v>4672103</v>
      </c>
      <c r="G12" s="693">
        <v>17</v>
      </c>
      <c r="H12" s="693">
        <v>19209</v>
      </c>
      <c r="I12" s="693"/>
      <c r="J12" s="693"/>
      <c r="K12" s="693"/>
      <c r="L12" s="694"/>
      <c r="M12" s="722"/>
      <c r="N12" s="689">
        <v>47615</v>
      </c>
      <c r="O12" s="693">
        <v>47615</v>
      </c>
      <c r="P12" s="693">
        <v>0</v>
      </c>
      <c r="Q12" s="693"/>
      <c r="R12" s="693"/>
      <c r="S12" s="694"/>
      <c r="U12" s="120"/>
    </row>
    <row r="13" spans="1:21" s="116" customFormat="1" ht="17.850000000000001" customHeight="1" x14ac:dyDescent="0.2">
      <c r="A13" s="295" t="s">
        <v>42</v>
      </c>
      <c r="B13" s="142"/>
      <c r="C13" s="296"/>
      <c r="E13" s="689">
        <v>2485094</v>
      </c>
      <c r="F13" s="693">
        <v>2484810</v>
      </c>
      <c r="G13" s="693">
        <v>0</v>
      </c>
      <c r="H13" s="693">
        <v>284</v>
      </c>
      <c r="I13" s="693"/>
      <c r="J13" s="693"/>
      <c r="K13" s="693"/>
      <c r="L13" s="694"/>
      <c r="M13" s="722"/>
      <c r="N13" s="689">
        <v>6777</v>
      </c>
      <c r="O13" s="693">
        <v>6777</v>
      </c>
      <c r="P13" s="693">
        <v>0</v>
      </c>
      <c r="Q13" s="693"/>
      <c r="R13" s="693"/>
      <c r="S13" s="694"/>
      <c r="U13" s="120"/>
    </row>
    <row r="14" spans="1:21" s="116" customFormat="1" ht="17.850000000000001" customHeight="1" x14ac:dyDescent="0.2">
      <c r="A14" s="293" t="s">
        <v>43</v>
      </c>
      <c r="B14" s="88"/>
      <c r="C14" s="294"/>
      <c r="E14" s="689">
        <v>1624941</v>
      </c>
      <c r="F14" s="693">
        <v>1624707</v>
      </c>
      <c r="G14" s="693">
        <v>0</v>
      </c>
      <c r="H14" s="693">
        <v>234</v>
      </c>
      <c r="I14" s="693"/>
      <c r="J14" s="693"/>
      <c r="K14" s="693"/>
      <c r="L14" s="694"/>
      <c r="M14" s="722"/>
      <c r="N14" s="689">
        <v>1906</v>
      </c>
      <c r="O14" s="693">
        <v>1906</v>
      </c>
      <c r="P14" s="693">
        <v>0</v>
      </c>
      <c r="Q14" s="693"/>
      <c r="R14" s="693"/>
      <c r="S14" s="694"/>
      <c r="U14" s="120"/>
    </row>
    <row r="15" spans="1:21" s="116" customFormat="1" ht="17.850000000000001" customHeight="1" x14ac:dyDescent="0.2">
      <c r="A15" s="295" t="s">
        <v>44</v>
      </c>
      <c r="B15" s="142"/>
      <c r="C15" s="296"/>
      <c r="E15" s="689">
        <v>735333</v>
      </c>
      <c r="F15" s="693">
        <v>735222</v>
      </c>
      <c r="G15" s="693">
        <v>0</v>
      </c>
      <c r="H15" s="693">
        <v>111</v>
      </c>
      <c r="I15" s="693"/>
      <c r="J15" s="693"/>
      <c r="K15" s="693"/>
      <c r="L15" s="694"/>
      <c r="M15" s="722"/>
      <c r="N15" s="689">
        <v>633</v>
      </c>
      <c r="O15" s="693">
        <v>633</v>
      </c>
      <c r="P15" s="693">
        <v>0</v>
      </c>
      <c r="Q15" s="693"/>
      <c r="R15" s="693"/>
      <c r="S15" s="694"/>
      <c r="U15" s="120"/>
    </row>
    <row r="16" spans="1:21" s="116" customFormat="1" ht="17.850000000000001" customHeight="1" x14ac:dyDescent="0.2">
      <c r="A16" s="293" t="s">
        <v>82</v>
      </c>
      <c r="B16" s="88"/>
      <c r="C16" s="294"/>
      <c r="E16" s="689">
        <v>171237</v>
      </c>
      <c r="F16" s="693">
        <v>171168</v>
      </c>
      <c r="G16" s="693">
        <v>0</v>
      </c>
      <c r="H16" s="693">
        <v>69</v>
      </c>
      <c r="I16" s="693"/>
      <c r="J16" s="693"/>
      <c r="K16" s="693"/>
      <c r="L16" s="694"/>
      <c r="M16" s="722"/>
      <c r="N16" s="689">
        <v>63</v>
      </c>
      <c r="O16" s="693">
        <v>63</v>
      </c>
      <c r="P16" s="693">
        <v>0</v>
      </c>
      <c r="Q16" s="693"/>
      <c r="R16" s="693"/>
      <c r="S16" s="694"/>
      <c r="U16" s="120"/>
    </row>
    <row r="17" spans="1:21" s="116" customFormat="1" ht="17.850000000000001" customHeight="1" x14ac:dyDescent="0.2">
      <c r="A17" s="295" t="s">
        <v>83</v>
      </c>
      <c r="B17" s="142"/>
      <c r="C17" s="296"/>
      <c r="E17" s="689">
        <v>12148</v>
      </c>
      <c r="F17" s="693">
        <v>12084</v>
      </c>
      <c r="G17" s="693">
        <v>0</v>
      </c>
      <c r="H17" s="693">
        <v>64</v>
      </c>
      <c r="I17" s="693"/>
      <c r="J17" s="693"/>
      <c r="K17" s="693"/>
      <c r="L17" s="694"/>
      <c r="M17" s="722"/>
      <c r="N17" s="689">
        <v>5</v>
      </c>
      <c r="O17" s="693">
        <v>5</v>
      </c>
      <c r="P17" s="693">
        <v>0</v>
      </c>
      <c r="Q17" s="693"/>
      <c r="R17" s="693"/>
      <c r="S17" s="694"/>
      <c r="U17" s="120"/>
    </row>
    <row r="18" spans="1:21" s="116" customFormat="1" ht="17.850000000000001" customHeight="1" x14ac:dyDescent="0.2">
      <c r="A18" s="293" t="s">
        <v>84</v>
      </c>
      <c r="B18" s="88"/>
      <c r="C18" s="294"/>
      <c r="E18" s="689">
        <v>3074</v>
      </c>
      <c r="F18" s="693">
        <v>3036</v>
      </c>
      <c r="G18" s="693">
        <v>0</v>
      </c>
      <c r="H18" s="693">
        <v>38</v>
      </c>
      <c r="I18" s="693"/>
      <c r="J18" s="693"/>
      <c r="K18" s="693"/>
      <c r="L18" s="694"/>
      <c r="M18" s="722"/>
      <c r="N18" s="689">
        <v>0</v>
      </c>
      <c r="O18" s="693">
        <v>0</v>
      </c>
      <c r="P18" s="693">
        <v>0</v>
      </c>
      <c r="Q18" s="693"/>
      <c r="R18" s="693"/>
      <c r="S18" s="694"/>
      <c r="U18" s="120"/>
    </row>
    <row r="19" spans="1:21" s="116" customFormat="1" ht="17.850000000000001" customHeight="1" x14ac:dyDescent="0.2">
      <c r="A19" s="295" t="s">
        <v>85</v>
      </c>
      <c r="B19" s="142"/>
      <c r="C19" s="296"/>
      <c r="E19" s="689">
        <v>1002</v>
      </c>
      <c r="F19" s="693">
        <v>964</v>
      </c>
      <c r="G19" s="693">
        <v>0</v>
      </c>
      <c r="H19" s="693">
        <v>38</v>
      </c>
      <c r="I19" s="693"/>
      <c r="J19" s="693"/>
      <c r="K19" s="693"/>
      <c r="L19" s="694"/>
      <c r="M19" s="722"/>
      <c r="N19" s="689">
        <v>0</v>
      </c>
      <c r="O19" s="693">
        <v>0</v>
      </c>
      <c r="P19" s="693">
        <v>0</v>
      </c>
      <c r="Q19" s="693"/>
      <c r="R19" s="693"/>
      <c r="S19" s="694"/>
      <c r="U19" s="120"/>
    </row>
    <row r="20" spans="1:21" s="116" customFormat="1" ht="17.850000000000001" customHeight="1" x14ac:dyDescent="0.2">
      <c r="A20" s="293" t="s">
        <v>86</v>
      </c>
      <c r="B20" s="88"/>
      <c r="C20" s="294"/>
      <c r="E20" s="689">
        <v>572</v>
      </c>
      <c r="F20" s="693">
        <v>547</v>
      </c>
      <c r="G20" s="693">
        <v>0</v>
      </c>
      <c r="H20" s="693">
        <v>25</v>
      </c>
      <c r="I20" s="693"/>
      <c r="J20" s="693"/>
      <c r="K20" s="693"/>
      <c r="L20" s="694"/>
      <c r="M20" s="722"/>
      <c r="N20" s="689">
        <v>0</v>
      </c>
      <c r="O20" s="693">
        <v>0</v>
      </c>
      <c r="P20" s="693">
        <v>0</v>
      </c>
      <c r="Q20" s="693"/>
      <c r="R20" s="693"/>
      <c r="S20" s="694"/>
      <c r="U20" s="120"/>
    </row>
    <row r="21" spans="1:21" s="116" customFormat="1" ht="17.850000000000001" customHeight="1" x14ac:dyDescent="0.2">
      <c r="A21" s="295" t="s">
        <v>87</v>
      </c>
      <c r="B21" s="142"/>
      <c r="C21" s="296"/>
      <c r="E21" s="799">
        <v>2468</v>
      </c>
      <c r="F21" s="693">
        <v>2283</v>
      </c>
      <c r="G21" s="693">
        <v>0</v>
      </c>
      <c r="H21" s="693">
        <v>185</v>
      </c>
      <c r="I21" s="693"/>
      <c r="J21" s="693"/>
      <c r="K21" s="693"/>
      <c r="L21" s="694"/>
      <c r="M21" s="722"/>
      <c r="N21" s="689">
        <v>0</v>
      </c>
      <c r="O21" s="693">
        <v>0</v>
      </c>
      <c r="P21" s="693">
        <v>0</v>
      </c>
      <c r="Q21" s="693"/>
      <c r="R21" s="693"/>
      <c r="S21" s="694"/>
      <c r="U21" s="120"/>
    </row>
    <row r="22" spans="1:21" s="116" customFormat="1" ht="17.850000000000001" customHeight="1" x14ac:dyDescent="0.2">
      <c r="A22" s="293" t="s">
        <v>88</v>
      </c>
      <c r="B22" s="88"/>
      <c r="C22" s="294"/>
      <c r="E22" s="689">
        <v>316</v>
      </c>
      <c r="F22" s="693">
        <v>236</v>
      </c>
      <c r="G22" s="693">
        <v>0</v>
      </c>
      <c r="H22" s="693">
        <v>80</v>
      </c>
      <c r="I22" s="693"/>
      <c r="J22" s="693"/>
      <c r="K22" s="693"/>
      <c r="L22" s="694"/>
      <c r="M22" s="722"/>
      <c r="N22" s="689">
        <v>0</v>
      </c>
      <c r="O22" s="693">
        <v>0</v>
      </c>
      <c r="P22" s="693">
        <v>0</v>
      </c>
      <c r="Q22" s="693"/>
      <c r="R22" s="693"/>
      <c r="S22" s="694"/>
      <c r="U22" s="120"/>
    </row>
    <row r="23" spans="1:21" s="116" customFormat="1" ht="17.850000000000001" customHeight="1" x14ac:dyDescent="0.2">
      <c r="A23" s="295" t="s">
        <v>89</v>
      </c>
      <c r="B23" s="142"/>
      <c r="C23" s="296"/>
      <c r="E23" s="689">
        <v>77</v>
      </c>
      <c r="F23" s="693">
        <v>56</v>
      </c>
      <c r="G23" s="693">
        <v>0</v>
      </c>
      <c r="H23" s="693">
        <v>21</v>
      </c>
      <c r="I23" s="693"/>
      <c r="J23" s="693"/>
      <c r="K23" s="693"/>
      <c r="L23" s="694"/>
      <c r="M23" s="722"/>
      <c r="N23" s="689">
        <v>0</v>
      </c>
      <c r="O23" s="693">
        <v>0</v>
      </c>
      <c r="P23" s="693">
        <v>0</v>
      </c>
      <c r="Q23" s="693"/>
      <c r="R23" s="693"/>
      <c r="S23" s="694"/>
      <c r="U23" s="120"/>
    </row>
    <row r="24" spans="1:21" s="116" customFormat="1" ht="17.850000000000001" customHeight="1" x14ac:dyDescent="0.2">
      <c r="A24" s="293" t="s">
        <v>90</v>
      </c>
      <c r="B24" s="88"/>
      <c r="C24" s="294"/>
      <c r="E24" s="689">
        <v>82</v>
      </c>
      <c r="F24" s="693">
        <v>42</v>
      </c>
      <c r="G24" s="693">
        <v>0</v>
      </c>
      <c r="H24" s="693">
        <v>40</v>
      </c>
      <c r="I24" s="693"/>
      <c r="J24" s="693"/>
      <c r="K24" s="693"/>
      <c r="L24" s="694"/>
      <c r="M24" s="722"/>
      <c r="N24" s="689">
        <v>0</v>
      </c>
      <c r="O24" s="693">
        <v>0</v>
      </c>
      <c r="P24" s="693">
        <v>0</v>
      </c>
      <c r="Q24" s="693"/>
      <c r="R24" s="693"/>
      <c r="S24" s="694"/>
      <c r="U24" s="120"/>
    </row>
    <row r="25" spans="1:21" s="116" customFormat="1" ht="17.850000000000001" customHeight="1" x14ac:dyDescent="0.2">
      <c r="A25" s="295" t="s">
        <v>91</v>
      </c>
      <c r="B25" s="142"/>
      <c r="C25" s="296"/>
      <c r="E25" s="689">
        <v>2</v>
      </c>
      <c r="F25" s="693">
        <v>1</v>
      </c>
      <c r="G25" s="693">
        <v>0</v>
      </c>
      <c r="H25" s="693">
        <v>1</v>
      </c>
      <c r="I25" s="693"/>
      <c r="J25" s="693"/>
      <c r="K25" s="693"/>
      <c r="L25" s="694"/>
      <c r="M25" s="722"/>
      <c r="N25" s="689">
        <v>0</v>
      </c>
      <c r="O25" s="693">
        <v>0</v>
      </c>
      <c r="P25" s="693">
        <v>0</v>
      </c>
      <c r="Q25" s="693"/>
      <c r="R25" s="693"/>
      <c r="S25" s="694"/>
      <c r="U25" s="120"/>
    </row>
    <row r="26" spans="1:21" s="116" customFormat="1" ht="17.850000000000001" customHeight="1" x14ac:dyDescent="0.2">
      <c r="A26" s="293" t="s">
        <v>92</v>
      </c>
      <c r="B26" s="88"/>
      <c r="C26" s="294"/>
      <c r="E26" s="689">
        <v>0</v>
      </c>
      <c r="F26" s="693">
        <v>0</v>
      </c>
      <c r="G26" s="693">
        <v>0</v>
      </c>
      <c r="H26" s="693">
        <v>0</v>
      </c>
      <c r="I26" s="693"/>
      <c r="J26" s="693"/>
      <c r="K26" s="693"/>
      <c r="L26" s="694"/>
      <c r="M26" s="722"/>
      <c r="N26" s="689">
        <v>0</v>
      </c>
      <c r="O26" s="693">
        <v>0</v>
      </c>
      <c r="P26" s="693">
        <v>0</v>
      </c>
      <c r="Q26" s="693"/>
      <c r="R26" s="693"/>
      <c r="S26" s="694"/>
      <c r="U26" s="120"/>
    </row>
    <row r="27" spans="1:21" s="116" customFormat="1" ht="17.850000000000001" customHeight="1" x14ac:dyDescent="0.2">
      <c r="A27" s="295" t="s">
        <v>93</v>
      </c>
      <c r="B27" s="142"/>
      <c r="C27" s="296"/>
      <c r="E27" s="689">
        <v>0</v>
      </c>
      <c r="F27" s="693">
        <v>0</v>
      </c>
      <c r="G27" s="693">
        <v>0</v>
      </c>
      <c r="H27" s="693">
        <v>0</v>
      </c>
      <c r="I27" s="693"/>
      <c r="J27" s="693"/>
      <c r="K27" s="693"/>
      <c r="L27" s="694"/>
      <c r="M27" s="722"/>
      <c r="N27" s="689">
        <v>0</v>
      </c>
      <c r="O27" s="693">
        <v>0</v>
      </c>
      <c r="P27" s="693">
        <v>0</v>
      </c>
      <c r="Q27" s="693"/>
      <c r="R27" s="693"/>
      <c r="S27" s="694"/>
      <c r="U27" s="120"/>
    </row>
    <row r="28" spans="1:21" s="116" customFormat="1" ht="17.850000000000001" customHeight="1" x14ac:dyDescent="0.2">
      <c r="A28" s="293" t="s">
        <v>94</v>
      </c>
      <c r="B28" s="88"/>
      <c r="C28" s="294"/>
      <c r="E28" s="689">
        <v>1</v>
      </c>
      <c r="F28" s="693">
        <v>1</v>
      </c>
      <c r="G28" s="693">
        <v>0</v>
      </c>
      <c r="H28" s="693">
        <v>0</v>
      </c>
      <c r="I28" s="693"/>
      <c r="J28" s="693"/>
      <c r="K28" s="693"/>
      <c r="L28" s="694"/>
      <c r="M28" s="722"/>
      <c r="N28" s="689">
        <v>0</v>
      </c>
      <c r="O28" s="693">
        <v>0</v>
      </c>
      <c r="P28" s="693">
        <v>0</v>
      </c>
      <c r="Q28" s="693"/>
      <c r="R28" s="693"/>
      <c r="S28" s="694"/>
      <c r="U28" s="120"/>
    </row>
    <row r="29" spans="1:21" s="116" customFormat="1" ht="17.850000000000001" customHeight="1" x14ac:dyDescent="0.2">
      <c r="A29" s="295" t="s">
        <v>95</v>
      </c>
      <c r="B29" s="142"/>
      <c r="C29" s="296"/>
      <c r="E29" s="689">
        <v>0</v>
      </c>
      <c r="F29" s="693">
        <v>0</v>
      </c>
      <c r="G29" s="693">
        <v>0</v>
      </c>
      <c r="H29" s="693">
        <v>0</v>
      </c>
      <c r="I29" s="693"/>
      <c r="J29" s="693"/>
      <c r="K29" s="693"/>
      <c r="L29" s="694"/>
      <c r="M29" s="722"/>
      <c r="N29" s="689">
        <v>0</v>
      </c>
      <c r="O29" s="693">
        <v>0</v>
      </c>
      <c r="P29" s="693">
        <v>0</v>
      </c>
      <c r="Q29" s="693"/>
      <c r="R29" s="693"/>
      <c r="S29" s="694"/>
      <c r="U29" s="120"/>
    </row>
    <row r="30" spans="1:21" s="116" customFormat="1" ht="17.850000000000001" customHeight="1" x14ac:dyDescent="0.2">
      <c r="A30" s="297" t="s">
        <v>96</v>
      </c>
      <c r="B30" s="298"/>
      <c r="C30" s="299"/>
      <c r="E30" s="690">
        <v>0</v>
      </c>
      <c r="F30" s="695">
        <v>0</v>
      </c>
      <c r="G30" s="695">
        <v>0</v>
      </c>
      <c r="H30" s="695">
        <v>0</v>
      </c>
      <c r="I30" s="695"/>
      <c r="J30" s="695"/>
      <c r="K30" s="695"/>
      <c r="L30" s="696"/>
      <c r="M30" s="722"/>
      <c r="N30" s="690">
        <v>0</v>
      </c>
      <c r="O30" s="695">
        <v>0</v>
      </c>
      <c r="P30" s="695">
        <v>0</v>
      </c>
      <c r="Q30" s="695"/>
      <c r="R30" s="695"/>
      <c r="S30" s="696"/>
      <c r="U30" s="120"/>
    </row>
    <row r="31" spans="1:21" s="73" customFormat="1" ht="12" customHeight="1" x14ac:dyDescent="0.2">
      <c r="A31" s="14" t="s">
        <v>222</v>
      </c>
      <c r="D31" s="87"/>
      <c r="E31" s="72"/>
      <c r="F31" s="72"/>
      <c r="G31" s="72"/>
      <c r="H31" s="72"/>
      <c r="I31" s="66"/>
      <c r="J31" s="74"/>
      <c r="K31" s="72"/>
      <c r="L31" s="72"/>
      <c r="M31" s="72"/>
      <c r="N31" s="66"/>
      <c r="O31" s="72"/>
      <c r="P31" s="72"/>
      <c r="Q31" s="72"/>
    </row>
    <row r="32" spans="1:21" ht="12" customHeight="1" x14ac:dyDescent="0.2">
      <c r="A32" s="14" t="s">
        <v>572</v>
      </c>
      <c r="D32" s="65"/>
      <c r="E32" s="65"/>
      <c r="F32" s="65"/>
      <c r="G32" s="65"/>
      <c r="H32" s="65"/>
      <c r="I32" s="65"/>
      <c r="J32" s="65"/>
      <c r="K32" s="65"/>
      <c r="M32" s="65"/>
      <c r="N32" s="65"/>
      <c r="O32" s="65"/>
      <c r="P32" s="65"/>
      <c r="Q32" s="16"/>
    </row>
    <row r="33" spans="1:23" ht="12" customHeight="1" x14ac:dyDescent="0.2">
      <c r="A33" s="14" t="s">
        <v>490</v>
      </c>
      <c r="E33" s="104"/>
      <c r="F33" s="182"/>
    </row>
    <row r="34" spans="1:23" ht="12" customHeight="1" x14ac:dyDescent="0.2">
      <c r="A34" s="617" t="s">
        <v>831</v>
      </c>
      <c r="E34" s="104"/>
      <c r="F34" s="182"/>
    </row>
    <row r="35" spans="1:23" ht="20.25" customHeight="1" x14ac:dyDescent="0.2">
      <c r="K35" s="396"/>
    </row>
    <row r="36" spans="1:23" x14ac:dyDescent="0.2">
      <c r="A36" s="64" t="str">
        <f>A1</f>
        <v>Boletim Estatístico da Previdência Social - Vol. 19 Nº 09</v>
      </c>
      <c r="B36" s="18"/>
      <c r="C36" s="18"/>
      <c r="D36" s="18"/>
      <c r="E36" s="18"/>
      <c r="F36" s="18"/>
      <c r="G36" s="18"/>
      <c r="H36" s="18"/>
      <c r="I36" s="18"/>
      <c r="J36" s="160"/>
      <c r="K36" s="18"/>
      <c r="L36" s="18"/>
      <c r="M36" s="18"/>
      <c r="N36" s="18"/>
      <c r="O36" s="18"/>
      <c r="R36" s="1205">
        <f>R1</f>
        <v>41883</v>
      </c>
      <c r="S36" s="1205"/>
    </row>
    <row r="38" spans="1:23" ht="15" x14ac:dyDescent="0.2">
      <c r="A38" s="342"/>
      <c r="B38" s="342"/>
      <c r="C38" s="342"/>
      <c r="D38" s="342"/>
      <c r="E38" s="342"/>
      <c r="F38" s="342"/>
      <c r="G38" s="342"/>
      <c r="H38" s="342"/>
      <c r="I38" s="342"/>
      <c r="J38" s="342"/>
      <c r="K38" s="342"/>
      <c r="L38" s="342"/>
      <c r="U38" s="15" t="s">
        <v>25</v>
      </c>
      <c r="V38" s="15"/>
      <c r="W38" s="15"/>
    </row>
    <row r="39" spans="1:23" x14ac:dyDescent="0.2">
      <c r="U39" s="15"/>
      <c r="V39" s="354" t="s">
        <v>28</v>
      </c>
      <c r="W39" s="52" t="s">
        <v>29</v>
      </c>
    </row>
    <row r="40" spans="1:23" x14ac:dyDescent="0.2">
      <c r="U40" s="88" t="s">
        <v>39</v>
      </c>
      <c r="V40" s="187">
        <f t="shared" ref="V40:V45" si="0">E10/$E$9</f>
        <v>3.0008321163817013E-2</v>
      </c>
      <c r="W40" s="187">
        <f t="shared" ref="W40:W45" si="1">N10/$N$9</f>
        <v>7.6495768086692374E-3</v>
      </c>
    </row>
    <row r="41" spans="1:23" x14ac:dyDescent="0.2">
      <c r="U41" s="142" t="s">
        <v>40</v>
      </c>
      <c r="V41" s="187">
        <f t="shared" si="0"/>
        <v>0.54059490649075059</v>
      </c>
      <c r="W41" s="187">
        <f t="shared" si="1"/>
        <v>0.98615231625688671</v>
      </c>
    </row>
    <row r="42" spans="1:23" x14ac:dyDescent="0.2">
      <c r="U42" s="88" t="s">
        <v>14</v>
      </c>
      <c r="V42" s="187">
        <f t="shared" si="0"/>
        <v>0.20708353471173641</v>
      </c>
      <c r="W42" s="187">
        <f t="shared" si="1"/>
        <v>5.1776849012009855E-3</v>
      </c>
    </row>
    <row r="43" spans="1:23" x14ac:dyDescent="0.2">
      <c r="U43" s="88" t="s">
        <v>15</v>
      </c>
      <c r="V43" s="187">
        <f t="shared" si="0"/>
        <v>0.1096964313547244</v>
      </c>
      <c r="W43" s="187">
        <f t="shared" si="1"/>
        <v>7.3693522157805482E-4</v>
      </c>
    </row>
    <row r="44" spans="1:23" x14ac:dyDescent="0.2">
      <c r="U44" s="88" t="s">
        <v>16</v>
      </c>
      <c r="V44" s="187">
        <f t="shared" si="0"/>
        <v>7.1727761147858879E-2</v>
      </c>
      <c r="W44" s="187">
        <f t="shared" si="1"/>
        <v>2.0725963292426923E-4</v>
      </c>
    </row>
    <row r="45" spans="1:23" x14ac:dyDescent="0.2">
      <c r="U45" s="88" t="s">
        <v>17</v>
      </c>
      <c r="V45" s="187">
        <f t="shared" si="0"/>
        <v>3.2458895300283834E-2</v>
      </c>
      <c r="W45" s="187">
        <f t="shared" si="1"/>
        <v>6.8832816181040092E-5</v>
      </c>
    </row>
    <row r="46" spans="1:23" x14ac:dyDescent="0.2">
      <c r="U46" s="52" t="s">
        <v>298</v>
      </c>
      <c r="V46" s="187">
        <f>SUM(E16:E30)/$E$9</f>
        <v>8.4301498308288984E-3</v>
      </c>
      <c r="W46" s="187">
        <f>SUM(N16:N30)/$N$9</f>
        <v>7.3943625597325854E-6</v>
      </c>
    </row>
    <row r="47" spans="1:23" x14ac:dyDescent="0.2">
      <c r="U47" s="355"/>
      <c r="V47" s="187"/>
      <c r="W47" s="187"/>
    </row>
    <row r="48" spans="1:23" x14ac:dyDescent="0.2">
      <c r="U48" s="19"/>
      <c r="V48" s="187">
        <f>SUM(V40:V46)</f>
        <v>0.99999999999999989</v>
      </c>
      <c r="W48" s="187">
        <f>SUM(W40:W46)</f>
        <v>1</v>
      </c>
    </row>
    <row r="49" spans="21:23" x14ac:dyDescent="0.2">
      <c r="U49" s="355"/>
      <c r="V49" s="187"/>
      <c r="W49" s="187"/>
    </row>
    <row r="50" spans="21:23" x14ac:dyDescent="0.2">
      <c r="U50" s="19"/>
      <c r="V50" s="187"/>
      <c r="W50" s="187"/>
    </row>
    <row r="51" spans="21:23" x14ac:dyDescent="0.2">
      <c r="U51" s="19"/>
      <c r="V51" s="187"/>
      <c r="W51" s="187"/>
    </row>
    <row r="52" spans="21:23" x14ac:dyDescent="0.2">
      <c r="W52" s="18"/>
    </row>
    <row r="53" spans="21:23" x14ac:dyDescent="0.2">
      <c r="W53" s="187"/>
    </row>
    <row r="58" spans="21:23" x14ac:dyDescent="0.2">
      <c r="U58" s="356" t="s">
        <v>26</v>
      </c>
      <c r="V58" s="185"/>
    </row>
    <row r="59" spans="21:23" x14ac:dyDescent="0.2">
      <c r="U59" s="68"/>
      <c r="V59" s="354" t="s">
        <v>28</v>
      </c>
      <c r="W59" s="52" t="s">
        <v>29</v>
      </c>
    </row>
    <row r="60" spans="21:23" x14ac:dyDescent="0.2">
      <c r="U60" s="88" t="s">
        <v>39</v>
      </c>
      <c r="V60" s="187" t="e">
        <f t="shared" ref="V60:V65" si="2">I10/$I$9</f>
        <v>#DIV/0!</v>
      </c>
      <c r="W60" s="187" t="e">
        <f t="shared" ref="W60:W65" si="3">Q10/$Q$9</f>
        <v>#DIV/0!</v>
      </c>
    </row>
    <row r="61" spans="21:23" x14ac:dyDescent="0.2">
      <c r="U61" s="142" t="s">
        <v>40</v>
      </c>
      <c r="V61" s="187" t="e">
        <f t="shared" si="2"/>
        <v>#DIV/0!</v>
      </c>
      <c r="W61" s="187" t="e">
        <f t="shared" si="3"/>
        <v>#DIV/0!</v>
      </c>
    </row>
    <row r="62" spans="21:23" x14ac:dyDescent="0.2">
      <c r="U62" s="88" t="s">
        <v>14</v>
      </c>
      <c r="V62" s="187" t="e">
        <f t="shared" si="2"/>
        <v>#DIV/0!</v>
      </c>
      <c r="W62" s="187" t="e">
        <f t="shared" si="3"/>
        <v>#DIV/0!</v>
      </c>
    </row>
    <row r="63" spans="21:23" x14ac:dyDescent="0.2">
      <c r="U63" s="88" t="s">
        <v>15</v>
      </c>
      <c r="V63" s="187" t="e">
        <f t="shared" si="2"/>
        <v>#DIV/0!</v>
      </c>
      <c r="W63" s="187" t="e">
        <f t="shared" si="3"/>
        <v>#DIV/0!</v>
      </c>
    </row>
    <row r="64" spans="21:23" x14ac:dyDescent="0.2">
      <c r="U64" s="88" t="s">
        <v>16</v>
      </c>
      <c r="V64" s="187" t="e">
        <f t="shared" si="2"/>
        <v>#DIV/0!</v>
      </c>
      <c r="W64" s="187" t="e">
        <f t="shared" si="3"/>
        <v>#DIV/0!</v>
      </c>
    </row>
    <row r="65" spans="13:23" x14ac:dyDescent="0.2">
      <c r="U65" s="88" t="s">
        <v>17</v>
      </c>
      <c r="V65" s="187" t="e">
        <f t="shared" si="2"/>
        <v>#DIV/0!</v>
      </c>
      <c r="W65" s="187" t="e">
        <f t="shared" si="3"/>
        <v>#DIV/0!</v>
      </c>
    </row>
    <row r="66" spans="13:23" x14ac:dyDescent="0.2">
      <c r="U66" s="52" t="s">
        <v>298</v>
      </c>
      <c r="V66" s="187" t="e">
        <f>SUM(I16:I30)/$I$9</f>
        <v>#DIV/0!</v>
      </c>
      <c r="W66" s="187" t="e">
        <f>SUM(Q16:Q30)/$Q$9</f>
        <v>#DIV/0!</v>
      </c>
    </row>
    <row r="67" spans="13:23" x14ac:dyDescent="0.2">
      <c r="U67" s="355"/>
      <c r="V67" s="187"/>
      <c r="W67" s="187"/>
    </row>
    <row r="68" spans="13:23" x14ac:dyDescent="0.2">
      <c r="U68" s="19"/>
      <c r="V68" s="187" t="e">
        <f>SUM(V60:V67)</f>
        <v>#DIV/0!</v>
      </c>
      <c r="W68" s="187" t="e">
        <f>SUM(W60:W67)</f>
        <v>#DIV/0!</v>
      </c>
    </row>
    <row r="69" spans="13:23" x14ac:dyDescent="0.2">
      <c r="M69" s="355"/>
      <c r="N69" s="187"/>
      <c r="O69" s="187"/>
    </row>
    <row r="70" spans="13:23" x14ac:dyDescent="0.2">
      <c r="M70" s="19"/>
      <c r="N70" s="187"/>
      <c r="O70" s="187"/>
    </row>
    <row r="71" spans="13:23" x14ac:dyDescent="0.2">
      <c r="M71" s="19"/>
      <c r="N71" s="187"/>
      <c r="O71" s="187"/>
    </row>
    <row r="73" spans="13:23" x14ac:dyDescent="0.2">
      <c r="N73" s="85"/>
    </row>
    <row r="74" spans="13:23" x14ac:dyDescent="0.2">
      <c r="N74" s="357"/>
      <c r="O74" s="357"/>
    </row>
    <row r="122" spans="3:3" x14ac:dyDescent="0.2">
      <c r="C122" s="621"/>
    </row>
  </sheetData>
  <mergeCells count="10">
    <mergeCell ref="R36:S36"/>
    <mergeCell ref="R1:S1"/>
    <mergeCell ref="N5:S5"/>
    <mergeCell ref="N6:P6"/>
    <mergeCell ref="Q6:S6"/>
    <mergeCell ref="C3:N3"/>
    <mergeCell ref="A5:C7"/>
    <mergeCell ref="E5:L5"/>
    <mergeCell ref="E6:H6"/>
    <mergeCell ref="I6:L6"/>
  </mergeCells>
  <phoneticPr fontId="23" type="noConversion"/>
  <pageMargins left="0.59055118110236227" right="0.59055118110236227" top="0.39370078740157483" bottom="0.59055118110236227" header="0.31496062992125984" footer="0.31496062992125984"/>
  <pageSetup paperSize="9" scale="91" fitToHeight="2" orientation="landscape" horizontalDpi="1200" verticalDpi="1200" r:id="rId1"/>
  <headerFooter alignWithMargins="0">
    <oddFooter xml:space="preserve">&amp;C&amp;8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pageSetUpPr fitToPage="1"/>
  </sheetPr>
  <dimension ref="A1:Q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8.7109375" style="65" customWidth="1"/>
    <col min="6" max="6" width="8.28515625" style="65" customWidth="1"/>
    <col min="7" max="7" width="9" style="65" customWidth="1"/>
    <col min="8" max="10" width="8.28515625" style="65" customWidth="1"/>
    <col min="11" max="11" width="0.85546875" style="65" customWidth="1"/>
    <col min="12" max="12" width="11.7109375" style="65" bestFit="1" customWidth="1"/>
    <col min="13" max="13" width="9.28515625" style="65" customWidth="1"/>
    <col min="14" max="15" width="11.7109375" style="65" customWidth="1"/>
    <col min="16" max="16" width="10.7109375" style="65" customWidth="1"/>
    <col min="17" max="17" width="10" style="65" customWidth="1"/>
    <col min="18" max="16384" width="11.42578125" style="65"/>
  </cols>
  <sheetData>
    <row r="1" spans="1:17" s="45" customFormat="1" ht="18.75" customHeight="1" x14ac:dyDescent="0.2">
      <c r="A1" s="64" t="str">
        <f>'01'!A1</f>
        <v>Boletim Estatístico da Previdência Social - Vol. 19 Nº 09</v>
      </c>
      <c r="M1" s="162"/>
      <c r="N1" s="162"/>
      <c r="P1" s="1205">
        <f>'01'!K1</f>
        <v>41883</v>
      </c>
      <c r="Q1" s="1205"/>
    </row>
    <row r="2" spans="1:17" ht="6" customHeight="1" x14ac:dyDescent="0.2">
      <c r="D2" s="67"/>
      <c r="E2" s="1"/>
      <c r="F2" s="1"/>
      <c r="G2" s="1"/>
      <c r="H2" s="1"/>
      <c r="I2" s="1"/>
      <c r="J2" s="1"/>
      <c r="K2" s="1"/>
      <c r="L2" s="1"/>
      <c r="M2" s="1"/>
      <c r="N2" s="1"/>
      <c r="O2" s="2"/>
      <c r="P2" s="2"/>
      <c r="Q2" s="66"/>
    </row>
    <row r="3" spans="1:17" ht="15" customHeight="1" x14ac:dyDescent="0.2">
      <c r="A3" s="919">
        <v>14</v>
      </c>
      <c r="B3" s="157"/>
      <c r="C3" s="1134" t="s">
        <v>510</v>
      </c>
      <c r="D3" s="1135"/>
      <c r="E3" s="1135"/>
      <c r="F3" s="1135"/>
      <c r="G3" s="1135"/>
      <c r="H3" s="1135"/>
      <c r="I3" s="1135"/>
      <c r="J3" s="1135"/>
      <c r="K3" s="1135"/>
      <c r="L3" s="1135"/>
      <c r="M3" s="1136"/>
      <c r="N3"/>
      <c r="O3"/>
      <c r="P3" s="66"/>
    </row>
    <row r="4" spans="1:17" ht="9.6" customHeight="1" x14ac:dyDescent="0.2">
      <c r="D4" s="69"/>
      <c r="E4" s="1"/>
      <c r="F4" s="1"/>
      <c r="G4" s="69"/>
      <c r="H4" s="69"/>
      <c r="I4" s="69"/>
      <c r="J4" s="69"/>
      <c r="K4" s="69"/>
      <c r="M4" s="66"/>
      <c r="N4" s="66"/>
      <c r="O4" s="66"/>
    </row>
    <row r="5" spans="1:17" ht="15" customHeight="1" x14ac:dyDescent="0.2">
      <c r="A5" s="1234" t="s">
        <v>206</v>
      </c>
      <c r="B5" s="1234"/>
      <c r="C5" s="1234"/>
      <c r="D5" s="552"/>
      <c r="E5" s="1200" t="s">
        <v>98</v>
      </c>
      <c r="F5" s="1201"/>
      <c r="G5" s="1201"/>
      <c r="H5" s="1201"/>
      <c r="I5" s="1201"/>
      <c r="J5" s="1202"/>
      <c r="K5" s="552"/>
      <c r="L5" s="1200" t="s">
        <v>504</v>
      </c>
      <c r="M5" s="1201"/>
      <c r="N5" s="1201"/>
      <c r="O5" s="1201"/>
      <c r="P5" s="1201"/>
      <c r="Q5" s="1202"/>
    </row>
    <row r="6" spans="1:17" ht="15" customHeight="1" x14ac:dyDescent="0.2">
      <c r="A6" s="1234"/>
      <c r="B6" s="1234"/>
      <c r="C6" s="1234"/>
      <c r="D6" s="552"/>
      <c r="E6" s="1240" t="s">
        <v>505</v>
      </c>
      <c r="F6" s="1241"/>
      <c r="G6" s="1241"/>
      <c r="H6" s="1241"/>
      <c r="I6" s="1241"/>
      <c r="J6" s="1242"/>
      <c r="K6" s="557"/>
      <c r="L6" s="1240" t="s">
        <v>505</v>
      </c>
      <c r="M6" s="1241"/>
      <c r="N6" s="1241"/>
      <c r="O6" s="1241"/>
      <c r="P6" s="1241"/>
      <c r="Q6" s="1242"/>
    </row>
    <row r="7" spans="1:17" ht="15" customHeight="1" x14ac:dyDescent="0.2">
      <c r="A7" s="1234"/>
      <c r="B7" s="1234"/>
      <c r="C7" s="1234"/>
      <c r="D7" s="552"/>
      <c r="E7" s="945" t="s">
        <v>119</v>
      </c>
      <c r="F7" s="934" t="s">
        <v>39</v>
      </c>
      <c r="G7" s="934" t="s">
        <v>506</v>
      </c>
      <c r="H7" s="934" t="s">
        <v>507</v>
      </c>
      <c r="I7" s="934" t="s">
        <v>508</v>
      </c>
      <c r="J7" s="962" t="s">
        <v>509</v>
      </c>
      <c r="K7" s="557"/>
      <c r="L7" s="945" t="s">
        <v>119</v>
      </c>
      <c r="M7" s="934" t="s">
        <v>39</v>
      </c>
      <c r="N7" s="934" t="s">
        <v>506</v>
      </c>
      <c r="O7" s="934" t="s">
        <v>507</v>
      </c>
      <c r="P7" s="934" t="s">
        <v>508</v>
      </c>
      <c r="Q7" s="962"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31850478</v>
      </c>
      <c r="F9" s="691">
        <v>750164</v>
      </c>
      <c r="G9" s="691">
        <v>21315639</v>
      </c>
      <c r="H9" s="691">
        <v>9593628</v>
      </c>
      <c r="I9" s="691">
        <v>188101</v>
      </c>
      <c r="J9" s="692">
        <v>2946</v>
      </c>
      <c r="K9" s="723"/>
      <c r="L9" s="688"/>
      <c r="M9" s="691"/>
      <c r="N9" s="691"/>
      <c r="O9" s="691"/>
      <c r="P9" s="691"/>
      <c r="Q9" s="692"/>
    </row>
    <row r="10" spans="1:17" ht="12" customHeight="1" x14ac:dyDescent="0.2">
      <c r="A10" s="232" t="s">
        <v>47</v>
      </c>
      <c r="B10" s="72"/>
      <c r="C10" s="265"/>
      <c r="D10" s="14"/>
      <c r="E10" s="699">
        <v>1666052</v>
      </c>
      <c r="F10" s="704">
        <v>24315</v>
      </c>
      <c r="G10" s="704">
        <v>1416350</v>
      </c>
      <c r="H10" s="704">
        <v>220385</v>
      </c>
      <c r="I10" s="704">
        <v>4934</v>
      </c>
      <c r="J10" s="705">
        <v>68</v>
      </c>
      <c r="K10" s="724"/>
      <c r="L10" s="699"/>
      <c r="M10" s="704"/>
      <c r="N10" s="704"/>
      <c r="O10" s="704"/>
      <c r="P10" s="704"/>
      <c r="Q10" s="705"/>
    </row>
    <row r="11" spans="1:17" ht="12" customHeight="1" x14ac:dyDescent="0.2">
      <c r="A11" s="226" t="s">
        <v>48</v>
      </c>
      <c r="B11" s="6"/>
      <c r="C11" s="262"/>
      <c r="D11" s="14"/>
      <c r="E11" s="689">
        <v>213527</v>
      </c>
      <c r="F11" s="693">
        <v>5095</v>
      </c>
      <c r="G11" s="693">
        <v>182567</v>
      </c>
      <c r="H11" s="693">
        <v>25411</v>
      </c>
      <c r="I11" s="693">
        <v>444</v>
      </c>
      <c r="J11" s="694">
        <v>10</v>
      </c>
      <c r="K11" s="724"/>
      <c r="L11" s="689"/>
      <c r="M11" s="693"/>
      <c r="N11" s="693"/>
      <c r="O11" s="693"/>
      <c r="P11" s="693"/>
      <c r="Q11" s="694"/>
    </row>
    <row r="12" spans="1:17" ht="12" customHeight="1" x14ac:dyDescent="0.2">
      <c r="A12" s="226" t="s">
        <v>49</v>
      </c>
      <c r="B12" s="6"/>
      <c r="C12" s="262"/>
      <c r="D12" s="14"/>
      <c r="E12" s="689">
        <v>86293</v>
      </c>
      <c r="F12" s="693">
        <v>1957</v>
      </c>
      <c r="G12" s="693">
        <v>68587</v>
      </c>
      <c r="H12" s="693">
        <v>15516</v>
      </c>
      <c r="I12" s="693">
        <v>233</v>
      </c>
      <c r="J12" s="694">
        <v>0</v>
      </c>
      <c r="K12" s="724"/>
      <c r="L12" s="689"/>
      <c r="M12" s="693"/>
      <c r="N12" s="693"/>
      <c r="O12" s="693"/>
      <c r="P12" s="693"/>
      <c r="Q12" s="694"/>
    </row>
    <row r="13" spans="1:17" ht="12" customHeight="1" x14ac:dyDescent="0.2">
      <c r="A13" s="226" t="s">
        <v>50</v>
      </c>
      <c r="B13" s="6"/>
      <c r="C13" s="262"/>
      <c r="D13" s="14"/>
      <c r="E13" s="689">
        <v>282080</v>
      </c>
      <c r="F13" s="693">
        <v>3522</v>
      </c>
      <c r="G13" s="693">
        <v>225235</v>
      </c>
      <c r="H13" s="693">
        <v>52081</v>
      </c>
      <c r="I13" s="693">
        <v>1224</v>
      </c>
      <c r="J13" s="694">
        <v>18</v>
      </c>
      <c r="K13" s="724"/>
      <c r="L13" s="689"/>
      <c r="M13" s="693"/>
      <c r="N13" s="693"/>
      <c r="O13" s="693"/>
      <c r="P13" s="693"/>
      <c r="Q13" s="694"/>
    </row>
    <row r="14" spans="1:17" ht="12" customHeight="1" x14ac:dyDescent="0.2">
      <c r="A14" s="226" t="s">
        <v>51</v>
      </c>
      <c r="B14" s="6"/>
      <c r="C14" s="262"/>
      <c r="D14" s="14"/>
      <c r="E14" s="689">
        <v>38109</v>
      </c>
      <c r="F14" s="693">
        <v>584</v>
      </c>
      <c r="G14" s="693">
        <v>33273</v>
      </c>
      <c r="H14" s="693">
        <v>4131</v>
      </c>
      <c r="I14" s="693">
        <v>121</v>
      </c>
      <c r="J14" s="694">
        <v>0</v>
      </c>
      <c r="K14" s="724"/>
      <c r="L14" s="689"/>
      <c r="M14" s="693"/>
      <c r="N14" s="693"/>
      <c r="O14" s="693"/>
      <c r="P14" s="693"/>
      <c r="Q14" s="694"/>
    </row>
    <row r="15" spans="1:17" ht="12" customHeight="1" x14ac:dyDescent="0.2">
      <c r="A15" s="226" t="s">
        <v>52</v>
      </c>
      <c r="B15" s="6"/>
      <c r="C15" s="262"/>
      <c r="D15" s="14"/>
      <c r="E15" s="689">
        <v>809553</v>
      </c>
      <c r="F15" s="693">
        <v>10067</v>
      </c>
      <c r="G15" s="693">
        <v>696402</v>
      </c>
      <c r="H15" s="693">
        <v>100549</v>
      </c>
      <c r="I15" s="693">
        <v>2496</v>
      </c>
      <c r="J15" s="694">
        <v>39</v>
      </c>
      <c r="K15" s="724"/>
      <c r="L15" s="689"/>
      <c r="M15" s="693"/>
      <c r="N15" s="693"/>
      <c r="O15" s="693"/>
      <c r="P15" s="693"/>
      <c r="Q15" s="694"/>
    </row>
    <row r="16" spans="1:17" ht="12" customHeight="1" x14ac:dyDescent="0.2">
      <c r="A16" s="226" t="s">
        <v>53</v>
      </c>
      <c r="B16" s="6"/>
      <c r="C16" s="262"/>
      <c r="D16" s="14"/>
      <c r="E16" s="689">
        <v>52887</v>
      </c>
      <c r="F16" s="693">
        <v>765</v>
      </c>
      <c r="G16" s="693">
        <v>45245</v>
      </c>
      <c r="H16" s="693">
        <v>6774</v>
      </c>
      <c r="I16" s="693">
        <v>103</v>
      </c>
      <c r="J16" s="694">
        <v>0</v>
      </c>
      <c r="K16" s="724"/>
      <c r="L16" s="689"/>
      <c r="M16" s="693"/>
      <c r="N16" s="693"/>
      <c r="O16" s="693"/>
      <c r="P16" s="693"/>
      <c r="Q16" s="694"/>
    </row>
    <row r="17" spans="1:17" ht="12" customHeight="1" x14ac:dyDescent="0.2">
      <c r="A17" s="226" t="s">
        <v>54</v>
      </c>
      <c r="B17" s="6"/>
      <c r="C17" s="262"/>
      <c r="D17" s="14"/>
      <c r="E17" s="689">
        <v>183603</v>
      </c>
      <c r="F17" s="693">
        <v>2325</v>
      </c>
      <c r="G17" s="693">
        <v>165041</v>
      </c>
      <c r="H17" s="693">
        <v>15923</v>
      </c>
      <c r="I17" s="693">
        <v>313</v>
      </c>
      <c r="J17" s="694">
        <v>1</v>
      </c>
      <c r="K17" s="724"/>
      <c r="L17" s="689"/>
      <c r="M17" s="693"/>
      <c r="N17" s="693"/>
      <c r="O17" s="693"/>
      <c r="P17" s="693"/>
      <c r="Q17" s="694"/>
    </row>
    <row r="18" spans="1:17" ht="12" customHeight="1" x14ac:dyDescent="0.2">
      <c r="A18" s="232" t="s">
        <v>55</v>
      </c>
      <c r="B18" s="72"/>
      <c r="C18" s="265"/>
      <c r="D18" s="74"/>
      <c r="E18" s="699">
        <v>8752399</v>
      </c>
      <c r="F18" s="704">
        <v>156775</v>
      </c>
      <c r="G18" s="704">
        <v>7517934</v>
      </c>
      <c r="H18" s="704">
        <v>1049174</v>
      </c>
      <c r="I18" s="704">
        <v>27908</v>
      </c>
      <c r="J18" s="705">
        <v>608</v>
      </c>
      <c r="K18" s="704"/>
      <c r="L18" s="699"/>
      <c r="M18" s="704"/>
      <c r="N18" s="704"/>
      <c r="O18" s="704"/>
      <c r="P18" s="704"/>
      <c r="Q18" s="705"/>
    </row>
    <row r="19" spans="1:17" ht="12" customHeight="1" x14ac:dyDescent="0.2">
      <c r="A19" s="226" t="s">
        <v>56</v>
      </c>
      <c r="B19" s="6"/>
      <c r="C19" s="262"/>
      <c r="D19" s="14"/>
      <c r="E19" s="689">
        <v>1016847</v>
      </c>
      <c r="F19" s="693">
        <v>8919</v>
      </c>
      <c r="G19" s="693">
        <v>947324</v>
      </c>
      <c r="H19" s="693">
        <v>58713</v>
      </c>
      <c r="I19" s="693">
        <v>1865</v>
      </c>
      <c r="J19" s="694">
        <v>26</v>
      </c>
      <c r="K19" s="724"/>
      <c r="L19" s="689"/>
      <c r="M19" s="693"/>
      <c r="N19" s="693"/>
      <c r="O19" s="693"/>
      <c r="P19" s="693"/>
      <c r="Q19" s="694"/>
    </row>
    <row r="20" spans="1:17" s="73" customFormat="1" ht="12" customHeight="1" x14ac:dyDescent="0.2">
      <c r="A20" s="226" t="s">
        <v>57</v>
      </c>
      <c r="B20" s="6"/>
      <c r="C20" s="262"/>
      <c r="D20" s="14"/>
      <c r="E20" s="689">
        <v>585990</v>
      </c>
      <c r="F20" s="693">
        <v>6813</v>
      </c>
      <c r="G20" s="693">
        <v>537568</v>
      </c>
      <c r="H20" s="693">
        <v>40486</v>
      </c>
      <c r="I20" s="693">
        <v>1102</v>
      </c>
      <c r="J20" s="694">
        <v>21</v>
      </c>
      <c r="K20" s="724"/>
      <c r="L20" s="689"/>
      <c r="M20" s="693"/>
      <c r="N20" s="693"/>
      <c r="O20" s="693"/>
      <c r="P20" s="693"/>
      <c r="Q20" s="694"/>
    </row>
    <row r="21" spans="1:17" ht="12" customHeight="1" x14ac:dyDescent="0.2">
      <c r="A21" s="226" t="s">
        <v>58</v>
      </c>
      <c r="B21" s="6"/>
      <c r="C21" s="262"/>
      <c r="D21" s="14"/>
      <c r="E21" s="689">
        <v>1410725</v>
      </c>
      <c r="F21" s="693">
        <v>23718</v>
      </c>
      <c r="G21" s="693">
        <v>1244662</v>
      </c>
      <c r="H21" s="693">
        <v>138131</v>
      </c>
      <c r="I21" s="693">
        <v>4107</v>
      </c>
      <c r="J21" s="694">
        <v>107</v>
      </c>
      <c r="K21" s="724"/>
      <c r="L21" s="689"/>
      <c r="M21" s="693"/>
      <c r="N21" s="693"/>
      <c r="O21" s="693"/>
      <c r="P21" s="693"/>
      <c r="Q21" s="694"/>
    </row>
    <row r="22" spans="1:17" ht="12" customHeight="1" x14ac:dyDescent="0.2">
      <c r="A22" s="226" t="s">
        <v>59</v>
      </c>
      <c r="B22" s="6"/>
      <c r="C22" s="262"/>
      <c r="D22" s="14"/>
      <c r="E22" s="689">
        <v>538712</v>
      </c>
      <c r="F22" s="693">
        <v>12964</v>
      </c>
      <c r="G22" s="693">
        <v>456453</v>
      </c>
      <c r="H22" s="693">
        <v>67379</v>
      </c>
      <c r="I22" s="693">
        <v>1865</v>
      </c>
      <c r="J22" s="694">
        <v>51</v>
      </c>
      <c r="K22" s="724"/>
      <c r="L22" s="689"/>
      <c r="M22" s="693"/>
      <c r="N22" s="693"/>
      <c r="O22" s="693"/>
      <c r="P22" s="693"/>
      <c r="Q22" s="694"/>
    </row>
    <row r="23" spans="1:17" ht="12" customHeight="1" x14ac:dyDescent="0.2">
      <c r="A23" s="226" t="s">
        <v>60</v>
      </c>
      <c r="B23" s="6"/>
      <c r="C23" s="262"/>
      <c r="D23" s="14"/>
      <c r="E23" s="689">
        <v>687280</v>
      </c>
      <c r="F23" s="693">
        <v>12164</v>
      </c>
      <c r="G23" s="693">
        <v>603142</v>
      </c>
      <c r="H23" s="693">
        <v>70032</v>
      </c>
      <c r="I23" s="693">
        <v>1899</v>
      </c>
      <c r="J23" s="694">
        <v>43</v>
      </c>
      <c r="K23" s="724"/>
      <c r="L23" s="689"/>
      <c r="M23" s="693"/>
      <c r="N23" s="693"/>
      <c r="O23" s="693"/>
      <c r="P23" s="693"/>
      <c r="Q23" s="694"/>
    </row>
    <row r="24" spans="1:17" ht="12" customHeight="1" x14ac:dyDescent="0.2">
      <c r="A24" s="226" t="s">
        <v>61</v>
      </c>
      <c r="B24" s="6"/>
      <c r="C24" s="262"/>
      <c r="D24" s="14"/>
      <c r="E24" s="689">
        <v>1446744</v>
      </c>
      <c r="F24" s="693">
        <v>34198</v>
      </c>
      <c r="G24" s="693">
        <v>1171154</v>
      </c>
      <c r="H24" s="693">
        <v>235559</v>
      </c>
      <c r="I24" s="693">
        <v>5645</v>
      </c>
      <c r="J24" s="694">
        <v>188</v>
      </c>
      <c r="K24" s="724"/>
      <c r="L24" s="689"/>
      <c r="M24" s="693"/>
      <c r="N24" s="693"/>
      <c r="O24" s="693"/>
      <c r="P24" s="693"/>
      <c r="Q24" s="694"/>
    </row>
    <row r="25" spans="1:17" s="73" customFormat="1" ht="12" customHeight="1" x14ac:dyDescent="0.2">
      <c r="A25" s="226" t="s">
        <v>62</v>
      </c>
      <c r="B25" s="6"/>
      <c r="C25" s="262"/>
      <c r="D25" s="14"/>
      <c r="E25" s="689">
        <v>491546</v>
      </c>
      <c r="F25" s="693">
        <v>7786</v>
      </c>
      <c r="G25" s="693">
        <v>412358</v>
      </c>
      <c r="H25" s="693">
        <v>69664</v>
      </c>
      <c r="I25" s="693">
        <v>1709</v>
      </c>
      <c r="J25" s="694">
        <v>29</v>
      </c>
      <c r="K25" s="724"/>
      <c r="L25" s="689"/>
      <c r="M25" s="693"/>
      <c r="N25" s="693"/>
      <c r="O25" s="693"/>
      <c r="P25" s="693"/>
      <c r="Q25" s="694"/>
    </row>
    <row r="26" spans="1:17" s="73" customFormat="1" ht="12" customHeight="1" x14ac:dyDescent="0.2">
      <c r="A26" s="226" t="s">
        <v>63</v>
      </c>
      <c r="B26" s="6"/>
      <c r="C26" s="262"/>
      <c r="D26" s="14"/>
      <c r="E26" s="689">
        <v>313730</v>
      </c>
      <c r="F26" s="693">
        <v>8004</v>
      </c>
      <c r="G26" s="693">
        <v>259061</v>
      </c>
      <c r="H26" s="693">
        <v>45178</v>
      </c>
      <c r="I26" s="693">
        <v>1460</v>
      </c>
      <c r="J26" s="694">
        <v>27</v>
      </c>
      <c r="K26" s="724"/>
      <c r="L26" s="689"/>
      <c r="M26" s="693"/>
      <c r="N26" s="693"/>
      <c r="O26" s="693"/>
      <c r="P26" s="693"/>
      <c r="Q26" s="694"/>
    </row>
    <row r="27" spans="1:17" s="73" customFormat="1" ht="12" customHeight="1" x14ac:dyDescent="0.2">
      <c r="A27" s="226" t="s">
        <v>64</v>
      </c>
      <c r="B27" s="6"/>
      <c r="C27" s="262"/>
      <c r="D27" s="14"/>
      <c r="E27" s="689">
        <v>2260825</v>
      </c>
      <c r="F27" s="693">
        <v>42209</v>
      </c>
      <c r="G27" s="693">
        <v>1886212</v>
      </c>
      <c r="H27" s="693">
        <v>324032</v>
      </c>
      <c r="I27" s="693">
        <v>8256</v>
      </c>
      <c r="J27" s="694">
        <v>116</v>
      </c>
      <c r="K27" s="724"/>
      <c r="L27" s="689"/>
      <c r="M27" s="693"/>
      <c r="N27" s="693"/>
      <c r="O27" s="693"/>
      <c r="P27" s="693"/>
      <c r="Q27" s="694"/>
    </row>
    <row r="28" spans="1:17" s="73" customFormat="1" ht="12" customHeight="1" x14ac:dyDescent="0.2">
      <c r="A28" s="232" t="s">
        <v>65</v>
      </c>
      <c r="B28" s="72"/>
      <c r="C28" s="265"/>
      <c r="D28" s="74"/>
      <c r="E28" s="699">
        <v>14044660</v>
      </c>
      <c r="F28" s="704">
        <v>400649</v>
      </c>
      <c r="G28" s="704">
        <v>7607703</v>
      </c>
      <c r="H28" s="704">
        <v>5919836</v>
      </c>
      <c r="I28" s="704">
        <v>114737</v>
      </c>
      <c r="J28" s="705">
        <v>1735</v>
      </c>
      <c r="K28" s="724"/>
      <c r="L28" s="699"/>
      <c r="M28" s="704"/>
      <c r="N28" s="704"/>
      <c r="O28" s="704"/>
      <c r="P28" s="704"/>
      <c r="Q28" s="705"/>
    </row>
    <row r="29" spans="1:17" s="73" customFormat="1" ht="12" customHeight="1" x14ac:dyDescent="0.2">
      <c r="A29" s="226" t="s">
        <v>66</v>
      </c>
      <c r="B29" s="6"/>
      <c r="C29" s="262"/>
      <c r="D29" s="14"/>
      <c r="E29" s="689">
        <v>3600870</v>
      </c>
      <c r="F29" s="693">
        <v>79100</v>
      </c>
      <c r="G29" s="693">
        <v>2549282</v>
      </c>
      <c r="H29" s="693">
        <v>952783</v>
      </c>
      <c r="I29" s="693">
        <v>19393</v>
      </c>
      <c r="J29" s="694">
        <v>312</v>
      </c>
      <c r="K29" s="724"/>
      <c r="L29" s="689"/>
      <c r="M29" s="693"/>
      <c r="N29" s="693"/>
      <c r="O29" s="693"/>
      <c r="P29" s="693"/>
      <c r="Q29" s="694"/>
    </row>
    <row r="30" spans="1:17" ht="12" customHeight="1" x14ac:dyDescent="0.2">
      <c r="A30" s="226" t="s">
        <v>67</v>
      </c>
      <c r="B30" s="6"/>
      <c r="C30" s="262"/>
      <c r="D30" s="14"/>
      <c r="E30" s="689">
        <v>558183</v>
      </c>
      <c r="F30" s="693">
        <v>16190</v>
      </c>
      <c r="G30" s="693">
        <v>381942</v>
      </c>
      <c r="H30" s="693">
        <v>156590</v>
      </c>
      <c r="I30" s="693">
        <v>3419</v>
      </c>
      <c r="J30" s="694">
        <v>42</v>
      </c>
      <c r="K30" s="724"/>
      <c r="L30" s="689"/>
      <c r="M30" s="693"/>
      <c r="N30" s="693"/>
      <c r="O30" s="693"/>
      <c r="P30" s="693"/>
      <c r="Q30" s="694"/>
    </row>
    <row r="31" spans="1:17" ht="12" customHeight="1" x14ac:dyDescent="0.2">
      <c r="A31" s="226" t="s">
        <v>68</v>
      </c>
      <c r="B31" s="6"/>
      <c r="C31" s="262"/>
      <c r="D31" s="14"/>
      <c r="E31" s="689">
        <v>2798878</v>
      </c>
      <c r="F31" s="693">
        <v>91720</v>
      </c>
      <c r="G31" s="693">
        <v>1440391</v>
      </c>
      <c r="H31" s="693">
        <v>1236110</v>
      </c>
      <c r="I31" s="693">
        <v>29839</v>
      </c>
      <c r="J31" s="694">
        <v>818</v>
      </c>
      <c r="K31" s="724"/>
      <c r="L31" s="689"/>
      <c r="M31" s="693"/>
      <c r="N31" s="693"/>
      <c r="O31" s="693"/>
      <c r="P31" s="693"/>
      <c r="Q31" s="694"/>
    </row>
    <row r="32" spans="1:17" ht="12" customHeight="1" x14ac:dyDescent="0.2">
      <c r="A32" s="226" t="s">
        <v>69</v>
      </c>
      <c r="B32" s="6"/>
      <c r="C32" s="262"/>
      <c r="D32" s="14"/>
      <c r="E32" s="689">
        <v>7086729</v>
      </c>
      <c r="F32" s="693">
        <v>213639</v>
      </c>
      <c r="G32" s="693">
        <v>3236088</v>
      </c>
      <c r="H32" s="693">
        <v>3574353</v>
      </c>
      <c r="I32" s="693">
        <v>62086</v>
      </c>
      <c r="J32" s="694">
        <v>563</v>
      </c>
      <c r="K32" s="724"/>
      <c r="L32" s="689"/>
      <c r="M32" s="693"/>
      <c r="N32" s="693"/>
      <c r="O32" s="693"/>
      <c r="P32" s="693"/>
      <c r="Q32" s="694"/>
    </row>
    <row r="33" spans="1:17" ht="12" customHeight="1" x14ac:dyDescent="0.2">
      <c r="A33" s="232" t="s">
        <v>70</v>
      </c>
      <c r="B33" s="72"/>
      <c r="C33" s="265"/>
      <c r="D33" s="74"/>
      <c r="E33" s="699">
        <v>5609672</v>
      </c>
      <c r="F33" s="704">
        <v>133229</v>
      </c>
      <c r="G33" s="704">
        <v>3467778</v>
      </c>
      <c r="H33" s="704">
        <v>1978653</v>
      </c>
      <c r="I33" s="704">
        <v>29645</v>
      </c>
      <c r="J33" s="705">
        <v>367</v>
      </c>
      <c r="K33" s="704"/>
      <c r="L33" s="699"/>
      <c r="M33" s="704"/>
      <c r="N33" s="704"/>
      <c r="O33" s="704"/>
      <c r="P33" s="704"/>
      <c r="Q33" s="705"/>
    </row>
    <row r="34" spans="1:17" ht="12" customHeight="1" x14ac:dyDescent="0.2">
      <c r="A34" s="226" t="s">
        <v>71</v>
      </c>
      <c r="B34" s="6"/>
      <c r="C34" s="262"/>
      <c r="D34" s="14"/>
      <c r="E34" s="689">
        <v>1814380</v>
      </c>
      <c r="F34" s="693">
        <v>37249</v>
      </c>
      <c r="G34" s="693">
        <v>1201487</v>
      </c>
      <c r="H34" s="693">
        <v>567091</v>
      </c>
      <c r="I34" s="693">
        <v>8447</v>
      </c>
      <c r="J34" s="694">
        <v>106</v>
      </c>
      <c r="K34" s="724"/>
      <c r="L34" s="689"/>
      <c r="M34" s="693"/>
      <c r="N34" s="693"/>
      <c r="O34" s="693"/>
      <c r="P34" s="693"/>
      <c r="Q34" s="694"/>
    </row>
    <row r="35" spans="1:17" ht="12" customHeight="1" x14ac:dyDescent="0.2">
      <c r="A35" s="226" t="s">
        <v>72</v>
      </c>
      <c r="B35" s="6"/>
      <c r="C35" s="262"/>
      <c r="D35" s="14"/>
      <c r="E35" s="689">
        <v>1301911</v>
      </c>
      <c r="F35" s="693">
        <v>38995</v>
      </c>
      <c r="G35" s="693">
        <v>731285</v>
      </c>
      <c r="H35" s="693">
        <v>523464</v>
      </c>
      <c r="I35" s="693">
        <v>8076</v>
      </c>
      <c r="J35" s="694">
        <v>91</v>
      </c>
      <c r="K35" s="724"/>
      <c r="L35" s="689"/>
      <c r="M35" s="693"/>
      <c r="N35" s="693"/>
      <c r="O35" s="693"/>
      <c r="P35" s="693"/>
      <c r="Q35" s="694"/>
    </row>
    <row r="36" spans="1:17" ht="12" customHeight="1" x14ac:dyDescent="0.2">
      <c r="A36" s="226" t="s">
        <v>73</v>
      </c>
      <c r="B36" s="6"/>
      <c r="C36" s="262"/>
      <c r="D36" s="14"/>
      <c r="E36" s="689">
        <v>2493381</v>
      </c>
      <c r="F36" s="693">
        <v>56985</v>
      </c>
      <c r="G36" s="693">
        <v>1535006</v>
      </c>
      <c r="H36" s="693">
        <v>888098</v>
      </c>
      <c r="I36" s="693">
        <v>13122</v>
      </c>
      <c r="J36" s="694">
        <v>170</v>
      </c>
      <c r="K36" s="724"/>
      <c r="L36" s="689"/>
      <c r="M36" s="693"/>
      <c r="N36" s="693"/>
      <c r="O36" s="693"/>
      <c r="P36" s="693"/>
      <c r="Q36" s="694"/>
    </row>
    <row r="37" spans="1:17" ht="12" customHeight="1" x14ac:dyDescent="0.2">
      <c r="A37" s="232" t="s">
        <v>74</v>
      </c>
      <c r="B37" s="72"/>
      <c r="C37" s="265"/>
      <c r="D37" s="74"/>
      <c r="E37" s="699">
        <v>1777695</v>
      </c>
      <c r="F37" s="704">
        <v>35196</v>
      </c>
      <c r="G37" s="704">
        <v>1305874</v>
      </c>
      <c r="H37" s="704">
        <v>425580</v>
      </c>
      <c r="I37" s="704">
        <v>10877</v>
      </c>
      <c r="J37" s="705">
        <v>168</v>
      </c>
      <c r="K37" s="724"/>
      <c r="L37" s="699"/>
      <c r="M37" s="704"/>
      <c r="N37" s="704"/>
      <c r="O37" s="704"/>
      <c r="P37" s="704"/>
      <c r="Q37" s="705"/>
    </row>
    <row r="38" spans="1:17" ht="12" customHeight="1" x14ac:dyDescent="0.2">
      <c r="A38" s="226" t="s">
        <v>75</v>
      </c>
      <c r="B38" s="6"/>
      <c r="C38" s="262"/>
      <c r="D38" s="14"/>
      <c r="E38" s="689">
        <v>347298</v>
      </c>
      <c r="F38" s="693">
        <v>7225</v>
      </c>
      <c r="G38" s="693">
        <v>256824</v>
      </c>
      <c r="H38" s="693">
        <v>81986</v>
      </c>
      <c r="I38" s="693">
        <v>1247</v>
      </c>
      <c r="J38" s="694">
        <v>16</v>
      </c>
      <c r="K38" s="724"/>
      <c r="L38" s="689"/>
      <c r="M38" s="693"/>
      <c r="N38" s="693"/>
      <c r="O38" s="693"/>
      <c r="P38" s="693"/>
      <c r="Q38" s="694"/>
    </row>
    <row r="39" spans="1:17" ht="12" customHeight="1" x14ac:dyDescent="0.2">
      <c r="A39" s="226" t="s">
        <v>76</v>
      </c>
      <c r="B39" s="6"/>
      <c r="C39" s="262"/>
      <c r="D39" s="14"/>
      <c r="E39" s="689">
        <v>371644</v>
      </c>
      <c r="F39" s="693">
        <v>6913</v>
      </c>
      <c r="G39" s="693">
        <v>294350</v>
      </c>
      <c r="H39" s="693">
        <v>69213</v>
      </c>
      <c r="I39" s="693">
        <v>1160</v>
      </c>
      <c r="J39" s="694">
        <v>8</v>
      </c>
      <c r="K39" s="724"/>
      <c r="L39" s="689"/>
      <c r="M39" s="693"/>
      <c r="N39" s="693"/>
      <c r="O39" s="693"/>
      <c r="P39" s="693"/>
      <c r="Q39" s="694"/>
    </row>
    <row r="40" spans="1:17" ht="12" customHeight="1" x14ac:dyDescent="0.2">
      <c r="A40" s="226" t="s">
        <v>77</v>
      </c>
      <c r="B40" s="6"/>
      <c r="C40" s="262"/>
      <c r="D40" s="14"/>
      <c r="E40" s="689">
        <v>693295</v>
      </c>
      <c r="F40" s="693">
        <v>12225</v>
      </c>
      <c r="G40" s="693">
        <v>533232</v>
      </c>
      <c r="H40" s="693">
        <v>144189</v>
      </c>
      <c r="I40" s="693">
        <v>3612</v>
      </c>
      <c r="J40" s="694">
        <v>37</v>
      </c>
      <c r="K40" s="724"/>
      <c r="L40" s="689"/>
      <c r="M40" s="693"/>
      <c r="N40" s="693"/>
      <c r="O40" s="693"/>
      <c r="P40" s="693"/>
      <c r="Q40" s="694"/>
    </row>
    <row r="41" spans="1:17" ht="12" customHeight="1" x14ac:dyDescent="0.2">
      <c r="A41" s="227" t="s">
        <v>78</v>
      </c>
      <c r="B41" s="267"/>
      <c r="C41" s="268"/>
      <c r="D41" s="14"/>
      <c r="E41" s="690">
        <v>365458</v>
      </c>
      <c r="F41" s="695">
        <v>8833</v>
      </c>
      <c r="G41" s="695">
        <v>221468</v>
      </c>
      <c r="H41" s="695">
        <v>130192</v>
      </c>
      <c r="I41" s="695">
        <v>4858</v>
      </c>
      <c r="J41" s="696">
        <v>107</v>
      </c>
      <c r="K41" s="724"/>
      <c r="L41" s="690"/>
      <c r="M41" s="695"/>
      <c r="N41" s="695"/>
      <c r="O41" s="695"/>
      <c r="P41" s="695"/>
      <c r="Q41" s="696"/>
    </row>
    <row r="42" spans="1:17" ht="10.5" customHeight="1" x14ac:dyDescent="0.2">
      <c r="A42" s="14" t="s">
        <v>222</v>
      </c>
      <c r="C42" s="66"/>
      <c r="G42" s="44"/>
      <c r="H42" s="66"/>
      <c r="I42" s="66"/>
    </row>
    <row r="43" spans="1:17" ht="10.5" customHeight="1" x14ac:dyDescent="0.2">
      <c r="A43" s="14" t="s">
        <v>572</v>
      </c>
    </row>
    <row r="44" spans="1:17" ht="10.5" customHeight="1" x14ac:dyDescent="0.2">
      <c r="A44" s="14" t="s">
        <v>490</v>
      </c>
    </row>
    <row r="45" spans="1:17" x14ac:dyDescent="0.2">
      <c r="A45" s="617" t="s">
        <v>831</v>
      </c>
    </row>
    <row r="125" spans="3:3" x14ac:dyDescent="0.2">
      <c r="C125" s="620"/>
    </row>
  </sheetData>
  <mergeCells count="7">
    <mergeCell ref="P1:Q1"/>
    <mergeCell ref="A5:C7"/>
    <mergeCell ref="C3:M3"/>
    <mergeCell ref="E5:J5"/>
    <mergeCell ref="E6:J6"/>
    <mergeCell ref="L5:Q5"/>
    <mergeCell ref="L6:Q6"/>
  </mergeCells>
  <phoneticPr fontId="23" type="noConversion"/>
  <pageMargins left="0.59055118110236227" right="0.59055118110236227" top="0.39370078740157483" bottom="0.59055118110236227" header="0.31496062992125984" footer="0.31496062992125984"/>
  <pageSetup paperSize="9" scale="99" orientation="landscape"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AC11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42578125" style="65" customWidth="1"/>
    <col min="4" max="4" width="0.85546875" style="65" customWidth="1"/>
    <col min="5" max="5" width="9" style="65" customWidth="1"/>
    <col min="6" max="6" width="6.28515625" style="65" customWidth="1"/>
    <col min="7" max="7" width="8.7109375" style="65" customWidth="1"/>
    <col min="8" max="9" width="9" style="65" customWidth="1"/>
    <col min="10" max="10" width="6.85546875" style="65" customWidth="1"/>
    <col min="11" max="11" width="0.85546875" style="65" customWidth="1"/>
    <col min="12" max="12" width="11.42578125" style="65" customWidth="1"/>
    <col min="13" max="13" width="6.42578125" style="65" customWidth="1"/>
    <col min="14" max="14" width="8.7109375" style="65" customWidth="1"/>
    <col min="15" max="16" width="11.42578125" style="65" customWidth="1"/>
    <col min="17" max="17" width="6.85546875" style="65" customWidth="1"/>
    <col min="18" max="18" width="0.85546875" style="65" customWidth="1"/>
    <col min="19" max="21" width="6.7109375" style="65" customWidth="1"/>
    <col min="22" max="22" width="11.42578125" style="65" customWidth="1"/>
    <col min="23" max="23" width="15.85546875" style="65" customWidth="1"/>
    <col min="24" max="26" width="11.42578125" style="65" customWidth="1"/>
    <col min="27" max="28" width="14.140625" style="65" customWidth="1"/>
    <col min="29" max="16384" width="11.42578125" style="65"/>
  </cols>
  <sheetData>
    <row r="1" spans="1:25" s="45" customFormat="1" ht="16.5" customHeight="1" x14ac:dyDescent="0.2">
      <c r="A1" s="64" t="str">
        <f>'01'!A1</f>
        <v>Boletim Estatístico da Previdência Social - Vol. 19 Nº 09</v>
      </c>
      <c r="S1" s="1205">
        <f>'01'!K1</f>
        <v>41883</v>
      </c>
      <c r="T1" s="1205"/>
      <c r="U1" s="1205"/>
    </row>
    <row r="2" spans="1:25" ht="9" customHeight="1" x14ac:dyDescent="0.2">
      <c r="D2" s="67"/>
      <c r="E2" s="1"/>
      <c r="F2" s="1"/>
      <c r="G2" s="1"/>
      <c r="H2" s="1"/>
      <c r="I2" s="1"/>
      <c r="J2" s="2"/>
      <c r="K2" s="2"/>
      <c r="L2" s="2"/>
      <c r="M2" s="66"/>
      <c r="N2" s="66"/>
      <c r="O2" s="66"/>
      <c r="P2" s="66"/>
      <c r="R2" s="2"/>
    </row>
    <row r="3" spans="1:25" ht="15" customHeight="1" x14ac:dyDescent="0.2">
      <c r="A3" s="919">
        <v>15</v>
      </c>
      <c r="B3" s="157"/>
      <c r="C3" s="1134" t="s">
        <v>306</v>
      </c>
      <c r="D3" s="1135"/>
      <c r="E3" s="1135"/>
      <c r="F3" s="1135"/>
      <c r="G3" s="1135"/>
      <c r="H3" s="1135"/>
      <c r="I3" s="1135"/>
      <c r="J3" s="1135"/>
      <c r="K3" s="1135"/>
      <c r="L3" s="1136"/>
      <c r="M3"/>
      <c r="N3"/>
      <c r="O3" s="66"/>
      <c r="P3" s="66"/>
      <c r="R3" s="172"/>
    </row>
    <row r="4" spans="1:25" ht="9" customHeight="1" x14ac:dyDescent="0.2">
      <c r="A4" s="68"/>
      <c r="B4" s="68"/>
      <c r="C4" s="68"/>
      <c r="D4" s="69"/>
      <c r="E4" s="1"/>
      <c r="F4" s="1"/>
      <c r="G4" s="69"/>
      <c r="H4" s="69"/>
      <c r="I4" s="69"/>
      <c r="J4" s="69"/>
      <c r="K4" s="69"/>
      <c r="M4" s="66"/>
      <c r="N4" s="66"/>
      <c r="R4" s="12"/>
    </row>
    <row r="5" spans="1:25" ht="15" customHeight="1" x14ac:dyDescent="0.2">
      <c r="A5" s="1234" t="s">
        <v>206</v>
      </c>
      <c r="B5" s="1234"/>
      <c r="C5" s="1234"/>
      <c r="D5" s="552"/>
      <c r="E5" s="1200" t="s">
        <v>98</v>
      </c>
      <c r="F5" s="1201"/>
      <c r="G5" s="1201"/>
      <c r="H5" s="1201"/>
      <c r="I5" s="1201"/>
      <c r="J5" s="1187"/>
      <c r="K5" s="552"/>
      <c r="L5" s="1200" t="s">
        <v>99</v>
      </c>
      <c r="M5" s="1201"/>
      <c r="N5" s="1201"/>
      <c r="O5" s="1201"/>
      <c r="P5" s="1201"/>
      <c r="Q5" s="1187"/>
      <c r="R5" s="552"/>
      <c r="S5" s="1200" t="s">
        <v>136</v>
      </c>
      <c r="T5" s="1201"/>
      <c r="U5" s="1202"/>
    </row>
    <row r="6" spans="1:25" ht="21.75" customHeight="1" x14ac:dyDescent="0.2">
      <c r="A6" s="1234"/>
      <c r="B6" s="1234"/>
      <c r="C6" s="1234"/>
      <c r="D6" s="552"/>
      <c r="E6" s="1223" t="s">
        <v>119</v>
      </c>
      <c r="F6" s="1219" t="s">
        <v>204</v>
      </c>
      <c r="G6" s="1307" t="s">
        <v>205</v>
      </c>
      <c r="H6" s="1305" t="s">
        <v>27</v>
      </c>
      <c r="I6" s="1311"/>
      <c r="J6" s="1312" t="s">
        <v>717</v>
      </c>
      <c r="K6" s="552"/>
      <c r="L6" s="1223" t="s">
        <v>119</v>
      </c>
      <c r="M6" s="1219" t="s">
        <v>204</v>
      </c>
      <c r="N6" s="1307" t="s">
        <v>205</v>
      </c>
      <c r="O6" s="1305" t="s">
        <v>27</v>
      </c>
      <c r="P6" s="1311"/>
      <c r="Q6" s="1312" t="s">
        <v>717</v>
      </c>
      <c r="R6" s="552"/>
      <c r="S6" s="1309" t="s">
        <v>119</v>
      </c>
      <c r="T6" s="1305" t="s">
        <v>27</v>
      </c>
      <c r="U6" s="1306"/>
    </row>
    <row r="7" spans="1:25" ht="21.75" customHeight="1" x14ac:dyDescent="0.2">
      <c r="A7" s="1234"/>
      <c r="B7" s="1234"/>
      <c r="C7" s="1234"/>
      <c r="D7" s="552"/>
      <c r="E7" s="1224"/>
      <c r="F7" s="1220"/>
      <c r="G7" s="1308"/>
      <c r="H7" s="1079" t="s">
        <v>28</v>
      </c>
      <c r="I7" s="1080" t="s">
        <v>29</v>
      </c>
      <c r="J7" s="1248"/>
      <c r="K7" s="552"/>
      <c r="L7" s="1224"/>
      <c r="M7" s="1220"/>
      <c r="N7" s="1308"/>
      <c r="O7" s="1079" t="s">
        <v>28</v>
      </c>
      <c r="P7" s="1080" t="s">
        <v>29</v>
      </c>
      <c r="Q7" s="1248"/>
      <c r="R7" s="552"/>
      <c r="S7" s="1310"/>
      <c r="T7" s="1081" t="s">
        <v>28</v>
      </c>
      <c r="U7" s="1082" t="s">
        <v>29</v>
      </c>
    </row>
    <row r="8" spans="1:25" ht="6" customHeight="1" x14ac:dyDescent="0.2">
      <c r="A8" s="9"/>
      <c r="C8" s="13"/>
      <c r="D8" s="9"/>
      <c r="E8" s="3"/>
      <c r="F8" s="3"/>
      <c r="G8" s="3"/>
      <c r="H8" s="3"/>
      <c r="I8" s="3"/>
      <c r="J8" s="1049"/>
      <c r="K8" s="9"/>
      <c r="L8" s="93"/>
      <c r="M8" s="93"/>
      <c r="N8" s="93"/>
      <c r="O8" s="93"/>
      <c r="P8" s="93"/>
      <c r="Q8" s="1049"/>
      <c r="R8" s="9"/>
    </row>
    <row r="9" spans="1:25" s="58" customFormat="1" ht="12" customHeight="1" x14ac:dyDescent="0.2">
      <c r="A9" s="239" t="s">
        <v>46</v>
      </c>
      <c r="B9" s="240"/>
      <c r="C9" s="258"/>
      <c r="D9" s="137"/>
      <c r="E9" s="269">
        <v>31850478</v>
      </c>
      <c r="F9" s="251">
        <v>100</v>
      </c>
      <c r="G9" s="251">
        <v>0.34030130873923259</v>
      </c>
      <c r="H9" s="270">
        <v>22654283</v>
      </c>
      <c r="I9" s="270">
        <v>9196195</v>
      </c>
      <c r="J9" s="253">
        <v>28.87302036722965</v>
      </c>
      <c r="K9" s="59"/>
      <c r="L9" s="269">
        <v>29568864661.219925</v>
      </c>
      <c r="M9" s="251">
        <v>100</v>
      </c>
      <c r="N9" s="251">
        <v>-31.679554882041039</v>
      </c>
      <c r="O9" s="270">
        <v>23628373111.12001</v>
      </c>
      <c r="P9" s="270">
        <v>5940491550.0999184</v>
      </c>
      <c r="Q9" s="253">
        <v>20.090360648479599</v>
      </c>
      <c r="R9" s="59"/>
      <c r="S9" s="252">
        <v>928.36486351068027</v>
      </c>
      <c r="T9" s="251">
        <v>1042.998055207486</v>
      </c>
      <c r="U9" s="253">
        <v>645.97276918333273</v>
      </c>
      <c r="X9" s="359"/>
      <c r="Y9" s="359"/>
    </row>
    <row r="10" spans="1:25" ht="12" customHeight="1" x14ac:dyDescent="0.2">
      <c r="A10" s="232" t="s">
        <v>47</v>
      </c>
      <c r="B10" s="72"/>
      <c r="C10" s="265"/>
      <c r="D10" s="14"/>
      <c r="E10" s="277">
        <v>1666052</v>
      </c>
      <c r="F10" s="91">
        <v>5.2308539922069617</v>
      </c>
      <c r="G10" s="91">
        <v>0.3784256984849188</v>
      </c>
      <c r="H10" s="92">
        <v>854552</v>
      </c>
      <c r="I10" s="92">
        <v>811500</v>
      </c>
      <c r="J10" s="287">
        <v>48.707963496937673</v>
      </c>
      <c r="K10" s="93"/>
      <c r="L10" s="277">
        <v>1264242908.9499962</v>
      </c>
      <c r="M10" s="91">
        <v>4.2755882697385825</v>
      </c>
      <c r="N10" s="91">
        <v>-28.405998934145405</v>
      </c>
      <c r="O10" s="92">
        <v>762475838.08999884</v>
      </c>
      <c r="P10" s="92">
        <v>501767070.85999739</v>
      </c>
      <c r="Q10" s="287">
        <v>39.689134683518596</v>
      </c>
      <c r="R10" s="93"/>
      <c r="S10" s="286">
        <v>758.82560025137047</v>
      </c>
      <c r="T10" s="91">
        <v>892.25212519542265</v>
      </c>
      <c r="U10" s="287">
        <v>618.32048165125991</v>
      </c>
      <c r="W10" s="341"/>
      <c r="X10" s="360"/>
      <c r="Y10" s="360"/>
    </row>
    <row r="11" spans="1:25" ht="12" customHeight="1" x14ac:dyDescent="0.2">
      <c r="A11" s="226" t="s">
        <v>48</v>
      </c>
      <c r="B11" s="6"/>
      <c r="C11" s="262"/>
      <c r="D11" s="14"/>
      <c r="E11" s="274">
        <v>213527</v>
      </c>
      <c r="F11" s="40">
        <v>0.67040438137223557</v>
      </c>
      <c r="G11" s="40">
        <v>0.52918273282391848</v>
      </c>
      <c r="H11" s="47">
        <v>91375</v>
      </c>
      <c r="I11" s="47">
        <v>122152</v>
      </c>
      <c r="J11" s="285">
        <v>57.206816936499841</v>
      </c>
      <c r="K11" s="93"/>
      <c r="L11" s="274">
        <v>156889447.13999921</v>
      </c>
      <c r="M11" s="40">
        <v>0.53059002750877482</v>
      </c>
      <c r="N11" s="40">
        <v>-28.430490472925307</v>
      </c>
      <c r="O11" s="47">
        <v>78333206.480000496</v>
      </c>
      <c r="P11" s="47">
        <v>78556240.6599987</v>
      </c>
      <c r="Q11" s="285">
        <v>50.07108004523694</v>
      </c>
      <c r="R11" s="93"/>
      <c r="S11" s="284">
        <v>734.75226617710734</v>
      </c>
      <c r="T11" s="40">
        <v>857.27175354309713</v>
      </c>
      <c r="U11" s="285">
        <v>643.10236967056369</v>
      </c>
      <c r="X11" s="360"/>
      <c r="Y11" s="360"/>
    </row>
    <row r="12" spans="1:25" ht="12" customHeight="1" x14ac:dyDescent="0.2">
      <c r="A12" s="226" t="s">
        <v>49</v>
      </c>
      <c r="B12" s="6"/>
      <c r="C12" s="262"/>
      <c r="D12" s="14"/>
      <c r="E12" s="274">
        <v>86293</v>
      </c>
      <c r="F12" s="40">
        <v>0.27093156969261184</v>
      </c>
      <c r="G12" s="40">
        <v>0.42944928075974165</v>
      </c>
      <c r="H12" s="47">
        <v>46592</v>
      </c>
      <c r="I12" s="47">
        <v>39701</v>
      </c>
      <c r="J12" s="285">
        <v>46.007208000648951</v>
      </c>
      <c r="K12" s="93"/>
      <c r="L12" s="274">
        <v>68808214.319999903</v>
      </c>
      <c r="M12" s="40">
        <v>0.23270495877456893</v>
      </c>
      <c r="N12" s="40">
        <v>-23.802780422368198</v>
      </c>
      <c r="O12" s="47">
        <v>44063527.720001601</v>
      </c>
      <c r="P12" s="47">
        <v>24744686.599998299</v>
      </c>
      <c r="Q12" s="285">
        <v>35.961820611882914</v>
      </c>
      <c r="R12" s="93"/>
      <c r="S12" s="284">
        <v>797.37886410253327</v>
      </c>
      <c r="T12" s="40">
        <v>945.73162173767173</v>
      </c>
      <c r="U12" s="285">
        <v>623.27615425299859</v>
      </c>
      <c r="X12" s="360"/>
      <c r="Y12" s="360"/>
    </row>
    <row r="13" spans="1:25" ht="12" customHeight="1" x14ac:dyDescent="0.2">
      <c r="A13" s="226" t="s">
        <v>50</v>
      </c>
      <c r="B13" s="6"/>
      <c r="C13" s="262"/>
      <c r="D13" s="14"/>
      <c r="E13" s="274">
        <v>282080</v>
      </c>
      <c r="F13" s="40">
        <v>0.88563819984114522</v>
      </c>
      <c r="G13" s="40">
        <v>0.26231419411251178</v>
      </c>
      <c r="H13" s="47">
        <v>185155</v>
      </c>
      <c r="I13" s="47">
        <v>96925</v>
      </c>
      <c r="J13" s="285">
        <v>34.360819625638115</v>
      </c>
      <c r="K13" s="93"/>
      <c r="L13" s="274">
        <v>233758386.12001178</v>
      </c>
      <c r="M13" s="40">
        <v>0.79055583904981619</v>
      </c>
      <c r="N13" s="40">
        <v>-26.727491055375051</v>
      </c>
      <c r="O13" s="47">
        <v>172972493.87001199</v>
      </c>
      <c r="P13" s="47">
        <v>60785892.249999799</v>
      </c>
      <c r="Q13" s="285">
        <v>26.003726864709044</v>
      </c>
      <c r="R13" s="93"/>
      <c r="S13" s="284">
        <v>828.69535635284944</v>
      </c>
      <c r="T13" s="40">
        <v>934.20374210802834</v>
      </c>
      <c r="U13" s="285">
        <v>627.14358782563636</v>
      </c>
      <c r="X13" s="360"/>
      <c r="Y13" s="360"/>
    </row>
    <row r="14" spans="1:25" ht="12" customHeight="1" x14ac:dyDescent="0.2">
      <c r="A14" s="226" t="s">
        <v>51</v>
      </c>
      <c r="B14" s="6"/>
      <c r="C14" s="262"/>
      <c r="D14" s="14"/>
      <c r="E14" s="274">
        <v>38109</v>
      </c>
      <c r="F14" s="40">
        <v>0.11964969568117628</v>
      </c>
      <c r="G14" s="40">
        <v>0.7694748532444784</v>
      </c>
      <c r="H14" s="47">
        <v>19761</v>
      </c>
      <c r="I14" s="47">
        <v>18348</v>
      </c>
      <c r="J14" s="285">
        <v>48.14610721876722</v>
      </c>
      <c r="K14" s="93"/>
      <c r="L14" s="274">
        <v>28029107.1199992</v>
      </c>
      <c r="M14" s="40">
        <v>9.4792638950253152E-2</v>
      </c>
      <c r="N14" s="361">
        <v>-27.299525851730643</v>
      </c>
      <c r="O14" s="47">
        <v>16708805.879999099</v>
      </c>
      <c r="P14" s="47">
        <v>11320301.240000101</v>
      </c>
      <c r="Q14" s="285">
        <v>40.387662694838006</v>
      </c>
      <c r="R14" s="93"/>
      <c r="S14" s="284">
        <v>735.49836311630327</v>
      </c>
      <c r="T14" s="40">
        <v>845.54455138905416</v>
      </c>
      <c r="U14" s="285">
        <v>616.97739481142912</v>
      </c>
      <c r="X14" s="360"/>
      <c r="Y14" s="360"/>
    </row>
    <row r="15" spans="1:25" ht="12" customHeight="1" x14ac:dyDescent="0.2">
      <c r="A15" s="226" t="s">
        <v>52</v>
      </c>
      <c r="B15" s="6"/>
      <c r="C15" s="262"/>
      <c r="D15" s="14"/>
      <c r="E15" s="274">
        <v>809553</v>
      </c>
      <c r="F15" s="40">
        <v>2.5417295150170114</v>
      </c>
      <c r="G15" s="40">
        <v>0.33140037105934272</v>
      </c>
      <c r="H15" s="47">
        <v>402947</v>
      </c>
      <c r="I15" s="47">
        <v>406606</v>
      </c>
      <c r="J15" s="285">
        <v>50.225988909929306</v>
      </c>
      <c r="K15" s="93"/>
      <c r="L15" s="274">
        <v>606157126.74000001</v>
      </c>
      <c r="M15" s="40">
        <v>2.0499844471031907</v>
      </c>
      <c r="N15" s="40">
        <v>-29.556078517524664</v>
      </c>
      <c r="O15" s="47">
        <v>360269266.68998897</v>
      </c>
      <c r="P15" s="47">
        <v>245887860.05001101</v>
      </c>
      <c r="Q15" s="285">
        <v>40.565036556186548</v>
      </c>
      <c r="R15" s="93"/>
      <c r="S15" s="284">
        <v>748.75533379531669</v>
      </c>
      <c r="T15" s="40">
        <v>894.08598820685836</v>
      </c>
      <c r="U15" s="285">
        <v>604.73249300308169</v>
      </c>
      <c r="X15" s="360"/>
      <c r="Y15" s="360"/>
    </row>
    <row r="16" spans="1:25" ht="12" customHeight="1" x14ac:dyDescent="0.2">
      <c r="A16" s="226" t="s">
        <v>53</v>
      </c>
      <c r="B16" s="6"/>
      <c r="C16" s="262"/>
      <c r="D16" s="14"/>
      <c r="E16" s="274">
        <v>52887</v>
      </c>
      <c r="F16" s="40">
        <v>0.16604774345929754</v>
      </c>
      <c r="G16" s="40">
        <v>0.68727868103415357</v>
      </c>
      <c r="H16" s="47">
        <v>35544</v>
      </c>
      <c r="I16" s="47">
        <v>17343</v>
      </c>
      <c r="J16" s="285">
        <v>32.792557717397472</v>
      </c>
      <c r="K16" s="93"/>
      <c r="L16" s="274">
        <v>39900991.029995903</v>
      </c>
      <c r="M16" s="40">
        <v>0.13494258737071749</v>
      </c>
      <c r="N16" s="40">
        <v>-23.535009654339355</v>
      </c>
      <c r="O16" s="47">
        <v>29356738.189996801</v>
      </c>
      <c r="P16" s="47">
        <v>10544252.8399991</v>
      </c>
      <c r="Q16" s="285">
        <v>26.426042481181405</v>
      </c>
      <c r="R16" s="93"/>
      <c r="S16" s="284">
        <v>754.45744757683178</v>
      </c>
      <c r="T16" s="40">
        <v>825.92668776718438</v>
      </c>
      <c r="U16" s="285">
        <v>607.98321167036272</v>
      </c>
      <c r="X16" s="360"/>
      <c r="Y16" s="360"/>
    </row>
    <row r="17" spans="1:25" ht="12" customHeight="1" x14ac:dyDescent="0.2">
      <c r="A17" s="226" t="s">
        <v>54</v>
      </c>
      <c r="B17" s="6"/>
      <c r="C17" s="262"/>
      <c r="D17" s="14"/>
      <c r="E17" s="274">
        <v>183603</v>
      </c>
      <c r="F17" s="40">
        <v>0.57645288714348342</v>
      </c>
      <c r="G17" s="40">
        <v>0.39589017875207855</v>
      </c>
      <c r="H17" s="47">
        <v>73178</v>
      </c>
      <c r="I17" s="47">
        <v>110425</v>
      </c>
      <c r="J17" s="285">
        <v>60.143352777460066</v>
      </c>
      <c r="K17" s="93"/>
      <c r="L17" s="274">
        <v>130699636.4799902</v>
      </c>
      <c r="M17" s="40">
        <v>0.44201777098126133</v>
      </c>
      <c r="N17" s="40">
        <v>-29.765642894629664</v>
      </c>
      <c r="O17" s="47">
        <v>60771799.259999797</v>
      </c>
      <c r="P17" s="47">
        <v>69927837.219990402</v>
      </c>
      <c r="Q17" s="285">
        <v>53.50270215227124</v>
      </c>
      <c r="R17" s="93"/>
      <c r="S17" s="284">
        <v>711.86002668796368</v>
      </c>
      <c r="T17" s="40">
        <v>830.46543032058537</v>
      </c>
      <c r="U17" s="285">
        <v>633.26092116812686</v>
      </c>
      <c r="X17" s="360"/>
      <c r="Y17" s="360"/>
    </row>
    <row r="18" spans="1:25" s="73" customFormat="1" ht="12" customHeight="1" x14ac:dyDescent="0.2">
      <c r="A18" s="232" t="s">
        <v>55</v>
      </c>
      <c r="B18" s="72"/>
      <c r="C18" s="265"/>
      <c r="D18" s="74"/>
      <c r="E18" s="277">
        <v>8752399</v>
      </c>
      <c r="F18" s="91">
        <v>27.479647244226602</v>
      </c>
      <c r="G18" s="91">
        <v>0.34750849251825588</v>
      </c>
      <c r="H18" s="92">
        <v>4270335</v>
      </c>
      <c r="I18" s="92">
        <v>4482064</v>
      </c>
      <c r="J18" s="287">
        <v>51.20954837639372</v>
      </c>
      <c r="K18" s="144"/>
      <c r="L18" s="277">
        <v>6572235488.4899178</v>
      </c>
      <c r="M18" s="91">
        <v>22.22687804821102</v>
      </c>
      <c r="N18" s="91">
        <v>-30.763898444568216</v>
      </c>
      <c r="O18" s="92">
        <v>3758065185.6299849</v>
      </c>
      <c r="P18" s="92">
        <v>2814170302.8599339</v>
      </c>
      <c r="Q18" s="287">
        <v>42.819072867800372</v>
      </c>
      <c r="R18" s="93"/>
      <c r="S18" s="286">
        <v>750.90675007959737</v>
      </c>
      <c r="T18" s="91">
        <v>880.03989982752751</v>
      </c>
      <c r="U18" s="287">
        <v>627.87374362792093</v>
      </c>
      <c r="X18" s="360"/>
      <c r="Y18" s="360"/>
    </row>
    <row r="19" spans="1:25" ht="12" customHeight="1" x14ac:dyDescent="0.2">
      <c r="A19" s="226" t="s">
        <v>56</v>
      </c>
      <c r="B19" s="6"/>
      <c r="C19" s="262"/>
      <c r="D19" s="14"/>
      <c r="E19" s="274">
        <v>1016847</v>
      </c>
      <c r="F19" s="40">
        <v>3.1925643313736138</v>
      </c>
      <c r="G19" s="40">
        <v>0.32499533818162174</v>
      </c>
      <c r="H19" s="47">
        <v>339086</v>
      </c>
      <c r="I19" s="47">
        <v>677761</v>
      </c>
      <c r="J19" s="285">
        <v>66.653193646635131</v>
      </c>
      <c r="K19" s="93"/>
      <c r="L19" s="274">
        <v>688796250.64998901</v>
      </c>
      <c r="M19" s="40">
        <v>2.3294646532484462</v>
      </c>
      <c r="N19" s="40">
        <v>-30.734205723636322</v>
      </c>
      <c r="O19" s="47">
        <v>281126938.48000801</v>
      </c>
      <c r="P19" s="47">
        <v>407669312.169981</v>
      </c>
      <c r="Q19" s="285">
        <v>59.185762376795758</v>
      </c>
      <c r="R19" s="93"/>
      <c r="S19" s="284">
        <v>677.38435639775605</v>
      </c>
      <c r="T19" s="40">
        <v>829.07267914336774</v>
      </c>
      <c r="U19" s="285">
        <v>601.49420248432853</v>
      </c>
      <c r="X19" s="360"/>
      <c r="Y19" s="360"/>
    </row>
    <row r="20" spans="1:25" ht="12" customHeight="1" x14ac:dyDescent="0.2">
      <c r="A20" s="226" t="s">
        <v>57</v>
      </c>
      <c r="B20" s="6"/>
      <c r="C20" s="262"/>
      <c r="D20" s="14"/>
      <c r="E20" s="274">
        <v>585990</v>
      </c>
      <c r="F20" s="40">
        <v>1.8398154024564402</v>
      </c>
      <c r="G20" s="40">
        <v>0.34951682424322339</v>
      </c>
      <c r="H20" s="47">
        <v>200150</v>
      </c>
      <c r="I20" s="47">
        <v>385840</v>
      </c>
      <c r="J20" s="285">
        <v>65.844127032884529</v>
      </c>
      <c r="K20" s="93"/>
      <c r="L20" s="274">
        <v>411437758.92999601</v>
      </c>
      <c r="M20" s="40">
        <v>1.3914560590809688</v>
      </c>
      <c r="N20" s="40">
        <v>-31.864494966263067</v>
      </c>
      <c r="O20" s="47">
        <v>167611206.84000599</v>
      </c>
      <c r="P20" s="47">
        <v>243826552.08998999</v>
      </c>
      <c r="Q20" s="285">
        <v>59.262074711882683</v>
      </c>
      <c r="R20" s="93"/>
      <c r="S20" s="284">
        <v>702.12419824569702</v>
      </c>
      <c r="T20" s="40">
        <v>837.42796322760921</v>
      </c>
      <c r="U20" s="285">
        <v>631.936948190934</v>
      </c>
      <c r="X20" s="360"/>
      <c r="Y20" s="360"/>
    </row>
    <row r="21" spans="1:25" ht="12" customHeight="1" x14ac:dyDescent="0.2">
      <c r="A21" s="226" t="s">
        <v>58</v>
      </c>
      <c r="B21" s="6"/>
      <c r="C21" s="262"/>
      <c r="D21" s="14"/>
      <c r="E21" s="274">
        <v>1410725</v>
      </c>
      <c r="F21" s="40">
        <v>4.4292113920550893</v>
      </c>
      <c r="G21" s="40">
        <v>0.36604106489848132</v>
      </c>
      <c r="H21" s="47">
        <v>645389</v>
      </c>
      <c r="I21" s="47">
        <v>765336</v>
      </c>
      <c r="J21" s="285">
        <v>54.25125378794592</v>
      </c>
      <c r="K21" s="93"/>
      <c r="L21" s="274">
        <v>1042205714.2999489</v>
      </c>
      <c r="M21" s="40">
        <v>3.5246727469615013</v>
      </c>
      <c r="N21" s="40">
        <v>-30.918295067961399</v>
      </c>
      <c r="O21" s="47">
        <v>559986833.01996601</v>
      </c>
      <c r="P21" s="47">
        <v>482218881.27998298</v>
      </c>
      <c r="Q21" s="285">
        <v>46.269069020014932</v>
      </c>
      <c r="R21" s="93"/>
      <c r="S21" s="284">
        <v>738.77312325219225</v>
      </c>
      <c r="T21" s="40">
        <v>867.67334587352127</v>
      </c>
      <c r="U21" s="285">
        <v>630.07474008799136</v>
      </c>
      <c r="X21" s="360"/>
      <c r="Y21" s="360"/>
    </row>
    <row r="22" spans="1:25" ht="12" customHeight="1" x14ac:dyDescent="0.2">
      <c r="A22" s="226" t="s">
        <v>59</v>
      </c>
      <c r="B22" s="6"/>
      <c r="C22" s="262"/>
      <c r="D22" s="14"/>
      <c r="E22" s="274">
        <v>538712</v>
      </c>
      <c r="F22" s="40">
        <v>1.6913780697419989</v>
      </c>
      <c r="G22" s="40">
        <v>0.34309981932312272</v>
      </c>
      <c r="H22" s="47">
        <v>272202</v>
      </c>
      <c r="I22" s="47">
        <v>266510</v>
      </c>
      <c r="J22" s="285">
        <v>49.471702876490589</v>
      </c>
      <c r="K22" s="93"/>
      <c r="L22" s="274">
        <v>399966647.69000697</v>
      </c>
      <c r="M22" s="40">
        <v>1.3526614980742568</v>
      </c>
      <c r="N22" s="40">
        <v>-31.30992998869533</v>
      </c>
      <c r="O22" s="47">
        <v>233670660.510001</v>
      </c>
      <c r="P22" s="47">
        <v>166295987.180006</v>
      </c>
      <c r="Q22" s="285">
        <v>41.577463556134617</v>
      </c>
      <c r="R22" s="93"/>
      <c r="S22" s="284">
        <v>742.44985760481848</v>
      </c>
      <c r="T22" s="40">
        <v>858.44578845857484</v>
      </c>
      <c r="U22" s="285">
        <v>623.97653814118041</v>
      </c>
      <c r="X22" s="360"/>
      <c r="Y22" s="360"/>
    </row>
    <row r="23" spans="1:25" s="73" customFormat="1" ht="12" customHeight="1" x14ac:dyDescent="0.2">
      <c r="A23" s="226" t="s">
        <v>60</v>
      </c>
      <c r="B23" s="6"/>
      <c r="C23" s="262"/>
      <c r="D23" s="14"/>
      <c r="E23" s="274">
        <v>687280</v>
      </c>
      <c r="F23" s="40">
        <v>2.1578326077241288</v>
      </c>
      <c r="G23" s="40">
        <v>0.34148926695876103</v>
      </c>
      <c r="H23" s="47">
        <v>326187</v>
      </c>
      <c r="I23" s="47">
        <v>361093</v>
      </c>
      <c r="J23" s="285">
        <v>52.539430799674079</v>
      </c>
      <c r="K23" s="93"/>
      <c r="L23" s="274">
        <v>501276946.790003</v>
      </c>
      <c r="M23" s="40">
        <v>1.695286418783053</v>
      </c>
      <c r="N23" s="40">
        <v>-31.255198560108166</v>
      </c>
      <c r="O23" s="47">
        <v>271285155.07000899</v>
      </c>
      <c r="P23" s="47">
        <v>229991791.71999401</v>
      </c>
      <c r="Q23" s="285">
        <v>45.881182686093702</v>
      </c>
      <c r="R23" s="93"/>
      <c r="S23" s="284">
        <v>729.36350074205995</v>
      </c>
      <c r="T23" s="40">
        <v>831.68598095573702</v>
      </c>
      <c r="U23" s="285">
        <v>636.93229090565035</v>
      </c>
      <c r="X23" s="360"/>
      <c r="Y23" s="360"/>
    </row>
    <row r="24" spans="1:25" s="73" customFormat="1" ht="12" customHeight="1" x14ac:dyDescent="0.2">
      <c r="A24" s="226" t="s">
        <v>61</v>
      </c>
      <c r="B24" s="6"/>
      <c r="C24" s="262"/>
      <c r="D24" s="14"/>
      <c r="E24" s="274">
        <v>1446744</v>
      </c>
      <c r="F24" s="40">
        <v>4.5422991767972842</v>
      </c>
      <c r="G24" s="40">
        <v>0.33768530559168397</v>
      </c>
      <c r="H24" s="47">
        <v>860392</v>
      </c>
      <c r="I24" s="47">
        <v>586352</v>
      </c>
      <c r="J24" s="285">
        <v>40.529077708288405</v>
      </c>
      <c r="K24" s="93"/>
      <c r="L24" s="274">
        <v>1145152464.2400119</v>
      </c>
      <c r="M24" s="40">
        <v>3.872832039242613</v>
      </c>
      <c r="N24" s="40">
        <v>-30.355601342431104</v>
      </c>
      <c r="O24" s="47">
        <v>777691139.88000596</v>
      </c>
      <c r="P24" s="47">
        <v>367461324.36000597</v>
      </c>
      <c r="Q24" s="285">
        <v>32.088419300907162</v>
      </c>
      <c r="R24" s="93"/>
      <c r="S24" s="284">
        <v>791.53773178946096</v>
      </c>
      <c r="T24" s="40">
        <v>903.88002198998356</v>
      </c>
      <c r="U24" s="285">
        <v>626.6906642426494</v>
      </c>
      <c r="X24" s="360"/>
      <c r="Y24" s="360"/>
    </row>
    <row r="25" spans="1:25" s="73" customFormat="1" ht="12" customHeight="1" x14ac:dyDescent="0.2">
      <c r="A25" s="226" t="s">
        <v>62</v>
      </c>
      <c r="B25" s="6"/>
      <c r="C25" s="262"/>
      <c r="D25" s="14"/>
      <c r="E25" s="274">
        <v>491546</v>
      </c>
      <c r="F25" s="40">
        <v>1.5432923801017995</v>
      </c>
      <c r="G25" s="40">
        <v>0.35216946598859433</v>
      </c>
      <c r="H25" s="47">
        <v>309848</v>
      </c>
      <c r="I25" s="47">
        <v>181698</v>
      </c>
      <c r="J25" s="285">
        <v>36.964597413060019</v>
      </c>
      <c r="K25" s="93"/>
      <c r="L25" s="274">
        <v>373593152.54999197</v>
      </c>
      <c r="M25" s="40">
        <v>1.263468032440102</v>
      </c>
      <c r="N25" s="40">
        <v>-29.144533538394068</v>
      </c>
      <c r="O25" s="47">
        <v>260119862.32999799</v>
      </c>
      <c r="P25" s="47">
        <v>113473290.21999399</v>
      </c>
      <c r="Q25" s="285">
        <v>30.373493048647266</v>
      </c>
      <c r="R25" s="93"/>
      <c r="S25" s="284">
        <v>760.03701087994204</v>
      </c>
      <c r="T25" s="40">
        <v>839.507959806092</v>
      </c>
      <c r="U25" s="285">
        <v>624.51590122067387</v>
      </c>
      <c r="X25" s="360"/>
      <c r="Y25" s="360"/>
    </row>
    <row r="26" spans="1:25" s="73" customFormat="1" ht="12" customHeight="1" x14ac:dyDescent="0.2">
      <c r="A26" s="226" t="s">
        <v>63</v>
      </c>
      <c r="B26" s="6"/>
      <c r="C26" s="262"/>
      <c r="D26" s="14"/>
      <c r="E26" s="274">
        <v>313730</v>
      </c>
      <c r="F26" s="40">
        <v>0.9850087650175926</v>
      </c>
      <c r="G26" s="40">
        <v>0.38332074795541793</v>
      </c>
      <c r="H26" s="47">
        <v>174652</v>
      </c>
      <c r="I26" s="47">
        <v>139078</v>
      </c>
      <c r="J26" s="285">
        <v>44.330475249418285</v>
      </c>
      <c r="K26" s="93"/>
      <c r="L26" s="274">
        <v>242815155.26001179</v>
      </c>
      <c r="M26" s="40">
        <v>0.82118525023542088</v>
      </c>
      <c r="N26" s="40">
        <v>-30.806372819749363</v>
      </c>
      <c r="O26" s="47">
        <v>154881931.94002101</v>
      </c>
      <c r="P26" s="47">
        <v>87933223.319990799</v>
      </c>
      <c r="Q26" s="285">
        <v>36.214058890117457</v>
      </c>
      <c r="R26" s="93"/>
      <c r="S26" s="284">
        <v>773.96218168492589</v>
      </c>
      <c r="T26" s="40">
        <v>886.80308235818086</v>
      </c>
      <c r="U26" s="285">
        <v>632.25832496865644</v>
      </c>
      <c r="X26" s="360"/>
      <c r="Y26" s="360"/>
    </row>
    <row r="27" spans="1:25" s="73" customFormat="1" ht="12" customHeight="1" x14ac:dyDescent="0.2">
      <c r="A27" s="226" t="s">
        <v>64</v>
      </c>
      <c r="B27" s="6"/>
      <c r="C27" s="262"/>
      <c r="D27" s="14"/>
      <c r="E27" s="274">
        <v>2260825</v>
      </c>
      <c r="F27" s="40">
        <v>7.098245118958654</v>
      </c>
      <c r="G27" s="40">
        <v>0.34873997322641959</v>
      </c>
      <c r="H27" s="47">
        <v>1142429</v>
      </c>
      <c r="I27" s="47">
        <v>1118396</v>
      </c>
      <c r="J27" s="285">
        <v>49.468490484668209</v>
      </c>
      <c r="K27" s="93"/>
      <c r="L27" s="274">
        <v>1766991398.0799589</v>
      </c>
      <c r="M27" s="40">
        <v>5.9758513501446631</v>
      </c>
      <c r="N27" s="40">
        <v>-30.750607722915568</v>
      </c>
      <c r="O27" s="47">
        <v>1051691457.55997</v>
      </c>
      <c r="P27" s="47">
        <v>715299940.51998901</v>
      </c>
      <c r="Q27" s="285">
        <v>40.481235013212022</v>
      </c>
      <c r="R27" s="93"/>
      <c r="S27" s="284">
        <v>781.56929354547958</v>
      </c>
      <c r="T27" s="40">
        <v>920.57489573528858</v>
      </c>
      <c r="U27" s="285">
        <v>639.57662627547757</v>
      </c>
      <c r="X27" s="360"/>
      <c r="Y27" s="360"/>
    </row>
    <row r="28" spans="1:25" ht="12" customHeight="1" x14ac:dyDescent="0.2">
      <c r="A28" s="232" t="s">
        <v>65</v>
      </c>
      <c r="B28" s="72"/>
      <c r="C28" s="265"/>
      <c r="D28" s="74"/>
      <c r="E28" s="277">
        <v>14044660</v>
      </c>
      <c r="F28" s="91">
        <v>44.095601956115068</v>
      </c>
      <c r="G28" s="91">
        <v>0.33854451506376559</v>
      </c>
      <c r="H28" s="92">
        <v>12242114</v>
      </c>
      <c r="I28" s="92">
        <v>1802546</v>
      </c>
      <c r="J28" s="287">
        <v>12.834386877290015</v>
      </c>
      <c r="K28" s="144"/>
      <c r="L28" s="277">
        <v>14889534132.230005</v>
      </c>
      <c r="M28" s="91">
        <v>50.355447538565414</v>
      </c>
      <c r="N28" s="91">
        <v>-32.314480088015451</v>
      </c>
      <c r="O28" s="92">
        <v>13674743547.540024</v>
      </c>
      <c r="P28" s="92">
        <v>1214790584.6899824</v>
      </c>
      <c r="Q28" s="287">
        <v>8.1586876654551403</v>
      </c>
      <c r="R28" s="93"/>
      <c r="S28" s="286">
        <v>1060.1562538523542</v>
      </c>
      <c r="T28" s="91">
        <v>1117.0246860583086</v>
      </c>
      <c r="U28" s="287">
        <v>673.93042102114589</v>
      </c>
      <c r="X28" s="360"/>
      <c r="Y28" s="360"/>
    </row>
    <row r="29" spans="1:25" ht="12" customHeight="1" x14ac:dyDescent="0.2">
      <c r="A29" s="226" t="s">
        <v>66</v>
      </c>
      <c r="B29" s="6"/>
      <c r="C29" s="262"/>
      <c r="D29" s="14"/>
      <c r="E29" s="274">
        <v>3600870</v>
      </c>
      <c r="F29" s="40">
        <v>11.305544613804539</v>
      </c>
      <c r="G29" s="40">
        <v>0.35822015336046675</v>
      </c>
      <c r="H29" s="47">
        <v>2588529</v>
      </c>
      <c r="I29" s="47">
        <v>1012341</v>
      </c>
      <c r="J29" s="285">
        <v>28.113789167617824</v>
      </c>
      <c r="K29" s="93"/>
      <c r="L29" s="274">
        <v>3194175584.9099159</v>
      </c>
      <c r="M29" s="40">
        <v>10.802496550025245</v>
      </c>
      <c r="N29" s="40">
        <v>-31.817518278594083</v>
      </c>
      <c r="O29" s="47">
        <v>2514742866.0899301</v>
      </c>
      <c r="P29" s="47">
        <v>679432718.81998599</v>
      </c>
      <c r="Q29" s="285">
        <v>21.270988421231319</v>
      </c>
      <c r="R29" s="93"/>
      <c r="S29" s="284">
        <v>887.05662379089381</v>
      </c>
      <c r="T29" s="40">
        <v>971.49495566398139</v>
      </c>
      <c r="U29" s="285">
        <v>671.15005597914728</v>
      </c>
      <c r="X29" s="360"/>
      <c r="Y29" s="360"/>
    </row>
    <row r="30" spans="1:25" ht="12" customHeight="1" x14ac:dyDescent="0.2">
      <c r="A30" s="226" t="s">
        <v>67</v>
      </c>
      <c r="B30" s="6"/>
      <c r="C30" s="262"/>
      <c r="D30" s="14"/>
      <c r="E30" s="274">
        <v>558183</v>
      </c>
      <c r="F30" s="40">
        <v>1.7525105902649245</v>
      </c>
      <c r="G30" s="40">
        <v>0.32532132220650656</v>
      </c>
      <c r="H30" s="47">
        <v>385779</v>
      </c>
      <c r="I30" s="47">
        <v>172404</v>
      </c>
      <c r="J30" s="285">
        <v>30.886644702543791</v>
      </c>
      <c r="K30" s="93"/>
      <c r="L30" s="274">
        <v>502805945.74000299</v>
      </c>
      <c r="M30" s="40">
        <v>1.700457394968707</v>
      </c>
      <c r="N30" s="40">
        <v>-32.24115630607821</v>
      </c>
      <c r="O30" s="47">
        <v>389145094.42001301</v>
      </c>
      <c r="P30" s="47">
        <v>113660851.31998999</v>
      </c>
      <c r="Q30" s="285">
        <v>22.605311707821993</v>
      </c>
      <c r="R30" s="93"/>
      <c r="S30" s="284">
        <v>900.79050372369454</v>
      </c>
      <c r="T30" s="40">
        <v>1008.7254475230975</v>
      </c>
      <c r="U30" s="285">
        <v>659.27038421376528</v>
      </c>
      <c r="X30" s="360"/>
      <c r="Y30" s="360"/>
    </row>
    <row r="31" spans="1:25" ht="12" customHeight="1" x14ac:dyDescent="0.2">
      <c r="A31" s="226" t="s">
        <v>68</v>
      </c>
      <c r="B31" s="6"/>
      <c r="C31" s="262"/>
      <c r="D31" s="14"/>
      <c r="E31" s="274">
        <v>2798878</v>
      </c>
      <c r="F31" s="40">
        <v>8.7875541459691746</v>
      </c>
      <c r="G31" s="40">
        <v>0.35338552367101261</v>
      </c>
      <c r="H31" s="47">
        <v>2723333</v>
      </c>
      <c r="I31" s="47">
        <v>75545</v>
      </c>
      <c r="J31" s="285">
        <v>2.6991172891422921</v>
      </c>
      <c r="K31" s="93"/>
      <c r="L31" s="274">
        <v>3099061593.0598702</v>
      </c>
      <c r="M31" s="40">
        <v>10.480827142221468</v>
      </c>
      <c r="N31" s="40">
        <v>-32.216071894887577</v>
      </c>
      <c r="O31" s="47">
        <v>3047273309.8098698</v>
      </c>
      <c r="P31" s="47">
        <v>51788283.250000499</v>
      </c>
      <c r="Q31" s="285">
        <v>1.6710956428222241</v>
      </c>
      <c r="R31" s="93"/>
      <c r="S31" s="284">
        <v>1107.251403262261</v>
      </c>
      <c r="T31" s="40">
        <v>1118.9499447220996</v>
      </c>
      <c r="U31" s="285">
        <v>685.52893308624664</v>
      </c>
      <c r="X31" s="360"/>
      <c r="Y31" s="360"/>
    </row>
    <row r="32" spans="1:25" ht="12" customHeight="1" x14ac:dyDescent="0.2">
      <c r="A32" s="226" t="s">
        <v>69</v>
      </c>
      <c r="B32" s="6"/>
      <c r="C32" s="262"/>
      <c r="D32" s="14"/>
      <c r="E32" s="274">
        <v>7086729</v>
      </c>
      <c r="F32" s="40">
        <v>22.249992606076429</v>
      </c>
      <c r="G32" s="40">
        <v>0.32373230447202417</v>
      </c>
      <c r="H32" s="47">
        <v>6544473</v>
      </c>
      <c r="I32" s="47">
        <v>542256</v>
      </c>
      <c r="J32" s="285">
        <v>7.6517106834478934</v>
      </c>
      <c r="K32" s="93"/>
      <c r="L32" s="274">
        <v>8093491008.520216</v>
      </c>
      <c r="M32" s="40">
        <v>27.371666451349984</v>
      </c>
      <c r="N32" s="40">
        <v>-32.550532150463681</v>
      </c>
      <c r="O32" s="47">
        <v>7723582277.2202101</v>
      </c>
      <c r="P32" s="47">
        <v>369908731.30000597</v>
      </c>
      <c r="Q32" s="285">
        <v>4.57044717675715</v>
      </c>
      <c r="R32" s="93"/>
      <c r="S32" s="284">
        <v>1142.0630037525375</v>
      </c>
      <c r="T32" s="40">
        <v>1180.1687129307754</v>
      </c>
      <c r="U32" s="285">
        <v>682.16623015698485</v>
      </c>
      <c r="W32" s="341"/>
      <c r="X32" s="360"/>
      <c r="Y32" s="360"/>
    </row>
    <row r="33" spans="1:28" ht="12" customHeight="1" x14ac:dyDescent="0.2">
      <c r="A33" s="232" t="s">
        <v>70</v>
      </c>
      <c r="B33" s="72"/>
      <c r="C33" s="265"/>
      <c r="D33" s="74"/>
      <c r="E33" s="277">
        <v>5609672</v>
      </c>
      <c r="F33" s="91">
        <v>17.612520603301462</v>
      </c>
      <c r="G33" s="91">
        <v>0.29803309599512051</v>
      </c>
      <c r="H33" s="92">
        <v>4060550</v>
      </c>
      <c r="I33" s="92">
        <v>1549122</v>
      </c>
      <c r="J33" s="287">
        <v>27.615197466090706</v>
      </c>
      <c r="K33" s="144"/>
      <c r="L33" s="277">
        <v>5290175356.6499424</v>
      </c>
      <c r="M33" s="91">
        <v>17.891033075707156</v>
      </c>
      <c r="N33" s="91">
        <v>-32.333301396698843</v>
      </c>
      <c r="O33" s="92">
        <v>4243476945.18995</v>
      </c>
      <c r="P33" s="92">
        <v>1046698411.4599921</v>
      </c>
      <c r="Q33" s="287">
        <v>19.785703514426118</v>
      </c>
      <c r="R33" s="93"/>
      <c r="S33" s="286">
        <v>943.04539670945871</v>
      </c>
      <c r="T33" s="91">
        <v>1045.049795025292</v>
      </c>
      <c r="U33" s="287">
        <v>675.6720332291402</v>
      </c>
      <c r="X33" s="360"/>
      <c r="Y33" s="360"/>
    </row>
    <row r="34" spans="1:28" ht="12" customHeight="1" x14ac:dyDescent="0.2">
      <c r="A34" s="226" t="s">
        <v>71</v>
      </c>
      <c r="B34" s="6"/>
      <c r="C34" s="262"/>
      <c r="D34" s="14"/>
      <c r="E34" s="274">
        <v>1814380</v>
      </c>
      <c r="F34" s="40">
        <v>5.6965550093157162</v>
      </c>
      <c r="G34" s="40">
        <v>0.29690288992481051</v>
      </c>
      <c r="H34" s="47">
        <v>1222070</v>
      </c>
      <c r="I34" s="47">
        <v>592310</v>
      </c>
      <c r="J34" s="285">
        <v>32.645311346024535</v>
      </c>
      <c r="K34" s="93"/>
      <c r="L34" s="274">
        <v>1650873156.0699611</v>
      </c>
      <c r="M34" s="40">
        <v>5.5831469181673032</v>
      </c>
      <c r="N34" s="40">
        <v>-31.876900575763123</v>
      </c>
      <c r="O34" s="47">
        <v>1250974344.43997</v>
      </c>
      <c r="P34" s="47">
        <v>399898811.62999099</v>
      </c>
      <c r="Q34" s="285">
        <v>24.223472903392707</v>
      </c>
      <c r="R34" s="93"/>
      <c r="S34" s="284">
        <v>909.8828007748989</v>
      </c>
      <c r="T34" s="40">
        <v>1023.6519548307135</v>
      </c>
      <c r="U34" s="285">
        <v>675.15120735761843</v>
      </c>
      <c r="X34" s="360"/>
      <c r="Y34" s="360"/>
    </row>
    <row r="35" spans="1:28" ht="12" customHeight="1" x14ac:dyDescent="0.2">
      <c r="A35" s="226" t="s">
        <v>72</v>
      </c>
      <c r="B35" s="6"/>
      <c r="C35" s="262"/>
      <c r="D35" s="14"/>
      <c r="E35" s="274">
        <v>1301911</v>
      </c>
      <c r="F35" s="40">
        <v>4.0875713074070656</v>
      </c>
      <c r="G35" s="40">
        <v>0.33338856414031337</v>
      </c>
      <c r="H35" s="47">
        <v>982141</v>
      </c>
      <c r="I35" s="47">
        <v>319770</v>
      </c>
      <c r="J35" s="285">
        <v>24.561586775132863</v>
      </c>
      <c r="K35" s="93"/>
      <c r="L35" s="274">
        <v>1259808812.0800049</v>
      </c>
      <c r="M35" s="40">
        <v>4.260592439087679</v>
      </c>
      <c r="N35" s="40">
        <v>-32.552067484616096</v>
      </c>
      <c r="O35" s="47">
        <v>1045041439.8099999</v>
      </c>
      <c r="P35" s="47">
        <v>214767372.27000499</v>
      </c>
      <c r="Q35" s="285">
        <v>17.047616289920512</v>
      </c>
      <c r="R35" s="93"/>
      <c r="S35" s="284">
        <v>967.6612395778244</v>
      </c>
      <c r="T35" s="40">
        <v>1064.0442052719518</v>
      </c>
      <c r="U35" s="285">
        <v>671.63077296183189</v>
      </c>
      <c r="X35" s="360"/>
      <c r="Y35" s="360"/>
    </row>
    <row r="36" spans="1:28" ht="12" customHeight="1" x14ac:dyDescent="0.2">
      <c r="A36" s="226" t="s">
        <v>73</v>
      </c>
      <c r="B36" s="6"/>
      <c r="C36" s="262"/>
      <c r="D36" s="14"/>
      <c r="E36" s="274">
        <v>2493381</v>
      </c>
      <c r="F36" s="40">
        <v>7.8283942865786811</v>
      </c>
      <c r="G36" s="40">
        <v>0.28040439042811283</v>
      </c>
      <c r="H36" s="47">
        <v>1856339</v>
      </c>
      <c r="I36" s="47">
        <v>637042</v>
      </c>
      <c r="J36" s="285">
        <v>25.549324391258292</v>
      </c>
      <c r="K36" s="93"/>
      <c r="L36" s="274">
        <v>2379493388.4999762</v>
      </c>
      <c r="M36" s="40">
        <v>8.0472937184521758</v>
      </c>
      <c r="N36" s="40">
        <v>-32.531047474976774</v>
      </c>
      <c r="O36" s="47">
        <v>1947461160.93998</v>
      </c>
      <c r="P36" s="47">
        <v>432032227.55999601</v>
      </c>
      <c r="Q36" s="285">
        <v>18.156479427427513</v>
      </c>
      <c r="R36" s="93"/>
      <c r="S36" s="284">
        <v>954.32402368509918</v>
      </c>
      <c r="T36" s="40">
        <v>1049.0870260981319</v>
      </c>
      <c r="U36" s="285">
        <v>678.18484112506871</v>
      </c>
      <c r="X36" s="360"/>
      <c r="Y36" s="360"/>
    </row>
    <row r="37" spans="1:28" ht="12" customHeight="1" x14ac:dyDescent="0.2">
      <c r="A37" s="232" t="s">
        <v>74</v>
      </c>
      <c r="B37" s="72"/>
      <c r="C37" s="265"/>
      <c r="D37" s="74"/>
      <c r="E37" s="277">
        <v>1777695</v>
      </c>
      <c r="F37" s="91">
        <v>5.5813762041499029</v>
      </c>
      <c r="G37" s="91">
        <v>0.41647790627918901</v>
      </c>
      <c r="H37" s="92">
        <v>1226732</v>
      </c>
      <c r="I37" s="92">
        <v>550963</v>
      </c>
      <c r="J37" s="287">
        <v>30.993111866771294</v>
      </c>
      <c r="K37" s="93"/>
      <c r="L37" s="277">
        <v>1552676774.9000645</v>
      </c>
      <c r="M37" s="91">
        <v>5.2510530677778338</v>
      </c>
      <c r="N37" s="91">
        <v>-29.591034067217691</v>
      </c>
      <c r="O37" s="92">
        <v>1189611594.6700521</v>
      </c>
      <c r="P37" s="92">
        <v>363065180.23001236</v>
      </c>
      <c r="Q37" s="287">
        <v>23.383178398696693</v>
      </c>
      <c r="R37" s="93"/>
      <c r="S37" s="286">
        <v>873.42135456310814</v>
      </c>
      <c r="T37" s="91">
        <v>969.74041165474773</v>
      </c>
      <c r="U37" s="287">
        <v>658.96472218644874</v>
      </c>
      <c r="X37" s="360"/>
      <c r="Y37" s="360"/>
    </row>
    <row r="38" spans="1:28" ht="12" customHeight="1" x14ac:dyDescent="0.2">
      <c r="A38" s="226" t="s">
        <v>75</v>
      </c>
      <c r="B38" s="6"/>
      <c r="C38" s="262"/>
      <c r="D38" s="14"/>
      <c r="E38" s="274">
        <v>347298</v>
      </c>
      <c r="F38" s="40">
        <v>1.0904012178404354</v>
      </c>
      <c r="G38" s="40">
        <v>0.30006440265812895</v>
      </c>
      <c r="H38" s="47">
        <v>245235</v>
      </c>
      <c r="I38" s="47">
        <v>102063</v>
      </c>
      <c r="J38" s="285">
        <v>29.387730421712767</v>
      </c>
      <c r="K38" s="93"/>
      <c r="L38" s="274">
        <v>287030855.58000809</v>
      </c>
      <c r="M38" s="40">
        <v>0.97071990713412137</v>
      </c>
      <c r="N38" s="40">
        <v>-28.826544234756881</v>
      </c>
      <c r="O38" s="47">
        <v>220406151.550008</v>
      </c>
      <c r="P38" s="47">
        <v>66624704.030000098</v>
      </c>
      <c r="Q38" s="285">
        <v>23.211687083387059</v>
      </c>
      <c r="R38" s="93"/>
      <c r="S38" s="284">
        <v>826.46849558594658</v>
      </c>
      <c r="T38" s="40">
        <v>898.75487410038534</v>
      </c>
      <c r="U38" s="285">
        <v>652.78018508176422</v>
      </c>
      <c r="X38" s="360"/>
      <c r="Y38" s="360"/>
    </row>
    <row r="39" spans="1:28" ht="12" customHeight="1" x14ac:dyDescent="0.2">
      <c r="A39" s="226" t="s">
        <v>76</v>
      </c>
      <c r="B39" s="6"/>
      <c r="C39" s="262"/>
      <c r="D39" s="14"/>
      <c r="E39" s="274">
        <v>371644</v>
      </c>
      <c r="F39" s="40">
        <v>1.1668396311038096</v>
      </c>
      <c r="G39" s="40">
        <v>0.44866805051029246</v>
      </c>
      <c r="H39" s="47">
        <v>218075</v>
      </c>
      <c r="I39" s="47">
        <v>153569</v>
      </c>
      <c r="J39" s="285">
        <v>41.321533510563874</v>
      </c>
      <c r="K39" s="93"/>
      <c r="L39" s="274">
        <v>293702940.58000004</v>
      </c>
      <c r="M39" s="40">
        <v>0.99328446981326457</v>
      </c>
      <c r="N39" s="40">
        <v>-28.642199015534231</v>
      </c>
      <c r="O39" s="47">
        <v>193642607.47999901</v>
      </c>
      <c r="P39" s="47">
        <v>100060333.10000101</v>
      </c>
      <c r="Q39" s="285">
        <v>34.06854997856113</v>
      </c>
      <c r="R39" s="93"/>
      <c r="S39" s="284">
        <v>790.28032358924145</v>
      </c>
      <c r="T39" s="40">
        <v>887.963349673273</v>
      </c>
      <c r="U39" s="285">
        <v>651.56596122916085</v>
      </c>
      <c r="X39" s="360"/>
      <c r="Y39" s="360"/>
    </row>
    <row r="40" spans="1:28" s="73" customFormat="1" ht="12" customHeight="1" x14ac:dyDescent="0.2">
      <c r="A40" s="226" t="s">
        <v>77</v>
      </c>
      <c r="B40" s="6"/>
      <c r="C40" s="262"/>
      <c r="D40" s="14"/>
      <c r="E40" s="274">
        <v>693295</v>
      </c>
      <c r="F40" s="40">
        <v>2.1767177246131126</v>
      </c>
      <c r="G40" s="40">
        <v>0.36974785049679326</v>
      </c>
      <c r="H40" s="47">
        <v>459076</v>
      </c>
      <c r="I40" s="47">
        <v>234219</v>
      </c>
      <c r="J40" s="285">
        <v>33.783454373679312</v>
      </c>
      <c r="K40" s="93"/>
      <c r="L40" s="274">
        <v>581828413.63003206</v>
      </c>
      <c r="M40" s="40">
        <v>1.9677063028838915</v>
      </c>
      <c r="N40" s="40">
        <v>-30.235849806311855</v>
      </c>
      <c r="O40" s="47">
        <v>425584183.58002001</v>
      </c>
      <c r="P40" s="47">
        <v>156244230.05001199</v>
      </c>
      <c r="Q40" s="285">
        <v>26.854004787288233</v>
      </c>
      <c r="R40" s="93"/>
      <c r="S40" s="284">
        <v>839.22199587481816</v>
      </c>
      <c r="T40" s="40">
        <v>927.04515936363475</v>
      </c>
      <c r="U40" s="285">
        <v>667.08606069538337</v>
      </c>
      <c r="X40" s="360"/>
      <c r="Y40" s="360"/>
    </row>
    <row r="41" spans="1:28" ht="12" customHeight="1" x14ac:dyDescent="0.2">
      <c r="A41" s="227" t="s">
        <v>78</v>
      </c>
      <c r="B41" s="267"/>
      <c r="C41" s="268"/>
      <c r="D41" s="14"/>
      <c r="E41" s="278">
        <v>365458</v>
      </c>
      <c r="F41" s="279">
        <v>1.1474176305925456</v>
      </c>
      <c r="G41" s="279">
        <v>0.5834787443097067</v>
      </c>
      <c r="H41" s="280">
        <v>304346</v>
      </c>
      <c r="I41" s="280">
        <v>61112</v>
      </c>
      <c r="J41" s="289">
        <v>16.722030985776751</v>
      </c>
      <c r="K41" s="93"/>
      <c r="L41" s="278">
        <v>390114565.11002427</v>
      </c>
      <c r="M41" s="279">
        <v>1.319342387946556</v>
      </c>
      <c r="N41" s="279">
        <v>-29.880536927873813</v>
      </c>
      <c r="O41" s="280">
        <v>349978652.06002498</v>
      </c>
      <c r="P41" s="280">
        <v>40135913.049999297</v>
      </c>
      <c r="Q41" s="289">
        <v>10.288237517786534</v>
      </c>
      <c r="R41" s="93"/>
      <c r="S41" s="288">
        <v>1067.4675752344299</v>
      </c>
      <c r="T41" s="279">
        <v>1149.9367563891919</v>
      </c>
      <c r="U41" s="289">
        <v>656.75993340095715</v>
      </c>
      <c r="X41" s="360"/>
      <c r="Y41" s="360"/>
    </row>
    <row r="42" spans="1:28" ht="12" customHeight="1" x14ac:dyDescent="0.2">
      <c r="A42" s="14" t="s">
        <v>222</v>
      </c>
      <c r="C42" s="66"/>
      <c r="G42" s="44"/>
      <c r="H42" s="66"/>
      <c r="I42" s="66"/>
      <c r="W42" s="1212" t="s">
        <v>745</v>
      </c>
      <c r="X42" s="1213"/>
      <c r="Y42" s="1213"/>
      <c r="Z42" s="1213"/>
    </row>
    <row r="43" spans="1:28" ht="20.25" customHeight="1" x14ac:dyDescent="0.2">
      <c r="L43" s="532"/>
    </row>
    <row r="44" spans="1:28" x14ac:dyDescent="0.2">
      <c r="A44" s="64" t="str">
        <f>A1</f>
        <v>Boletim Estatístico da Previdência Social - Vol. 19 Nº 09</v>
      </c>
      <c r="B44" s="18"/>
      <c r="C44" s="18"/>
      <c r="D44" s="18"/>
      <c r="E44" s="18"/>
      <c r="F44" s="18"/>
      <c r="G44" s="18"/>
      <c r="H44" s="18"/>
      <c r="I44" s="18"/>
      <c r="J44" s="18"/>
      <c r="K44" s="18"/>
      <c r="L44" s="18"/>
      <c r="N44" s="18"/>
      <c r="O44" s="18"/>
      <c r="P44" s="18"/>
      <c r="Q44" s="18"/>
      <c r="R44" s="18"/>
      <c r="S44" s="1205">
        <f>S1</f>
        <v>41883</v>
      </c>
      <c r="T44" s="1205"/>
      <c r="U44" s="1205"/>
    </row>
    <row r="45" spans="1:28" x14ac:dyDescent="0.2">
      <c r="A45" s="66"/>
      <c r="B45" s="66"/>
      <c r="C45" s="66"/>
      <c r="D45" s="66"/>
      <c r="E45" s="66"/>
      <c r="F45" s="66"/>
      <c r="G45" s="66"/>
      <c r="H45" s="66"/>
      <c r="I45" s="66"/>
      <c r="J45" s="66"/>
      <c r="K45" s="66"/>
      <c r="L45" s="66"/>
      <c r="M45" s="66"/>
      <c r="N45" s="66"/>
      <c r="O45" s="66"/>
      <c r="P45" s="66"/>
      <c r="Q45" s="66"/>
      <c r="R45" s="66"/>
      <c r="S45" s="66"/>
      <c r="T45" s="66"/>
      <c r="U45" s="66"/>
      <c r="W45" s="364" t="s">
        <v>307</v>
      </c>
      <c r="X45" s="33" t="s">
        <v>28</v>
      </c>
      <c r="Y45" s="33" t="s">
        <v>29</v>
      </c>
    </row>
    <row r="46" spans="1:28" ht="15.75" x14ac:dyDescent="0.2">
      <c r="A46" s="342"/>
      <c r="B46" s="342"/>
      <c r="C46" s="342"/>
      <c r="D46" s="342"/>
      <c r="E46" s="342"/>
      <c r="F46" s="342"/>
      <c r="G46" s="342"/>
      <c r="H46" s="342"/>
      <c r="I46" s="342"/>
      <c r="J46" s="342"/>
      <c r="K46" s="342"/>
      <c r="L46" s="342"/>
      <c r="M46" s="342"/>
      <c r="N46" s="342"/>
      <c r="O46" s="342"/>
      <c r="P46" s="342"/>
      <c r="Q46" s="342"/>
      <c r="R46" s="362"/>
      <c r="S46" s="362"/>
      <c r="T46" s="362"/>
      <c r="U46" s="363"/>
      <c r="W46" s="6" t="s">
        <v>233</v>
      </c>
      <c r="X46" s="365">
        <f>$T$32</f>
        <v>1180.1687129307754</v>
      </c>
      <c r="Y46" s="365">
        <f>$U$32</f>
        <v>682.16623015698485</v>
      </c>
    </row>
    <row r="47" spans="1:28" x14ac:dyDescent="0.2">
      <c r="A47" s="66"/>
      <c r="B47" s="66"/>
      <c r="C47" s="66"/>
      <c r="D47" s="66"/>
      <c r="E47" s="66"/>
      <c r="F47" s="66"/>
      <c r="G47" s="66"/>
      <c r="H47" s="66"/>
      <c r="I47" s="66"/>
      <c r="J47" s="66"/>
      <c r="K47" s="66"/>
      <c r="L47" s="66"/>
      <c r="M47" s="66"/>
      <c r="N47" s="66"/>
      <c r="W47" s="6" t="s">
        <v>235</v>
      </c>
      <c r="X47" s="365">
        <f>$T$41</f>
        <v>1149.9367563891919</v>
      </c>
      <c r="Y47" s="365">
        <f>$U$41</f>
        <v>656.75993340095715</v>
      </c>
      <c r="Z47" s="33" t="s">
        <v>308</v>
      </c>
      <c r="AA47" s="33" t="s">
        <v>25</v>
      </c>
      <c r="AB47" s="33" t="s">
        <v>26</v>
      </c>
    </row>
    <row r="48" spans="1:28" x14ac:dyDescent="0.2">
      <c r="A48" s="66"/>
      <c r="B48" s="66"/>
      <c r="C48" s="66"/>
      <c r="D48" s="66"/>
      <c r="E48" s="66"/>
      <c r="F48" s="66"/>
      <c r="G48" s="66"/>
      <c r="H48" s="66"/>
      <c r="I48" s="66"/>
      <c r="J48" s="66"/>
      <c r="K48" s="66"/>
      <c r="L48" s="66"/>
      <c r="M48" s="66"/>
      <c r="N48" s="66"/>
      <c r="W48" s="6" t="s">
        <v>234</v>
      </c>
      <c r="X48" s="365">
        <f>$T$31</f>
        <v>1118.9499447220996</v>
      </c>
      <c r="Y48" s="365">
        <f>$U$31</f>
        <v>685.52893308624664</v>
      </c>
      <c r="Z48" s="18" t="s">
        <v>120</v>
      </c>
      <c r="AA48" s="51">
        <f>E10</f>
        <v>1666052</v>
      </c>
      <c r="AB48" s="51">
        <f>L10</f>
        <v>1264242908.9499962</v>
      </c>
    </row>
    <row r="49" spans="1:28" x14ac:dyDescent="0.2">
      <c r="A49" s="66"/>
      <c r="B49" s="66"/>
      <c r="C49" s="66"/>
      <c r="D49" s="66"/>
      <c r="E49" s="66"/>
      <c r="F49" s="66"/>
      <c r="G49" s="66"/>
      <c r="H49" s="66"/>
      <c r="I49" s="66"/>
      <c r="J49" s="66"/>
      <c r="K49" s="66"/>
      <c r="L49" s="66"/>
      <c r="M49" s="66"/>
      <c r="N49" s="66"/>
      <c r="W49" s="6" t="s">
        <v>247</v>
      </c>
      <c r="X49" s="366">
        <f>$T$35</f>
        <v>1064.0442052719518</v>
      </c>
      <c r="Y49" s="366">
        <f>$U$35</f>
        <v>671.63077296183189</v>
      </c>
      <c r="Z49" s="18" t="s">
        <v>121</v>
      </c>
      <c r="AA49" s="51">
        <f>E18</f>
        <v>8752399</v>
      </c>
      <c r="AB49" s="51">
        <f>L18</f>
        <v>6572235488.4899178</v>
      </c>
    </row>
    <row r="50" spans="1:28" x14ac:dyDescent="0.2">
      <c r="A50" s="66"/>
      <c r="B50" s="66"/>
      <c r="C50" s="66"/>
      <c r="D50" s="66"/>
      <c r="E50" s="66"/>
      <c r="F50" s="66"/>
      <c r="G50" s="66"/>
      <c r="H50" s="66"/>
      <c r="I50" s="66"/>
      <c r="J50" s="66"/>
      <c r="K50" s="66"/>
      <c r="L50" s="66"/>
      <c r="M50" s="66"/>
      <c r="N50" s="66"/>
      <c r="W50" s="6" t="s">
        <v>248</v>
      </c>
      <c r="X50" s="366">
        <f>$T$36</f>
        <v>1049.0870260981319</v>
      </c>
      <c r="Y50" s="366">
        <f>$U$36</f>
        <v>678.18484112506871</v>
      </c>
      <c r="Z50" s="18" t="s">
        <v>122</v>
      </c>
      <c r="AA50" s="51">
        <f>E28</f>
        <v>14044660</v>
      </c>
      <c r="AB50" s="51">
        <f>L28</f>
        <v>14889534132.230005</v>
      </c>
    </row>
    <row r="51" spans="1:28" x14ac:dyDescent="0.2">
      <c r="A51" s="66"/>
      <c r="B51" s="66"/>
      <c r="C51" s="66"/>
      <c r="D51" s="66"/>
      <c r="E51" s="66"/>
      <c r="F51" s="66"/>
      <c r="G51" s="66"/>
      <c r="H51" s="66"/>
      <c r="I51" s="66"/>
      <c r="J51" s="66"/>
      <c r="K51" s="66"/>
      <c r="L51" s="66"/>
      <c r="M51" s="66"/>
      <c r="N51" s="66"/>
      <c r="W51" s="19" t="s">
        <v>241</v>
      </c>
      <c r="X51" s="366">
        <f>$T$34</f>
        <v>1023.6519548307135</v>
      </c>
      <c r="Y51" s="366">
        <f>$U$34</f>
        <v>675.15120735761843</v>
      </c>
      <c r="Z51" s="18" t="s">
        <v>123</v>
      </c>
      <c r="AA51" s="51">
        <f>E33</f>
        <v>5609672</v>
      </c>
      <c r="AB51" s="51">
        <f>L33</f>
        <v>5290175356.6499424</v>
      </c>
    </row>
    <row r="52" spans="1:28" x14ac:dyDescent="0.2">
      <c r="A52" s="66"/>
      <c r="B52" s="66"/>
      <c r="C52" s="66"/>
      <c r="D52" s="66"/>
      <c r="E52" s="66"/>
      <c r="F52" s="66"/>
      <c r="G52" s="66"/>
      <c r="H52" s="66"/>
      <c r="I52" s="66"/>
      <c r="J52" s="66"/>
      <c r="K52" s="66"/>
      <c r="L52" s="66"/>
      <c r="M52" s="66"/>
      <c r="N52" s="66"/>
      <c r="W52" s="19" t="s">
        <v>237</v>
      </c>
      <c r="X52" s="365">
        <f>$T$30</f>
        <v>1008.7254475230975</v>
      </c>
      <c r="Y52" s="365">
        <f>$U$30</f>
        <v>659.27038421376528</v>
      </c>
      <c r="Z52" s="18" t="s">
        <v>124</v>
      </c>
      <c r="AA52" s="51">
        <f>E37</f>
        <v>1777695</v>
      </c>
      <c r="AB52" s="51">
        <f>L37</f>
        <v>1552676774.9000645</v>
      </c>
    </row>
    <row r="53" spans="1:28" x14ac:dyDescent="0.2">
      <c r="A53" s="66"/>
      <c r="B53" s="66"/>
      <c r="C53" s="66"/>
      <c r="D53" s="66"/>
      <c r="E53" s="66"/>
      <c r="F53" s="66"/>
      <c r="G53" s="66"/>
      <c r="H53" s="66"/>
      <c r="I53" s="66"/>
      <c r="J53" s="66"/>
      <c r="K53" s="66"/>
      <c r="L53" s="66"/>
      <c r="M53" s="66"/>
      <c r="N53" s="66"/>
      <c r="W53" s="6" t="s">
        <v>238</v>
      </c>
      <c r="X53" s="365">
        <f>$T$29</f>
        <v>971.49495566398139</v>
      </c>
      <c r="Y53" s="365">
        <f>$U$29</f>
        <v>671.15005597914728</v>
      </c>
      <c r="Z53" s="182"/>
      <c r="AA53" s="103">
        <f>SUM(AA48:AA52)</f>
        <v>31850478</v>
      </c>
      <c r="AB53" s="103">
        <f>SUM(AB48:AB52)</f>
        <v>29568864661.219925</v>
      </c>
    </row>
    <row r="54" spans="1:28" x14ac:dyDescent="0.2">
      <c r="A54" s="66"/>
      <c r="B54" s="66"/>
      <c r="C54" s="66"/>
      <c r="D54" s="66"/>
      <c r="E54" s="66"/>
      <c r="F54" s="66"/>
      <c r="G54" s="66"/>
      <c r="H54" s="66"/>
      <c r="I54" s="66"/>
      <c r="J54" s="66"/>
      <c r="K54" s="66"/>
      <c r="L54" s="66"/>
      <c r="M54" s="66"/>
      <c r="N54" s="66"/>
      <c r="W54" s="6" t="s">
        <v>256</v>
      </c>
      <c r="X54" s="366">
        <f>$T$12</f>
        <v>945.73162173767173</v>
      </c>
      <c r="Y54" s="366">
        <f>$U$12</f>
        <v>623.27615425299859</v>
      </c>
      <c r="Z54" s="182"/>
      <c r="AA54" s="182"/>
      <c r="AB54" s="182"/>
    </row>
    <row r="55" spans="1:28" x14ac:dyDescent="0.2">
      <c r="A55" s="66"/>
      <c r="B55" s="66"/>
      <c r="C55" s="66"/>
      <c r="D55" s="66"/>
      <c r="E55" s="66"/>
      <c r="F55" s="66"/>
      <c r="G55" s="66"/>
      <c r="H55" s="66"/>
      <c r="I55" s="66"/>
      <c r="J55" s="66"/>
      <c r="K55" s="66"/>
      <c r="L55" s="66"/>
      <c r="M55" s="66"/>
      <c r="N55" s="66"/>
      <c r="W55" s="6" t="s">
        <v>232</v>
      </c>
      <c r="X55" s="366">
        <f>$T$13</f>
        <v>934.20374210802834</v>
      </c>
      <c r="Y55" s="366">
        <f>$U$13</f>
        <v>627.14358782563636</v>
      </c>
      <c r="Z55" s="182"/>
      <c r="AA55" s="182"/>
      <c r="AB55" s="182"/>
    </row>
    <row r="56" spans="1:28" x14ac:dyDescent="0.2">
      <c r="A56" s="66"/>
      <c r="B56" s="66"/>
      <c r="C56" s="66"/>
      <c r="D56" s="66"/>
      <c r="E56" s="66"/>
      <c r="F56" s="66"/>
      <c r="G56" s="66"/>
      <c r="H56" s="66"/>
      <c r="I56" s="66"/>
      <c r="J56" s="66"/>
      <c r="K56" s="66"/>
      <c r="L56" s="66"/>
      <c r="M56" s="66"/>
      <c r="N56" s="66"/>
      <c r="W56" s="19" t="s">
        <v>245</v>
      </c>
      <c r="X56" s="365">
        <f>$T$40</f>
        <v>927.04515936363475</v>
      </c>
      <c r="Y56" s="365">
        <f>$U$40</f>
        <v>667.08606069538337</v>
      </c>
      <c r="Z56" s="182"/>
      <c r="AA56" s="182"/>
      <c r="AB56" s="182"/>
    </row>
    <row r="57" spans="1:28" x14ac:dyDescent="0.2">
      <c r="A57" s="66"/>
      <c r="B57" s="66"/>
      <c r="C57" s="66"/>
      <c r="D57" s="66"/>
      <c r="E57" s="66"/>
      <c r="F57" s="66"/>
      <c r="G57" s="66"/>
      <c r="H57" s="66"/>
      <c r="I57" s="66"/>
      <c r="J57" s="66"/>
      <c r="K57" s="66"/>
      <c r="L57" s="66"/>
      <c r="M57" s="66"/>
      <c r="N57" s="66"/>
      <c r="W57" s="19" t="s">
        <v>242</v>
      </c>
      <c r="X57" s="365">
        <f>$T$27</f>
        <v>920.57489573528858</v>
      </c>
      <c r="Y57" s="365">
        <f>$U$27</f>
        <v>639.57662627547757</v>
      </c>
      <c r="Z57" s="182"/>
      <c r="AA57" s="182"/>
      <c r="AB57" s="182"/>
    </row>
    <row r="58" spans="1:28" x14ac:dyDescent="0.2">
      <c r="A58" s="66"/>
      <c r="B58" s="66"/>
      <c r="C58" s="66"/>
      <c r="D58" s="66"/>
      <c r="E58" s="66"/>
      <c r="F58" s="66"/>
      <c r="G58" s="66"/>
      <c r="H58" s="66"/>
      <c r="I58" s="66"/>
      <c r="J58" s="66"/>
      <c r="K58" s="66"/>
      <c r="L58" s="66"/>
      <c r="M58" s="66"/>
      <c r="N58" s="66"/>
      <c r="W58" s="6" t="s">
        <v>249</v>
      </c>
      <c r="X58" s="365">
        <f>$T$24</f>
        <v>903.88002198998356</v>
      </c>
      <c r="Y58" s="365">
        <f>$U$24</f>
        <v>626.6906642426494</v>
      </c>
      <c r="Z58" s="182"/>
      <c r="AA58" s="182"/>
      <c r="AB58" s="182"/>
    </row>
    <row r="59" spans="1:28" x14ac:dyDescent="0.2">
      <c r="A59" s="66"/>
      <c r="B59" s="66"/>
      <c r="C59" s="66"/>
      <c r="D59" s="66"/>
      <c r="E59" s="66"/>
      <c r="F59" s="66"/>
      <c r="G59" s="66"/>
      <c r="H59" s="66"/>
      <c r="I59" s="66"/>
      <c r="J59" s="66"/>
      <c r="K59" s="66"/>
      <c r="L59" s="66"/>
      <c r="M59" s="66"/>
      <c r="N59" s="66"/>
      <c r="W59" s="6" t="s">
        <v>244</v>
      </c>
      <c r="X59" s="365">
        <f>$T$38</f>
        <v>898.75487410038534</v>
      </c>
      <c r="Y59" s="365">
        <f>$U$38</f>
        <v>652.78018508176422</v>
      </c>
      <c r="Z59" s="182"/>
      <c r="AA59" s="182"/>
      <c r="AB59" s="182"/>
    </row>
    <row r="60" spans="1:28" x14ac:dyDescent="0.2">
      <c r="A60" s="66"/>
      <c r="B60" s="66"/>
      <c r="C60" s="66"/>
      <c r="D60" s="66"/>
      <c r="E60" s="66"/>
      <c r="F60" s="66"/>
      <c r="G60" s="66"/>
      <c r="H60" s="66"/>
      <c r="I60" s="66"/>
      <c r="J60" s="66"/>
      <c r="K60" s="66"/>
      <c r="L60" s="66"/>
      <c r="M60" s="66"/>
      <c r="N60" s="66"/>
      <c r="W60" s="19" t="s">
        <v>243</v>
      </c>
      <c r="X60" s="366">
        <f>$T$15</f>
        <v>894.08598820685836</v>
      </c>
      <c r="Y60" s="366">
        <f>$U$15</f>
        <v>604.73249300308169</v>
      </c>
      <c r="Z60" s="182"/>
      <c r="AA60" s="182"/>
      <c r="AB60" s="182"/>
    </row>
    <row r="61" spans="1:28" x14ac:dyDescent="0.2">
      <c r="A61" s="66"/>
      <c r="B61" s="66"/>
      <c r="C61" s="66"/>
      <c r="D61" s="66"/>
      <c r="E61" s="66"/>
      <c r="F61" s="66"/>
      <c r="G61" s="66"/>
      <c r="H61" s="66"/>
      <c r="I61" s="66"/>
      <c r="J61" s="66"/>
      <c r="K61" s="66"/>
      <c r="L61" s="66"/>
      <c r="M61" s="66"/>
      <c r="N61" s="66"/>
      <c r="W61" s="19" t="s">
        <v>257</v>
      </c>
      <c r="X61" s="365">
        <f>$T$39</f>
        <v>887.963349673273</v>
      </c>
      <c r="Y61" s="365">
        <f>$U$39</f>
        <v>651.56596122916085</v>
      </c>
      <c r="Z61" s="182"/>
      <c r="AA61" s="182"/>
      <c r="AB61" s="182"/>
    </row>
    <row r="62" spans="1:28" x14ac:dyDescent="0.2">
      <c r="A62" s="66"/>
      <c r="B62" s="66"/>
      <c r="C62" s="66"/>
      <c r="D62" s="66"/>
      <c r="E62" s="66"/>
      <c r="F62" s="66"/>
      <c r="G62" s="66"/>
      <c r="H62" s="66"/>
      <c r="I62" s="66"/>
      <c r="J62" s="66"/>
      <c r="K62" s="66"/>
      <c r="L62" s="66"/>
      <c r="M62" s="66"/>
      <c r="N62" s="66"/>
      <c r="W62" s="19" t="s">
        <v>253</v>
      </c>
      <c r="X62" s="365">
        <f>$T$26</f>
        <v>886.80308235818086</v>
      </c>
      <c r="Y62" s="365">
        <f>$U$26</f>
        <v>632.25832496865644</v>
      </c>
      <c r="Z62" s="182"/>
      <c r="AA62" s="182"/>
      <c r="AB62" s="182"/>
    </row>
    <row r="63" spans="1:28" x14ac:dyDescent="0.2">
      <c r="A63" s="66"/>
      <c r="B63" s="66"/>
      <c r="C63" s="66"/>
      <c r="D63" s="66"/>
      <c r="E63" s="66"/>
      <c r="F63" s="66"/>
      <c r="G63" s="66"/>
      <c r="H63" s="66"/>
      <c r="I63" s="66"/>
      <c r="J63" s="66"/>
      <c r="K63" s="66"/>
      <c r="L63" s="66"/>
      <c r="M63" s="66"/>
      <c r="N63" s="66"/>
      <c r="W63" s="19" t="s">
        <v>252</v>
      </c>
      <c r="X63" s="365">
        <f>$T$21</f>
        <v>867.67334587352127</v>
      </c>
      <c r="Y63" s="365">
        <f>$U$21</f>
        <v>630.07474008799136</v>
      </c>
      <c r="Z63" s="182"/>
      <c r="AA63" s="182"/>
      <c r="AB63" s="182"/>
    </row>
    <row r="64" spans="1:28" x14ac:dyDescent="0.2">
      <c r="A64" s="66"/>
      <c r="B64" s="66"/>
      <c r="C64" s="66"/>
      <c r="D64" s="66"/>
      <c r="E64" s="66"/>
      <c r="F64" s="66"/>
      <c r="G64" s="66"/>
      <c r="H64" s="66"/>
      <c r="I64" s="66"/>
      <c r="J64" s="66"/>
      <c r="K64" s="66"/>
      <c r="L64" s="66"/>
      <c r="M64" s="66"/>
      <c r="N64" s="66"/>
      <c r="W64" s="6" t="s">
        <v>240</v>
      </c>
      <c r="X64" s="365">
        <f>$T$22</f>
        <v>858.44578845857484</v>
      </c>
      <c r="Y64" s="365">
        <f>$U$22</f>
        <v>623.97653814118041</v>
      </c>
      <c r="Z64" s="182"/>
      <c r="AA64" s="182"/>
      <c r="AB64" s="182"/>
    </row>
    <row r="65" spans="1:28" x14ac:dyDescent="0.2">
      <c r="A65" s="66"/>
      <c r="B65" s="66"/>
      <c r="C65" s="66"/>
      <c r="D65" s="66"/>
      <c r="E65" s="66"/>
      <c r="F65" s="66"/>
      <c r="G65" s="66"/>
      <c r="H65" s="66"/>
      <c r="I65" s="66"/>
      <c r="J65" s="66"/>
      <c r="K65" s="66"/>
      <c r="L65" s="66"/>
      <c r="M65" s="66"/>
      <c r="N65" s="66"/>
      <c r="W65" s="19" t="s">
        <v>250</v>
      </c>
      <c r="X65" s="366">
        <f>$T$11</f>
        <v>857.27175354309713</v>
      </c>
      <c r="Y65" s="366">
        <f>$U$11</f>
        <v>643.10236967056369</v>
      </c>
      <c r="Z65" s="182"/>
      <c r="AA65" s="182"/>
      <c r="AB65" s="182"/>
    </row>
    <row r="66" spans="1:28" x14ac:dyDescent="0.2">
      <c r="A66" s="66"/>
      <c r="B66" s="66"/>
      <c r="C66" s="66"/>
      <c r="D66" s="66"/>
      <c r="E66" s="66"/>
      <c r="F66" s="66"/>
      <c r="G66" s="66"/>
      <c r="H66" s="66"/>
      <c r="I66" s="66"/>
      <c r="J66" s="66"/>
      <c r="K66" s="66"/>
      <c r="L66" s="66"/>
      <c r="M66" s="66"/>
      <c r="N66" s="66"/>
      <c r="W66" s="6" t="s">
        <v>231</v>
      </c>
      <c r="X66" s="366">
        <f>$T$14</f>
        <v>845.54455138905416</v>
      </c>
      <c r="Y66" s="366">
        <f>$U$14</f>
        <v>616.97739481142912</v>
      </c>
      <c r="Z66" s="182"/>
      <c r="AA66" s="182"/>
      <c r="AB66" s="182"/>
    </row>
    <row r="67" spans="1:28" x14ac:dyDescent="0.2">
      <c r="A67" s="66"/>
      <c r="B67" s="66"/>
      <c r="C67" s="66"/>
      <c r="D67" s="66"/>
      <c r="E67" s="66"/>
      <c r="F67" s="66"/>
      <c r="G67" s="66"/>
      <c r="H67" s="66"/>
      <c r="I67" s="66"/>
      <c r="J67" s="66"/>
      <c r="K67" s="66"/>
      <c r="L67" s="66"/>
      <c r="M67" s="66"/>
      <c r="N67" s="66"/>
      <c r="W67" s="19" t="s">
        <v>246</v>
      </c>
      <c r="X67" s="365">
        <f>$T$25</f>
        <v>839.507959806092</v>
      </c>
      <c r="Y67" s="365">
        <f>$U$25</f>
        <v>624.51590122067387</v>
      </c>
      <c r="Z67" s="182"/>
      <c r="AA67" s="182"/>
      <c r="AB67" s="182"/>
    </row>
    <row r="68" spans="1:28" x14ac:dyDescent="0.2">
      <c r="A68" s="66"/>
      <c r="B68" s="66"/>
      <c r="C68" s="66"/>
      <c r="D68" s="66"/>
      <c r="E68" s="66"/>
      <c r="F68" s="66"/>
      <c r="G68" s="66"/>
      <c r="H68" s="66"/>
      <c r="I68" s="66"/>
      <c r="J68" s="66"/>
      <c r="K68" s="66"/>
      <c r="L68" s="66"/>
      <c r="M68" s="66"/>
      <c r="N68" s="66"/>
      <c r="W68" s="6" t="s">
        <v>239</v>
      </c>
      <c r="X68" s="365">
        <f>$T$20</f>
        <v>837.42796322760921</v>
      </c>
      <c r="Y68" s="365">
        <f>$U$20</f>
        <v>631.936948190934</v>
      </c>
      <c r="Z68" s="182"/>
      <c r="AA68" s="182"/>
      <c r="AB68" s="182"/>
    </row>
    <row r="69" spans="1:28" x14ac:dyDescent="0.2">
      <c r="A69" s="66"/>
      <c r="B69" s="66"/>
      <c r="C69" s="66"/>
      <c r="D69" s="66"/>
      <c r="E69" s="66"/>
      <c r="F69" s="66"/>
      <c r="G69" s="66"/>
      <c r="H69" s="66"/>
      <c r="I69" s="66"/>
      <c r="J69" s="66"/>
      <c r="K69" s="66"/>
      <c r="L69" s="66"/>
      <c r="M69" s="66"/>
      <c r="N69" s="66"/>
      <c r="W69" s="19" t="s">
        <v>251</v>
      </c>
      <c r="X69" s="365">
        <f>$T$23</f>
        <v>831.68598095573702</v>
      </c>
      <c r="Y69" s="365">
        <f>$U$23</f>
        <v>636.93229090565035</v>
      </c>
      <c r="Z69" s="182"/>
      <c r="AA69" s="182"/>
      <c r="AB69" s="182"/>
    </row>
    <row r="70" spans="1:28" x14ac:dyDescent="0.2">
      <c r="A70" s="66"/>
      <c r="B70" s="66"/>
      <c r="C70" s="66"/>
      <c r="D70" s="66"/>
      <c r="E70" s="66"/>
      <c r="F70" s="66"/>
      <c r="G70" s="66"/>
      <c r="H70" s="66"/>
      <c r="I70" s="66"/>
      <c r="J70" s="66"/>
      <c r="K70" s="66"/>
      <c r="L70" s="66"/>
      <c r="M70" s="66"/>
      <c r="N70" s="66"/>
      <c r="W70" s="19" t="s">
        <v>254</v>
      </c>
      <c r="X70" s="366">
        <f>$T$17</f>
        <v>830.46543032058537</v>
      </c>
      <c r="Y70" s="366">
        <f>$U$17</f>
        <v>633.26092116812686</v>
      </c>
      <c r="Z70" s="182"/>
      <c r="AA70" s="182"/>
      <c r="AB70" s="182"/>
    </row>
    <row r="71" spans="1:28" x14ac:dyDescent="0.2">
      <c r="A71" s="66"/>
      <c r="B71" s="66"/>
      <c r="C71" s="66"/>
      <c r="D71" s="66"/>
      <c r="E71" s="66"/>
      <c r="F71" s="66"/>
      <c r="G71" s="66"/>
      <c r="H71" s="66"/>
      <c r="I71" s="66"/>
      <c r="J71" s="66"/>
      <c r="K71" s="66"/>
      <c r="L71" s="66"/>
      <c r="M71" s="66"/>
      <c r="N71" s="66"/>
      <c r="W71" s="6" t="s">
        <v>255</v>
      </c>
      <c r="X71" s="365">
        <f>$T$19</f>
        <v>829.07267914336774</v>
      </c>
      <c r="Y71" s="365">
        <f>$U$19</f>
        <v>601.49420248432853</v>
      </c>
      <c r="Z71" s="182"/>
      <c r="AA71" s="182"/>
      <c r="AB71" s="182"/>
    </row>
    <row r="72" spans="1:28" x14ac:dyDescent="0.2">
      <c r="A72" s="66"/>
      <c r="B72" s="66"/>
      <c r="C72" s="66"/>
      <c r="D72" s="66"/>
      <c r="E72" s="66"/>
      <c r="F72" s="66"/>
      <c r="G72" s="66"/>
      <c r="H72" s="66"/>
      <c r="I72" s="66"/>
      <c r="J72" s="66"/>
      <c r="K72" s="66"/>
      <c r="L72" s="66"/>
      <c r="M72" s="66"/>
      <c r="N72" s="66"/>
      <c r="W72" s="19" t="s">
        <v>236</v>
      </c>
      <c r="X72" s="366">
        <f>$T$16</f>
        <v>825.92668776718438</v>
      </c>
      <c r="Y72" s="366">
        <f>$U$16</f>
        <v>607.98321167036272</v>
      </c>
      <c r="Z72" s="182"/>
      <c r="AA72" s="182"/>
      <c r="AB72" s="182"/>
    </row>
    <row r="73" spans="1:28" x14ac:dyDescent="0.2">
      <c r="A73" s="66"/>
      <c r="B73" s="66"/>
      <c r="C73" s="66"/>
      <c r="D73" s="66"/>
      <c r="E73" s="66"/>
      <c r="F73" s="66"/>
      <c r="G73" s="66"/>
      <c r="H73" s="66"/>
      <c r="I73" s="66"/>
      <c r="J73" s="66"/>
      <c r="K73" s="66"/>
      <c r="L73" s="66"/>
      <c r="M73" s="66"/>
      <c r="N73" s="66"/>
      <c r="Z73" s="182"/>
      <c r="AA73" s="182"/>
      <c r="AB73" s="182"/>
    </row>
    <row r="74" spans="1:28" x14ac:dyDescent="0.2">
      <c r="A74" s="66"/>
      <c r="B74" s="66"/>
      <c r="C74" s="66"/>
      <c r="D74" s="66"/>
      <c r="E74" s="66"/>
      <c r="F74" s="66"/>
      <c r="G74" s="66"/>
      <c r="H74" s="66"/>
      <c r="I74" s="66"/>
      <c r="J74" s="66"/>
      <c r="K74" s="66"/>
      <c r="L74" s="66"/>
      <c r="M74" s="66"/>
      <c r="N74" s="66"/>
      <c r="Z74" s="182"/>
      <c r="AA74" s="182"/>
      <c r="AB74" s="182"/>
    </row>
    <row r="75" spans="1:28" x14ac:dyDescent="0.2">
      <c r="A75" s="66"/>
      <c r="B75" s="66"/>
      <c r="C75" s="66"/>
      <c r="D75" s="66"/>
      <c r="E75" s="66"/>
      <c r="F75" s="66"/>
      <c r="G75" s="66"/>
      <c r="H75" s="66"/>
      <c r="I75" s="66"/>
      <c r="J75" s="66"/>
      <c r="K75" s="66"/>
      <c r="L75" s="66"/>
      <c r="M75" s="66"/>
      <c r="N75" s="66"/>
      <c r="O75" s="67"/>
      <c r="P75" s="67"/>
      <c r="Q75" s="67"/>
      <c r="R75" s="67"/>
      <c r="S75" s="66"/>
      <c r="T75" s="66"/>
      <c r="U75" s="66"/>
    </row>
    <row r="76" spans="1:28" x14ac:dyDescent="0.2">
      <c r="A76" s="66"/>
      <c r="B76" s="66"/>
      <c r="C76" s="66"/>
      <c r="D76" s="66"/>
      <c r="E76" s="66"/>
      <c r="F76" s="66"/>
      <c r="G76" s="66"/>
      <c r="H76" s="66"/>
      <c r="I76" s="66"/>
      <c r="J76" s="66"/>
      <c r="K76" s="66"/>
      <c r="L76" s="66"/>
      <c r="M76" s="66"/>
      <c r="N76" s="66"/>
      <c r="O76" s="67"/>
      <c r="P76" s="67"/>
      <c r="Q76" s="67"/>
      <c r="R76" s="67"/>
      <c r="S76" s="66"/>
      <c r="T76" s="66"/>
      <c r="U76" s="66"/>
    </row>
    <row r="77" spans="1:28" x14ac:dyDescent="0.2">
      <c r="A77" s="66"/>
      <c r="B77" s="66"/>
      <c r="C77" s="66"/>
      <c r="D77" s="66"/>
      <c r="E77" s="66"/>
      <c r="F77" s="66"/>
      <c r="G77" s="66"/>
      <c r="H77" s="66"/>
      <c r="I77" s="66"/>
      <c r="J77" s="66"/>
      <c r="K77" s="66"/>
      <c r="L77" s="66"/>
      <c r="M77" s="66"/>
      <c r="N77" s="66"/>
      <c r="O77" s="6"/>
      <c r="P77" s="6"/>
      <c r="Q77" s="6"/>
      <c r="R77" s="6"/>
      <c r="S77" s="66"/>
      <c r="T77" s="66"/>
      <c r="U77" s="66"/>
    </row>
    <row r="78" spans="1:28" x14ac:dyDescent="0.2">
      <c r="A78" s="66"/>
      <c r="B78" s="66"/>
      <c r="C78" s="66"/>
      <c r="D78" s="66"/>
      <c r="E78" s="66"/>
      <c r="F78" s="66"/>
      <c r="G78" s="66"/>
      <c r="H78" s="66"/>
      <c r="I78" s="66"/>
      <c r="J78" s="66"/>
      <c r="K78" s="66"/>
      <c r="L78" s="66"/>
      <c r="M78" s="66"/>
      <c r="N78" s="66"/>
      <c r="O78" s="19"/>
      <c r="P78" s="19"/>
      <c r="Q78" s="19"/>
      <c r="R78" s="19"/>
      <c r="S78" s="66"/>
      <c r="T78" s="66"/>
      <c r="U78" s="66"/>
    </row>
    <row r="79" spans="1:28" x14ac:dyDescent="0.2">
      <c r="A79" s="66"/>
      <c r="B79" s="66"/>
      <c r="C79" s="66"/>
      <c r="D79" s="66"/>
      <c r="E79" s="66"/>
      <c r="F79" s="66"/>
      <c r="G79" s="66"/>
      <c r="H79" s="66"/>
      <c r="I79" s="66"/>
      <c r="J79" s="66"/>
      <c r="K79" s="66"/>
      <c r="L79" s="66"/>
      <c r="M79" s="66"/>
      <c r="N79" s="66"/>
      <c r="O79" s="19"/>
      <c r="P79" s="19"/>
      <c r="Q79" s="19"/>
      <c r="R79" s="19"/>
      <c r="S79" s="66"/>
      <c r="T79" s="66"/>
      <c r="U79" s="66"/>
    </row>
    <row r="80" spans="1:28" x14ac:dyDescent="0.2">
      <c r="A80" s="66"/>
      <c r="B80" s="66"/>
      <c r="C80" s="66"/>
      <c r="D80" s="66"/>
      <c r="E80" s="66"/>
      <c r="F80" s="66"/>
      <c r="G80" s="66"/>
      <c r="H80" s="66"/>
      <c r="I80" s="66"/>
      <c r="J80" s="66"/>
      <c r="K80" s="66"/>
      <c r="L80" s="66"/>
      <c r="M80" s="66"/>
      <c r="N80" s="66"/>
      <c r="O80" s="19"/>
      <c r="P80" s="19"/>
      <c r="Q80" s="19"/>
      <c r="R80" s="19"/>
      <c r="S80" s="66"/>
      <c r="T80" s="66"/>
      <c r="U80" s="66"/>
    </row>
    <row r="81" spans="1:29" x14ac:dyDescent="0.2">
      <c r="A81" s="66"/>
      <c r="B81" s="66"/>
      <c r="C81" s="66"/>
      <c r="D81" s="66"/>
      <c r="E81" s="66"/>
      <c r="F81" s="66"/>
      <c r="G81" s="66"/>
      <c r="H81" s="66"/>
      <c r="I81" s="66"/>
      <c r="J81" s="66"/>
      <c r="K81" s="66"/>
      <c r="L81" s="66"/>
      <c r="M81" s="66"/>
      <c r="N81" s="66"/>
      <c r="O81" s="19"/>
      <c r="P81" s="19"/>
      <c r="Q81" s="19"/>
      <c r="R81" s="19"/>
      <c r="S81" s="66"/>
      <c r="T81" s="66"/>
      <c r="U81" s="66"/>
    </row>
    <row r="82" spans="1:29" x14ac:dyDescent="0.2">
      <c r="A82" s="66"/>
      <c r="B82" s="66"/>
      <c r="C82" s="66"/>
      <c r="D82" s="66"/>
      <c r="E82" s="66"/>
      <c r="F82" s="66"/>
      <c r="G82" s="66"/>
      <c r="H82" s="66"/>
      <c r="I82" s="66"/>
      <c r="J82" s="66"/>
      <c r="K82" s="66"/>
      <c r="L82" s="66"/>
      <c r="M82" s="66"/>
      <c r="N82" s="66"/>
      <c r="O82" s="19"/>
      <c r="P82" s="19"/>
      <c r="Q82" s="19"/>
      <c r="R82" s="19"/>
      <c r="S82" s="66"/>
      <c r="T82" s="66"/>
      <c r="U82" s="66"/>
    </row>
    <row r="83" spans="1:29" x14ac:dyDescent="0.2">
      <c r="A83" s="66"/>
      <c r="B83" s="66"/>
      <c r="C83" s="66"/>
      <c r="D83" s="66"/>
      <c r="E83" s="66"/>
      <c r="F83" s="66"/>
      <c r="G83" s="66"/>
      <c r="H83" s="66"/>
      <c r="I83" s="66"/>
      <c r="J83" s="66"/>
      <c r="K83" s="66"/>
      <c r="L83" s="66"/>
      <c r="M83" s="66"/>
      <c r="N83" s="66"/>
      <c r="O83" s="6"/>
      <c r="P83" s="6"/>
      <c r="Q83" s="6"/>
      <c r="R83" s="6"/>
      <c r="S83" s="67"/>
      <c r="T83" s="66"/>
      <c r="U83" s="66"/>
    </row>
    <row r="84" spans="1:29" x14ac:dyDescent="0.2">
      <c r="A84" s="66"/>
      <c r="B84" s="66"/>
      <c r="C84" s="66"/>
      <c r="D84" s="66"/>
      <c r="E84" s="66"/>
      <c r="F84" s="66"/>
      <c r="G84" s="66"/>
      <c r="H84" s="66"/>
      <c r="I84" s="66"/>
      <c r="J84" s="66"/>
      <c r="K84" s="66"/>
      <c r="L84" s="66"/>
      <c r="M84" s="66"/>
      <c r="N84" s="66"/>
      <c r="O84" s="66"/>
      <c r="P84" s="66"/>
      <c r="Q84" s="66"/>
      <c r="R84" s="66"/>
      <c r="S84" s="66"/>
      <c r="T84" s="66"/>
      <c r="U84" s="66"/>
    </row>
    <row r="85" spans="1:29" x14ac:dyDescent="0.2">
      <c r="A85" s="66"/>
      <c r="B85" s="66"/>
      <c r="C85" s="66"/>
      <c r="D85" s="66"/>
      <c r="E85" s="66"/>
      <c r="F85" s="66"/>
      <c r="G85" s="66"/>
      <c r="H85" s="66"/>
      <c r="I85" s="66"/>
      <c r="J85" s="66"/>
      <c r="K85" s="66"/>
      <c r="L85" s="66"/>
      <c r="M85" s="66"/>
      <c r="N85" s="66"/>
      <c r="O85" s="66"/>
      <c r="P85" s="66"/>
      <c r="Q85" s="66"/>
      <c r="R85" s="66"/>
      <c r="S85" s="66"/>
      <c r="T85" s="66"/>
      <c r="U85" s="66"/>
    </row>
    <row r="86" spans="1:29" x14ac:dyDescent="0.2">
      <c r="A86" s="64" t="str">
        <f>A44</f>
        <v>Boletim Estatístico da Previdência Social - Vol. 19 Nº 09</v>
      </c>
      <c r="B86" s="116"/>
      <c r="C86" s="116"/>
      <c r="D86" s="116"/>
      <c r="E86" s="116"/>
      <c r="F86" s="116"/>
      <c r="G86" s="116"/>
      <c r="H86" s="116"/>
      <c r="I86" s="116"/>
      <c r="J86" s="116"/>
      <c r="K86" s="116"/>
      <c r="L86" s="116"/>
      <c r="M86" s="116"/>
      <c r="N86" s="116"/>
      <c r="O86" s="116"/>
      <c r="P86" s="116"/>
      <c r="Q86" s="116"/>
      <c r="R86" s="116"/>
      <c r="S86" s="1205">
        <f>S44</f>
        <v>41883</v>
      </c>
      <c r="T86" s="1205"/>
      <c r="U86" s="1205"/>
      <c r="W86" s="1050"/>
    </row>
    <row r="87" spans="1:29" x14ac:dyDescent="0.2">
      <c r="A87" s="116"/>
      <c r="B87" s="116"/>
      <c r="C87" s="116"/>
      <c r="D87" s="116"/>
      <c r="E87" s="116"/>
      <c r="F87" s="116"/>
      <c r="G87" s="116"/>
      <c r="H87" s="116"/>
      <c r="I87" s="116"/>
      <c r="J87" s="116"/>
      <c r="K87" s="116"/>
      <c r="L87" s="523"/>
      <c r="M87" s="116"/>
      <c r="N87" s="116"/>
      <c r="O87" s="116"/>
      <c r="P87" s="116"/>
      <c r="Q87" s="116"/>
      <c r="R87" s="116"/>
      <c r="S87" s="116"/>
      <c r="T87" s="143"/>
    </row>
    <row r="89" spans="1:29" ht="12.75" customHeight="1" x14ac:dyDescent="0.2">
      <c r="Y89" s="45" t="s">
        <v>715</v>
      </c>
      <c r="Z89" s="45" t="s">
        <v>716</v>
      </c>
      <c r="AA89" s="45"/>
      <c r="AB89" s="45" t="s">
        <v>715</v>
      </c>
      <c r="AC89" s="45" t="s">
        <v>716</v>
      </c>
    </row>
    <row r="90" spans="1:29" x14ac:dyDescent="0.2">
      <c r="Y90" s="45" t="s">
        <v>255</v>
      </c>
      <c r="Z90" s="541">
        <f>$J$19</f>
        <v>66.653193646635131</v>
      </c>
      <c r="AB90" s="45" t="s">
        <v>239</v>
      </c>
      <c r="AC90" s="541">
        <f>$Q$20</f>
        <v>59.262074711882683</v>
      </c>
    </row>
    <row r="91" spans="1:29" x14ac:dyDescent="0.2">
      <c r="Y91" s="45" t="s">
        <v>239</v>
      </c>
      <c r="Z91" s="541">
        <f>$J$20</f>
        <v>65.844127032884529</v>
      </c>
      <c r="AB91" s="45" t="s">
        <v>255</v>
      </c>
      <c r="AC91" s="541">
        <f>$Q$19</f>
        <v>59.185762376795758</v>
      </c>
    </row>
    <row r="92" spans="1:29" x14ac:dyDescent="0.2">
      <c r="Y92" s="45" t="s">
        <v>254</v>
      </c>
      <c r="Z92" s="541">
        <f>$J$17</f>
        <v>60.143352777460066</v>
      </c>
      <c r="AB92" s="45" t="s">
        <v>254</v>
      </c>
      <c r="AC92" s="541">
        <f>$Q$17</f>
        <v>53.50270215227124</v>
      </c>
    </row>
    <row r="93" spans="1:29" x14ac:dyDescent="0.2">
      <c r="Y93" s="45" t="s">
        <v>250</v>
      </c>
      <c r="Z93" s="541">
        <f>$J$11</f>
        <v>57.206816936499841</v>
      </c>
      <c r="AB93" s="45" t="s">
        <v>250</v>
      </c>
      <c r="AC93" s="541">
        <f>$Q$11</f>
        <v>50.07108004523694</v>
      </c>
    </row>
    <row r="94" spans="1:29" x14ac:dyDescent="0.2">
      <c r="Y94" s="45" t="s">
        <v>252</v>
      </c>
      <c r="Z94" s="541">
        <f>$J$21</f>
        <v>54.25125378794592</v>
      </c>
      <c r="AB94" s="45" t="s">
        <v>252</v>
      </c>
      <c r="AC94" s="541">
        <f>$Q$21</f>
        <v>46.269069020014932</v>
      </c>
    </row>
    <row r="95" spans="1:29" x14ac:dyDescent="0.2">
      <c r="Y95" s="45" t="s">
        <v>251</v>
      </c>
      <c r="Z95" s="541">
        <f>$J$23</f>
        <v>52.539430799674079</v>
      </c>
      <c r="AB95" s="45" t="s">
        <v>251</v>
      </c>
      <c r="AC95" s="541">
        <f>$Q$23</f>
        <v>45.881182686093702</v>
      </c>
    </row>
    <row r="96" spans="1:29" x14ac:dyDescent="0.2">
      <c r="Y96" s="45" t="s">
        <v>243</v>
      </c>
      <c r="Z96" s="541">
        <f>$J$15</f>
        <v>50.225988909929306</v>
      </c>
      <c r="AB96" s="45" t="s">
        <v>240</v>
      </c>
      <c r="AC96" s="541">
        <f>$Q$22</f>
        <v>41.577463556134617</v>
      </c>
    </row>
    <row r="97" spans="25:29" x14ac:dyDescent="0.2">
      <c r="Y97" s="45" t="s">
        <v>240</v>
      </c>
      <c r="Z97" s="541">
        <f>$J$22</f>
        <v>49.471702876490589</v>
      </c>
      <c r="AB97" s="45" t="s">
        <v>243</v>
      </c>
      <c r="AC97" s="541">
        <f>$Q$15</f>
        <v>40.565036556186548</v>
      </c>
    </row>
    <row r="98" spans="25:29" x14ac:dyDescent="0.2">
      <c r="Y98" s="45" t="s">
        <v>242</v>
      </c>
      <c r="Z98" s="541">
        <f>$J$27</f>
        <v>49.468490484668209</v>
      </c>
      <c r="AB98" s="45" t="s">
        <v>242</v>
      </c>
      <c r="AC98" s="541">
        <f>$Q$27</f>
        <v>40.481235013212022</v>
      </c>
    </row>
    <row r="99" spans="25:29" x14ac:dyDescent="0.2">
      <c r="Y99" s="45" t="s">
        <v>231</v>
      </c>
      <c r="Z99" s="541">
        <f>$J$14</f>
        <v>48.14610721876722</v>
      </c>
      <c r="AB99" s="45" t="s">
        <v>231</v>
      </c>
      <c r="AC99" s="541">
        <f>$Q$14</f>
        <v>40.387662694838006</v>
      </c>
    </row>
    <row r="100" spans="25:29" x14ac:dyDescent="0.2">
      <c r="Y100" s="45" t="s">
        <v>256</v>
      </c>
      <c r="Z100" s="541">
        <f>$J$12</f>
        <v>46.007208000648951</v>
      </c>
      <c r="AB100" s="45" t="s">
        <v>253</v>
      </c>
      <c r="AC100" s="541">
        <f>$Q$26</f>
        <v>36.214058890117457</v>
      </c>
    </row>
    <row r="101" spans="25:29" x14ac:dyDescent="0.2">
      <c r="Y101" s="45" t="s">
        <v>253</v>
      </c>
      <c r="Z101" s="541">
        <f>$J$26</f>
        <v>44.330475249418285</v>
      </c>
      <c r="AB101" s="45" t="s">
        <v>256</v>
      </c>
      <c r="AC101" s="541">
        <f>$Q$12</f>
        <v>35.961820611882914</v>
      </c>
    </row>
    <row r="102" spans="25:29" x14ac:dyDescent="0.2">
      <c r="Y102" s="45" t="s">
        <v>257</v>
      </c>
      <c r="Z102" s="541">
        <f>$J$39</f>
        <v>41.321533510563874</v>
      </c>
      <c r="AB102" s="45" t="s">
        <v>257</v>
      </c>
      <c r="AC102" s="541">
        <f>$Q$39</f>
        <v>34.06854997856113</v>
      </c>
    </row>
    <row r="103" spans="25:29" x14ac:dyDescent="0.2">
      <c r="Y103" s="45" t="s">
        <v>249</v>
      </c>
      <c r="Z103" s="541">
        <f>$J$24</f>
        <v>40.529077708288405</v>
      </c>
      <c r="AB103" s="45" t="s">
        <v>249</v>
      </c>
      <c r="AC103" s="541">
        <f>$Q$24</f>
        <v>32.088419300907162</v>
      </c>
    </row>
    <row r="104" spans="25:29" x14ac:dyDescent="0.2">
      <c r="Y104" s="45" t="s">
        <v>246</v>
      </c>
      <c r="Z104" s="541">
        <f>$J$25</f>
        <v>36.964597413060019</v>
      </c>
      <c r="AB104" s="45" t="s">
        <v>246</v>
      </c>
      <c r="AC104" s="541">
        <f>$Q$25</f>
        <v>30.373493048647266</v>
      </c>
    </row>
    <row r="105" spans="25:29" x14ac:dyDescent="0.2">
      <c r="Y105" s="45" t="s">
        <v>232</v>
      </c>
      <c r="Z105" s="541">
        <f>$J$13</f>
        <v>34.360819625638115</v>
      </c>
      <c r="AB105" s="45" t="s">
        <v>245</v>
      </c>
      <c r="AC105" s="541">
        <f>$Q$40</f>
        <v>26.854004787288233</v>
      </c>
    </row>
    <row r="106" spans="25:29" x14ac:dyDescent="0.2">
      <c r="Y106" s="45" t="s">
        <v>245</v>
      </c>
      <c r="Z106" s="541">
        <f>$J$40</f>
        <v>33.783454373679312</v>
      </c>
      <c r="AB106" s="45" t="s">
        <v>236</v>
      </c>
      <c r="AC106" s="541">
        <f>$Q$16</f>
        <v>26.426042481181405</v>
      </c>
    </row>
    <row r="107" spans="25:29" x14ac:dyDescent="0.2">
      <c r="Y107" s="45" t="s">
        <v>236</v>
      </c>
      <c r="Z107" s="541">
        <f>$J$16</f>
        <v>32.792557717397472</v>
      </c>
      <c r="AB107" s="45" t="s">
        <v>232</v>
      </c>
      <c r="AC107" s="541">
        <f>$Q$13</f>
        <v>26.003726864709044</v>
      </c>
    </row>
    <row r="108" spans="25:29" x14ac:dyDescent="0.2">
      <c r="Y108" s="45" t="s">
        <v>241</v>
      </c>
      <c r="Z108" s="541">
        <f>$J$34</f>
        <v>32.645311346024535</v>
      </c>
      <c r="AB108" s="45" t="s">
        <v>241</v>
      </c>
      <c r="AC108" s="541">
        <f>$Q$34</f>
        <v>24.223472903392707</v>
      </c>
    </row>
    <row r="109" spans="25:29" x14ac:dyDescent="0.2">
      <c r="Y109" s="45" t="s">
        <v>237</v>
      </c>
      <c r="Z109" s="541">
        <f>$J$30</f>
        <v>30.886644702543791</v>
      </c>
      <c r="AB109" s="45" t="s">
        <v>244</v>
      </c>
      <c r="AC109" s="541">
        <f>$Q$38</f>
        <v>23.211687083387059</v>
      </c>
    </row>
    <row r="110" spans="25:29" x14ac:dyDescent="0.2">
      <c r="Y110" s="45" t="s">
        <v>244</v>
      </c>
      <c r="Z110" s="541">
        <f>$J$38</f>
        <v>29.387730421712767</v>
      </c>
      <c r="AB110" s="45" t="s">
        <v>237</v>
      </c>
      <c r="AC110" s="541">
        <f>$Q$30</f>
        <v>22.605311707821993</v>
      </c>
    </row>
    <row r="111" spans="25:29" x14ac:dyDescent="0.2">
      <c r="Y111" s="45" t="s">
        <v>238</v>
      </c>
      <c r="Z111" s="541">
        <f>$J$29</f>
        <v>28.113789167617824</v>
      </c>
      <c r="AB111" s="45" t="s">
        <v>238</v>
      </c>
      <c r="AC111" s="541">
        <f>$Q$29</f>
        <v>21.270988421231319</v>
      </c>
    </row>
    <row r="112" spans="25:29" x14ac:dyDescent="0.2">
      <c r="Y112" s="45" t="s">
        <v>248</v>
      </c>
      <c r="Z112" s="541">
        <f>$J$36</f>
        <v>25.549324391258292</v>
      </c>
      <c r="AB112" s="45" t="s">
        <v>248</v>
      </c>
      <c r="AC112" s="541">
        <f>$Q$36</f>
        <v>18.156479427427513</v>
      </c>
    </row>
    <row r="113" spans="25:29" x14ac:dyDescent="0.2">
      <c r="Y113" s="45" t="s">
        <v>247</v>
      </c>
      <c r="Z113" s="541">
        <f>$J$35</f>
        <v>24.561586775132863</v>
      </c>
      <c r="AB113" s="45" t="s">
        <v>247</v>
      </c>
      <c r="AC113" s="541">
        <f>$Q$35</f>
        <v>17.047616289920512</v>
      </c>
    </row>
    <row r="114" spans="25:29" x14ac:dyDescent="0.2">
      <c r="Y114" s="45" t="s">
        <v>235</v>
      </c>
      <c r="Z114" s="541">
        <f>$J$41</f>
        <v>16.722030985776751</v>
      </c>
      <c r="AB114" s="45" t="s">
        <v>235</v>
      </c>
      <c r="AC114" s="541">
        <f>$Q$41</f>
        <v>10.288237517786534</v>
      </c>
    </row>
    <row r="115" spans="25:29" x14ac:dyDescent="0.2">
      <c r="Y115" s="45" t="s">
        <v>233</v>
      </c>
      <c r="Z115" s="541">
        <f>$J$32</f>
        <v>7.6517106834478934</v>
      </c>
      <c r="AB115" s="45" t="s">
        <v>233</v>
      </c>
      <c r="AC115" s="541">
        <f>$Q$32</f>
        <v>4.57044717675715</v>
      </c>
    </row>
    <row r="116" spans="25:29" x14ac:dyDescent="0.2">
      <c r="Y116" s="45" t="s">
        <v>234</v>
      </c>
      <c r="Z116" s="541">
        <f>$J$31</f>
        <v>2.6991172891422921</v>
      </c>
      <c r="AB116" s="45" t="s">
        <v>234</v>
      </c>
      <c r="AC116" s="541">
        <f>$Q$31</f>
        <v>1.6710956428222241</v>
      </c>
    </row>
  </sheetData>
  <mergeCells count="21">
    <mergeCell ref="W42:Z42"/>
    <mergeCell ref="H6:I6"/>
    <mergeCell ref="J6:J7"/>
    <mergeCell ref="L6:L7"/>
    <mergeCell ref="Q6:Q7"/>
    <mergeCell ref="S86:U86"/>
    <mergeCell ref="M6:M7"/>
    <mergeCell ref="N6:N7"/>
    <mergeCell ref="S6:S7"/>
    <mergeCell ref="O6:P6"/>
    <mergeCell ref="S44:U44"/>
    <mergeCell ref="S1:U1"/>
    <mergeCell ref="T6:U6"/>
    <mergeCell ref="C3:L3"/>
    <mergeCell ref="E5:J5"/>
    <mergeCell ref="L5:Q5"/>
    <mergeCell ref="S5:U5"/>
    <mergeCell ref="A5:C7"/>
    <mergeCell ref="E6:E7"/>
    <mergeCell ref="F6:F7"/>
    <mergeCell ref="G6:G7"/>
  </mergeCells>
  <phoneticPr fontId="23" type="noConversion"/>
  <pageMargins left="0.59055118110236227" right="0.59055118110236227" top="0.39370078740157483" bottom="0.59055118110236227" header="0.31496062992125984" footer="0.31496062992125984"/>
  <pageSetup paperSize="9" scale="94" fitToHeight="2" orientation="landscape"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pageSetUpPr fitToPage="1"/>
  </sheetPr>
  <dimension ref="A1:T173"/>
  <sheetViews>
    <sheetView showGridLines="0" zoomScaleNormal="100" workbookViewId="0"/>
  </sheetViews>
  <sheetFormatPr defaultColWidth="8.85546875" defaultRowHeight="12.75" x14ac:dyDescent="0.2"/>
  <cols>
    <col min="1" max="1" width="5.7109375" style="66" customWidth="1"/>
    <col min="2" max="2" width="0.85546875" style="66" customWidth="1"/>
    <col min="3" max="3" width="25.140625" style="66" customWidth="1"/>
    <col min="4" max="4" width="25.7109375" style="66" customWidth="1"/>
    <col min="5" max="7" width="8.7109375" style="66" customWidth="1"/>
    <col min="8" max="8" width="0.85546875" style="66" customWidth="1"/>
    <col min="9" max="9" width="14" style="66" bestFit="1" customWidth="1"/>
    <col min="10" max="11" width="13.28515625" style="66" bestFit="1" customWidth="1"/>
    <col min="12" max="12" width="0.85546875" style="66" customWidth="1"/>
    <col min="13" max="15" width="7.7109375" style="66" customWidth="1"/>
    <col min="16" max="16" width="8.85546875" style="66" customWidth="1"/>
    <col min="17" max="17" width="15.42578125" style="66" customWidth="1"/>
    <col min="18" max="18" width="15.7109375" style="66" customWidth="1"/>
    <col min="19" max="19" width="13.28515625" style="66" customWidth="1"/>
    <col min="20" max="20" width="12.140625" style="66" customWidth="1"/>
    <col min="21" max="16384" width="8.85546875" style="66"/>
  </cols>
  <sheetData>
    <row r="1" spans="1:17" s="18" customFormat="1" ht="16.5" customHeight="1" x14ac:dyDescent="0.2">
      <c r="A1" s="64" t="str">
        <f>'01'!A1</f>
        <v>Boletim Estatístico da Previdência Social - Vol. 19 Nº 09</v>
      </c>
      <c r="B1" s="45"/>
      <c r="C1" s="45"/>
      <c r="D1" s="45"/>
      <c r="E1" s="45"/>
      <c r="F1" s="45"/>
      <c r="H1" s="141"/>
      <c r="I1" s="45"/>
      <c r="J1" s="45"/>
      <c r="K1" s="45"/>
      <c r="L1" s="45"/>
      <c r="M1" s="45"/>
      <c r="N1" s="1205">
        <f>'01'!K1</f>
        <v>41883</v>
      </c>
      <c r="O1" s="1205"/>
    </row>
    <row r="2" spans="1:17" ht="9" customHeight="1" x14ac:dyDescent="0.2">
      <c r="A2" s="65"/>
      <c r="B2" s="65"/>
      <c r="C2" s="65"/>
      <c r="D2" s="67"/>
      <c r="E2" s="1"/>
      <c r="F2" s="1"/>
      <c r="G2" s="5"/>
      <c r="H2" s="81"/>
      <c r="I2" s="65"/>
      <c r="J2" s="65"/>
      <c r="K2" s="747"/>
      <c r="L2" s="65"/>
      <c r="M2" s="65"/>
      <c r="N2" s="65"/>
    </row>
    <row r="3" spans="1:17" ht="15" customHeight="1" x14ac:dyDescent="0.2">
      <c r="A3" s="919">
        <v>16</v>
      </c>
      <c r="B3" s="157"/>
      <c r="C3" s="1134" t="s">
        <v>309</v>
      </c>
      <c r="D3" s="1136"/>
      <c r="E3"/>
      <c r="F3" s="171"/>
      <c r="G3" s="65"/>
      <c r="H3" s="65"/>
      <c r="I3" s="65"/>
      <c r="J3" s="171"/>
      <c r="K3" s="65"/>
      <c r="L3" s="65"/>
    </row>
    <row r="4" spans="1:17" ht="9" customHeight="1" x14ac:dyDescent="0.2">
      <c r="A4" s="65"/>
      <c r="B4" s="68"/>
      <c r="C4" s="65"/>
      <c r="D4" s="69"/>
      <c r="E4" s="1"/>
      <c r="F4" s="1"/>
      <c r="H4" s="77"/>
      <c r="I4" s="65"/>
      <c r="J4" s="65"/>
      <c r="K4" s="65"/>
      <c r="L4" s="65"/>
      <c r="M4" s="65"/>
      <c r="N4" s="65"/>
    </row>
    <row r="5" spans="1:17" ht="12" customHeight="1" x14ac:dyDescent="0.2">
      <c r="A5"/>
      <c r="B5"/>
      <c r="C5" s="1134" t="s">
        <v>280</v>
      </c>
      <c r="D5" s="1136"/>
      <c r="E5" s="31"/>
      <c r="F5" s="1"/>
      <c r="H5" s="77"/>
      <c r="I5" s="65"/>
      <c r="J5" s="65"/>
      <c r="K5" s="65"/>
      <c r="L5" s="65"/>
      <c r="O5" s="32" t="s">
        <v>175</v>
      </c>
    </row>
    <row r="6" spans="1:17" ht="6.6" customHeight="1" x14ac:dyDescent="0.2">
      <c r="A6" s="68"/>
      <c r="B6" s="65"/>
      <c r="C6" s="65"/>
      <c r="D6" s="67"/>
      <c r="E6" s="1"/>
      <c r="F6" s="1"/>
      <c r="G6" s="1"/>
      <c r="H6" s="81"/>
      <c r="I6" s="65"/>
      <c r="J6" s="65"/>
      <c r="K6" s="65"/>
      <c r="L6" s="65"/>
      <c r="M6" s="65"/>
      <c r="N6" s="65"/>
    </row>
    <row r="7" spans="1:17" s="93" customFormat="1" ht="15" customHeight="1" x14ac:dyDescent="0.2">
      <c r="A7" s="1259" t="s">
        <v>207</v>
      </c>
      <c r="B7" s="558"/>
      <c r="C7" s="1253" t="s">
        <v>208</v>
      </c>
      <c r="D7" s="1262"/>
      <c r="E7" s="1267" t="s">
        <v>98</v>
      </c>
      <c r="F7" s="1201"/>
      <c r="G7" s="1202"/>
      <c r="H7" s="552"/>
      <c r="I7" s="1200" t="s">
        <v>99</v>
      </c>
      <c r="J7" s="1201"/>
      <c r="K7" s="1202"/>
      <c r="L7" s="552"/>
      <c r="M7" s="1200" t="s">
        <v>136</v>
      </c>
      <c r="N7" s="1201"/>
      <c r="O7" s="1202"/>
    </row>
    <row r="8" spans="1:17" s="93" customFormat="1" ht="15" customHeight="1" x14ac:dyDescent="0.2">
      <c r="A8" s="1260"/>
      <c r="B8" s="558"/>
      <c r="C8" s="1255"/>
      <c r="D8" s="1263"/>
      <c r="E8" s="1265" t="s">
        <v>119</v>
      </c>
      <c r="F8" s="1203" t="s">
        <v>27</v>
      </c>
      <c r="G8" s="1204"/>
      <c r="H8" s="557"/>
      <c r="I8" s="1194" t="s">
        <v>119</v>
      </c>
      <c r="J8" s="1203" t="s">
        <v>27</v>
      </c>
      <c r="K8" s="1204"/>
      <c r="L8" s="557"/>
      <c r="M8" s="1194" t="s">
        <v>119</v>
      </c>
      <c r="N8" s="1289" t="s">
        <v>27</v>
      </c>
      <c r="O8" s="1242"/>
    </row>
    <row r="9" spans="1:17" s="93" customFormat="1" ht="15" customHeight="1" x14ac:dyDescent="0.2">
      <c r="A9" s="1261"/>
      <c r="B9" s="558"/>
      <c r="C9" s="1257"/>
      <c r="D9" s="1264"/>
      <c r="E9" s="1266"/>
      <c r="F9" s="934" t="s">
        <v>28</v>
      </c>
      <c r="G9" s="947" t="s">
        <v>29</v>
      </c>
      <c r="H9" s="557"/>
      <c r="I9" s="1195"/>
      <c r="J9" s="934" t="s">
        <v>28</v>
      </c>
      <c r="K9" s="937" t="s">
        <v>29</v>
      </c>
      <c r="L9" s="557"/>
      <c r="M9" s="1195"/>
      <c r="N9" s="948" t="s">
        <v>28</v>
      </c>
      <c r="O9" s="949" t="s">
        <v>29</v>
      </c>
    </row>
    <row r="10" spans="1:17" s="93" customFormat="1" ht="14.25" customHeight="1" x14ac:dyDescent="0.2">
      <c r="A10" s="367"/>
      <c r="B10" s="45"/>
      <c r="C10" s="223" t="s">
        <v>131</v>
      </c>
      <c r="D10" s="308"/>
      <c r="E10" s="734"/>
      <c r="F10" s="732"/>
      <c r="G10" s="733"/>
      <c r="H10" s="693"/>
      <c r="I10" s="734"/>
      <c r="J10" s="732"/>
      <c r="K10" s="733"/>
      <c r="L10" s="163"/>
      <c r="M10" s="754"/>
      <c r="N10" s="755"/>
      <c r="O10" s="756"/>
    </row>
    <row r="11" spans="1:17" s="93" customFormat="1" ht="14.25" customHeight="1" x14ac:dyDescent="0.2">
      <c r="A11" s="368" t="s">
        <v>81</v>
      </c>
      <c r="B11" s="45"/>
      <c r="C11" s="369" t="s">
        <v>310</v>
      </c>
      <c r="D11" s="309"/>
      <c r="E11" s="728">
        <v>220310</v>
      </c>
      <c r="F11" s="725">
        <v>0</v>
      </c>
      <c r="G11" s="726">
        <v>220310</v>
      </c>
      <c r="H11" s="130"/>
      <c r="I11" s="728">
        <v>150254578.95999801</v>
      </c>
      <c r="J11" s="725">
        <v>0</v>
      </c>
      <c r="K11" s="726">
        <v>150254578.95999801</v>
      </c>
      <c r="L11" s="725"/>
      <c r="M11" s="750">
        <v>682.01433870454366</v>
      </c>
      <c r="N11" s="751">
        <v>0</v>
      </c>
      <c r="O11" s="752">
        <v>682.01433870454366</v>
      </c>
      <c r="Q11" s="49"/>
    </row>
    <row r="12" spans="1:17" s="93" customFormat="1" ht="14.25" customHeight="1" x14ac:dyDescent="0.2">
      <c r="A12" s="370" t="s">
        <v>97</v>
      </c>
      <c r="B12" s="45"/>
      <c r="C12" s="225" t="s">
        <v>311</v>
      </c>
      <c r="D12" s="309"/>
      <c r="E12" s="728">
        <v>7702</v>
      </c>
      <c r="F12" s="725">
        <v>0</v>
      </c>
      <c r="G12" s="726">
        <v>7702</v>
      </c>
      <c r="H12" s="130"/>
      <c r="I12" s="728">
        <v>5785429.44000002</v>
      </c>
      <c r="J12" s="725">
        <v>0</v>
      </c>
      <c r="K12" s="726">
        <v>5785429.44000002</v>
      </c>
      <c r="L12" s="725"/>
      <c r="M12" s="750">
        <v>751.15936639834069</v>
      </c>
      <c r="N12" s="751">
        <v>0</v>
      </c>
      <c r="O12" s="752">
        <v>751.15936639834069</v>
      </c>
    </row>
    <row r="13" spans="1:17" s="93" customFormat="1" ht="14.25" customHeight="1" x14ac:dyDescent="0.2">
      <c r="A13" s="367">
        <v>41</v>
      </c>
      <c r="B13" s="45"/>
      <c r="C13" s="225" t="s">
        <v>546</v>
      </c>
      <c r="D13" s="309"/>
      <c r="E13" s="728">
        <v>9182560</v>
      </c>
      <c r="F13" s="725">
        <v>3309305</v>
      </c>
      <c r="G13" s="726">
        <v>5873255</v>
      </c>
      <c r="H13" s="130"/>
      <c r="I13" s="728">
        <v>6675714958.8899603</v>
      </c>
      <c r="J13" s="725">
        <v>2904573709.1300302</v>
      </c>
      <c r="K13" s="726">
        <v>3771141249.7599301</v>
      </c>
      <c r="L13" s="725"/>
      <c r="M13" s="750">
        <v>726.99932904222351</v>
      </c>
      <c r="N13" s="751">
        <v>877.69900602393261</v>
      </c>
      <c r="O13" s="752">
        <v>642.08709646693876</v>
      </c>
    </row>
    <row r="14" spans="1:17" s="93" customFormat="1" ht="14.25" hidden="1" customHeight="1" x14ac:dyDescent="0.2">
      <c r="A14" s="367">
        <v>52</v>
      </c>
      <c r="B14" s="45"/>
      <c r="C14" s="225" t="s">
        <v>312</v>
      </c>
      <c r="D14" s="309"/>
      <c r="E14" s="728">
        <v>0</v>
      </c>
      <c r="F14" s="725">
        <v>0</v>
      </c>
      <c r="G14" s="726">
        <v>0</v>
      </c>
      <c r="H14" s="130"/>
      <c r="I14" s="728">
        <v>0</v>
      </c>
      <c r="J14" s="725">
        <v>0</v>
      </c>
      <c r="K14" s="726">
        <v>0</v>
      </c>
      <c r="L14" s="725"/>
      <c r="M14" s="750">
        <v>0</v>
      </c>
      <c r="N14" s="751">
        <v>0</v>
      </c>
      <c r="O14" s="752">
        <v>0</v>
      </c>
    </row>
    <row r="15" spans="1:17" s="93" customFormat="1" ht="14.25" hidden="1" customHeight="1" x14ac:dyDescent="0.2">
      <c r="A15" s="368">
        <v>78</v>
      </c>
      <c r="B15" s="45"/>
      <c r="C15" s="369" t="s">
        <v>183</v>
      </c>
      <c r="D15" s="309"/>
      <c r="E15" s="728">
        <v>0</v>
      </c>
      <c r="F15" s="725">
        <v>0</v>
      </c>
      <c r="G15" s="726">
        <v>0</v>
      </c>
      <c r="H15" s="130"/>
      <c r="I15" s="728">
        <v>0</v>
      </c>
      <c r="J15" s="725">
        <v>0</v>
      </c>
      <c r="K15" s="726">
        <v>0</v>
      </c>
      <c r="L15" s="725"/>
      <c r="M15" s="750">
        <v>0</v>
      </c>
      <c r="N15" s="751">
        <v>0</v>
      </c>
      <c r="O15" s="752">
        <v>0</v>
      </c>
    </row>
    <row r="16" spans="1:17" s="93" customFormat="1" ht="14.25" customHeight="1" x14ac:dyDescent="0.2">
      <c r="A16" s="368">
        <v>81</v>
      </c>
      <c r="B16" s="45"/>
      <c r="C16" s="369" t="s">
        <v>313</v>
      </c>
      <c r="D16" s="309"/>
      <c r="E16" s="728">
        <v>0</v>
      </c>
      <c r="F16" s="725">
        <v>0</v>
      </c>
      <c r="G16" s="726">
        <v>0</v>
      </c>
      <c r="H16" s="130"/>
      <c r="I16" s="728">
        <v>0</v>
      </c>
      <c r="J16" s="725">
        <v>0</v>
      </c>
      <c r="K16" s="726">
        <v>0</v>
      </c>
      <c r="L16" s="725"/>
      <c r="M16" s="750">
        <v>0</v>
      </c>
      <c r="N16" s="751">
        <v>0</v>
      </c>
      <c r="O16" s="752">
        <v>0</v>
      </c>
    </row>
    <row r="17" spans="1:15" s="93" customFormat="1" ht="14.25" customHeight="1" x14ac:dyDescent="0.2">
      <c r="A17" s="430"/>
      <c r="C17" s="1026" t="s">
        <v>466</v>
      </c>
      <c r="D17" s="1027"/>
      <c r="E17" s="1009">
        <v>9410572</v>
      </c>
      <c r="F17" s="1010">
        <v>3309305</v>
      </c>
      <c r="G17" s="1011">
        <v>6101267</v>
      </c>
      <c r="H17" s="802"/>
      <c r="I17" s="1009">
        <v>6831754967.289958</v>
      </c>
      <c r="J17" s="1010">
        <v>2904573709.1300302</v>
      </c>
      <c r="K17" s="1011">
        <v>3927181258.1599283</v>
      </c>
      <c r="L17" s="592"/>
      <c r="M17" s="1003">
        <v>725.96596331125863</v>
      </c>
      <c r="N17" s="1004">
        <v>877.69900602393261</v>
      </c>
      <c r="O17" s="1005">
        <v>643.66651355528745</v>
      </c>
    </row>
    <row r="18" spans="1:15" ht="6.6" customHeight="1" x14ac:dyDescent="0.2">
      <c r="E18" s="1061"/>
      <c r="F18" s="1061"/>
      <c r="G18" s="1061"/>
      <c r="H18" s="1061"/>
      <c r="I18" s="1061"/>
      <c r="J18" s="1061"/>
      <c r="K18" s="1061"/>
      <c r="L18" s="1061"/>
      <c r="M18" s="1069"/>
      <c r="N18" s="1069"/>
      <c r="O18" s="1069"/>
    </row>
    <row r="19" spans="1:15" s="93" customFormat="1" ht="14.25" customHeight="1" x14ac:dyDescent="0.2">
      <c r="A19" s="310"/>
      <c r="B19" s="45"/>
      <c r="C19" s="223" t="s">
        <v>132</v>
      </c>
      <c r="D19" s="308"/>
      <c r="E19" s="1062"/>
      <c r="F19" s="1063"/>
      <c r="G19" s="1064"/>
      <c r="H19" s="110"/>
      <c r="I19" s="1062"/>
      <c r="J19" s="1063"/>
      <c r="K19" s="1064"/>
      <c r="L19" s="110"/>
      <c r="M19" s="1070"/>
      <c r="N19" s="1071"/>
      <c r="O19" s="1072"/>
    </row>
    <row r="20" spans="1:15" s="93" customFormat="1" ht="14.25" customHeight="1" x14ac:dyDescent="0.2">
      <c r="A20" s="304" t="s">
        <v>45</v>
      </c>
      <c r="B20" s="45"/>
      <c r="C20" s="225" t="s">
        <v>314</v>
      </c>
      <c r="D20" s="309"/>
      <c r="E20" s="728">
        <v>124283</v>
      </c>
      <c r="F20" s="725">
        <v>0</v>
      </c>
      <c r="G20" s="726">
        <v>124283</v>
      </c>
      <c r="H20" s="725"/>
      <c r="I20" s="728">
        <v>80768126.430000305</v>
      </c>
      <c r="J20" s="725">
        <v>0</v>
      </c>
      <c r="K20" s="726">
        <v>80768126.430000305</v>
      </c>
      <c r="L20" s="725"/>
      <c r="M20" s="750">
        <v>649.87268113901587</v>
      </c>
      <c r="N20" s="751">
        <v>0</v>
      </c>
      <c r="O20" s="752">
        <v>649.87268113901587</v>
      </c>
    </row>
    <row r="21" spans="1:15" s="93" customFormat="1" ht="14.25" customHeight="1" x14ac:dyDescent="0.2">
      <c r="A21" s="304" t="s">
        <v>80</v>
      </c>
      <c r="B21" s="45"/>
      <c r="C21" s="225" t="s">
        <v>315</v>
      </c>
      <c r="D21" s="309"/>
      <c r="E21" s="728">
        <v>2055</v>
      </c>
      <c r="F21" s="725">
        <v>0</v>
      </c>
      <c r="G21" s="726">
        <v>2055</v>
      </c>
      <c r="H21" s="725"/>
      <c r="I21" s="728">
        <v>1502563.49000004</v>
      </c>
      <c r="J21" s="725">
        <v>0</v>
      </c>
      <c r="K21" s="726">
        <v>1502563.49000004</v>
      </c>
      <c r="L21" s="725"/>
      <c r="M21" s="750">
        <v>731.174447688584</v>
      </c>
      <c r="N21" s="751">
        <v>0</v>
      </c>
      <c r="O21" s="752">
        <v>731.174447688584</v>
      </c>
    </row>
    <row r="22" spans="1:15" s="93" customFormat="1" ht="14.25" customHeight="1" x14ac:dyDescent="0.2">
      <c r="A22" s="304">
        <v>32</v>
      </c>
      <c r="B22" s="45"/>
      <c r="C22" s="225" t="s">
        <v>547</v>
      </c>
      <c r="D22" s="309"/>
      <c r="E22" s="728">
        <v>3034648</v>
      </c>
      <c r="F22" s="725">
        <v>2711730</v>
      </c>
      <c r="G22" s="726">
        <v>322918</v>
      </c>
      <c r="H22" s="725"/>
      <c r="I22" s="728">
        <v>2798198301.3700118</v>
      </c>
      <c r="J22" s="725">
        <v>2588132750.3300099</v>
      </c>
      <c r="K22" s="726">
        <v>210065551.04000199</v>
      </c>
      <c r="L22" s="725"/>
      <c r="M22" s="750">
        <v>922.08331950526451</v>
      </c>
      <c r="N22" s="751">
        <v>954.42125518765135</v>
      </c>
      <c r="O22" s="752">
        <v>650.52289138419656</v>
      </c>
    </row>
    <row r="23" spans="1:15" s="93" customFormat="1" ht="14.25" customHeight="1" x14ac:dyDescent="0.2">
      <c r="A23" s="304">
        <v>33</v>
      </c>
      <c r="B23" s="45"/>
      <c r="C23" s="225" t="s">
        <v>104</v>
      </c>
      <c r="D23" s="309"/>
      <c r="E23" s="728">
        <v>77</v>
      </c>
      <c r="F23" s="725">
        <v>77</v>
      </c>
      <c r="G23" s="726">
        <v>0</v>
      </c>
      <c r="H23" s="725"/>
      <c r="I23" s="728">
        <v>173163.14999998399</v>
      </c>
      <c r="J23" s="725">
        <v>173163.14999998399</v>
      </c>
      <c r="K23" s="726">
        <v>0</v>
      </c>
      <c r="L23" s="725"/>
      <c r="M23" s="750">
        <v>2248.8720779218702</v>
      </c>
      <c r="N23" s="751">
        <v>2248.8720779218702</v>
      </c>
      <c r="O23" s="752">
        <v>0</v>
      </c>
    </row>
    <row r="24" spans="1:15" s="93" customFormat="1" ht="14.25" customHeight="1" x14ac:dyDescent="0.2">
      <c r="A24" s="304">
        <v>34</v>
      </c>
      <c r="B24" s="116"/>
      <c r="C24" s="225" t="s">
        <v>316</v>
      </c>
      <c r="D24" s="309"/>
      <c r="E24" s="728">
        <v>9</v>
      </c>
      <c r="F24" s="725">
        <v>9</v>
      </c>
      <c r="G24" s="726">
        <v>0</v>
      </c>
      <c r="H24" s="725"/>
      <c r="I24" s="728">
        <v>18377.369999999199</v>
      </c>
      <c r="J24" s="725">
        <v>18377.369999999199</v>
      </c>
      <c r="K24" s="726">
        <v>0</v>
      </c>
      <c r="L24" s="725"/>
      <c r="M24" s="750">
        <v>2041.9299999999109</v>
      </c>
      <c r="N24" s="751">
        <v>2041.9299999999109</v>
      </c>
      <c r="O24" s="752">
        <v>0</v>
      </c>
    </row>
    <row r="25" spans="1:15" s="93" customFormat="1" ht="14.25" customHeight="1" x14ac:dyDescent="0.2">
      <c r="A25" s="304">
        <v>51</v>
      </c>
      <c r="B25" s="116"/>
      <c r="C25" s="225" t="s">
        <v>317</v>
      </c>
      <c r="D25" s="309"/>
      <c r="E25" s="728">
        <v>111</v>
      </c>
      <c r="F25" s="725">
        <v>111</v>
      </c>
      <c r="G25" s="726">
        <v>0</v>
      </c>
      <c r="H25" s="725"/>
      <c r="I25" s="728">
        <v>70570.870000000999</v>
      </c>
      <c r="J25" s="725">
        <v>70570.870000000999</v>
      </c>
      <c r="K25" s="726">
        <v>0</v>
      </c>
      <c r="L25" s="725"/>
      <c r="M25" s="750">
        <v>635.77360360361263</v>
      </c>
      <c r="N25" s="751">
        <v>635.77360360361263</v>
      </c>
      <c r="O25" s="752">
        <v>0</v>
      </c>
    </row>
    <row r="26" spans="1:15" s="93" customFormat="1" ht="14.25" customHeight="1" x14ac:dyDescent="0.2">
      <c r="A26" s="304">
        <v>83</v>
      </c>
      <c r="B26" s="45"/>
      <c r="C26" s="225" t="s">
        <v>318</v>
      </c>
      <c r="D26" s="309"/>
      <c r="E26" s="728">
        <v>59</v>
      </c>
      <c r="F26" s="725">
        <v>59</v>
      </c>
      <c r="G26" s="726">
        <v>0</v>
      </c>
      <c r="H26" s="725"/>
      <c r="I26" s="728">
        <v>136911.58999997401</v>
      </c>
      <c r="J26" s="725">
        <v>136911.58999997401</v>
      </c>
      <c r="K26" s="726">
        <v>0</v>
      </c>
      <c r="L26" s="725"/>
      <c r="M26" s="750">
        <v>2320.5354237283732</v>
      </c>
      <c r="N26" s="751">
        <v>2320.5354237283732</v>
      </c>
      <c r="O26" s="752">
        <v>0</v>
      </c>
    </row>
    <row r="27" spans="1:15" s="93" customFormat="1" ht="14.25" customHeight="1" x14ac:dyDescent="0.2">
      <c r="A27" s="430"/>
      <c r="B27" s="45"/>
      <c r="C27" s="1026" t="s">
        <v>467</v>
      </c>
      <c r="D27" s="1027"/>
      <c r="E27" s="1073">
        <v>3161242</v>
      </c>
      <c r="F27" s="1074">
        <v>2711986</v>
      </c>
      <c r="G27" s="1075">
        <v>449256</v>
      </c>
      <c r="H27" s="725"/>
      <c r="I27" s="1073">
        <v>2880868014.2700124</v>
      </c>
      <c r="J27" s="1074">
        <v>2588531773.31001</v>
      </c>
      <c r="K27" s="1075">
        <v>292336240.9600023</v>
      </c>
      <c r="L27" s="725"/>
      <c r="M27" s="1076">
        <v>911.3089141135074</v>
      </c>
      <c r="N27" s="1077">
        <v>954.47829498751469</v>
      </c>
      <c r="O27" s="1078">
        <v>650.7119347543545</v>
      </c>
    </row>
    <row r="28" spans="1:15" ht="6.6" customHeight="1" x14ac:dyDescent="0.2">
      <c r="E28" s="725"/>
      <c r="F28" s="725"/>
      <c r="G28" s="725"/>
      <c r="H28" s="725"/>
      <c r="I28" s="725"/>
      <c r="J28" s="725"/>
      <c r="K28" s="725"/>
      <c r="L28" s="725"/>
      <c r="M28" s="751"/>
      <c r="N28" s="751"/>
      <c r="O28" s="751"/>
    </row>
    <row r="29" spans="1:15" s="93" customFormat="1" ht="18" customHeight="1" x14ac:dyDescent="0.2">
      <c r="A29" s="310"/>
      <c r="B29" s="45"/>
      <c r="C29" s="429" t="s">
        <v>190</v>
      </c>
      <c r="D29" s="371"/>
      <c r="E29" s="734"/>
      <c r="F29" s="732"/>
      <c r="G29" s="733"/>
      <c r="H29" s="725"/>
      <c r="I29" s="734"/>
      <c r="J29" s="732"/>
      <c r="K29" s="733"/>
      <c r="L29" s="725"/>
      <c r="M29" s="754"/>
      <c r="N29" s="755"/>
      <c r="O29" s="756"/>
    </row>
    <row r="30" spans="1:15" s="93" customFormat="1" ht="14.25" customHeight="1" x14ac:dyDescent="0.2">
      <c r="A30" s="304">
        <v>42</v>
      </c>
      <c r="B30" s="45"/>
      <c r="C30" s="311" t="s">
        <v>548</v>
      </c>
      <c r="D30" s="309"/>
      <c r="E30" s="728">
        <v>4733669</v>
      </c>
      <c r="F30" s="725">
        <v>4714499</v>
      </c>
      <c r="G30" s="726">
        <v>19170</v>
      </c>
      <c r="H30" s="725"/>
      <c r="I30" s="728">
        <v>7122050035.3300295</v>
      </c>
      <c r="J30" s="725">
        <v>7105893117.3800297</v>
      </c>
      <c r="K30" s="726">
        <v>16156917.949999699</v>
      </c>
      <c r="L30" s="725"/>
      <c r="M30" s="750">
        <v>1504.5517621384236</v>
      </c>
      <c r="N30" s="751">
        <v>1507.2424699591684</v>
      </c>
      <c r="O30" s="752">
        <v>842.82305425141885</v>
      </c>
    </row>
    <row r="31" spans="1:15" s="93" customFormat="1" ht="14.25" customHeight="1" x14ac:dyDescent="0.2">
      <c r="A31" s="304">
        <v>43</v>
      </c>
      <c r="B31" s="45"/>
      <c r="C31" s="311" t="s">
        <v>187</v>
      </c>
      <c r="D31" s="309"/>
      <c r="E31" s="728">
        <v>1295</v>
      </c>
      <c r="F31" s="725">
        <v>1295</v>
      </c>
      <c r="G31" s="726">
        <v>0</v>
      </c>
      <c r="H31" s="725"/>
      <c r="I31" s="728">
        <v>4259574.4200008502</v>
      </c>
      <c r="J31" s="725">
        <v>4259574.4200008502</v>
      </c>
      <c r="K31" s="726">
        <v>0</v>
      </c>
      <c r="L31" s="725"/>
      <c r="M31" s="750">
        <v>3289.2466563713128</v>
      </c>
      <c r="N31" s="751">
        <v>3289.2466563713128</v>
      </c>
      <c r="O31" s="752">
        <v>0</v>
      </c>
    </row>
    <row r="32" spans="1:15" s="93" customFormat="1" ht="14.25" customHeight="1" x14ac:dyDescent="0.2">
      <c r="A32" s="304">
        <v>44</v>
      </c>
      <c r="B32" s="45"/>
      <c r="C32" s="311" t="s">
        <v>319</v>
      </c>
      <c r="D32" s="309"/>
      <c r="E32" s="728">
        <v>655</v>
      </c>
      <c r="F32" s="725">
        <v>655</v>
      </c>
      <c r="G32" s="726">
        <v>0</v>
      </c>
      <c r="H32" s="725"/>
      <c r="I32" s="728">
        <v>2202271.4499999802</v>
      </c>
      <c r="J32" s="725">
        <v>2202271.4499999802</v>
      </c>
      <c r="K32" s="726">
        <v>0</v>
      </c>
      <c r="L32" s="725"/>
      <c r="M32" s="750">
        <v>3362.2464885495879</v>
      </c>
      <c r="N32" s="751">
        <v>3362.2464885495879</v>
      </c>
      <c r="O32" s="752">
        <v>0</v>
      </c>
    </row>
    <row r="33" spans="1:15" s="93" customFormat="1" ht="14.25" customHeight="1" x14ac:dyDescent="0.2">
      <c r="A33" s="304">
        <v>45</v>
      </c>
      <c r="B33" s="45"/>
      <c r="C33" s="311" t="s">
        <v>188</v>
      </c>
      <c r="D33" s="309"/>
      <c r="E33" s="728">
        <v>403</v>
      </c>
      <c r="F33" s="725">
        <v>403</v>
      </c>
      <c r="G33" s="726">
        <v>0</v>
      </c>
      <c r="H33" s="725"/>
      <c r="I33" s="728">
        <v>945183.38999999699</v>
      </c>
      <c r="J33" s="725">
        <v>945183.38999999699</v>
      </c>
      <c r="K33" s="726">
        <v>0</v>
      </c>
      <c r="L33" s="725"/>
      <c r="M33" s="750">
        <v>2345.3682133994962</v>
      </c>
      <c r="N33" s="751">
        <v>2345.3682133994962</v>
      </c>
      <c r="O33" s="752">
        <v>0</v>
      </c>
    </row>
    <row r="34" spans="1:15" s="93" customFormat="1" ht="14.25" customHeight="1" x14ac:dyDescent="0.2">
      <c r="A34" s="304">
        <v>46</v>
      </c>
      <c r="B34" s="45"/>
      <c r="C34" s="311" t="s">
        <v>189</v>
      </c>
      <c r="D34" s="309"/>
      <c r="E34" s="728">
        <v>373989</v>
      </c>
      <c r="F34" s="725">
        <v>373989</v>
      </c>
      <c r="G34" s="726">
        <v>0</v>
      </c>
      <c r="H34" s="725"/>
      <c r="I34" s="728">
        <v>688596338.85001004</v>
      </c>
      <c r="J34" s="725">
        <v>688596338.85001004</v>
      </c>
      <c r="K34" s="726">
        <v>0</v>
      </c>
      <c r="L34" s="725"/>
      <c r="M34" s="750">
        <v>1841.2208349711088</v>
      </c>
      <c r="N34" s="751">
        <v>1841.2208349711088</v>
      </c>
      <c r="O34" s="752">
        <v>0</v>
      </c>
    </row>
    <row r="35" spans="1:15" s="93" customFormat="1" ht="14.25" customHeight="1" x14ac:dyDescent="0.2">
      <c r="A35" s="304">
        <v>49</v>
      </c>
      <c r="B35" s="116"/>
      <c r="C35" s="311" t="s">
        <v>320</v>
      </c>
      <c r="D35" s="309"/>
      <c r="E35" s="728">
        <v>8</v>
      </c>
      <c r="F35" s="725">
        <v>8</v>
      </c>
      <c r="G35" s="726">
        <v>0</v>
      </c>
      <c r="H35" s="725"/>
      <c r="I35" s="728">
        <v>9793.2599999979102</v>
      </c>
      <c r="J35" s="725">
        <v>9793.2599999979102</v>
      </c>
      <c r="K35" s="726">
        <v>0</v>
      </c>
      <c r="L35" s="725"/>
      <c r="M35" s="750">
        <v>1224.1574999997388</v>
      </c>
      <c r="N35" s="751">
        <v>1224.1574999997388</v>
      </c>
      <c r="O35" s="752">
        <v>0</v>
      </c>
    </row>
    <row r="36" spans="1:15" s="93" customFormat="1" ht="14.25" customHeight="1" x14ac:dyDescent="0.2">
      <c r="A36" s="304">
        <v>57</v>
      </c>
      <c r="B36" s="45"/>
      <c r="C36" s="311" t="s">
        <v>321</v>
      </c>
      <c r="D36" s="372"/>
      <c r="E36" s="728">
        <v>88348</v>
      </c>
      <c r="F36" s="725">
        <v>88348</v>
      </c>
      <c r="G36" s="726">
        <v>0</v>
      </c>
      <c r="H36" s="725"/>
      <c r="I36" s="728">
        <v>126662842.820003</v>
      </c>
      <c r="J36" s="725">
        <v>126662842.820003</v>
      </c>
      <c r="K36" s="726">
        <v>0</v>
      </c>
      <c r="L36" s="725"/>
      <c r="M36" s="750">
        <v>1433.6809301852109</v>
      </c>
      <c r="N36" s="751">
        <v>1433.6809301852109</v>
      </c>
      <c r="O36" s="752">
        <v>0</v>
      </c>
    </row>
    <row r="37" spans="1:15" s="93" customFormat="1" ht="17.25" customHeight="1" x14ac:dyDescent="0.2">
      <c r="A37" s="304">
        <v>72</v>
      </c>
      <c r="B37" s="45"/>
      <c r="C37" s="311" t="s">
        <v>322</v>
      </c>
      <c r="D37" s="309"/>
      <c r="E37" s="728">
        <v>138</v>
      </c>
      <c r="F37" s="725">
        <v>138</v>
      </c>
      <c r="G37" s="726">
        <v>0</v>
      </c>
      <c r="H37" s="725"/>
      <c r="I37" s="728">
        <v>582492.060000033</v>
      </c>
      <c r="J37" s="725">
        <v>582492.060000033</v>
      </c>
      <c r="K37" s="726">
        <v>0</v>
      </c>
      <c r="L37" s="725"/>
      <c r="M37" s="750">
        <v>4220.9569565219781</v>
      </c>
      <c r="N37" s="751">
        <v>4220.9569565219781</v>
      </c>
      <c r="O37" s="752">
        <v>0</v>
      </c>
    </row>
    <row r="38" spans="1:15" ht="14.25" customHeight="1" x14ac:dyDescent="0.2">
      <c r="A38" s="373">
        <v>82</v>
      </c>
      <c r="B38" s="43"/>
      <c r="C38" s="374" t="s">
        <v>323</v>
      </c>
      <c r="D38" s="375"/>
      <c r="E38" s="728">
        <v>268</v>
      </c>
      <c r="F38" s="725">
        <v>268</v>
      </c>
      <c r="G38" s="726">
        <v>0</v>
      </c>
      <c r="H38" s="725"/>
      <c r="I38" s="728">
        <v>2062619.7700000701</v>
      </c>
      <c r="J38" s="725">
        <v>2062619.7700000701</v>
      </c>
      <c r="K38" s="726">
        <v>0</v>
      </c>
      <c r="L38" s="725"/>
      <c r="M38" s="750">
        <v>7696.3424253733956</v>
      </c>
      <c r="N38" s="751">
        <v>7696.3424253733956</v>
      </c>
      <c r="O38" s="752">
        <v>0</v>
      </c>
    </row>
    <row r="39" spans="1:15" s="377" customFormat="1" ht="14.25" customHeight="1" x14ac:dyDescent="0.2">
      <c r="A39" s="430"/>
      <c r="C39" s="1026" t="s">
        <v>468</v>
      </c>
      <c r="D39" s="1027"/>
      <c r="E39" s="1009">
        <v>5198773</v>
      </c>
      <c r="F39" s="1010">
        <v>5179603</v>
      </c>
      <c r="G39" s="1011">
        <v>19170</v>
      </c>
      <c r="H39" s="802"/>
      <c r="I39" s="1009">
        <v>7947371151.3500443</v>
      </c>
      <c r="J39" s="1010">
        <v>7931214233.4000444</v>
      </c>
      <c r="K39" s="1011">
        <v>16156917.949999699</v>
      </c>
      <c r="L39" s="592"/>
      <c r="M39" s="1003">
        <v>1528.7013207443456</v>
      </c>
      <c r="N39" s="1004">
        <v>1531.2397945170787</v>
      </c>
      <c r="O39" s="1005">
        <v>842.82305425141885</v>
      </c>
    </row>
    <row r="40" spans="1:15" s="68" customFormat="1" ht="12.75" customHeight="1" x14ac:dyDescent="0.2">
      <c r="A40" s="14" t="s">
        <v>222</v>
      </c>
      <c r="C40" s="376"/>
      <c r="D40" s="376"/>
      <c r="E40" s="803"/>
      <c r="F40" s="803"/>
      <c r="G40" s="803"/>
      <c r="H40" s="804"/>
      <c r="I40" s="803"/>
      <c r="J40" s="803"/>
      <c r="K40" s="803"/>
      <c r="L40" s="593"/>
      <c r="M40" s="811"/>
      <c r="N40" s="811"/>
      <c r="O40" s="760"/>
    </row>
    <row r="41" spans="1:15" ht="32.25" customHeight="1" x14ac:dyDescent="0.2">
      <c r="E41" s="800"/>
      <c r="F41" s="805"/>
      <c r="G41" s="800"/>
      <c r="H41" s="800"/>
      <c r="I41" s="800"/>
      <c r="J41" s="800"/>
      <c r="K41" s="800"/>
      <c r="L41" s="591"/>
      <c r="M41" s="810"/>
      <c r="N41" s="810"/>
      <c r="O41" s="810"/>
    </row>
    <row r="42" spans="1:15" x14ac:dyDescent="0.2">
      <c r="A42" s="64" t="str">
        <f>A1</f>
        <v>Boletim Estatístico da Previdência Social - Vol. 19 Nº 09</v>
      </c>
      <c r="B42" s="18"/>
      <c r="C42" s="18"/>
      <c r="D42" s="18"/>
      <c r="E42" s="806"/>
      <c r="F42" s="801"/>
      <c r="G42" s="806"/>
      <c r="H42" s="806"/>
      <c r="I42" s="806"/>
      <c r="J42" s="806"/>
      <c r="K42" s="806"/>
      <c r="L42" s="16"/>
      <c r="M42" s="812"/>
      <c r="N42" s="1205">
        <f>N1</f>
        <v>41883</v>
      </c>
      <c r="O42" s="1205">
        <f>N1</f>
        <v>41883</v>
      </c>
    </row>
    <row r="43" spans="1:15" ht="3.75" customHeight="1" x14ac:dyDescent="0.2">
      <c r="A43" s="64"/>
      <c r="B43" s="18"/>
      <c r="C43" s="18"/>
      <c r="D43" s="18"/>
      <c r="E43" s="806"/>
      <c r="F43" s="801"/>
      <c r="G43" s="806"/>
      <c r="H43" s="806"/>
      <c r="I43" s="806"/>
      <c r="J43" s="806"/>
      <c r="K43" s="806"/>
      <c r="L43" s="16"/>
      <c r="M43" s="812"/>
      <c r="N43" s="812"/>
      <c r="O43" s="685"/>
    </row>
    <row r="44" spans="1:15" ht="11.25" customHeight="1" x14ac:dyDescent="0.2">
      <c r="E44" s="800"/>
      <c r="F44" s="807"/>
      <c r="G44" s="800"/>
      <c r="H44" s="800"/>
      <c r="I44" s="800"/>
      <c r="J44" s="800"/>
      <c r="K44" s="800"/>
      <c r="L44" s="591"/>
      <c r="M44" s="810"/>
      <c r="N44" s="810"/>
      <c r="O44" s="813" t="s">
        <v>113</v>
      </c>
    </row>
    <row r="45" spans="1:15" ht="15" customHeight="1" x14ac:dyDescent="0.2">
      <c r="A45" s="1259" t="s">
        <v>207</v>
      </c>
      <c r="B45" s="558"/>
      <c r="C45" s="1253" t="s">
        <v>208</v>
      </c>
      <c r="D45" s="1262"/>
      <c r="E45" s="1267" t="s">
        <v>98</v>
      </c>
      <c r="F45" s="1201"/>
      <c r="G45" s="1202"/>
      <c r="H45" s="552"/>
      <c r="I45" s="1200" t="s">
        <v>99</v>
      </c>
      <c r="J45" s="1201"/>
      <c r="K45" s="1202"/>
      <c r="L45" s="552"/>
      <c r="M45" s="1200" t="s">
        <v>136</v>
      </c>
      <c r="N45" s="1201"/>
      <c r="O45" s="1202"/>
    </row>
    <row r="46" spans="1:15" ht="15" customHeight="1" x14ac:dyDescent="0.2">
      <c r="A46" s="1260"/>
      <c r="B46" s="558"/>
      <c r="C46" s="1255"/>
      <c r="D46" s="1263"/>
      <c r="E46" s="1265" t="s">
        <v>119</v>
      </c>
      <c r="F46" s="1203" t="s">
        <v>27</v>
      </c>
      <c r="G46" s="1204"/>
      <c r="H46" s="557"/>
      <c r="I46" s="1194" t="s">
        <v>119</v>
      </c>
      <c r="J46" s="1203" t="s">
        <v>27</v>
      </c>
      <c r="K46" s="1204"/>
      <c r="L46" s="557"/>
      <c r="M46" s="1194" t="s">
        <v>119</v>
      </c>
      <c r="N46" s="1289" t="s">
        <v>27</v>
      </c>
      <c r="O46" s="1242"/>
    </row>
    <row r="47" spans="1:15" ht="15" customHeight="1" x14ac:dyDescent="0.2">
      <c r="A47" s="1261"/>
      <c r="B47" s="558"/>
      <c r="C47" s="1257"/>
      <c r="D47" s="1264"/>
      <c r="E47" s="1266"/>
      <c r="F47" s="934" t="s">
        <v>28</v>
      </c>
      <c r="G47" s="947" t="s">
        <v>29</v>
      </c>
      <c r="H47" s="557"/>
      <c r="I47" s="1195"/>
      <c r="J47" s="934" t="s">
        <v>28</v>
      </c>
      <c r="K47" s="937" t="s">
        <v>29</v>
      </c>
      <c r="L47" s="557"/>
      <c r="M47" s="1195"/>
      <c r="N47" s="948" t="s">
        <v>28</v>
      </c>
      <c r="O47" s="949" t="s">
        <v>29</v>
      </c>
    </row>
    <row r="48" spans="1:15" ht="12" customHeight="1" x14ac:dyDescent="0.2">
      <c r="A48" s="304"/>
      <c r="B48" s="45"/>
      <c r="C48" s="223" t="s">
        <v>144</v>
      </c>
      <c r="D48" s="371"/>
      <c r="E48" s="725"/>
      <c r="F48" s="725"/>
      <c r="G48" s="726"/>
      <c r="H48" s="693"/>
      <c r="I48" s="728"/>
      <c r="J48" s="725"/>
      <c r="K48" s="726"/>
      <c r="L48" s="163"/>
      <c r="M48" s="750"/>
      <c r="N48" s="751"/>
      <c r="O48" s="752"/>
    </row>
    <row r="49" spans="1:15" ht="12" customHeight="1" x14ac:dyDescent="0.2">
      <c r="A49" s="304" t="s">
        <v>24</v>
      </c>
      <c r="B49" s="45"/>
      <c r="C49" s="225" t="s">
        <v>324</v>
      </c>
      <c r="D49" s="309"/>
      <c r="E49" s="725">
        <v>496532</v>
      </c>
      <c r="F49" s="725">
        <v>0</v>
      </c>
      <c r="G49" s="726">
        <v>496532</v>
      </c>
      <c r="H49" s="693"/>
      <c r="I49" s="728">
        <v>318525285.39999402</v>
      </c>
      <c r="J49" s="725">
        <v>0</v>
      </c>
      <c r="K49" s="726">
        <v>318525285.39999402</v>
      </c>
      <c r="L49" s="163"/>
      <c r="M49" s="750">
        <v>641.50001490335774</v>
      </c>
      <c r="N49" s="751">
        <v>0</v>
      </c>
      <c r="O49" s="752">
        <v>641.50001490335774</v>
      </c>
    </row>
    <row r="50" spans="1:15" ht="12" customHeight="1" x14ac:dyDescent="0.2">
      <c r="A50" s="304" t="s">
        <v>37</v>
      </c>
      <c r="B50" s="116"/>
      <c r="C50" s="225" t="s">
        <v>325</v>
      </c>
      <c r="D50" s="309"/>
      <c r="E50" s="725">
        <v>13044</v>
      </c>
      <c r="F50" s="725">
        <v>0</v>
      </c>
      <c r="G50" s="726">
        <v>13044</v>
      </c>
      <c r="H50" s="693"/>
      <c r="I50" s="728">
        <v>9339934.0999998394</v>
      </c>
      <c r="J50" s="725">
        <v>0</v>
      </c>
      <c r="K50" s="726">
        <v>9339934.0999998394</v>
      </c>
      <c r="L50" s="163"/>
      <c r="M50" s="750">
        <v>716.03297301440045</v>
      </c>
      <c r="N50" s="751">
        <v>0</v>
      </c>
      <c r="O50" s="752">
        <v>716.03297301440045</v>
      </c>
    </row>
    <row r="51" spans="1:15" ht="12" customHeight="1" x14ac:dyDescent="0.2">
      <c r="A51" s="304">
        <v>21</v>
      </c>
      <c r="B51" s="45"/>
      <c r="C51" s="225" t="s">
        <v>549</v>
      </c>
      <c r="D51" s="372"/>
      <c r="E51" s="725">
        <v>6749459</v>
      </c>
      <c r="F51" s="725">
        <v>4967816</v>
      </c>
      <c r="G51" s="726">
        <v>1781643</v>
      </c>
      <c r="H51" s="693"/>
      <c r="I51" s="728">
        <v>6046232287.8599091</v>
      </c>
      <c r="J51" s="725">
        <v>4899570853.7999096</v>
      </c>
      <c r="K51" s="726">
        <v>1146661434.0599999</v>
      </c>
      <c r="L51" s="163"/>
      <c r="M51" s="750">
        <v>895.80991422570446</v>
      </c>
      <c r="N51" s="751">
        <v>986.2625455129396</v>
      </c>
      <c r="O51" s="752">
        <v>643.597754465962</v>
      </c>
    </row>
    <row r="52" spans="1:15" ht="12" customHeight="1" x14ac:dyDescent="0.2">
      <c r="A52" s="304">
        <v>23</v>
      </c>
      <c r="B52" s="45"/>
      <c r="C52" s="225" t="s">
        <v>101</v>
      </c>
      <c r="D52" s="309"/>
      <c r="E52" s="725">
        <v>6187</v>
      </c>
      <c r="F52" s="725">
        <v>6187</v>
      </c>
      <c r="G52" s="726">
        <v>0</v>
      </c>
      <c r="H52" s="693"/>
      <c r="I52" s="728">
        <v>14618247.329999501</v>
      </c>
      <c r="J52" s="725">
        <v>14618247.329999501</v>
      </c>
      <c r="K52" s="726">
        <v>0</v>
      </c>
      <c r="L52" s="163"/>
      <c r="M52" s="750">
        <v>2362.735951187894</v>
      </c>
      <c r="N52" s="751">
        <v>2362.735951187894</v>
      </c>
      <c r="O52" s="752">
        <v>0</v>
      </c>
    </row>
    <row r="53" spans="1:15" ht="12" customHeight="1" x14ac:dyDescent="0.2">
      <c r="A53" s="304">
        <v>27</v>
      </c>
      <c r="B53" s="45"/>
      <c r="C53" s="225" t="s">
        <v>102</v>
      </c>
      <c r="D53" s="309"/>
      <c r="E53" s="725">
        <v>1544</v>
      </c>
      <c r="F53" s="725">
        <v>1544</v>
      </c>
      <c r="G53" s="726">
        <v>0</v>
      </c>
      <c r="H53" s="693"/>
      <c r="I53" s="728">
        <v>1327659.84000009</v>
      </c>
      <c r="J53" s="725">
        <v>1327659.84000009</v>
      </c>
      <c r="K53" s="726">
        <v>0</v>
      </c>
      <c r="L53" s="163"/>
      <c r="M53" s="750">
        <v>859.88331606223437</v>
      </c>
      <c r="N53" s="751">
        <v>859.88331606223437</v>
      </c>
      <c r="O53" s="752">
        <v>0</v>
      </c>
    </row>
    <row r="54" spans="1:15" ht="12" customHeight="1" x14ac:dyDescent="0.2">
      <c r="A54" s="304">
        <v>28</v>
      </c>
      <c r="B54" s="45"/>
      <c r="C54" s="225" t="s">
        <v>326</v>
      </c>
      <c r="D54" s="309"/>
      <c r="E54" s="725">
        <v>1791</v>
      </c>
      <c r="F54" s="725">
        <v>1791</v>
      </c>
      <c r="G54" s="726">
        <v>0</v>
      </c>
      <c r="H54" s="693"/>
      <c r="I54" s="728">
        <v>1123051.99999997</v>
      </c>
      <c r="J54" s="725">
        <v>1123051.99999997</v>
      </c>
      <c r="K54" s="726">
        <v>0</v>
      </c>
      <c r="L54" s="163"/>
      <c r="M54" s="750">
        <v>627.05304299272473</v>
      </c>
      <c r="N54" s="751">
        <v>627.05304299272473</v>
      </c>
      <c r="O54" s="752">
        <v>0</v>
      </c>
    </row>
    <row r="55" spans="1:15" ht="12" customHeight="1" x14ac:dyDescent="0.2">
      <c r="A55" s="304">
        <v>29</v>
      </c>
      <c r="B55" s="45"/>
      <c r="C55" s="225" t="s">
        <v>103</v>
      </c>
      <c r="D55" s="309"/>
      <c r="E55" s="725">
        <v>1330</v>
      </c>
      <c r="F55" s="725">
        <v>1330</v>
      </c>
      <c r="G55" s="726">
        <v>0</v>
      </c>
      <c r="H55" s="693"/>
      <c r="I55" s="728">
        <v>3852922.7200006298</v>
      </c>
      <c r="J55" s="725">
        <v>3852922.7200006298</v>
      </c>
      <c r="K55" s="726">
        <v>0</v>
      </c>
      <c r="L55" s="163"/>
      <c r="M55" s="750">
        <v>2896.9343759403232</v>
      </c>
      <c r="N55" s="751">
        <v>2896.9343759403232</v>
      </c>
      <c r="O55" s="752">
        <v>0</v>
      </c>
    </row>
    <row r="56" spans="1:15" ht="12" customHeight="1" x14ac:dyDescent="0.2">
      <c r="A56" s="304">
        <v>55</v>
      </c>
      <c r="B56" s="45"/>
      <c r="C56" s="225" t="s">
        <v>327</v>
      </c>
      <c r="D56" s="309"/>
      <c r="E56" s="725">
        <v>477</v>
      </c>
      <c r="F56" s="725">
        <v>477</v>
      </c>
      <c r="G56" s="726">
        <v>0</v>
      </c>
      <c r="H56" s="693"/>
      <c r="I56" s="728">
        <v>306917.95000000199</v>
      </c>
      <c r="J56" s="725">
        <v>306917.95000000199</v>
      </c>
      <c r="K56" s="726">
        <v>0</v>
      </c>
      <c r="L56" s="163"/>
      <c r="M56" s="750">
        <v>643.43385744235218</v>
      </c>
      <c r="N56" s="751">
        <v>643.43385744235218</v>
      </c>
      <c r="O56" s="752">
        <v>0</v>
      </c>
    </row>
    <row r="57" spans="1:15" ht="12" customHeight="1" x14ac:dyDescent="0.2">
      <c r="A57" s="304">
        <v>84</v>
      </c>
      <c r="B57" s="45"/>
      <c r="C57" s="225" t="s">
        <v>106</v>
      </c>
      <c r="D57" s="309"/>
      <c r="E57" s="725">
        <v>980</v>
      </c>
      <c r="F57" s="725">
        <v>980</v>
      </c>
      <c r="G57" s="726">
        <v>0</v>
      </c>
      <c r="H57" s="693"/>
      <c r="I57" s="728">
        <v>2978404.6599999601</v>
      </c>
      <c r="J57" s="725">
        <v>2978404.6599999601</v>
      </c>
      <c r="K57" s="726">
        <v>0</v>
      </c>
      <c r="L57" s="163"/>
      <c r="M57" s="750">
        <v>3039.1884285713877</v>
      </c>
      <c r="N57" s="751">
        <v>3039.1884285713877</v>
      </c>
      <c r="O57" s="752">
        <v>0</v>
      </c>
    </row>
    <row r="58" spans="1:15" ht="12" customHeight="1" x14ac:dyDescent="0.2">
      <c r="A58" s="432"/>
      <c r="B58" s="45"/>
      <c r="C58" s="1026" t="s">
        <v>469</v>
      </c>
      <c r="D58" s="1027"/>
      <c r="E58" s="1010">
        <v>7271344</v>
      </c>
      <c r="F58" s="1010">
        <v>4980125</v>
      </c>
      <c r="G58" s="1011">
        <v>2291219</v>
      </c>
      <c r="H58" s="802"/>
      <c r="I58" s="1009">
        <v>6398304711.8599033</v>
      </c>
      <c r="J58" s="1010">
        <v>4923778058.2999096</v>
      </c>
      <c r="K58" s="1011">
        <v>1474526653.5599937</v>
      </c>
      <c r="L58" s="592"/>
      <c r="M58" s="1003">
        <v>879.93426137725066</v>
      </c>
      <c r="N58" s="1004">
        <v>988.68563706732448</v>
      </c>
      <c r="O58" s="1005">
        <v>643.55552810970653</v>
      </c>
    </row>
    <row r="59" spans="1:15" ht="10.5" customHeight="1" x14ac:dyDescent="0.2">
      <c r="E59" s="800"/>
      <c r="F59" s="800"/>
      <c r="G59" s="800"/>
      <c r="H59" s="800"/>
      <c r="I59" s="800"/>
      <c r="J59" s="800"/>
      <c r="K59" s="800"/>
      <c r="L59" s="591"/>
      <c r="M59" s="810"/>
      <c r="N59" s="810"/>
      <c r="O59" s="810"/>
    </row>
    <row r="60" spans="1:15" ht="12" customHeight="1" x14ac:dyDescent="0.2">
      <c r="A60" s="310"/>
      <c r="B60" s="45"/>
      <c r="C60" s="223" t="s">
        <v>134</v>
      </c>
      <c r="D60" s="308"/>
      <c r="E60" s="732"/>
      <c r="F60" s="732"/>
      <c r="G60" s="733"/>
      <c r="H60" s="725"/>
      <c r="I60" s="734"/>
      <c r="J60" s="732"/>
      <c r="K60" s="733"/>
      <c r="L60" s="163"/>
      <c r="M60" s="754"/>
      <c r="N60" s="755"/>
      <c r="O60" s="756"/>
    </row>
    <row r="61" spans="1:15" ht="12" customHeight="1" x14ac:dyDescent="0.2">
      <c r="A61" s="304">
        <v>13</v>
      </c>
      <c r="B61" s="45"/>
      <c r="C61" s="225" t="s">
        <v>328</v>
      </c>
      <c r="D61" s="309"/>
      <c r="E61" s="725">
        <v>13</v>
      </c>
      <c r="F61" s="725">
        <v>0</v>
      </c>
      <c r="G61" s="726">
        <v>13</v>
      </c>
      <c r="H61" s="725"/>
      <c r="I61" s="728">
        <v>9412</v>
      </c>
      <c r="J61" s="725">
        <v>0</v>
      </c>
      <c r="K61" s="726">
        <v>9412</v>
      </c>
      <c r="L61" s="163"/>
      <c r="M61" s="750">
        <v>724</v>
      </c>
      <c r="N61" s="751">
        <v>0</v>
      </c>
      <c r="O61" s="752">
        <v>724</v>
      </c>
    </row>
    <row r="62" spans="1:15" ht="12" hidden="1" customHeight="1" x14ac:dyDescent="0.2">
      <c r="A62" s="304">
        <v>15</v>
      </c>
      <c r="B62" s="45"/>
      <c r="C62" s="225" t="s">
        <v>329</v>
      </c>
      <c r="D62" s="309"/>
      <c r="E62" s="725">
        <v>0</v>
      </c>
      <c r="F62" s="725">
        <v>0</v>
      </c>
      <c r="G62" s="726">
        <v>0</v>
      </c>
      <c r="H62" s="725"/>
      <c r="I62" s="728">
        <v>0</v>
      </c>
      <c r="J62" s="725">
        <v>0</v>
      </c>
      <c r="K62" s="726">
        <v>0</v>
      </c>
      <c r="L62" s="163"/>
      <c r="M62" s="750">
        <v>0</v>
      </c>
      <c r="N62" s="751">
        <v>0</v>
      </c>
      <c r="O62" s="752">
        <v>0</v>
      </c>
    </row>
    <row r="63" spans="1:15" ht="12" customHeight="1" x14ac:dyDescent="0.2">
      <c r="A63" s="304">
        <v>25</v>
      </c>
      <c r="B63" s="45"/>
      <c r="C63" s="225" t="s">
        <v>550</v>
      </c>
      <c r="D63" s="372"/>
      <c r="E63" s="725">
        <v>44246</v>
      </c>
      <c r="F63" s="725">
        <v>40617</v>
      </c>
      <c r="G63" s="726">
        <v>3629</v>
      </c>
      <c r="H63" s="725"/>
      <c r="I63" s="728">
        <v>34081528.890000381</v>
      </c>
      <c r="J63" s="725">
        <v>31596804.840000398</v>
      </c>
      <c r="K63" s="726">
        <v>2484724.0499999798</v>
      </c>
      <c r="L63" s="163"/>
      <c r="M63" s="750">
        <v>770.27367197035619</v>
      </c>
      <c r="N63" s="751">
        <v>777.92069429057779</v>
      </c>
      <c r="O63" s="752">
        <v>684.68560209423526</v>
      </c>
    </row>
    <row r="64" spans="1:15" ht="12" customHeight="1" x14ac:dyDescent="0.2">
      <c r="A64" s="304">
        <v>31</v>
      </c>
      <c r="B64" s="45"/>
      <c r="C64" s="225" t="s">
        <v>551</v>
      </c>
      <c r="D64" s="309"/>
      <c r="E64" s="725">
        <v>1473433</v>
      </c>
      <c r="F64" s="725">
        <v>1288113</v>
      </c>
      <c r="G64" s="726">
        <v>185320</v>
      </c>
      <c r="H64" s="725"/>
      <c r="I64" s="728">
        <v>1527827105.7399571</v>
      </c>
      <c r="J64" s="725">
        <v>1395534965.0799601</v>
      </c>
      <c r="K64" s="726">
        <v>132292140.659997</v>
      </c>
      <c r="L64" s="163"/>
      <c r="M64" s="750">
        <v>1036.9165789960975</v>
      </c>
      <c r="N64" s="751">
        <v>1083.3948303292957</v>
      </c>
      <c r="O64" s="752">
        <v>713.85787103387111</v>
      </c>
    </row>
    <row r="65" spans="1:15" ht="12" customHeight="1" x14ac:dyDescent="0.2">
      <c r="A65" s="304">
        <v>36</v>
      </c>
      <c r="B65" s="45"/>
      <c r="C65" s="225" t="s">
        <v>105</v>
      </c>
      <c r="D65" s="372"/>
      <c r="E65" s="725">
        <v>52911</v>
      </c>
      <c r="F65" s="725">
        <v>40357</v>
      </c>
      <c r="G65" s="726">
        <v>12554</v>
      </c>
      <c r="H65" s="693"/>
      <c r="I65" s="728">
        <v>29055587.470000472</v>
      </c>
      <c r="J65" s="725">
        <v>24513031.650000501</v>
      </c>
      <c r="K65" s="726">
        <v>4542555.8199999696</v>
      </c>
      <c r="L65" s="163"/>
      <c r="M65" s="750">
        <v>549.14077356316216</v>
      </c>
      <c r="N65" s="751">
        <v>607.40470426445233</v>
      </c>
      <c r="O65" s="752">
        <v>361.84131113589052</v>
      </c>
    </row>
    <row r="66" spans="1:15" ht="12" hidden="1" customHeight="1" x14ac:dyDescent="0.2">
      <c r="A66" s="304">
        <v>50</v>
      </c>
      <c r="B66" s="45"/>
      <c r="C66" s="225" t="s">
        <v>330</v>
      </c>
      <c r="D66" s="372"/>
      <c r="E66" s="725">
        <v>0</v>
      </c>
      <c r="F66" s="725">
        <v>0</v>
      </c>
      <c r="G66" s="726">
        <v>0</v>
      </c>
      <c r="H66" s="693"/>
      <c r="I66" s="728">
        <v>0</v>
      </c>
      <c r="J66" s="725">
        <v>0</v>
      </c>
      <c r="K66" s="726">
        <v>0</v>
      </c>
      <c r="L66" s="163"/>
      <c r="M66" s="750">
        <v>0</v>
      </c>
      <c r="N66" s="751">
        <v>0</v>
      </c>
      <c r="O66" s="752">
        <v>0</v>
      </c>
    </row>
    <row r="67" spans="1:15" ht="12" customHeight="1" x14ac:dyDescent="0.2">
      <c r="A67" s="432"/>
      <c r="B67" s="45"/>
      <c r="C67" s="1026" t="s">
        <v>470</v>
      </c>
      <c r="D67" s="1027"/>
      <c r="E67" s="1010">
        <v>1570603</v>
      </c>
      <c r="F67" s="1010">
        <v>1369087</v>
      </c>
      <c r="G67" s="1011">
        <v>201516</v>
      </c>
      <c r="H67" s="802"/>
      <c r="I67" s="1009">
        <v>1590973634.0999579</v>
      </c>
      <c r="J67" s="1010">
        <v>1451644801.5699611</v>
      </c>
      <c r="K67" s="1011">
        <v>139328832.52999693</v>
      </c>
      <c r="L67" s="592"/>
      <c r="M67" s="1003">
        <v>1012.9699447282081</v>
      </c>
      <c r="N67" s="1004">
        <v>1060.3013552608134</v>
      </c>
      <c r="O67" s="1005">
        <v>691.40332544312571</v>
      </c>
    </row>
    <row r="68" spans="1:15" ht="10.5" customHeight="1" x14ac:dyDescent="0.2">
      <c r="E68" s="800"/>
      <c r="F68" s="800"/>
      <c r="G68" s="800"/>
      <c r="H68" s="800"/>
      <c r="I68" s="800"/>
      <c r="J68" s="800"/>
      <c r="K68" s="800"/>
      <c r="L68" s="591"/>
      <c r="M68" s="810"/>
      <c r="N68" s="810"/>
      <c r="O68" s="810"/>
    </row>
    <row r="69" spans="1:15" ht="12" customHeight="1" x14ac:dyDescent="0.2">
      <c r="A69" s="310"/>
      <c r="B69" s="45"/>
      <c r="C69" s="223" t="s">
        <v>229</v>
      </c>
      <c r="D69" s="308"/>
      <c r="E69" s="732"/>
      <c r="F69" s="732"/>
      <c r="G69" s="733"/>
      <c r="H69" s="725"/>
      <c r="I69" s="734"/>
      <c r="J69" s="732"/>
      <c r="K69" s="733"/>
      <c r="L69" s="163"/>
      <c r="M69" s="754"/>
      <c r="N69" s="755"/>
      <c r="O69" s="756"/>
    </row>
    <row r="70" spans="1:15" ht="12" customHeight="1" x14ac:dyDescent="0.2">
      <c r="A70" s="304" t="s">
        <v>36</v>
      </c>
      <c r="B70" s="45"/>
      <c r="C70" s="225" t="s">
        <v>333</v>
      </c>
      <c r="D70" s="309"/>
      <c r="E70" s="725">
        <v>2211</v>
      </c>
      <c r="F70" s="725">
        <v>0</v>
      </c>
      <c r="G70" s="726">
        <v>2211</v>
      </c>
      <c r="H70" s="725"/>
      <c r="I70" s="728">
        <v>1394154.36999994</v>
      </c>
      <c r="J70" s="725">
        <v>0</v>
      </c>
      <c r="K70" s="726">
        <v>1394154.36999994</v>
      </c>
      <c r="L70" s="163"/>
      <c r="M70" s="750">
        <v>630.5537630031389</v>
      </c>
      <c r="N70" s="751">
        <v>0</v>
      </c>
      <c r="O70" s="752">
        <v>630.5537630031389</v>
      </c>
    </row>
    <row r="71" spans="1:15" ht="12" customHeight="1" x14ac:dyDescent="0.2">
      <c r="A71" s="304" t="s">
        <v>79</v>
      </c>
      <c r="B71" s="45"/>
      <c r="C71" s="680" t="s">
        <v>707</v>
      </c>
      <c r="D71" s="372"/>
      <c r="E71" s="725">
        <v>3354</v>
      </c>
      <c r="F71" s="725">
        <v>0</v>
      </c>
      <c r="G71" s="726">
        <v>3354</v>
      </c>
      <c r="H71" s="725"/>
      <c r="I71" s="728">
        <v>2076416.3100000201</v>
      </c>
      <c r="J71" s="725">
        <v>0</v>
      </c>
      <c r="K71" s="726">
        <v>2076416.3100000201</v>
      </c>
      <c r="L71" s="163"/>
      <c r="M71" s="750">
        <v>619.08655635063212</v>
      </c>
      <c r="N71" s="751">
        <v>0</v>
      </c>
      <c r="O71" s="752">
        <v>619.08655635063212</v>
      </c>
    </row>
    <row r="72" spans="1:15" ht="12" customHeight="1" x14ac:dyDescent="0.2">
      <c r="A72" s="304">
        <v>10</v>
      </c>
      <c r="B72" s="116"/>
      <c r="C72" s="225" t="s">
        <v>334</v>
      </c>
      <c r="D72" s="309"/>
      <c r="E72" s="725">
        <v>2</v>
      </c>
      <c r="F72" s="725">
        <v>0</v>
      </c>
      <c r="G72" s="726">
        <v>2</v>
      </c>
      <c r="H72" s="693"/>
      <c r="I72" s="728">
        <v>1448</v>
      </c>
      <c r="J72" s="725">
        <v>0</v>
      </c>
      <c r="K72" s="726">
        <v>1448</v>
      </c>
      <c r="L72" s="163"/>
      <c r="M72" s="750">
        <v>724</v>
      </c>
      <c r="N72" s="751">
        <v>0</v>
      </c>
      <c r="O72" s="752">
        <v>724</v>
      </c>
    </row>
    <row r="73" spans="1:15" ht="12" customHeight="1" x14ac:dyDescent="0.2">
      <c r="A73" s="304">
        <v>91</v>
      </c>
      <c r="B73" s="45"/>
      <c r="C73" s="225" t="s">
        <v>109</v>
      </c>
      <c r="D73" s="372"/>
      <c r="E73" s="725">
        <v>173431</v>
      </c>
      <c r="F73" s="725">
        <v>163686</v>
      </c>
      <c r="G73" s="726">
        <v>9745</v>
      </c>
      <c r="H73" s="693"/>
      <c r="I73" s="728">
        <v>201669106.65000322</v>
      </c>
      <c r="J73" s="725">
        <v>194785454.100003</v>
      </c>
      <c r="K73" s="726">
        <v>6883652.5500002299</v>
      </c>
      <c r="L73" s="163"/>
      <c r="M73" s="750">
        <v>1162.8204107109066</v>
      </c>
      <c r="N73" s="751">
        <v>1189.9945878083831</v>
      </c>
      <c r="O73" s="752">
        <v>706.37789122629351</v>
      </c>
    </row>
    <row r="74" spans="1:15" ht="12" customHeight="1" x14ac:dyDescent="0.2">
      <c r="A74" s="304">
        <v>92</v>
      </c>
      <c r="B74" s="45"/>
      <c r="C74" s="225" t="s">
        <v>110</v>
      </c>
      <c r="D74" s="309"/>
      <c r="E74" s="725">
        <v>190859</v>
      </c>
      <c r="F74" s="725">
        <v>181786</v>
      </c>
      <c r="G74" s="726">
        <v>9073</v>
      </c>
      <c r="H74" s="693"/>
      <c r="I74" s="728">
        <v>217590381.16000593</v>
      </c>
      <c r="J74" s="725">
        <v>211647883.97000599</v>
      </c>
      <c r="K74" s="726">
        <v>5942497.1899999296</v>
      </c>
      <c r="L74" s="163"/>
      <c r="M74" s="750">
        <v>1140.0582689839407</v>
      </c>
      <c r="N74" s="751">
        <v>1164.269437525475</v>
      </c>
      <c r="O74" s="752">
        <v>654.96497189462468</v>
      </c>
    </row>
    <row r="75" spans="1:15" ht="12" customHeight="1" x14ac:dyDescent="0.2">
      <c r="A75" s="304">
        <v>93</v>
      </c>
      <c r="B75" s="45"/>
      <c r="C75" s="225" t="s">
        <v>111</v>
      </c>
      <c r="D75" s="309"/>
      <c r="E75" s="725">
        <v>116865</v>
      </c>
      <c r="F75" s="725">
        <v>115000</v>
      </c>
      <c r="G75" s="726">
        <v>1865</v>
      </c>
      <c r="H75" s="693"/>
      <c r="I75" s="728">
        <v>115481707.06999999</v>
      </c>
      <c r="J75" s="725">
        <v>114167072.84</v>
      </c>
      <c r="K75" s="726">
        <v>1314634.22999999</v>
      </c>
      <c r="L75" s="163"/>
      <c r="M75" s="750">
        <v>988.16332580327719</v>
      </c>
      <c r="N75" s="751">
        <v>992.75715513043485</v>
      </c>
      <c r="O75" s="752">
        <v>704.89771045575867</v>
      </c>
    </row>
    <row r="76" spans="1:15" ht="12" customHeight="1" x14ac:dyDescent="0.2">
      <c r="A76" s="304">
        <v>94</v>
      </c>
      <c r="B76" s="45"/>
      <c r="C76" s="225" t="s">
        <v>112</v>
      </c>
      <c r="D76" s="309"/>
      <c r="E76" s="725">
        <v>309915</v>
      </c>
      <c r="F76" s="725">
        <v>302333</v>
      </c>
      <c r="G76" s="726">
        <v>7582</v>
      </c>
      <c r="H76" s="693"/>
      <c r="I76" s="728">
        <v>193522744.34001002</v>
      </c>
      <c r="J76" s="725">
        <v>190793402.00001001</v>
      </c>
      <c r="K76" s="726">
        <v>2729342.3400000101</v>
      </c>
      <c r="L76" s="163"/>
      <c r="M76" s="750">
        <v>624.43813413358509</v>
      </c>
      <c r="N76" s="751">
        <v>631.07038265756637</v>
      </c>
      <c r="O76" s="752">
        <v>359.97656818781456</v>
      </c>
    </row>
    <row r="77" spans="1:15" ht="12" customHeight="1" x14ac:dyDescent="0.2">
      <c r="A77" s="304">
        <v>95</v>
      </c>
      <c r="B77" s="45"/>
      <c r="C77" s="225" t="s">
        <v>335</v>
      </c>
      <c r="D77" s="309"/>
      <c r="E77" s="725">
        <v>59386</v>
      </c>
      <c r="F77" s="725">
        <v>59386</v>
      </c>
      <c r="G77" s="726">
        <v>0</v>
      </c>
      <c r="H77" s="693"/>
      <c r="I77" s="728">
        <v>10987702.720000399</v>
      </c>
      <c r="J77" s="725">
        <v>10987702.720000399</v>
      </c>
      <c r="K77" s="726">
        <v>0</v>
      </c>
      <c r="L77" s="163"/>
      <c r="M77" s="750">
        <v>185.02176809349677</v>
      </c>
      <c r="N77" s="751">
        <v>185.02176809349677</v>
      </c>
      <c r="O77" s="752">
        <v>0</v>
      </c>
    </row>
    <row r="78" spans="1:15" ht="12" customHeight="1" x14ac:dyDescent="0.2">
      <c r="A78" s="432"/>
      <c r="B78" s="93"/>
      <c r="C78" s="1026" t="s">
        <v>471</v>
      </c>
      <c r="D78" s="1027"/>
      <c r="E78" s="1010">
        <v>856023</v>
      </c>
      <c r="F78" s="1010">
        <v>822191</v>
      </c>
      <c r="G78" s="1011">
        <v>33832</v>
      </c>
      <c r="H78" s="802"/>
      <c r="I78" s="1009">
        <v>742723660.62001956</v>
      </c>
      <c r="J78" s="1010">
        <v>722381515.63001943</v>
      </c>
      <c r="K78" s="1011">
        <v>20342144.990000121</v>
      </c>
      <c r="L78" s="592"/>
      <c r="M78" s="1003">
        <v>867.64451494880348</v>
      </c>
      <c r="N78" s="1004">
        <v>878.6054768661046</v>
      </c>
      <c r="O78" s="1005">
        <v>601.26936007330698</v>
      </c>
    </row>
    <row r="79" spans="1:15" ht="10.5" customHeight="1" x14ac:dyDescent="0.2">
      <c r="E79" s="800"/>
      <c r="F79" s="800"/>
      <c r="G79" s="800"/>
      <c r="H79" s="800"/>
      <c r="I79" s="800"/>
      <c r="J79" s="800"/>
      <c r="K79" s="800"/>
      <c r="L79" s="591"/>
      <c r="M79" s="810"/>
      <c r="N79" s="810"/>
      <c r="O79" s="810"/>
    </row>
    <row r="80" spans="1:15" ht="12" customHeight="1" x14ac:dyDescent="0.2">
      <c r="A80" s="310"/>
      <c r="B80" s="45"/>
      <c r="C80" s="223" t="s">
        <v>135</v>
      </c>
      <c r="D80" s="308"/>
      <c r="E80" s="732"/>
      <c r="F80" s="732"/>
      <c r="G80" s="733"/>
      <c r="H80" s="693"/>
      <c r="I80" s="734"/>
      <c r="J80" s="732"/>
      <c r="K80" s="733"/>
      <c r="L80" s="163"/>
      <c r="M80" s="754"/>
      <c r="N80" s="755"/>
      <c r="O80" s="756"/>
    </row>
    <row r="81" spans="1:17" ht="12" customHeight="1" x14ac:dyDescent="0.2">
      <c r="A81" s="304">
        <v>47</v>
      </c>
      <c r="B81" s="45"/>
      <c r="C81" s="225" t="s">
        <v>331</v>
      </c>
      <c r="D81" s="309"/>
      <c r="E81" s="725">
        <v>33</v>
      </c>
      <c r="F81" s="725">
        <v>33</v>
      </c>
      <c r="G81" s="726">
        <v>0</v>
      </c>
      <c r="H81" s="693"/>
      <c r="I81" s="728">
        <v>26940.239999999802</v>
      </c>
      <c r="J81" s="725">
        <v>26940.239999999802</v>
      </c>
      <c r="K81" s="726">
        <v>0</v>
      </c>
      <c r="L81" s="163"/>
      <c r="M81" s="750">
        <v>816.37090909090307</v>
      </c>
      <c r="N81" s="751">
        <v>816.37090909090307</v>
      </c>
      <c r="O81" s="752">
        <v>0</v>
      </c>
    </row>
    <row r="82" spans="1:17" ht="12" customHeight="1" x14ac:dyDescent="0.2">
      <c r="A82" s="304">
        <v>48</v>
      </c>
      <c r="B82" s="45"/>
      <c r="C82" s="225" t="s">
        <v>332</v>
      </c>
      <c r="D82" s="309"/>
      <c r="E82" s="725">
        <v>119</v>
      </c>
      <c r="F82" s="725">
        <v>119</v>
      </c>
      <c r="G82" s="726">
        <v>0</v>
      </c>
      <c r="H82" s="693"/>
      <c r="I82" s="728">
        <v>82852.199999995093</v>
      </c>
      <c r="J82" s="725">
        <v>82852.199999995093</v>
      </c>
      <c r="K82" s="726">
        <v>0</v>
      </c>
      <c r="L82" s="163"/>
      <c r="M82" s="750">
        <v>696.23697478987469</v>
      </c>
      <c r="N82" s="751">
        <v>696.23697478987469</v>
      </c>
      <c r="O82" s="752">
        <v>0</v>
      </c>
    </row>
    <row r="83" spans="1:17" ht="12" hidden="1" customHeight="1" x14ac:dyDescent="0.2">
      <c r="A83" s="304">
        <v>68</v>
      </c>
      <c r="B83" s="45"/>
      <c r="C83" s="225" t="s">
        <v>498</v>
      </c>
      <c r="D83" s="309"/>
      <c r="E83" s="725">
        <v>0</v>
      </c>
      <c r="F83" s="725">
        <v>0</v>
      </c>
      <c r="G83" s="726">
        <v>0</v>
      </c>
      <c r="H83" s="693"/>
      <c r="I83" s="728">
        <v>0</v>
      </c>
      <c r="J83" s="725">
        <v>0</v>
      </c>
      <c r="K83" s="726">
        <v>0</v>
      </c>
      <c r="L83" s="163"/>
      <c r="M83" s="750">
        <v>0</v>
      </c>
      <c r="N83" s="751">
        <v>0</v>
      </c>
      <c r="O83" s="752">
        <v>0</v>
      </c>
    </row>
    <row r="84" spans="1:17" ht="12" customHeight="1" x14ac:dyDescent="0.2">
      <c r="A84" s="304">
        <v>79</v>
      </c>
      <c r="B84" s="45"/>
      <c r="C84" s="225" t="s">
        <v>145</v>
      </c>
      <c r="D84" s="309"/>
      <c r="E84" s="725">
        <v>46</v>
      </c>
      <c r="F84" s="725">
        <v>46</v>
      </c>
      <c r="G84" s="726">
        <v>0</v>
      </c>
      <c r="H84" s="693"/>
      <c r="I84" s="728">
        <v>9733.0000000003492</v>
      </c>
      <c r="J84" s="725">
        <v>9733.0000000003492</v>
      </c>
      <c r="K84" s="726">
        <v>0</v>
      </c>
      <c r="L84" s="163"/>
      <c r="M84" s="750">
        <v>211.58695652174671</v>
      </c>
      <c r="N84" s="751">
        <v>211.58695652174671</v>
      </c>
      <c r="O84" s="752">
        <v>0</v>
      </c>
    </row>
    <row r="85" spans="1:17" ht="12" customHeight="1" x14ac:dyDescent="0.2">
      <c r="A85" s="304">
        <v>80</v>
      </c>
      <c r="B85" s="45"/>
      <c r="C85" s="225" t="s">
        <v>226</v>
      </c>
      <c r="D85" s="309"/>
      <c r="E85" s="725">
        <v>87706</v>
      </c>
      <c r="F85" s="725">
        <v>74409</v>
      </c>
      <c r="G85" s="726">
        <v>13297</v>
      </c>
      <c r="H85" s="693"/>
      <c r="I85" s="728">
        <v>58119285.279999755</v>
      </c>
      <c r="J85" s="725">
        <v>50107608.289999798</v>
      </c>
      <c r="K85" s="726">
        <v>8011676.9899999602</v>
      </c>
      <c r="L85" s="163"/>
      <c r="M85" s="750">
        <v>662.66031149521984</v>
      </c>
      <c r="N85" s="751">
        <v>673.40789810372132</v>
      </c>
      <c r="O85" s="752">
        <v>602.51763480484021</v>
      </c>
    </row>
    <row r="86" spans="1:17" ht="12" customHeight="1" x14ac:dyDescent="0.2">
      <c r="A86" s="432"/>
      <c r="B86" s="378"/>
      <c r="C86" s="1026" t="s">
        <v>473</v>
      </c>
      <c r="D86" s="1027"/>
      <c r="E86" s="1010">
        <v>87904</v>
      </c>
      <c r="F86" s="1010">
        <v>74607</v>
      </c>
      <c r="G86" s="1011">
        <v>13297</v>
      </c>
      <c r="H86" s="802"/>
      <c r="I86" s="1009">
        <v>58238810.719999753</v>
      </c>
      <c r="J86" s="1010">
        <v>50227133.729999796</v>
      </c>
      <c r="K86" s="1011">
        <v>8011676.9899999602</v>
      </c>
      <c r="L86" s="592"/>
      <c r="M86" s="1003">
        <v>662.52742446304774</v>
      </c>
      <c r="N86" s="1004">
        <v>673.22280389239347</v>
      </c>
      <c r="O86" s="1005">
        <v>602.51763480484021</v>
      </c>
    </row>
    <row r="87" spans="1:17" x14ac:dyDescent="0.2">
      <c r="A87" s="9"/>
      <c r="C87" s="963" t="s">
        <v>472</v>
      </c>
      <c r="D87" s="964"/>
      <c r="E87" s="957">
        <v>27556461</v>
      </c>
      <c r="F87" s="957">
        <v>18446904</v>
      </c>
      <c r="G87" s="957">
        <v>9109557</v>
      </c>
      <c r="H87" s="800"/>
      <c r="I87" s="957">
        <v>26450234950.209896</v>
      </c>
      <c r="J87" s="957">
        <v>20572351225.069977</v>
      </c>
      <c r="K87" s="957">
        <v>5877883725.1399212</v>
      </c>
      <c r="L87" s="591"/>
      <c r="M87" s="965">
        <v>959.85601889189968</v>
      </c>
      <c r="N87" s="965">
        <v>1115.2197260347848</v>
      </c>
      <c r="O87" s="965">
        <v>645.24364084224089</v>
      </c>
      <c r="Q87" s="730"/>
    </row>
    <row r="88" spans="1:17" x14ac:dyDescent="0.2">
      <c r="A88" s="14" t="s">
        <v>222</v>
      </c>
      <c r="E88" s="800"/>
      <c r="F88" s="800"/>
      <c r="G88" s="800"/>
      <c r="H88" s="800"/>
      <c r="I88" s="800"/>
      <c r="J88" s="800"/>
      <c r="K88" s="800"/>
      <c r="L88" s="591"/>
      <c r="M88" s="810"/>
      <c r="N88" s="810"/>
      <c r="O88" s="810"/>
    </row>
    <row r="89" spans="1:17" ht="27" customHeight="1" x14ac:dyDescent="0.2">
      <c r="E89" s="800"/>
      <c r="F89" s="805"/>
      <c r="G89" s="800"/>
      <c r="H89" s="800"/>
      <c r="I89" s="800"/>
      <c r="J89" s="800"/>
      <c r="K89" s="800"/>
      <c r="L89" s="591"/>
      <c r="M89" s="810"/>
      <c r="N89" s="810"/>
      <c r="O89" s="810"/>
    </row>
    <row r="90" spans="1:17" x14ac:dyDescent="0.2">
      <c r="A90" s="64" t="str">
        <f>A1</f>
        <v>Boletim Estatístico da Previdência Social - Vol. 19 Nº 09</v>
      </c>
      <c r="B90" s="18"/>
      <c r="C90" s="18"/>
      <c r="D90" s="18"/>
      <c r="E90" s="806"/>
      <c r="F90" s="806"/>
      <c r="G90" s="806"/>
      <c r="H90" s="806"/>
      <c r="I90" s="806"/>
      <c r="J90" s="806"/>
      <c r="K90" s="806"/>
      <c r="L90" s="16"/>
      <c r="M90" s="812"/>
      <c r="N90" s="1205">
        <f>N1</f>
        <v>41883</v>
      </c>
      <c r="O90" s="1205"/>
    </row>
    <row r="91" spans="1:17" x14ac:dyDescent="0.2">
      <c r="E91" s="800"/>
      <c r="F91" s="800"/>
      <c r="G91" s="800"/>
      <c r="H91" s="800"/>
      <c r="I91" s="800"/>
      <c r="J91" s="800"/>
      <c r="K91" s="800"/>
      <c r="L91" s="591"/>
      <c r="M91" s="810"/>
      <c r="N91" s="810"/>
      <c r="O91" s="810"/>
    </row>
    <row r="92" spans="1:17" ht="12" customHeight="1" x14ac:dyDescent="0.2">
      <c r="A92"/>
      <c r="B92"/>
      <c r="C92" s="1134" t="s">
        <v>230</v>
      </c>
      <c r="D92" s="1136"/>
      <c r="E92" s="808"/>
      <c r="F92" s="808"/>
      <c r="G92" s="800"/>
      <c r="H92" s="809"/>
      <c r="I92" s="809"/>
      <c r="J92" s="809"/>
      <c r="K92" s="809"/>
      <c r="L92" s="594"/>
      <c r="M92" s="810"/>
      <c r="N92" s="810"/>
      <c r="O92" s="760" t="s">
        <v>133</v>
      </c>
    </row>
    <row r="93" spans="1:17" x14ac:dyDescent="0.2">
      <c r="A93" s="68"/>
      <c r="B93" s="65"/>
      <c r="C93" s="65"/>
      <c r="D93" s="67"/>
      <c r="E93" s="808"/>
      <c r="F93" s="808"/>
      <c r="G93" s="808"/>
      <c r="H93" s="807"/>
      <c r="I93" s="809"/>
      <c r="J93" s="809"/>
      <c r="K93" s="809"/>
      <c r="L93" s="594"/>
      <c r="M93" s="814"/>
      <c r="N93" s="814"/>
      <c r="O93" s="810"/>
    </row>
    <row r="94" spans="1:17" ht="15" customHeight="1" x14ac:dyDescent="0.2">
      <c r="A94" s="1259" t="s">
        <v>207</v>
      </c>
      <c r="B94" s="558"/>
      <c r="C94" s="1253" t="s">
        <v>208</v>
      </c>
      <c r="D94" s="1262"/>
      <c r="E94" s="1267" t="s">
        <v>98</v>
      </c>
      <c r="F94" s="1201"/>
      <c r="G94" s="1202"/>
      <c r="H94" s="552"/>
      <c r="I94" s="1200" t="s">
        <v>99</v>
      </c>
      <c r="J94" s="1201"/>
      <c r="K94" s="1202"/>
      <c r="L94" s="552"/>
      <c r="M94" s="1200" t="s">
        <v>136</v>
      </c>
      <c r="N94" s="1201"/>
      <c r="O94" s="1202"/>
    </row>
    <row r="95" spans="1:17" ht="15" customHeight="1" x14ac:dyDescent="0.2">
      <c r="A95" s="1260"/>
      <c r="B95" s="558"/>
      <c r="C95" s="1255"/>
      <c r="D95" s="1263"/>
      <c r="E95" s="1265" t="s">
        <v>119</v>
      </c>
      <c r="F95" s="1203" t="s">
        <v>27</v>
      </c>
      <c r="G95" s="1204"/>
      <c r="H95" s="557"/>
      <c r="I95" s="1194" t="s">
        <v>119</v>
      </c>
      <c r="J95" s="1203" t="s">
        <v>27</v>
      </c>
      <c r="K95" s="1204"/>
      <c r="L95" s="557"/>
      <c r="M95" s="1194" t="s">
        <v>119</v>
      </c>
      <c r="N95" s="1289" t="s">
        <v>27</v>
      </c>
      <c r="O95" s="1242"/>
    </row>
    <row r="96" spans="1:17" ht="15" customHeight="1" x14ac:dyDescent="0.2">
      <c r="A96" s="1261"/>
      <c r="B96" s="558"/>
      <c r="C96" s="1257"/>
      <c r="D96" s="1264"/>
      <c r="E96" s="1266"/>
      <c r="F96" s="934" t="s">
        <v>28</v>
      </c>
      <c r="G96" s="947" t="s">
        <v>29</v>
      </c>
      <c r="H96" s="557"/>
      <c r="I96" s="1195"/>
      <c r="J96" s="934" t="s">
        <v>28</v>
      </c>
      <c r="K96" s="937" t="s">
        <v>29</v>
      </c>
      <c r="L96" s="557"/>
      <c r="M96" s="1195"/>
      <c r="N96" s="948" t="s">
        <v>28</v>
      </c>
      <c r="O96" s="949" t="s">
        <v>29</v>
      </c>
    </row>
    <row r="97" spans="1:15" ht="15.6" customHeight="1" x14ac:dyDescent="0.2">
      <c r="A97" s="313">
        <v>11</v>
      </c>
      <c r="B97" s="130"/>
      <c r="C97" s="314" t="s">
        <v>336</v>
      </c>
      <c r="D97" s="319"/>
      <c r="E97" s="735">
        <v>56722</v>
      </c>
      <c r="F97" s="735">
        <v>0</v>
      </c>
      <c r="G97" s="736">
        <v>56722</v>
      </c>
      <c r="H97" s="706"/>
      <c r="I97" s="700">
        <v>40985597.289999798</v>
      </c>
      <c r="J97" s="735">
        <v>0</v>
      </c>
      <c r="K97" s="736">
        <v>40985597.289999798</v>
      </c>
      <c r="L97" s="595"/>
      <c r="M97" s="761">
        <v>722.56967825534707</v>
      </c>
      <c r="N97" s="762">
        <v>0</v>
      </c>
      <c r="O97" s="763">
        <v>722.56967825534707</v>
      </c>
    </row>
    <row r="98" spans="1:15" ht="15.6" customHeight="1" x14ac:dyDescent="0.2">
      <c r="A98" s="313">
        <v>12</v>
      </c>
      <c r="B98" s="130"/>
      <c r="C98" s="314" t="s">
        <v>337</v>
      </c>
      <c r="D98" s="316"/>
      <c r="E98" s="735">
        <v>13329</v>
      </c>
      <c r="F98" s="735">
        <v>0</v>
      </c>
      <c r="G98" s="736">
        <v>13329</v>
      </c>
      <c r="H98" s="706"/>
      <c r="I98" s="700">
        <v>9647245.1300000008</v>
      </c>
      <c r="J98" s="735">
        <v>0</v>
      </c>
      <c r="K98" s="736">
        <v>9647245.1300000008</v>
      </c>
      <c r="L98" s="595"/>
      <c r="M98" s="761">
        <v>723.77861279915976</v>
      </c>
      <c r="N98" s="762">
        <v>0</v>
      </c>
      <c r="O98" s="763">
        <v>723.77861279915976</v>
      </c>
    </row>
    <row r="99" spans="1:15" ht="15.6" customHeight="1" x14ac:dyDescent="0.2">
      <c r="A99" s="313">
        <v>30</v>
      </c>
      <c r="B99" s="130"/>
      <c r="C99" s="314" t="s">
        <v>338</v>
      </c>
      <c r="D99" s="316"/>
      <c r="E99" s="735">
        <v>92869</v>
      </c>
      <c r="F99" s="735">
        <v>81212</v>
      </c>
      <c r="G99" s="736">
        <v>11657</v>
      </c>
      <c r="H99" s="706"/>
      <c r="I99" s="700">
        <v>67000074.539999112</v>
      </c>
      <c r="J99" s="735">
        <v>58593454.849999003</v>
      </c>
      <c r="K99" s="736">
        <v>8406619.6900001094</v>
      </c>
      <c r="L99" s="595"/>
      <c r="M99" s="761">
        <v>721.44714102659782</v>
      </c>
      <c r="N99" s="762">
        <v>721.48764776140229</v>
      </c>
      <c r="O99" s="763">
        <v>721.16493866347344</v>
      </c>
    </row>
    <row r="100" spans="1:15" ht="15.6" customHeight="1" x14ac:dyDescent="0.2">
      <c r="A100" s="313">
        <v>40</v>
      </c>
      <c r="B100" s="148"/>
      <c r="C100" s="314" t="s">
        <v>339</v>
      </c>
      <c r="D100" s="316"/>
      <c r="E100" s="735">
        <v>22578</v>
      </c>
      <c r="F100" s="735">
        <v>17648</v>
      </c>
      <c r="G100" s="736">
        <v>4930</v>
      </c>
      <c r="H100" s="706"/>
      <c r="I100" s="700">
        <v>16333691.250000011</v>
      </c>
      <c r="J100" s="735">
        <v>12765328.4</v>
      </c>
      <c r="K100" s="736">
        <v>3568362.8500000099</v>
      </c>
      <c r="L100" s="595"/>
      <c r="M100" s="761">
        <v>723.43392904597442</v>
      </c>
      <c r="N100" s="762">
        <v>723.33003173164104</v>
      </c>
      <c r="O100" s="763">
        <v>723.8058519269797</v>
      </c>
    </row>
    <row r="101" spans="1:15" ht="15.6" customHeight="1" x14ac:dyDescent="0.2">
      <c r="A101" s="313">
        <v>87</v>
      </c>
      <c r="B101" s="130"/>
      <c r="C101" s="380" t="s">
        <v>474</v>
      </c>
      <c r="D101" s="316"/>
      <c r="E101" s="735">
        <v>2223229</v>
      </c>
      <c r="F101" s="735">
        <v>2223229</v>
      </c>
      <c r="G101" s="736">
        <v>0</v>
      </c>
      <c r="H101" s="706"/>
      <c r="I101" s="700">
        <v>1604952428.72</v>
      </c>
      <c r="J101" s="735">
        <v>1604952428.72</v>
      </c>
      <c r="K101" s="736">
        <v>0</v>
      </c>
      <c r="L101" s="595"/>
      <c r="M101" s="761">
        <v>721.90153543337192</v>
      </c>
      <c r="N101" s="762">
        <v>721.90153543337192</v>
      </c>
      <c r="O101" s="763">
        <v>0</v>
      </c>
    </row>
    <row r="102" spans="1:15" ht="15.6" customHeight="1" x14ac:dyDescent="0.2">
      <c r="A102" s="313">
        <v>88</v>
      </c>
      <c r="B102" s="148"/>
      <c r="C102" s="380" t="s">
        <v>475</v>
      </c>
      <c r="D102" s="316"/>
      <c r="E102" s="735">
        <v>1861934</v>
      </c>
      <c r="F102" s="735">
        <v>1861934</v>
      </c>
      <c r="G102" s="736">
        <v>0</v>
      </c>
      <c r="H102" s="706"/>
      <c r="I102" s="700">
        <v>1346156531.6700301</v>
      </c>
      <c r="J102" s="735">
        <v>1346156531.6700301</v>
      </c>
      <c r="K102" s="736">
        <v>0</v>
      </c>
      <c r="L102" s="595"/>
      <c r="M102" s="761">
        <v>722.98831842054017</v>
      </c>
      <c r="N102" s="762">
        <v>722.98831842054017</v>
      </c>
      <c r="O102" s="763">
        <v>0</v>
      </c>
    </row>
    <row r="103" spans="1:15" ht="15" customHeight="1" x14ac:dyDescent="0.2">
      <c r="A103" s="431"/>
      <c r="B103" s="59"/>
      <c r="C103" s="963" t="s">
        <v>612</v>
      </c>
      <c r="D103" s="964"/>
      <c r="E103" s="957">
        <v>4270661</v>
      </c>
      <c r="F103" s="957">
        <v>4184023</v>
      </c>
      <c r="G103" s="957">
        <v>86638</v>
      </c>
      <c r="H103" s="800"/>
      <c r="I103" s="957">
        <v>3085075568.600029</v>
      </c>
      <c r="J103" s="957">
        <v>3022467743.640029</v>
      </c>
      <c r="K103" s="957">
        <v>62607824.959999919</v>
      </c>
      <c r="L103" s="591"/>
      <c r="M103" s="965">
        <v>722.38830677500016</v>
      </c>
      <c r="N103" s="965">
        <v>722.3831569855206</v>
      </c>
      <c r="O103" s="965">
        <v>722.63700639442186</v>
      </c>
    </row>
    <row r="104" spans="1:15" ht="22.5" customHeight="1" x14ac:dyDescent="0.2">
      <c r="A104" s="14" t="s">
        <v>222</v>
      </c>
      <c r="D104" s="67"/>
      <c r="E104" s="800"/>
      <c r="F104" s="800"/>
      <c r="G104" s="800"/>
      <c r="H104" s="800"/>
      <c r="I104" s="800"/>
      <c r="J104" s="800"/>
      <c r="K104" s="800"/>
      <c r="L104" s="591"/>
      <c r="M104" s="810"/>
      <c r="N104" s="810"/>
      <c r="O104" s="810"/>
    </row>
    <row r="105" spans="1:15" ht="15.6" customHeight="1" x14ac:dyDescent="0.2">
      <c r="E105" s="800"/>
      <c r="F105" s="800"/>
      <c r="G105" s="800"/>
      <c r="H105" s="800"/>
      <c r="I105" s="800"/>
      <c r="J105" s="800"/>
      <c r="K105" s="800"/>
      <c r="L105" s="591"/>
      <c r="M105" s="810"/>
      <c r="N105" s="810"/>
      <c r="O105" s="810"/>
    </row>
    <row r="106" spans="1:15" ht="12" customHeight="1" x14ac:dyDescent="0.2">
      <c r="A106"/>
      <c r="B106"/>
      <c r="C106" s="1134" t="s">
        <v>476</v>
      </c>
      <c r="D106" s="1136"/>
      <c r="E106" s="808"/>
      <c r="F106" s="808"/>
      <c r="G106" s="800"/>
      <c r="H106" s="809"/>
      <c r="I106" s="809"/>
      <c r="J106" s="809"/>
      <c r="K106" s="809"/>
      <c r="L106" s="594"/>
      <c r="M106" s="810"/>
      <c r="N106" s="810"/>
      <c r="O106" s="810"/>
    </row>
    <row r="107" spans="1:15" ht="15.6" customHeight="1" x14ac:dyDescent="0.2">
      <c r="A107" s="68"/>
      <c r="B107" s="65"/>
      <c r="C107" s="65"/>
      <c r="D107" s="67"/>
      <c r="E107" s="808"/>
      <c r="F107" s="808"/>
      <c r="G107" s="808"/>
      <c r="H107" s="807"/>
      <c r="I107" s="809"/>
      <c r="J107" s="809"/>
      <c r="K107" s="809"/>
      <c r="L107" s="594"/>
      <c r="M107" s="814"/>
      <c r="N107" s="814"/>
      <c r="O107" s="810"/>
    </row>
    <row r="108" spans="1:15" ht="15" customHeight="1" x14ac:dyDescent="0.2">
      <c r="A108" s="1259" t="s">
        <v>207</v>
      </c>
      <c r="B108" s="558"/>
      <c r="C108" s="1253" t="s">
        <v>208</v>
      </c>
      <c r="D108" s="1262"/>
      <c r="E108" s="1267" t="s">
        <v>98</v>
      </c>
      <c r="F108" s="1201"/>
      <c r="G108" s="1202"/>
      <c r="H108" s="552"/>
      <c r="I108" s="1200" t="s">
        <v>99</v>
      </c>
      <c r="J108" s="1201"/>
      <c r="K108" s="1202"/>
      <c r="L108" s="552"/>
      <c r="M108" s="1200" t="s">
        <v>136</v>
      </c>
      <c r="N108" s="1201"/>
      <c r="O108" s="1202"/>
    </row>
    <row r="109" spans="1:15" ht="15" customHeight="1" x14ac:dyDescent="0.2">
      <c r="A109" s="1260"/>
      <c r="B109" s="558"/>
      <c r="C109" s="1255"/>
      <c r="D109" s="1263"/>
      <c r="E109" s="1265" t="s">
        <v>119</v>
      </c>
      <c r="F109" s="1203" t="s">
        <v>27</v>
      </c>
      <c r="G109" s="1204"/>
      <c r="H109" s="557"/>
      <c r="I109" s="1194" t="s">
        <v>119</v>
      </c>
      <c r="J109" s="1203" t="s">
        <v>27</v>
      </c>
      <c r="K109" s="1204"/>
      <c r="L109" s="557"/>
      <c r="M109" s="1194" t="s">
        <v>119</v>
      </c>
      <c r="N109" s="1289" t="s">
        <v>27</v>
      </c>
      <c r="O109" s="1242"/>
    </row>
    <row r="110" spans="1:15" ht="15" customHeight="1" x14ac:dyDescent="0.2">
      <c r="A110" s="1261"/>
      <c r="B110" s="558"/>
      <c r="C110" s="1257"/>
      <c r="D110" s="1264"/>
      <c r="E110" s="1266"/>
      <c r="F110" s="934" t="s">
        <v>28</v>
      </c>
      <c r="G110" s="947" t="s">
        <v>29</v>
      </c>
      <c r="H110" s="557"/>
      <c r="I110" s="1195"/>
      <c r="J110" s="934" t="s">
        <v>28</v>
      </c>
      <c r="K110" s="937" t="s">
        <v>29</v>
      </c>
      <c r="L110" s="557"/>
      <c r="M110" s="1195"/>
      <c r="N110" s="948" t="s">
        <v>28</v>
      </c>
      <c r="O110" s="949" t="s">
        <v>29</v>
      </c>
    </row>
    <row r="111" spans="1:15" ht="15.6" customHeight="1" x14ac:dyDescent="0.2">
      <c r="A111" s="313">
        <v>22</v>
      </c>
      <c r="B111" s="130"/>
      <c r="C111" s="437" t="s">
        <v>486</v>
      </c>
      <c r="D111" s="319"/>
      <c r="E111" s="735">
        <v>993</v>
      </c>
      <c r="F111" s="735">
        <v>993</v>
      </c>
      <c r="G111" s="736">
        <v>0</v>
      </c>
      <c r="H111" s="706"/>
      <c r="I111" s="700">
        <v>834060.41000001098</v>
      </c>
      <c r="J111" s="735">
        <v>834060.41000001098</v>
      </c>
      <c r="K111" s="736">
        <v>0</v>
      </c>
      <c r="L111" s="595"/>
      <c r="M111" s="761">
        <v>839.93998992951765</v>
      </c>
      <c r="N111" s="762">
        <v>839.93998992951765</v>
      </c>
      <c r="O111" s="763">
        <v>0</v>
      </c>
    </row>
    <row r="112" spans="1:15" ht="15.6" customHeight="1" x14ac:dyDescent="0.2">
      <c r="A112" s="313">
        <v>26</v>
      </c>
      <c r="B112" s="130"/>
      <c r="C112" s="380" t="s">
        <v>487</v>
      </c>
      <c r="D112" s="316"/>
      <c r="E112" s="735">
        <v>1831</v>
      </c>
      <c r="F112" s="735">
        <v>1831</v>
      </c>
      <c r="G112" s="736">
        <v>0</v>
      </c>
      <c r="H112" s="706"/>
      <c r="I112" s="700">
        <v>1357002.6499999899</v>
      </c>
      <c r="J112" s="735">
        <v>1357002.6499999899</v>
      </c>
      <c r="K112" s="736">
        <v>0</v>
      </c>
      <c r="L112" s="595"/>
      <c r="M112" s="761">
        <v>741.12651556525941</v>
      </c>
      <c r="N112" s="762">
        <v>741.12651556525941</v>
      </c>
      <c r="O112" s="763">
        <v>0</v>
      </c>
    </row>
    <row r="113" spans="1:20" ht="15.6" customHeight="1" x14ac:dyDescent="0.2">
      <c r="A113" s="313">
        <v>37</v>
      </c>
      <c r="B113" s="130"/>
      <c r="C113" s="380" t="s">
        <v>488</v>
      </c>
      <c r="D113" s="316"/>
      <c r="E113" s="735">
        <v>24</v>
      </c>
      <c r="F113" s="735">
        <v>24</v>
      </c>
      <c r="G113" s="736">
        <v>0</v>
      </c>
      <c r="H113" s="706"/>
      <c r="I113" s="700">
        <v>28484.119999999199</v>
      </c>
      <c r="J113" s="735">
        <v>28484.119999999199</v>
      </c>
      <c r="K113" s="736">
        <v>0</v>
      </c>
      <c r="L113" s="595"/>
      <c r="M113" s="761">
        <v>1186.8383333332999</v>
      </c>
      <c r="N113" s="762">
        <v>1186.8383333332999</v>
      </c>
      <c r="O113" s="763">
        <v>0</v>
      </c>
    </row>
    <row r="114" spans="1:20" ht="15.6" customHeight="1" x14ac:dyDescent="0.2">
      <c r="A114" s="313">
        <v>38</v>
      </c>
      <c r="B114" s="148"/>
      <c r="C114" s="380" t="s">
        <v>489</v>
      </c>
      <c r="D114" s="316"/>
      <c r="E114" s="735">
        <v>2</v>
      </c>
      <c r="F114" s="735">
        <v>2</v>
      </c>
      <c r="G114" s="736">
        <v>0</v>
      </c>
      <c r="H114" s="706"/>
      <c r="I114" s="700">
        <v>3876.4800000004502</v>
      </c>
      <c r="J114" s="735">
        <v>3876.4800000004502</v>
      </c>
      <c r="K114" s="736">
        <v>0</v>
      </c>
      <c r="L114" s="595"/>
      <c r="M114" s="761">
        <v>1938.2400000002251</v>
      </c>
      <c r="N114" s="762">
        <v>1938.2400000002251</v>
      </c>
      <c r="O114" s="763">
        <v>0</v>
      </c>
    </row>
    <row r="115" spans="1:20" ht="15.6" customHeight="1" x14ac:dyDescent="0.2">
      <c r="A115" s="313">
        <v>54</v>
      </c>
      <c r="B115" s="148"/>
      <c r="C115" s="380" t="s">
        <v>491</v>
      </c>
      <c r="D115" s="316"/>
      <c r="E115" s="735">
        <v>15</v>
      </c>
      <c r="F115" s="735">
        <v>15</v>
      </c>
      <c r="G115" s="736">
        <v>0</v>
      </c>
      <c r="H115" s="706"/>
      <c r="I115" s="700">
        <v>31744.210000000901</v>
      </c>
      <c r="J115" s="735">
        <v>31744.210000000901</v>
      </c>
      <c r="K115" s="736">
        <v>0</v>
      </c>
      <c r="L115" s="595"/>
      <c r="M115" s="761">
        <v>2116.2806666667266</v>
      </c>
      <c r="N115" s="762">
        <v>2116.2806666667266</v>
      </c>
      <c r="O115" s="763">
        <v>0</v>
      </c>
    </row>
    <row r="116" spans="1:20" ht="15.6" customHeight="1" x14ac:dyDescent="0.2">
      <c r="A116" s="313">
        <v>56</v>
      </c>
      <c r="B116" s="148"/>
      <c r="C116" s="380" t="s">
        <v>481</v>
      </c>
      <c r="D116" s="316"/>
      <c r="E116" s="735">
        <v>982</v>
      </c>
      <c r="F116" s="735">
        <v>982</v>
      </c>
      <c r="G116" s="736">
        <v>0</v>
      </c>
      <c r="H116" s="706"/>
      <c r="I116" s="700">
        <v>1279880.1799999799</v>
      </c>
      <c r="J116" s="735">
        <v>1279880.1799999799</v>
      </c>
      <c r="K116" s="736">
        <v>0</v>
      </c>
      <c r="L116" s="595"/>
      <c r="M116" s="761">
        <v>1303.3403054989612</v>
      </c>
      <c r="N116" s="762">
        <v>1303.3403054989612</v>
      </c>
      <c r="O116" s="763">
        <v>0</v>
      </c>
    </row>
    <row r="117" spans="1:20" ht="15.6" customHeight="1" x14ac:dyDescent="0.2">
      <c r="A117" s="313">
        <v>58</v>
      </c>
      <c r="B117" s="130"/>
      <c r="C117" s="380" t="s">
        <v>482</v>
      </c>
      <c r="D117" s="316"/>
      <c r="E117" s="735">
        <v>302</v>
      </c>
      <c r="F117" s="735">
        <v>302</v>
      </c>
      <c r="G117" s="736">
        <v>0</v>
      </c>
      <c r="H117" s="706"/>
      <c r="I117" s="700">
        <v>2405251.8100004401</v>
      </c>
      <c r="J117" s="735">
        <v>2405251.8100004401</v>
      </c>
      <c r="K117" s="736">
        <v>0</v>
      </c>
      <c r="L117" s="595"/>
      <c r="M117" s="761">
        <v>7964.4099668888748</v>
      </c>
      <c r="N117" s="762">
        <v>7964.4099668888748</v>
      </c>
      <c r="O117" s="763">
        <v>0</v>
      </c>
    </row>
    <row r="118" spans="1:20" ht="15.6" customHeight="1" x14ac:dyDescent="0.2">
      <c r="A118" s="313">
        <v>59</v>
      </c>
      <c r="B118" s="130"/>
      <c r="C118" s="380" t="s">
        <v>483</v>
      </c>
      <c r="D118" s="316"/>
      <c r="E118" s="735">
        <v>551</v>
      </c>
      <c r="F118" s="735">
        <v>551</v>
      </c>
      <c r="G118" s="736">
        <v>0</v>
      </c>
      <c r="H118" s="706"/>
      <c r="I118" s="700">
        <v>3752442.4800001201</v>
      </c>
      <c r="J118" s="735">
        <v>3752442.4800001201</v>
      </c>
      <c r="K118" s="736">
        <v>0</v>
      </c>
      <c r="L118" s="595"/>
      <c r="M118" s="761">
        <v>6810.2404355719054</v>
      </c>
      <c r="N118" s="762">
        <v>6810.2404355719054</v>
      </c>
      <c r="O118" s="763">
        <v>0</v>
      </c>
    </row>
    <row r="119" spans="1:20" ht="15.6" customHeight="1" x14ac:dyDescent="0.2">
      <c r="A119" s="313">
        <v>60</v>
      </c>
      <c r="B119" s="130"/>
      <c r="C119" s="380" t="s">
        <v>495</v>
      </c>
      <c r="D119" s="316"/>
      <c r="E119" s="735">
        <v>16</v>
      </c>
      <c r="F119" s="735">
        <v>16</v>
      </c>
      <c r="G119" s="736">
        <v>0</v>
      </c>
      <c r="H119" s="706"/>
      <c r="I119" s="700">
        <v>24202.7099999934</v>
      </c>
      <c r="J119" s="735">
        <v>24202.7099999934</v>
      </c>
      <c r="K119" s="736">
        <v>0</v>
      </c>
      <c r="L119" s="595"/>
      <c r="M119" s="761">
        <v>1512.6693749995875</v>
      </c>
      <c r="N119" s="762">
        <v>1512.6693749995875</v>
      </c>
      <c r="O119" s="763">
        <v>0</v>
      </c>
    </row>
    <row r="120" spans="1:20" ht="15.6" hidden="1" customHeight="1" x14ac:dyDescent="0.2">
      <c r="A120" s="313">
        <v>76</v>
      </c>
      <c r="B120" s="130"/>
      <c r="C120" s="380" t="s">
        <v>484</v>
      </c>
      <c r="D120" s="316"/>
      <c r="E120" s="735">
        <v>0</v>
      </c>
      <c r="F120" s="735">
        <v>0</v>
      </c>
      <c r="G120" s="736">
        <v>0</v>
      </c>
      <c r="H120" s="706"/>
      <c r="I120" s="700">
        <v>0</v>
      </c>
      <c r="J120" s="735">
        <v>0</v>
      </c>
      <c r="K120" s="736">
        <v>0</v>
      </c>
      <c r="L120" s="595"/>
      <c r="M120" s="761">
        <v>0</v>
      </c>
      <c r="N120" s="762">
        <v>0</v>
      </c>
      <c r="O120" s="763">
        <v>0</v>
      </c>
    </row>
    <row r="121" spans="1:20" ht="15.6" customHeight="1" x14ac:dyDescent="0.2">
      <c r="A121" s="313">
        <v>85</v>
      </c>
      <c r="B121" s="130"/>
      <c r="C121" s="314" t="s">
        <v>107</v>
      </c>
      <c r="D121" s="316"/>
      <c r="E121" s="735">
        <v>5386</v>
      </c>
      <c r="F121" s="735">
        <v>5386</v>
      </c>
      <c r="G121" s="736">
        <v>0</v>
      </c>
      <c r="H121" s="706"/>
      <c r="I121" s="700">
        <v>7676548.2700000303</v>
      </c>
      <c r="J121" s="735">
        <v>7676548.2700000303</v>
      </c>
      <c r="K121" s="736">
        <v>0</v>
      </c>
      <c r="L121" s="595"/>
      <c r="M121" s="761">
        <v>1425.2781786112198</v>
      </c>
      <c r="N121" s="762">
        <v>1425.2781786112198</v>
      </c>
      <c r="O121" s="763">
        <v>0</v>
      </c>
    </row>
    <row r="122" spans="1:20" ht="15.6" customHeight="1" x14ac:dyDescent="0.2">
      <c r="A122" s="313">
        <v>86</v>
      </c>
      <c r="B122" s="130"/>
      <c r="C122" s="314" t="s">
        <v>108</v>
      </c>
      <c r="D122" s="316"/>
      <c r="E122" s="735">
        <v>6562</v>
      </c>
      <c r="F122" s="735">
        <v>6562</v>
      </c>
      <c r="G122" s="736">
        <v>0</v>
      </c>
      <c r="H122" s="706"/>
      <c r="I122" s="700">
        <v>9317396.4199994206</v>
      </c>
      <c r="J122" s="735">
        <v>9317396.4199994206</v>
      </c>
      <c r="K122" s="736">
        <v>0</v>
      </c>
      <c r="L122" s="595"/>
      <c r="M122" s="761">
        <v>1419.9019231940599</v>
      </c>
      <c r="N122" s="762">
        <v>1419.9019231940599</v>
      </c>
      <c r="O122" s="763">
        <v>0</v>
      </c>
    </row>
    <row r="123" spans="1:20" ht="15.6" customHeight="1" x14ac:dyDescent="0.2">
      <c r="A123" s="313">
        <v>89</v>
      </c>
      <c r="B123" s="130"/>
      <c r="C123" s="380" t="s">
        <v>485</v>
      </c>
      <c r="D123" s="316"/>
      <c r="E123" s="735">
        <v>58</v>
      </c>
      <c r="F123" s="735">
        <v>58</v>
      </c>
      <c r="G123" s="736">
        <v>0</v>
      </c>
      <c r="H123" s="706"/>
      <c r="I123" s="700">
        <v>38926.760000005401</v>
      </c>
      <c r="J123" s="735">
        <v>38926.760000005401</v>
      </c>
      <c r="K123" s="736">
        <v>0</v>
      </c>
      <c r="L123" s="595"/>
      <c r="M123" s="761">
        <v>671.15103448285174</v>
      </c>
      <c r="N123" s="762">
        <v>671.15103448285174</v>
      </c>
      <c r="O123" s="763">
        <v>0</v>
      </c>
    </row>
    <row r="124" spans="1:20" ht="15.6" customHeight="1" x14ac:dyDescent="0.2">
      <c r="A124" s="434">
        <v>96</v>
      </c>
      <c r="B124" s="130"/>
      <c r="C124" s="380" t="s">
        <v>609</v>
      </c>
      <c r="D124" s="599"/>
      <c r="E124" s="735">
        <v>6634</v>
      </c>
      <c r="F124" s="735">
        <v>6634</v>
      </c>
      <c r="G124" s="736">
        <v>0</v>
      </c>
      <c r="H124" s="706"/>
      <c r="I124" s="700">
        <v>6804325.9100004099</v>
      </c>
      <c r="J124" s="735">
        <v>6804325.9100004099</v>
      </c>
      <c r="K124" s="736">
        <v>0</v>
      </c>
      <c r="L124" s="595"/>
      <c r="M124" s="761">
        <v>1025.6746924932786</v>
      </c>
      <c r="N124" s="762">
        <v>1025.6746924932786</v>
      </c>
      <c r="O124" s="763">
        <v>0</v>
      </c>
    </row>
    <row r="125" spans="1:20" ht="15" customHeight="1" x14ac:dyDescent="0.2">
      <c r="A125" s="431"/>
      <c r="B125" s="59"/>
      <c r="C125" s="963" t="s">
        <v>613</v>
      </c>
      <c r="D125" s="964"/>
      <c r="E125" s="957">
        <v>23356</v>
      </c>
      <c r="F125" s="957">
        <v>23356</v>
      </c>
      <c r="G125" s="957">
        <v>0</v>
      </c>
      <c r="H125" s="800"/>
      <c r="I125" s="957">
        <v>33554142.410000402</v>
      </c>
      <c r="J125" s="957">
        <v>33554142.410000402</v>
      </c>
      <c r="K125" s="957">
        <v>0</v>
      </c>
      <c r="L125" s="591"/>
      <c r="M125" s="956">
        <v>1436.6390824627676</v>
      </c>
      <c r="N125" s="956">
        <v>1436.6390824627676</v>
      </c>
      <c r="O125" s="956">
        <v>0</v>
      </c>
    </row>
    <row r="126" spans="1:20" ht="23.25" customHeight="1" x14ac:dyDescent="0.2">
      <c r="A126" s="14" t="s">
        <v>222</v>
      </c>
      <c r="D126" s="67"/>
      <c r="E126" s="730"/>
    </row>
    <row r="127" spans="1:20" ht="16.5" customHeight="1" x14ac:dyDescent="0.2">
      <c r="F127" s="396"/>
    </row>
    <row r="128" spans="1:20" ht="14.1" customHeight="1" x14ac:dyDescent="0.2">
      <c r="A128" s="64" t="str">
        <f>A1</f>
        <v>Boletim Estatístico da Previdência Social - Vol. 19 Nº 09</v>
      </c>
      <c r="B128" s="18"/>
      <c r="C128" s="18"/>
      <c r="D128" s="18"/>
      <c r="E128" s="18"/>
      <c r="F128" s="18"/>
      <c r="G128" s="18"/>
      <c r="H128" s="18"/>
      <c r="I128" s="18"/>
      <c r="J128" s="18"/>
      <c r="K128" s="18"/>
      <c r="L128" s="18"/>
      <c r="N128" s="1205">
        <f>N1</f>
        <v>41883</v>
      </c>
      <c r="O128" s="1205"/>
      <c r="P128" s="158"/>
      <c r="Q128" s="18"/>
      <c r="R128" s="18"/>
      <c r="S128" s="158"/>
      <c r="T128" s="158"/>
    </row>
    <row r="129" spans="1:20" ht="11.25" customHeight="1" x14ac:dyDescent="0.2">
      <c r="A129" s="50"/>
      <c r="B129" s="18"/>
      <c r="C129" s="18"/>
      <c r="D129" s="18"/>
      <c r="E129" s="18"/>
      <c r="F129" s="18"/>
      <c r="G129" s="18"/>
      <c r="H129" s="18"/>
      <c r="I129" s="18"/>
      <c r="J129" s="18"/>
      <c r="K129" s="18"/>
      <c r="L129" s="18"/>
      <c r="M129" s="18"/>
      <c r="N129" s="18"/>
      <c r="O129" s="18"/>
      <c r="P129" s="18"/>
      <c r="Q129" s="1212" t="s">
        <v>746</v>
      </c>
      <c r="R129" s="1213"/>
      <c r="S129" s="1213"/>
      <c r="T129" s="1213"/>
    </row>
    <row r="130" spans="1:20" x14ac:dyDescent="0.2">
      <c r="A130" s="50"/>
      <c r="B130" s="18"/>
      <c r="C130" s="18"/>
      <c r="D130" s="18"/>
      <c r="E130" s="18"/>
      <c r="F130" s="18"/>
      <c r="G130" s="18"/>
      <c r="H130" s="18"/>
      <c r="I130" s="18"/>
      <c r="J130" s="18"/>
      <c r="K130" s="18"/>
      <c r="L130" s="18"/>
      <c r="M130" s="18"/>
      <c r="N130" s="18"/>
      <c r="O130" s="18"/>
      <c r="P130" s="18"/>
      <c r="Q130" s="18"/>
      <c r="R130" s="18"/>
      <c r="S130" s="158"/>
      <c r="T130" s="158"/>
    </row>
    <row r="131" spans="1:20" x14ac:dyDescent="0.2">
      <c r="A131" s="50"/>
      <c r="B131" s="18"/>
      <c r="C131" s="18"/>
      <c r="D131" s="18"/>
      <c r="E131" s="18"/>
      <c r="F131" s="18"/>
      <c r="G131" s="18"/>
      <c r="H131" s="18"/>
      <c r="I131" s="18"/>
      <c r="J131" s="18"/>
      <c r="K131" s="18"/>
      <c r="L131" s="18"/>
      <c r="M131" s="18"/>
      <c r="N131" s="18"/>
      <c r="O131" s="18"/>
      <c r="P131" s="18"/>
      <c r="Q131" s="381" t="s">
        <v>340</v>
      </c>
      <c r="R131" s="18"/>
      <c r="S131" s="321" t="s">
        <v>341</v>
      </c>
      <c r="T131" s="18"/>
    </row>
    <row r="132" spans="1:20" x14ac:dyDescent="0.2">
      <c r="A132" s="50"/>
      <c r="B132" s="18"/>
      <c r="C132" s="18"/>
      <c r="D132" s="18"/>
      <c r="E132" s="18"/>
      <c r="F132" s="18"/>
      <c r="G132" s="18"/>
      <c r="H132" s="18"/>
      <c r="I132" s="18"/>
      <c r="J132" s="18"/>
      <c r="K132" s="18"/>
      <c r="L132" s="18"/>
      <c r="M132" s="18"/>
      <c r="N132" s="18"/>
      <c r="O132" s="18"/>
      <c r="P132" s="18"/>
      <c r="Q132" s="18"/>
      <c r="R132" s="98">
        <f>SUM(R133:R137)</f>
        <v>1</v>
      </c>
      <c r="S132" s="18"/>
      <c r="T132" s="98">
        <f>SUM(T133:T137)</f>
        <v>0.99999999999999989</v>
      </c>
    </row>
    <row r="133" spans="1:20" ht="12.75" customHeight="1" x14ac:dyDescent="0.2">
      <c r="A133" s="50"/>
      <c r="B133" s="18"/>
      <c r="C133" s="18"/>
      <c r="D133" s="18"/>
      <c r="E133" s="18"/>
      <c r="F133" s="18"/>
      <c r="G133" s="18"/>
      <c r="H133" s="18"/>
      <c r="I133" s="18"/>
      <c r="J133" s="18"/>
      <c r="K133" s="18"/>
      <c r="L133" s="18"/>
      <c r="M133" s="18"/>
      <c r="N133" s="18"/>
      <c r="O133" s="18"/>
      <c r="P133" s="18"/>
      <c r="Q133" s="19" t="s">
        <v>180</v>
      </c>
      <c r="R133" s="98">
        <f>'11'!$H$27/100</f>
        <v>0.36204050592098574</v>
      </c>
      <c r="S133" s="869" t="s">
        <v>139</v>
      </c>
      <c r="T133" s="98">
        <f>'11'!$P$24/100</f>
        <v>0.29575844842027776</v>
      </c>
    </row>
    <row r="134" spans="1:20" ht="12.75" customHeight="1" x14ac:dyDescent="0.2">
      <c r="A134" s="50"/>
      <c r="B134" s="18"/>
      <c r="C134" s="18"/>
      <c r="D134" s="18"/>
      <c r="E134" s="18"/>
      <c r="F134" s="18"/>
      <c r="G134" s="18"/>
      <c r="H134" s="18"/>
      <c r="I134" s="18"/>
      <c r="J134" s="18"/>
      <c r="K134" s="18"/>
      <c r="L134" s="18"/>
      <c r="M134" s="18"/>
      <c r="N134" s="18"/>
      <c r="O134" s="18"/>
      <c r="P134" s="18"/>
      <c r="Q134" s="869" t="s">
        <v>139</v>
      </c>
      <c r="R134" s="98">
        <f>'11'!$H$24/100</f>
        <v>0.22687824976665347</v>
      </c>
      <c r="S134" s="19" t="s">
        <v>140</v>
      </c>
      <c r="T134" s="98">
        <f>'11'!$P$26/100</f>
        <v>0.27152838308887361</v>
      </c>
    </row>
    <row r="135" spans="1:20" ht="12.75" customHeight="1" x14ac:dyDescent="0.2">
      <c r="A135" s="50"/>
      <c r="B135" s="18"/>
      <c r="C135" s="18"/>
      <c r="D135" s="18"/>
      <c r="E135" s="18"/>
      <c r="F135" s="18"/>
      <c r="G135" s="18"/>
      <c r="H135" s="18"/>
      <c r="I135" s="18"/>
      <c r="J135" s="18"/>
      <c r="K135" s="18"/>
      <c r="L135" s="18"/>
      <c r="M135" s="18"/>
      <c r="N135" s="18"/>
      <c r="O135" s="18"/>
      <c r="P135" s="18"/>
      <c r="Q135" s="19" t="s">
        <v>140</v>
      </c>
      <c r="R135" s="98">
        <f>'11'!$H$26/100</f>
        <v>0.20260320108221394</v>
      </c>
      <c r="S135" s="19" t="s">
        <v>180</v>
      </c>
      <c r="T135" s="98">
        <f>'11'!$P$27/100</f>
        <v>0.26055820569720217</v>
      </c>
    </row>
    <row r="136" spans="1:20" x14ac:dyDescent="0.2">
      <c r="A136" s="50"/>
      <c r="B136" s="18"/>
      <c r="C136" s="18"/>
      <c r="D136" s="18"/>
      <c r="E136" s="18"/>
      <c r="F136" s="18"/>
      <c r="G136" s="18"/>
      <c r="H136" s="18"/>
      <c r="I136" s="18"/>
      <c r="J136" s="18"/>
      <c r="K136" s="18"/>
      <c r="L136" s="18"/>
      <c r="M136" s="18"/>
      <c r="N136" s="18"/>
      <c r="O136" s="18"/>
      <c r="P136" s="18"/>
      <c r="Q136" s="19" t="s">
        <v>179</v>
      </c>
      <c r="R136" s="98">
        <f>'11'!$H$25/100</f>
        <v>0.1391037390350493</v>
      </c>
      <c r="S136" s="19" t="s">
        <v>179</v>
      </c>
      <c r="T136" s="98">
        <f>'11'!$P$25/100</f>
        <v>0.15736116625452989</v>
      </c>
    </row>
    <row r="137" spans="1:20" x14ac:dyDescent="0.2">
      <c r="A137" s="50"/>
      <c r="B137" s="18"/>
      <c r="C137" s="18"/>
      <c r="D137" s="18"/>
      <c r="E137" s="18"/>
      <c r="F137" s="18"/>
      <c r="G137" s="18"/>
      <c r="H137" s="18"/>
      <c r="I137" s="18"/>
      <c r="J137" s="18"/>
      <c r="K137" s="18"/>
      <c r="L137" s="18"/>
      <c r="M137" s="18"/>
      <c r="N137" s="18"/>
      <c r="O137" s="18"/>
      <c r="P137" s="18"/>
      <c r="Q137" s="19" t="s">
        <v>181</v>
      </c>
      <c r="R137" s="98">
        <f>'11'!$H$28/100</f>
        <v>6.9374304195097561E-2</v>
      </c>
      <c r="S137" s="19" t="s">
        <v>181</v>
      </c>
      <c r="T137" s="98">
        <f>'11'!$P$28/100</f>
        <v>1.4793796539116522E-2</v>
      </c>
    </row>
    <row r="138" spans="1:20" x14ac:dyDescent="0.2">
      <c r="A138" s="50"/>
      <c r="B138" s="18"/>
      <c r="C138" s="18"/>
      <c r="D138" s="18"/>
      <c r="E138" s="18"/>
      <c r="F138" s="18"/>
      <c r="G138" s="18"/>
      <c r="H138" s="18"/>
      <c r="I138" s="18"/>
      <c r="J138" s="18"/>
      <c r="K138" s="18"/>
      <c r="L138" s="18"/>
      <c r="M138" s="18"/>
      <c r="N138" s="18"/>
      <c r="O138" s="18"/>
      <c r="P138" s="18"/>
      <c r="Q138" s="18"/>
      <c r="R138" s="18"/>
      <c r="S138" s="158"/>
      <c r="T138" s="158"/>
    </row>
    <row r="139" spans="1:20" x14ac:dyDescent="0.2">
      <c r="A139" s="50"/>
      <c r="B139" s="18"/>
      <c r="C139" s="18"/>
      <c r="D139" s="18"/>
      <c r="E139" s="18"/>
      <c r="F139" s="18"/>
      <c r="G139" s="18"/>
      <c r="H139" s="18"/>
      <c r="I139" s="18"/>
      <c r="J139" s="18"/>
      <c r="K139" s="18"/>
      <c r="L139" s="18"/>
      <c r="M139" s="18"/>
      <c r="N139" s="18"/>
      <c r="O139" s="18"/>
      <c r="P139" s="18"/>
      <c r="Q139" s="382" t="s">
        <v>342</v>
      </c>
      <c r="R139" s="18"/>
      <c r="S139" s="18"/>
      <c r="T139" s="383" t="s">
        <v>343</v>
      </c>
    </row>
    <row r="140" spans="1:20" x14ac:dyDescent="0.2">
      <c r="A140" s="50"/>
      <c r="B140" s="18"/>
      <c r="C140" s="18"/>
      <c r="D140" s="18"/>
      <c r="E140" s="18"/>
      <c r="F140" s="18"/>
      <c r="G140" s="18"/>
      <c r="H140" s="18"/>
      <c r="I140" s="18"/>
      <c r="J140" s="18"/>
      <c r="K140" s="18"/>
      <c r="L140" s="18"/>
      <c r="M140" s="18"/>
      <c r="N140" s="18"/>
      <c r="O140" s="18"/>
      <c r="P140" s="18"/>
      <c r="Q140" s="381"/>
      <c r="R140" s="384">
        <f>SUM(R141:R142)</f>
        <v>0.99999999999999989</v>
      </c>
      <c r="S140" s="381" t="s">
        <v>344</v>
      </c>
      <c r="T140" s="384">
        <f>SUM(T141:T142)</f>
        <v>0.99999999999999989</v>
      </c>
    </row>
    <row r="141" spans="1:20" x14ac:dyDescent="0.2">
      <c r="A141" s="50"/>
      <c r="B141" s="18"/>
      <c r="C141" s="18"/>
      <c r="D141" s="18"/>
      <c r="E141" s="18"/>
      <c r="F141" s="18"/>
      <c r="G141" s="18"/>
      <c r="H141" s="18"/>
      <c r="I141" s="18"/>
      <c r="J141" s="18"/>
      <c r="K141" s="18"/>
      <c r="L141" s="18"/>
      <c r="M141" s="18"/>
      <c r="N141" s="18"/>
      <c r="O141" s="18"/>
      <c r="P141" s="18"/>
      <c r="Q141" s="385" t="s">
        <v>345</v>
      </c>
      <c r="R141" s="386">
        <f>'11'!G30/100</f>
        <v>0.95656456927861977</v>
      </c>
      <c r="S141" s="385" t="s">
        <v>345</v>
      </c>
      <c r="T141" s="386">
        <f>'11'!O30/100</f>
        <v>0.95657590706253215</v>
      </c>
    </row>
    <row r="142" spans="1:20" x14ac:dyDescent="0.2">
      <c r="A142" s="50"/>
      <c r="B142" s="18"/>
      <c r="C142" s="18"/>
      <c r="D142" s="18"/>
      <c r="E142" s="18"/>
      <c r="F142" s="18"/>
      <c r="G142" s="18"/>
      <c r="H142" s="18"/>
      <c r="I142" s="18"/>
      <c r="J142" s="18"/>
      <c r="K142" s="18"/>
      <c r="L142" s="18"/>
      <c r="M142" s="18"/>
      <c r="N142" s="18"/>
      <c r="O142" s="18"/>
      <c r="P142" s="18"/>
      <c r="Q142" s="19" t="s">
        <v>143</v>
      </c>
      <c r="R142" s="386">
        <f>'11'!G33/100</f>
        <v>4.3435430721380133E-2</v>
      </c>
      <c r="S142" s="19" t="s">
        <v>143</v>
      </c>
      <c r="T142" s="386">
        <f>'11'!O33/100</f>
        <v>4.3424092937467781E-2</v>
      </c>
    </row>
    <row r="143" spans="1:20" ht="12.6" customHeight="1" x14ac:dyDescent="0.2">
      <c r="A143" s="50"/>
      <c r="B143" s="18"/>
      <c r="C143" s="18"/>
      <c r="D143" s="18"/>
      <c r="E143" s="18"/>
      <c r="F143" s="18"/>
      <c r="G143" s="18"/>
      <c r="H143" s="18"/>
      <c r="I143" s="18"/>
      <c r="J143" s="18"/>
      <c r="K143" s="18"/>
      <c r="L143" s="18"/>
      <c r="M143" s="18"/>
      <c r="N143" s="18"/>
      <c r="O143" s="18"/>
      <c r="P143" s="18"/>
      <c r="Q143" s="19"/>
      <c r="R143" s="386"/>
      <c r="S143" s="19"/>
      <c r="T143" s="386"/>
    </row>
    <row r="144" spans="1:20" ht="12.6" customHeight="1" x14ac:dyDescent="0.2">
      <c r="A144" s="50"/>
      <c r="B144" s="18"/>
      <c r="C144" s="18"/>
      <c r="D144" s="18"/>
      <c r="E144" s="18"/>
      <c r="F144" s="18"/>
      <c r="G144" s="18"/>
      <c r="H144" s="18"/>
      <c r="I144" s="18"/>
      <c r="J144" s="18"/>
      <c r="K144" s="18"/>
      <c r="L144" s="18"/>
      <c r="M144" s="18"/>
      <c r="N144" s="18"/>
      <c r="O144" s="18"/>
      <c r="P144" s="18"/>
      <c r="Q144" s="18"/>
      <c r="R144" s="18"/>
      <c r="S144" s="158"/>
      <c r="T144" s="158"/>
    </row>
    <row r="145" spans="1:20" ht="12.6" customHeight="1" x14ac:dyDescent="0.2">
      <c r="A145" s="50"/>
      <c r="B145" s="18"/>
      <c r="C145" s="18"/>
      <c r="D145" s="18"/>
      <c r="E145" s="18"/>
      <c r="F145" s="18"/>
      <c r="G145" s="18"/>
      <c r="H145" s="18"/>
      <c r="I145" s="18"/>
      <c r="J145" s="18"/>
      <c r="K145" s="18"/>
      <c r="L145" s="18"/>
      <c r="M145" s="18"/>
      <c r="N145" s="18"/>
      <c r="O145" s="18"/>
      <c r="P145" s="18"/>
      <c r="Q145" s="351"/>
      <c r="R145" s="18"/>
      <c r="S145" s="351"/>
      <c r="T145" s="158"/>
    </row>
    <row r="146" spans="1:20" ht="12.6" customHeight="1" x14ac:dyDescent="0.2">
      <c r="A146" s="50"/>
      <c r="B146" s="18"/>
      <c r="C146" s="18"/>
      <c r="D146" s="18"/>
      <c r="E146" s="18"/>
      <c r="F146" s="18"/>
      <c r="G146" s="18"/>
      <c r="H146" s="18"/>
      <c r="I146" s="18"/>
      <c r="J146" s="18"/>
      <c r="K146" s="18"/>
      <c r="L146" s="18"/>
      <c r="M146" s="18"/>
      <c r="N146" s="18"/>
      <c r="O146" s="18"/>
      <c r="P146" s="18"/>
      <c r="Q146" s="158" t="s">
        <v>286</v>
      </c>
      <c r="R146" s="353">
        <f>E87</f>
        <v>27556461</v>
      </c>
      <c r="S146" s="158" t="s">
        <v>286</v>
      </c>
      <c r="T146" s="353">
        <f>I87</f>
        <v>26450234950.209896</v>
      </c>
    </row>
    <row r="147" spans="1:20" ht="12.6" customHeight="1" x14ac:dyDescent="0.2">
      <c r="A147" s="50"/>
      <c r="B147" s="18"/>
      <c r="C147" s="18"/>
      <c r="D147" s="18"/>
      <c r="E147" s="18"/>
      <c r="F147" s="18"/>
      <c r="G147" s="18"/>
      <c r="H147" s="18"/>
      <c r="I147" s="18"/>
      <c r="J147" s="18"/>
      <c r="K147" s="18"/>
      <c r="L147" s="18"/>
      <c r="M147" s="18"/>
      <c r="N147" s="18"/>
      <c r="O147" s="18"/>
      <c r="P147" s="18"/>
      <c r="Q147" s="158" t="s">
        <v>142</v>
      </c>
      <c r="R147" s="353">
        <f>E103</f>
        <v>4270661</v>
      </c>
      <c r="S147" s="158" t="s">
        <v>142</v>
      </c>
      <c r="T147" s="353">
        <f>I103</f>
        <v>3085075568.600029</v>
      </c>
    </row>
    <row r="148" spans="1:20" ht="12.6" customHeight="1" x14ac:dyDescent="0.2">
      <c r="A148" s="50"/>
      <c r="B148" s="18"/>
      <c r="C148" s="18"/>
      <c r="D148" s="18"/>
      <c r="E148" s="18"/>
      <c r="F148" s="18"/>
      <c r="G148" s="18"/>
      <c r="H148" s="18"/>
      <c r="I148" s="18"/>
      <c r="J148" s="18"/>
      <c r="K148" s="18"/>
      <c r="L148" s="18"/>
      <c r="M148" s="18"/>
      <c r="N148" s="18"/>
      <c r="O148" s="18"/>
      <c r="P148" s="18"/>
      <c r="Q148" s="158" t="s">
        <v>465</v>
      </c>
      <c r="R148" s="353">
        <f>E125</f>
        <v>23356</v>
      </c>
      <c r="S148" s="158" t="s">
        <v>465</v>
      </c>
      <c r="T148" s="353">
        <f>I125</f>
        <v>33554142.410000402</v>
      </c>
    </row>
    <row r="149" spans="1:20" ht="12.6" customHeight="1" x14ac:dyDescent="0.2">
      <c r="A149" s="50"/>
      <c r="B149" s="18"/>
      <c r="C149" s="18"/>
      <c r="D149" s="18"/>
      <c r="E149" s="18"/>
      <c r="F149" s="18"/>
      <c r="G149" s="18"/>
      <c r="H149" s="18"/>
      <c r="I149" s="18"/>
      <c r="J149" s="18"/>
      <c r="K149" s="18"/>
      <c r="L149" s="18"/>
      <c r="M149" s="18"/>
      <c r="N149" s="18"/>
      <c r="O149" s="18"/>
      <c r="P149" s="18"/>
      <c r="Q149" s="19"/>
      <c r="R149" s="386"/>
      <c r="S149" s="19"/>
      <c r="T149" s="386"/>
    </row>
    <row r="150" spans="1:20" ht="12.6" customHeight="1" x14ac:dyDescent="0.2">
      <c r="A150" s="50"/>
      <c r="B150" s="18"/>
      <c r="C150" s="18"/>
      <c r="D150" s="18"/>
      <c r="E150" s="18"/>
      <c r="F150" s="18"/>
      <c r="G150" s="18"/>
      <c r="H150" s="18"/>
      <c r="I150" s="18"/>
      <c r="J150" s="18"/>
      <c r="K150" s="18"/>
      <c r="L150" s="18"/>
      <c r="M150" s="18"/>
      <c r="N150" s="18"/>
      <c r="O150" s="18"/>
      <c r="P150" s="18"/>
      <c r="Q150" s="158"/>
      <c r="R150" s="386"/>
      <c r="S150" s="158"/>
      <c r="T150" s="386"/>
    </row>
    <row r="151" spans="1:20" ht="12.6" customHeight="1" x14ac:dyDescent="0.2">
      <c r="A151" s="50"/>
      <c r="B151" s="18"/>
      <c r="C151" s="18"/>
      <c r="D151" s="18"/>
      <c r="E151" s="18"/>
      <c r="F151" s="18"/>
      <c r="G151" s="18"/>
      <c r="H151" s="18"/>
      <c r="I151" s="18"/>
      <c r="J151" s="18"/>
      <c r="K151" s="18"/>
      <c r="L151" s="18"/>
      <c r="M151" s="18"/>
      <c r="N151" s="18"/>
      <c r="O151" s="18"/>
      <c r="P151" s="18"/>
      <c r="Q151" s="158"/>
      <c r="R151" s="386"/>
      <c r="S151" s="158"/>
      <c r="T151" s="386"/>
    </row>
    <row r="152" spans="1:20" ht="12.6" customHeight="1" x14ac:dyDescent="0.2">
      <c r="A152" s="50"/>
      <c r="B152" s="18"/>
      <c r="C152" s="18"/>
      <c r="D152" s="18"/>
      <c r="E152" s="18"/>
      <c r="F152" s="18"/>
      <c r="G152" s="18"/>
      <c r="H152" s="18"/>
      <c r="I152" s="18"/>
      <c r="J152" s="18"/>
      <c r="K152" s="18"/>
      <c r="L152" s="18"/>
      <c r="M152" s="18"/>
      <c r="N152" s="18"/>
      <c r="O152" s="18"/>
      <c r="P152" s="18"/>
      <c r="Q152" s="19"/>
      <c r="R152" s="386"/>
      <c r="S152" s="19"/>
      <c r="T152" s="386"/>
    </row>
    <row r="153" spans="1:20" ht="12.6" customHeight="1" x14ac:dyDescent="0.2">
      <c r="A153" s="50"/>
      <c r="B153" s="18"/>
      <c r="C153" s="18"/>
      <c r="D153" s="18"/>
      <c r="E153" s="18"/>
      <c r="F153" s="18"/>
      <c r="G153" s="18"/>
      <c r="H153" s="18"/>
      <c r="I153" s="18"/>
      <c r="J153" s="18"/>
      <c r="K153" s="18"/>
      <c r="L153" s="18"/>
      <c r="M153" s="18"/>
      <c r="N153" s="18"/>
      <c r="O153" s="18"/>
      <c r="P153" s="18"/>
      <c r="Q153" s="18"/>
      <c r="R153" s="386"/>
      <c r="S153" s="158"/>
      <c r="T153" s="386"/>
    </row>
    <row r="154" spans="1:20" ht="12.6" customHeight="1" x14ac:dyDescent="0.2">
      <c r="A154" s="50"/>
      <c r="B154" s="18"/>
      <c r="C154" s="18"/>
      <c r="D154" s="18"/>
      <c r="E154" s="18"/>
      <c r="F154" s="18"/>
      <c r="G154" s="18"/>
      <c r="H154" s="18"/>
      <c r="I154" s="18"/>
      <c r="J154" s="18"/>
      <c r="K154" s="18"/>
      <c r="L154" s="18"/>
      <c r="M154" s="18"/>
      <c r="N154" s="18"/>
      <c r="O154" s="18"/>
      <c r="P154" s="18"/>
      <c r="Q154" s="158"/>
      <c r="R154" s="158"/>
      <c r="S154" s="158"/>
      <c r="T154" s="158"/>
    </row>
    <row r="155" spans="1:20" ht="12.6" customHeight="1" x14ac:dyDescent="0.2">
      <c r="A155" s="50"/>
      <c r="B155" s="18"/>
      <c r="C155" s="18"/>
      <c r="D155" s="18"/>
      <c r="E155" s="18"/>
      <c r="F155" s="18"/>
      <c r="G155" s="18"/>
      <c r="H155" s="18"/>
      <c r="I155" s="18"/>
      <c r="J155" s="18"/>
      <c r="K155" s="18"/>
      <c r="L155" s="18"/>
      <c r="M155" s="18"/>
      <c r="N155" s="18"/>
      <c r="O155" s="18"/>
      <c r="P155" s="18"/>
      <c r="Q155" s="158"/>
      <c r="R155" s="158"/>
      <c r="S155" s="158"/>
      <c r="T155" s="158"/>
    </row>
    <row r="156" spans="1:20" ht="12.6" customHeight="1" x14ac:dyDescent="0.2">
      <c r="A156" s="50"/>
      <c r="B156" s="18"/>
      <c r="C156" s="18"/>
      <c r="D156" s="18"/>
      <c r="E156" s="18"/>
      <c r="F156" s="18"/>
      <c r="G156" s="18"/>
      <c r="H156" s="18"/>
      <c r="I156" s="18"/>
      <c r="J156" s="18"/>
      <c r="K156" s="18"/>
      <c r="L156" s="18"/>
      <c r="M156" s="18"/>
      <c r="N156" s="18"/>
      <c r="O156" s="18"/>
      <c r="P156" s="18"/>
      <c r="Q156" s="158"/>
      <c r="R156" s="158"/>
      <c r="S156" s="158"/>
      <c r="T156" s="158"/>
    </row>
    <row r="157" spans="1:20" ht="12.6" customHeight="1" x14ac:dyDescent="0.2">
      <c r="A157" s="50"/>
      <c r="B157" s="18"/>
      <c r="C157" s="18"/>
      <c r="D157" s="18"/>
      <c r="E157" s="18"/>
      <c r="F157" s="18"/>
      <c r="G157" s="18"/>
      <c r="H157" s="18"/>
      <c r="I157" s="18"/>
      <c r="J157" s="18"/>
      <c r="K157" s="18"/>
      <c r="L157" s="18"/>
      <c r="M157" s="18"/>
      <c r="N157" s="18"/>
      <c r="O157" s="18"/>
      <c r="P157" s="18"/>
      <c r="Q157" s="158"/>
      <c r="R157" s="158"/>
      <c r="S157" s="158"/>
      <c r="T157" s="158"/>
    </row>
    <row r="158" spans="1:20" ht="12.6" customHeight="1" x14ac:dyDescent="0.2">
      <c r="A158" s="50"/>
      <c r="B158" s="18"/>
      <c r="C158" s="18"/>
      <c r="D158" s="18"/>
      <c r="E158" s="18"/>
      <c r="F158" s="18"/>
      <c r="G158" s="18"/>
      <c r="H158" s="18"/>
      <c r="I158" s="18"/>
      <c r="J158" s="18"/>
      <c r="K158" s="18"/>
      <c r="L158" s="18"/>
      <c r="M158" s="18"/>
      <c r="N158" s="18"/>
      <c r="O158" s="18"/>
      <c r="P158" s="18"/>
      <c r="Q158" s="158"/>
      <c r="R158" s="158"/>
      <c r="S158" s="158"/>
      <c r="T158" s="158"/>
    </row>
    <row r="159" spans="1:20" ht="11.25" customHeight="1" x14ac:dyDescent="0.2">
      <c r="A159" s="50"/>
      <c r="B159" s="18"/>
      <c r="C159" s="18"/>
      <c r="D159" s="18"/>
      <c r="E159" s="18"/>
      <c r="F159" s="18"/>
      <c r="G159" s="18"/>
      <c r="H159" s="18"/>
      <c r="I159" s="18"/>
      <c r="J159" s="18"/>
      <c r="K159" s="18"/>
      <c r="L159" s="18"/>
      <c r="M159" s="18"/>
      <c r="N159" s="18"/>
      <c r="O159" s="18"/>
      <c r="P159" s="18"/>
      <c r="Q159" s="18"/>
      <c r="R159" s="18"/>
      <c r="S159" s="158"/>
      <c r="T159" s="158"/>
    </row>
    <row r="160" spans="1:20" x14ac:dyDescent="0.2">
      <c r="A160" s="158"/>
      <c r="B160" s="158"/>
      <c r="C160" s="158"/>
      <c r="D160" s="158"/>
      <c r="E160" s="158"/>
      <c r="F160" s="158"/>
      <c r="G160" s="158"/>
      <c r="H160" s="158"/>
      <c r="I160" s="158"/>
      <c r="J160" s="158"/>
      <c r="K160" s="158"/>
      <c r="L160" s="158"/>
      <c r="M160" s="158"/>
      <c r="N160" s="158"/>
      <c r="O160" s="158"/>
      <c r="P160" s="158"/>
      <c r="Q160" s="158"/>
      <c r="R160" s="158"/>
      <c r="S160" s="158"/>
      <c r="T160" s="158"/>
    </row>
    <row r="161" spans="1:20" x14ac:dyDescent="0.2">
      <c r="A161" s="158"/>
      <c r="B161" s="158"/>
      <c r="C161" s="158"/>
      <c r="D161" s="158"/>
      <c r="E161" s="158"/>
      <c r="F161" s="158"/>
      <c r="G161" s="158"/>
      <c r="H161" s="158"/>
      <c r="I161" s="158"/>
      <c r="J161" s="158"/>
      <c r="K161" s="158"/>
      <c r="L161" s="158"/>
      <c r="M161" s="158"/>
      <c r="N161" s="158"/>
      <c r="O161" s="158"/>
      <c r="P161" s="158"/>
      <c r="Q161" s="158"/>
      <c r="R161" s="158"/>
      <c r="S161" s="158"/>
      <c r="T161" s="158"/>
    </row>
    <row r="162" spans="1:20" x14ac:dyDescent="0.2">
      <c r="A162" s="158"/>
      <c r="B162" s="158"/>
      <c r="C162" s="158"/>
      <c r="D162" s="158"/>
      <c r="E162" s="158"/>
      <c r="F162" s="158"/>
      <c r="G162" s="158"/>
      <c r="H162" s="158"/>
      <c r="I162" s="158"/>
      <c r="J162" s="158"/>
      <c r="K162" s="158"/>
      <c r="L162" s="158"/>
      <c r="M162" s="158"/>
      <c r="N162" s="158"/>
      <c r="O162" s="158"/>
      <c r="P162" s="158"/>
      <c r="Q162" s="158"/>
      <c r="R162" s="158"/>
      <c r="S162" s="158"/>
      <c r="T162" s="158"/>
    </row>
    <row r="163" spans="1:20" x14ac:dyDescent="0.2">
      <c r="A163" s="158"/>
      <c r="B163" s="158"/>
      <c r="C163" s="158"/>
      <c r="D163" s="158"/>
      <c r="E163" s="158"/>
      <c r="F163" s="158"/>
      <c r="G163" s="158"/>
      <c r="H163" s="158"/>
      <c r="I163" s="158"/>
      <c r="J163" s="158"/>
      <c r="K163" s="158"/>
      <c r="L163" s="158"/>
      <c r="M163" s="158"/>
      <c r="N163" s="158"/>
      <c r="O163" s="158"/>
      <c r="P163" s="158"/>
      <c r="Q163" s="158"/>
      <c r="R163" s="158"/>
      <c r="S163" s="158"/>
      <c r="T163" s="158"/>
    </row>
    <row r="164" spans="1:20" x14ac:dyDescent="0.2">
      <c r="A164" s="158"/>
      <c r="B164" s="158"/>
      <c r="C164" s="158"/>
      <c r="D164" s="158"/>
      <c r="E164" s="158"/>
      <c r="F164" s="158"/>
      <c r="G164" s="158"/>
      <c r="H164" s="158"/>
      <c r="I164" s="158"/>
      <c r="J164" s="158"/>
      <c r="K164" s="158"/>
      <c r="L164" s="158"/>
      <c r="M164" s="158"/>
      <c r="N164" s="158"/>
      <c r="O164" s="158"/>
      <c r="P164" s="158"/>
      <c r="Q164" s="158"/>
      <c r="R164" s="158"/>
      <c r="S164" s="158"/>
      <c r="T164" s="158"/>
    </row>
    <row r="165" spans="1:20" x14ac:dyDescent="0.2">
      <c r="A165" s="158"/>
      <c r="B165" s="158"/>
      <c r="C165" s="158"/>
      <c r="D165" s="158"/>
      <c r="E165" s="158"/>
      <c r="F165" s="158"/>
      <c r="G165" s="158"/>
      <c r="H165" s="158"/>
      <c r="I165" s="158"/>
      <c r="J165" s="158"/>
      <c r="K165" s="158"/>
      <c r="L165" s="158"/>
      <c r="M165" s="158"/>
      <c r="N165" s="158"/>
      <c r="O165" s="158"/>
      <c r="P165" s="158"/>
      <c r="Q165" s="158"/>
      <c r="R165" s="158"/>
      <c r="S165" s="158"/>
      <c r="T165" s="158"/>
    </row>
    <row r="166" spans="1:20" x14ac:dyDescent="0.2">
      <c r="A166" s="158"/>
      <c r="B166" s="158"/>
      <c r="C166" s="158"/>
      <c r="D166" s="158"/>
      <c r="E166" s="158"/>
      <c r="F166" s="158"/>
      <c r="G166" s="158"/>
      <c r="H166" s="158"/>
      <c r="I166" s="158"/>
      <c r="J166" s="158"/>
      <c r="K166" s="158"/>
      <c r="L166" s="158"/>
      <c r="M166" s="158"/>
      <c r="N166" s="158"/>
      <c r="O166" s="158"/>
      <c r="P166" s="158"/>
      <c r="Q166" s="158"/>
      <c r="R166" s="158"/>
      <c r="S166" s="158"/>
      <c r="T166" s="158"/>
    </row>
    <row r="167" spans="1:20" x14ac:dyDescent="0.2">
      <c r="A167" s="158"/>
      <c r="B167" s="158"/>
      <c r="C167" s="158"/>
      <c r="D167" s="158"/>
      <c r="E167" s="158"/>
      <c r="F167" s="158"/>
      <c r="G167" s="158"/>
      <c r="H167" s="158"/>
      <c r="I167" s="158"/>
      <c r="J167" s="158"/>
      <c r="K167" s="158"/>
      <c r="L167" s="158"/>
      <c r="M167" s="158"/>
      <c r="N167" s="158"/>
      <c r="O167" s="158"/>
      <c r="P167" s="158"/>
      <c r="Q167" s="158"/>
      <c r="R167" s="158"/>
      <c r="S167" s="158"/>
      <c r="T167" s="158"/>
    </row>
    <row r="168" spans="1:20" x14ac:dyDescent="0.2">
      <c r="A168" s="158"/>
      <c r="B168" s="158"/>
      <c r="C168" s="158"/>
      <c r="D168" s="158"/>
      <c r="E168" s="158"/>
      <c r="F168" s="158"/>
      <c r="G168" s="158"/>
      <c r="H168" s="158"/>
      <c r="I168" s="158"/>
      <c r="J168" s="158"/>
      <c r="K168" s="158"/>
      <c r="L168" s="158"/>
      <c r="M168" s="158"/>
      <c r="N168" s="158"/>
      <c r="O168" s="158"/>
      <c r="P168" s="158"/>
      <c r="Q168" s="158"/>
      <c r="R168" s="158"/>
      <c r="S168" s="158"/>
      <c r="T168" s="158"/>
    </row>
    <row r="169" spans="1:20" x14ac:dyDescent="0.2">
      <c r="A169" s="158"/>
      <c r="B169" s="158"/>
      <c r="C169" s="158"/>
      <c r="D169" s="158"/>
      <c r="E169" s="158"/>
      <c r="F169" s="158"/>
      <c r="G169" s="158"/>
      <c r="H169" s="158"/>
      <c r="I169" s="158"/>
      <c r="J169" s="158"/>
      <c r="K169" s="158"/>
      <c r="L169" s="158"/>
      <c r="M169" s="158"/>
      <c r="N169" s="158"/>
      <c r="O169" s="158"/>
      <c r="P169" s="158"/>
      <c r="Q169" s="158"/>
      <c r="R169" s="158"/>
      <c r="S169" s="158"/>
      <c r="T169" s="158"/>
    </row>
    <row r="170" spans="1:20" x14ac:dyDescent="0.2">
      <c r="A170" s="158"/>
      <c r="B170" s="158"/>
      <c r="C170" s="158"/>
      <c r="D170" s="158"/>
      <c r="E170" s="158"/>
      <c r="F170" s="158"/>
      <c r="G170" s="158"/>
      <c r="H170" s="158"/>
      <c r="I170" s="158"/>
      <c r="J170" s="158"/>
      <c r="K170" s="158"/>
      <c r="L170" s="158"/>
      <c r="M170" s="158"/>
      <c r="N170" s="158"/>
      <c r="O170" s="158"/>
      <c r="P170" s="158"/>
      <c r="Q170" s="158"/>
      <c r="R170" s="158"/>
      <c r="S170" s="158"/>
      <c r="T170" s="158"/>
    </row>
    <row r="171" spans="1:20" ht="6" customHeight="1" x14ac:dyDescent="0.2">
      <c r="A171" s="158"/>
      <c r="B171" s="158"/>
      <c r="C171" s="158"/>
      <c r="D171" s="158"/>
      <c r="E171" s="158"/>
      <c r="F171" s="158"/>
      <c r="G171" s="158"/>
      <c r="H171" s="158"/>
      <c r="I171" s="158"/>
      <c r="J171" s="158"/>
      <c r="K171" s="158"/>
      <c r="L171" s="158"/>
      <c r="M171" s="158"/>
      <c r="N171" s="158"/>
      <c r="O171" s="158"/>
      <c r="P171" s="158"/>
      <c r="Q171" s="158"/>
      <c r="R171" s="158"/>
      <c r="S171" s="158"/>
      <c r="T171" s="158"/>
    </row>
    <row r="172" spans="1:20" ht="12" customHeight="1" x14ac:dyDescent="0.2"/>
    <row r="173" spans="1:20" ht="20.25" customHeight="1" x14ac:dyDescent="0.2">
      <c r="F173" s="396"/>
    </row>
  </sheetData>
  <mergeCells count="53">
    <mergeCell ref="N1:O1"/>
    <mergeCell ref="N42:O42"/>
    <mergeCell ref="N90:O90"/>
    <mergeCell ref="M94:O94"/>
    <mergeCell ref="J95:K95"/>
    <mergeCell ref="N95:O95"/>
    <mergeCell ref="M7:O7"/>
    <mergeCell ref="M45:O45"/>
    <mergeCell ref="N8:O8"/>
    <mergeCell ref="M46:M47"/>
    <mergeCell ref="M95:M96"/>
    <mergeCell ref="M8:M9"/>
    <mergeCell ref="I7:K7"/>
    <mergeCell ref="C3:D3"/>
    <mergeCell ref="C5:D5"/>
    <mergeCell ref="C106:D106"/>
    <mergeCell ref="E94:G94"/>
    <mergeCell ref="C45:D47"/>
    <mergeCell ref="C92:D92"/>
    <mergeCell ref="C94:D96"/>
    <mergeCell ref="E95:E96"/>
    <mergeCell ref="E8:E9"/>
    <mergeCell ref="E45:G45"/>
    <mergeCell ref="I45:K45"/>
    <mergeCell ref="F46:G46"/>
    <mergeCell ref="J46:K46"/>
    <mergeCell ref="E46:E47"/>
    <mergeCell ref="I46:I47"/>
    <mergeCell ref="J109:K109"/>
    <mergeCell ref="N109:O109"/>
    <mergeCell ref="I95:I96"/>
    <mergeCell ref="Q129:T129"/>
    <mergeCell ref="J8:K8"/>
    <mergeCell ref="I94:K94"/>
    <mergeCell ref="N46:O46"/>
    <mergeCell ref="I108:K108"/>
    <mergeCell ref="M109:M110"/>
    <mergeCell ref="I8:I9"/>
    <mergeCell ref="N128:O128"/>
    <mergeCell ref="M108:O108"/>
    <mergeCell ref="F8:G8"/>
    <mergeCell ref="A94:A96"/>
    <mergeCell ref="A45:A47"/>
    <mergeCell ref="A7:A9"/>
    <mergeCell ref="C7:D9"/>
    <mergeCell ref="E7:G7"/>
    <mergeCell ref="F95:G95"/>
    <mergeCell ref="A108:A110"/>
    <mergeCell ref="C108:D110"/>
    <mergeCell ref="E109:E110"/>
    <mergeCell ref="I109:I110"/>
    <mergeCell ref="E108:G108"/>
    <mergeCell ref="F109:G109"/>
  </mergeCells>
  <phoneticPr fontId="23" type="noConversion"/>
  <pageMargins left="0.59055118110236227" right="0.59055118110236227" top="0.39370078740157483" bottom="0.59055118110236227" header="0.31496062992125984" footer="0.31496062992125984"/>
  <pageSetup paperSize="9" scale="90" fitToHeight="4" orientation="landscape" horizontalDpi="1200" verticalDpi="1200" r:id="rId1"/>
  <headerFooter alignWithMargins="0"/>
  <rowBreaks count="3" manualBreakCount="3">
    <brk id="41" max="14" man="1"/>
    <brk id="89" max="14" man="1"/>
    <brk id="12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Q50"/>
  <sheetViews>
    <sheetView showGridLines="0" zoomScaleNormal="100" workbookViewId="0"/>
  </sheetViews>
  <sheetFormatPr defaultColWidth="8.85546875" defaultRowHeight="11.25" x14ac:dyDescent="0.2"/>
  <cols>
    <col min="1" max="1" width="5.7109375" style="18" customWidth="1"/>
    <col min="2" max="2" width="0.85546875" style="18" customWidth="1"/>
    <col min="3" max="3" width="6.7109375" style="18" customWidth="1"/>
    <col min="4" max="4" width="13.140625" style="18" customWidth="1"/>
    <col min="5" max="5" width="14.28515625" style="18" customWidth="1"/>
    <col min="6" max="6" width="12.5703125" style="18" customWidth="1"/>
    <col min="7" max="7" width="13.28515625" style="18" bestFit="1" customWidth="1"/>
    <col min="8" max="9" width="12.7109375" style="18" customWidth="1"/>
    <col min="10" max="10" width="0.85546875" style="18" customWidth="1"/>
    <col min="11" max="11" width="42.140625" style="18" customWidth="1"/>
    <col min="12" max="12" width="10.7109375" style="18" customWidth="1"/>
    <col min="13" max="13" width="13.5703125" style="18" customWidth="1"/>
    <col min="14" max="16384" width="8.85546875" style="18"/>
  </cols>
  <sheetData>
    <row r="1" spans="1:17" s="45" customFormat="1" ht="16.5" customHeight="1" x14ac:dyDescent="0.2">
      <c r="A1" s="64" t="s">
        <v>824</v>
      </c>
      <c r="B1" s="64"/>
      <c r="C1" s="64"/>
      <c r="D1" s="64"/>
      <c r="E1" s="64"/>
      <c r="F1" s="64"/>
      <c r="G1" s="64"/>
      <c r="H1" s="37"/>
      <c r="I1" s="47"/>
      <c r="K1" s="1132">
        <v>41883</v>
      </c>
      <c r="L1" s="1133"/>
      <c r="M1" s="1058"/>
      <c r="O1" s="18"/>
      <c r="Q1" s="18"/>
    </row>
    <row r="2" spans="1:17" s="45" customFormat="1" ht="9" customHeight="1" x14ac:dyDescent="0.2">
      <c r="A2" s="63"/>
      <c r="B2" s="63"/>
      <c r="C2" s="63"/>
      <c r="D2" s="64"/>
      <c r="E2" s="64"/>
      <c r="F2" s="64"/>
      <c r="G2" s="64"/>
      <c r="H2" s="188"/>
      <c r="I2" s="47"/>
      <c r="K2" s="485"/>
      <c r="O2" s="18"/>
      <c r="Q2" s="18"/>
    </row>
    <row r="3" spans="1:17" s="153" customFormat="1" ht="18" customHeight="1" x14ac:dyDescent="0.2">
      <c r="A3" s="917" t="s">
        <v>24</v>
      </c>
      <c r="B3" s="165"/>
      <c r="C3" s="1134" t="s">
        <v>115</v>
      </c>
      <c r="D3" s="1135"/>
      <c r="E3" s="1135"/>
      <c r="F3" s="1136"/>
      <c r="G3"/>
      <c r="H3" s="189"/>
      <c r="I3" s="47"/>
      <c r="J3" s="166"/>
      <c r="K3" s="167"/>
      <c r="L3" s="167"/>
      <c r="O3" s="168"/>
    </row>
    <row r="4" spans="1:17" ht="9" customHeight="1" x14ac:dyDescent="0.2">
      <c r="H4" s="190"/>
      <c r="I4" s="190"/>
      <c r="M4" s="101"/>
    </row>
    <row r="5" spans="1:17" ht="13.5" customHeight="1" x14ac:dyDescent="0.2">
      <c r="A5" s="1137" t="s">
        <v>792</v>
      </c>
      <c r="B5" s="1120"/>
      <c r="C5" s="1120"/>
      <c r="D5" s="1120"/>
      <c r="E5" s="1120"/>
      <c r="F5" s="1120"/>
      <c r="G5" s="1120"/>
      <c r="H5" s="1120"/>
      <c r="I5" s="1138"/>
      <c r="J5" s="238"/>
      <c r="K5" s="1137" t="s">
        <v>786</v>
      </c>
      <c r="L5" s="1138"/>
    </row>
    <row r="6" spans="1:17" ht="23.25" customHeight="1" x14ac:dyDescent="0.2">
      <c r="A6" s="1141" t="s">
        <v>168</v>
      </c>
      <c r="B6" s="1142"/>
      <c r="C6" s="1142"/>
      <c r="D6" s="1142"/>
      <c r="E6" s="1142"/>
      <c r="F6" s="1142"/>
      <c r="G6" s="924" t="str">
        <f>UPPER(TEXT(H29,"mmmm/aaaa"))</f>
        <v>SETEMBRO/2014</v>
      </c>
      <c r="H6" s="925" t="s">
        <v>817</v>
      </c>
      <c r="I6" s="926" t="s">
        <v>588</v>
      </c>
      <c r="J6" s="238"/>
      <c r="K6" s="918" t="s">
        <v>168</v>
      </c>
      <c r="L6" s="927" t="s">
        <v>38</v>
      </c>
    </row>
    <row r="7" spans="1:17" s="116" customFormat="1" ht="12" customHeight="1" x14ac:dyDescent="0.2">
      <c r="A7" s="200" t="s">
        <v>209</v>
      </c>
      <c r="B7" s="201"/>
      <c r="C7" s="201"/>
      <c r="D7" s="201"/>
      <c r="E7" s="201"/>
      <c r="F7" s="201"/>
      <c r="G7" s="446">
        <f>'26'!P6</f>
        <v>4590985.9938784391</v>
      </c>
      <c r="H7" s="446">
        <f>'26'!Q6</f>
        <v>18341223.377228439</v>
      </c>
      <c r="I7" s="419">
        <f>'26'!R6</f>
        <v>14129196.737708353</v>
      </c>
      <c r="J7" s="126"/>
      <c r="K7" s="228" t="s">
        <v>171</v>
      </c>
      <c r="L7" s="229">
        <f>L8+L9</f>
        <v>196877328</v>
      </c>
      <c r="M7" s="193"/>
    </row>
    <row r="8" spans="1:17" s="116" customFormat="1" ht="12" customHeight="1" x14ac:dyDescent="0.2">
      <c r="A8" s="202" t="s">
        <v>210</v>
      </c>
      <c r="B8" s="117"/>
      <c r="C8" s="117"/>
      <c r="D8" s="118"/>
      <c r="E8" s="118"/>
      <c r="F8" s="118"/>
      <c r="G8" s="447">
        <f>'26'!P8</f>
        <v>50165753.749160007</v>
      </c>
      <c r="H8" s="447">
        <f>'26'!Q8</f>
        <v>338890730.09912002</v>
      </c>
      <c r="I8" s="447">
        <f>'26'!R8</f>
        <v>457863821.91374016</v>
      </c>
      <c r="J8" s="119"/>
      <c r="K8" s="230" t="s">
        <v>28</v>
      </c>
      <c r="L8" s="233">
        <v>167015416</v>
      </c>
      <c r="M8" s="120"/>
    </row>
    <row r="9" spans="1:17" s="116" customFormat="1" ht="12" customHeight="1" x14ac:dyDescent="0.2">
      <c r="A9" s="203" t="s">
        <v>589</v>
      </c>
      <c r="B9" s="121"/>
      <c r="C9" s="121"/>
      <c r="D9" s="122"/>
      <c r="E9" s="122"/>
      <c r="F9" s="122"/>
      <c r="G9" s="448">
        <f>'26'!P9-'26'!P59-'26'!P61</f>
        <v>27526458.446419992</v>
      </c>
      <c r="H9" s="452">
        <f>'26'!Q9-'26'!Q59-'26'!Q61</f>
        <v>237377899.83377001</v>
      </c>
      <c r="I9" s="452">
        <f>'26'!R9-'26'!R59-'26'!R61</f>
        <v>330238963.76750016</v>
      </c>
      <c r="J9" s="48"/>
      <c r="K9" s="230" t="s">
        <v>29</v>
      </c>
      <c r="L9" s="233">
        <v>29861912</v>
      </c>
      <c r="M9" s="422"/>
    </row>
    <row r="10" spans="1:17" s="116" customFormat="1" ht="12" customHeight="1" x14ac:dyDescent="0.2">
      <c r="A10" s="203" t="s">
        <v>264</v>
      </c>
      <c r="B10" s="121"/>
      <c r="C10" s="121"/>
      <c r="D10" s="122"/>
      <c r="E10" s="122"/>
      <c r="F10" s="122"/>
      <c r="G10" s="448">
        <f>G8-G9</f>
        <v>22639295.302740015</v>
      </c>
      <c r="H10" s="448">
        <f>H8-H9</f>
        <v>101512830.26535001</v>
      </c>
      <c r="I10" s="448">
        <f>I8-I9</f>
        <v>127624858.14624</v>
      </c>
      <c r="J10" s="48"/>
      <c r="K10" s="232" t="s">
        <v>172</v>
      </c>
      <c r="L10" s="231">
        <v>100978942</v>
      </c>
      <c r="M10" s="120"/>
    </row>
    <row r="11" spans="1:17" s="116" customFormat="1" ht="12" customHeight="1" x14ac:dyDescent="0.2">
      <c r="A11" s="202" t="s">
        <v>211</v>
      </c>
      <c r="B11" s="117"/>
      <c r="C11" s="117"/>
      <c r="D11" s="118"/>
      <c r="E11" s="118"/>
      <c r="F11" s="118"/>
      <c r="G11" s="447">
        <f>'26'!P44</f>
        <v>48297974.439719997</v>
      </c>
      <c r="H11" s="447">
        <f>'26'!Q44</f>
        <v>350773188.17303002</v>
      </c>
      <c r="I11" s="447">
        <f>'26'!R44</f>
        <v>465534253.34812987</v>
      </c>
      <c r="J11" s="119"/>
      <c r="K11" s="230" t="s">
        <v>278</v>
      </c>
      <c r="L11" s="233">
        <v>94712886</v>
      </c>
    </row>
    <row r="12" spans="1:17" s="116" customFormat="1" ht="12" customHeight="1" x14ac:dyDescent="0.2">
      <c r="A12" s="203" t="s">
        <v>294</v>
      </c>
      <c r="B12" s="121"/>
      <c r="C12" s="121"/>
      <c r="D12" s="122"/>
      <c r="E12" s="122"/>
      <c r="F12" s="122"/>
      <c r="G12" s="448">
        <f>'26'!P48</f>
        <v>41168773.700960003</v>
      </c>
      <c r="H12" s="452">
        <f>'26'!Q48</f>
        <v>285041559.25722003</v>
      </c>
      <c r="I12" s="452">
        <f>'26'!R48</f>
        <v>380145520.26691002</v>
      </c>
      <c r="J12" s="48"/>
      <c r="K12" s="230" t="s">
        <v>279</v>
      </c>
      <c r="L12" s="233">
        <v>6266056</v>
      </c>
      <c r="M12" s="422"/>
    </row>
    <row r="13" spans="1:17" s="116" customFormat="1" ht="12" customHeight="1" x14ac:dyDescent="0.2">
      <c r="A13" s="204" t="s">
        <v>114</v>
      </c>
      <c r="B13" s="123"/>
      <c r="C13" s="123"/>
      <c r="D13" s="124"/>
      <c r="E13" s="124"/>
      <c r="F13" s="124"/>
      <c r="G13" s="449">
        <f>'26'!P54</f>
        <v>144898.95798000001</v>
      </c>
      <c r="H13" s="453">
        <f>'26'!Q54</f>
        <v>1057046.2677200001</v>
      </c>
      <c r="I13" s="453">
        <f>'26'!R54</f>
        <v>1414512.0867300001</v>
      </c>
      <c r="J13" s="47"/>
      <c r="K13" s="892" t="s">
        <v>748</v>
      </c>
      <c r="L13" s="231">
        <v>67626705</v>
      </c>
      <c r="M13" s="422"/>
    </row>
    <row r="14" spans="1:17" s="116" customFormat="1" ht="12" customHeight="1" x14ac:dyDescent="0.2">
      <c r="A14" s="203" t="s">
        <v>511</v>
      </c>
      <c r="B14" s="121"/>
      <c r="C14" s="121"/>
      <c r="D14" s="122"/>
      <c r="E14" s="122"/>
      <c r="F14" s="122"/>
      <c r="G14" s="448">
        <f>'26'!P55</f>
        <v>3161369.2470999998</v>
      </c>
      <c r="H14" s="452">
        <f>'26'!Q55</f>
        <v>28224788.153280001</v>
      </c>
      <c r="I14" s="452">
        <f>'26'!R55</f>
        <v>36446522.142839998</v>
      </c>
      <c r="J14" s="48"/>
      <c r="K14" s="234" t="s">
        <v>173</v>
      </c>
      <c r="L14" s="231"/>
      <c r="M14" s="422"/>
    </row>
    <row r="15" spans="1:17" s="116" customFormat="1" ht="12" customHeight="1" x14ac:dyDescent="0.2">
      <c r="A15" s="203" t="s">
        <v>265</v>
      </c>
      <c r="B15" s="121"/>
      <c r="C15" s="121"/>
      <c r="D15" s="122"/>
      <c r="E15" s="122"/>
      <c r="F15" s="122"/>
      <c r="G15" s="448">
        <f>'26'!P59</f>
        <v>2881524.64965</v>
      </c>
      <c r="H15" s="452">
        <f>'26'!Q59</f>
        <v>26783344.638439998</v>
      </c>
      <c r="I15" s="452">
        <f>'26'!R59</f>
        <v>34711852.647549987</v>
      </c>
      <c r="J15" s="48"/>
      <c r="K15" s="234" t="s">
        <v>119</v>
      </c>
      <c r="L15" s="231">
        <f>L11</f>
        <v>94712886</v>
      </c>
      <c r="M15" s="422"/>
    </row>
    <row r="16" spans="1:17" s="116" customFormat="1" ht="12" customHeight="1" x14ac:dyDescent="0.2">
      <c r="A16" s="203" t="s">
        <v>266</v>
      </c>
      <c r="B16" s="121"/>
      <c r="C16" s="121"/>
      <c r="D16" s="122"/>
      <c r="E16" s="122"/>
      <c r="F16" s="122"/>
      <c r="G16" s="448">
        <f>G11-SUM(G12:G15)</f>
        <v>941407.88402999192</v>
      </c>
      <c r="H16" s="448">
        <f>H11-SUM(H12:H15)</f>
        <v>9666449.8563699722</v>
      </c>
      <c r="I16" s="448">
        <f>I11-SUM(I12:I15)</f>
        <v>12815846.204099894</v>
      </c>
      <c r="J16" s="48"/>
      <c r="K16" s="235" t="s">
        <v>270</v>
      </c>
      <c r="L16" s="231">
        <v>58524754</v>
      </c>
      <c r="M16" s="422"/>
    </row>
    <row r="17" spans="1:13" s="116" customFormat="1" ht="12" customHeight="1" x14ac:dyDescent="0.2">
      <c r="A17" s="205" t="s">
        <v>295</v>
      </c>
      <c r="B17" s="45"/>
      <c r="C17" s="45"/>
      <c r="D17" s="45"/>
      <c r="E17" s="45"/>
      <c r="F17" s="45"/>
      <c r="G17" s="450">
        <f>'26'!P63</f>
        <v>-13642315.254540011</v>
      </c>
      <c r="H17" s="450">
        <f>'26'!Q63</f>
        <v>-47663659.423450038</v>
      </c>
      <c r="I17" s="450">
        <f>'26'!R63</f>
        <v>-49906556.499410011</v>
      </c>
      <c r="J17" s="119">
        <f>J9-(J12+J13+J14)</f>
        <v>0</v>
      </c>
      <c r="K17" s="230" t="s">
        <v>271</v>
      </c>
      <c r="L17" s="233">
        <v>37201833</v>
      </c>
      <c r="M17" s="908"/>
    </row>
    <row r="18" spans="1:13" s="116" customFormat="1" ht="12" customHeight="1" x14ac:dyDescent="0.2">
      <c r="A18" s="889" t="s">
        <v>676</v>
      </c>
      <c r="B18" s="125"/>
      <c r="C18" s="125"/>
      <c r="D18" s="126"/>
      <c r="E18" s="126"/>
      <c r="F18" s="126"/>
      <c r="G18" s="447">
        <f>'26'!P64</f>
        <v>-16948583.459620014</v>
      </c>
      <c r="H18" s="447">
        <f>'26'!Q64</f>
        <v>-76945493.844450027</v>
      </c>
      <c r="I18" s="447">
        <f>'26'!R64</f>
        <v>-87767590.728980035</v>
      </c>
      <c r="J18" s="119"/>
      <c r="K18" s="230" t="s">
        <v>272</v>
      </c>
      <c r="L18" s="233">
        <v>6975991</v>
      </c>
      <c r="M18" s="908"/>
    </row>
    <row r="19" spans="1:13" s="116" customFormat="1" ht="12" customHeight="1" x14ac:dyDescent="0.2">
      <c r="A19" s="890" t="s">
        <v>677</v>
      </c>
      <c r="B19" s="127"/>
      <c r="C19" s="127"/>
      <c r="D19" s="127"/>
      <c r="E19" s="127"/>
      <c r="F19" s="127"/>
      <c r="G19" s="450">
        <f>'26'!P65</f>
        <v>1867779.3094400093</v>
      </c>
      <c r="H19" s="450">
        <f>'26'!Q65</f>
        <v>-11882458.07390999</v>
      </c>
      <c r="I19" s="450">
        <f>'26'!R65</f>
        <v>-7670431.4343899637</v>
      </c>
      <c r="J19" s="119"/>
      <c r="K19" s="230" t="s">
        <v>273</v>
      </c>
      <c r="L19" s="233">
        <v>14346930</v>
      </c>
      <c r="M19" s="908"/>
    </row>
    <row r="20" spans="1:13" ht="12" customHeight="1" x14ac:dyDescent="0.2">
      <c r="A20" s="891" t="s">
        <v>678</v>
      </c>
      <c r="B20" s="206"/>
      <c r="C20" s="206"/>
      <c r="D20" s="207"/>
      <c r="E20" s="207"/>
      <c r="F20" s="207"/>
      <c r="G20" s="451">
        <f>'26'!P66</f>
        <v>6458765.3033184484</v>
      </c>
      <c r="H20" s="451">
        <f>'26'!Q66</f>
        <v>6458765.3033184409</v>
      </c>
      <c r="I20" s="451">
        <f>'26'!R66</f>
        <v>6458765.3033186197</v>
      </c>
      <c r="J20" s="34"/>
      <c r="K20" s="236" t="s">
        <v>197</v>
      </c>
      <c r="L20" s="237">
        <v>6418859</v>
      </c>
      <c r="M20" s="908"/>
    </row>
    <row r="21" spans="1:13" ht="12" customHeight="1" x14ac:dyDescent="0.2">
      <c r="A21" s="26" t="s">
        <v>223</v>
      </c>
      <c r="J21" s="56"/>
      <c r="K21" s="230" t="s">
        <v>271</v>
      </c>
      <c r="L21" s="233">
        <v>1899572</v>
      </c>
      <c r="M21" s="51"/>
    </row>
    <row r="22" spans="1:13" ht="12" customHeight="1" x14ac:dyDescent="0.2">
      <c r="A22" s="1149" t="s">
        <v>807</v>
      </c>
      <c r="B22" s="1150"/>
      <c r="C22" s="1150"/>
      <c r="D22" s="1150"/>
      <c r="E22" s="1150"/>
      <c r="F22" s="1150"/>
      <c r="G22" s="1150"/>
      <c r="H22" s="1150"/>
      <c r="I22" s="1151"/>
      <c r="J22" s="35"/>
      <c r="K22" s="230" t="s">
        <v>586</v>
      </c>
      <c r="L22" s="233">
        <v>4519287</v>
      </c>
    </row>
    <row r="23" spans="1:13" ht="12" customHeight="1" x14ac:dyDescent="0.2">
      <c r="A23" s="1152"/>
      <c r="B23" s="1153"/>
      <c r="C23" s="1153"/>
      <c r="D23" s="1153"/>
      <c r="E23" s="1153"/>
      <c r="F23" s="1153"/>
      <c r="G23" s="1153"/>
      <c r="H23" s="1153"/>
      <c r="I23" s="1154"/>
      <c r="J23" s="35"/>
      <c r="K23" s="235" t="s">
        <v>274</v>
      </c>
      <c r="L23" s="231">
        <v>19561435</v>
      </c>
      <c r="M23" s="102"/>
    </row>
    <row r="24" spans="1:13" ht="26.25" customHeight="1" x14ac:dyDescent="0.2">
      <c r="A24" s="1139" t="s">
        <v>749</v>
      </c>
      <c r="B24" s="1140"/>
      <c r="C24" s="1140"/>
      <c r="D24" s="1140" t="s">
        <v>601</v>
      </c>
      <c r="E24" s="1140"/>
      <c r="F24" s="928" t="s">
        <v>174</v>
      </c>
      <c r="G24" s="1140" t="s">
        <v>602</v>
      </c>
      <c r="H24" s="1140"/>
      <c r="I24" s="929" t="s">
        <v>174</v>
      </c>
      <c r="J24" s="35"/>
      <c r="K24" s="235" t="s">
        <v>275</v>
      </c>
      <c r="L24" s="231">
        <v>3564034</v>
      </c>
      <c r="M24" s="102"/>
    </row>
    <row r="25" spans="1:13" ht="12.75" customHeight="1" x14ac:dyDescent="0.2">
      <c r="A25" s="1160">
        <v>4844815</v>
      </c>
      <c r="B25" s="1160"/>
      <c r="C25" s="1160"/>
      <c r="D25" s="1169">
        <f>SUM('26'!AI237:AI248)</f>
        <v>307146985.13934255</v>
      </c>
      <c r="E25" s="1170"/>
      <c r="F25" s="208">
        <f>D25/(A25*1000)*100</f>
        <v>6.3397051309357018</v>
      </c>
      <c r="G25" s="1169">
        <f>SUM('26'!AJ237:AJ248)</f>
        <v>357003123.60355002</v>
      </c>
      <c r="H25" s="1170"/>
      <c r="I25" s="208">
        <f>G25/(A25*1000)*100</f>
        <v>7.3687668900370813</v>
      </c>
      <c r="J25" s="35"/>
      <c r="K25" s="1168" t="s">
        <v>276</v>
      </c>
      <c r="L25" s="1167">
        <v>3771469</v>
      </c>
      <c r="M25" s="102"/>
    </row>
    <row r="26" spans="1:13" ht="12" customHeight="1" x14ac:dyDescent="0.2">
      <c r="A26" s="26" t="s">
        <v>224</v>
      </c>
      <c r="J26" s="35"/>
      <c r="K26" s="1168"/>
      <c r="L26" s="1167">
        <v>0</v>
      </c>
      <c r="M26" s="102"/>
    </row>
    <row r="27" spans="1:13" ht="12" customHeight="1" x14ac:dyDescent="0.2">
      <c r="A27" s="1119" t="s">
        <v>126</v>
      </c>
      <c r="B27" s="1120"/>
      <c r="C27" s="1120"/>
      <c r="D27" s="1120"/>
      <c r="E27" s="1120"/>
      <c r="F27" s="1120"/>
      <c r="G27" s="1120"/>
      <c r="H27" s="1171" t="s">
        <v>260</v>
      </c>
      <c r="I27" s="1172"/>
      <c r="J27" s="35"/>
      <c r="K27" s="235" t="s">
        <v>493</v>
      </c>
      <c r="L27" s="231">
        <v>2872335</v>
      </c>
      <c r="M27" s="102"/>
    </row>
    <row r="28" spans="1:13" ht="12" customHeight="1" x14ac:dyDescent="0.2">
      <c r="A28" s="1147"/>
      <c r="B28" s="1148"/>
      <c r="C28" s="1148"/>
      <c r="D28" s="1148"/>
      <c r="E28" s="1148"/>
      <c r="F28" s="1148"/>
      <c r="G28" s="1148"/>
      <c r="H28" s="1173"/>
      <c r="I28" s="1174"/>
      <c r="J28" s="35"/>
      <c r="K28" s="1175" t="s">
        <v>277</v>
      </c>
      <c r="L28" s="1165">
        <v>56562305</v>
      </c>
      <c r="M28" s="102"/>
    </row>
    <row r="29" spans="1:13" ht="12" customHeight="1" x14ac:dyDescent="0.2">
      <c r="A29" s="1143" t="s">
        <v>27</v>
      </c>
      <c r="B29" s="1144"/>
      <c r="C29" s="1144"/>
      <c r="D29" s="1159" t="s">
        <v>793</v>
      </c>
      <c r="E29" s="1144"/>
      <c r="F29" s="1158">
        <f>K1</f>
        <v>41883</v>
      </c>
      <c r="G29" s="1158"/>
      <c r="H29" s="1158">
        <f>F29</f>
        <v>41883</v>
      </c>
      <c r="I29" s="1158"/>
      <c r="J29" s="35"/>
      <c r="K29" s="1176"/>
      <c r="L29" s="1166">
        <v>0</v>
      </c>
    </row>
    <row r="30" spans="1:13" ht="12" customHeight="1" x14ac:dyDescent="0.2">
      <c r="A30" s="1145"/>
      <c r="B30" s="1146"/>
      <c r="C30" s="1146"/>
      <c r="D30" s="916" t="s">
        <v>25</v>
      </c>
      <c r="E30" s="916" t="s">
        <v>169</v>
      </c>
      <c r="F30" s="916" t="s">
        <v>25</v>
      </c>
      <c r="G30" s="916" t="s">
        <v>169</v>
      </c>
      <c r="H30" s="916" t="s">
        <v>25</v>
      </c>
      <c r="I30" s="927" t="s">
        <v>169</v>
      </c>
      <c r="J30" s="36"/>
      <c r="K30" s="631" t="s">
        <v>787</v>
      </c>
      <c r="L30" s="159"/>
    </row>
    <row r="31" spans="1:13" ht="12" customHeight="1" x14ac:dyDescent="0.2">
      <c r="A31" s="209" t="s">
        <v>119</v>
      </c>
      <c r="B31" s="210"/>
      <c r="C31" s="210"/>
      <c r="D31" s="211">
        <f>D32+D33</f>
        <v>5207629</v>
      </c>
      <c r="E31" s="211">
        <f>E32+E33</f>
        <v>5142736.6549399998</v>
      </c>
      <c r="F31" s="211">
        <f>'03'!$E$9</f>
        <v>511348</v>
      </c>
      <c r="G31" s="212">
        <f>'03'!$M$9/1000</f>
        <v>540108.47301999968</v>
      </c>
      <c r="H31" s="219">
        <f>'11'!E9</f>
        <v>31850478</v>
      </c>
      <c r="I31" s="212">
        <f>'11'!M9/1000</f>
        <v>29568864.661219925</v>
      </c>
      <c r="J31" s="35"/>
      <c r="K31" s="1161" t="s">
        <v>785</v>
      </c>
      <c r="L31" s="1162"/>
    </row>
    <row r="32" spans="1:13" ht="12" customHeight="1" x14ac:dyDescent="0.2">
      <c r="A32" s="213" t="s">
        <v>127</v>
      </c>
      <c r="B32" s="123"/>
      <c r="C32" s="123"/>
      <c r="D32" s="112">
        <f>'02'!G82</f>
        <v>4169903</v>
      </c>
      <c r="E32" s="48">
        <f>'02'!L82/1000</f>
        <v>4438965.2911700001</v>
      </c>
      <c r="F32" s="139">
        <f>'03'!$J$9</f>
        <v>416878</v>
      </c>
      <c r="G32" s="48">
        <f>'03'!$R$9/1000</f>
        <v>471621.76006999979</v>
      </c>
      <c r="H32" s="220">
        <f>'11'!J9</f>
        <v>22654283</v>
      </c>
      <c r="I32" s="214">
        <f>'11'!R9/1000</f>
        <v>23628373.111120004</v>
      </c>
      <c r="J32" s="35"/>
      <c r="K32" s="1163"/>
      <c r="L32" s="1164"/>
    </row>
    <row r="33" spans="1:12" ht="12" customHeight="1" x14ac:dyDescent="0.2">
      <c r="A33" s="215" t="s">
        <v>128</v>
      </c>
      <c r="B33" s="216"/>
      <c r="C33" s="216"/>
      <c r="D33" s="610">
        <f>'02'!H82</f>
        <v>1037726</v>
      </c>
      <c r="E33" s="217">
        <f>'02'!M82/1000</f>
        <v>703771.36376999994</v>
      </c>
      <c r="F33" s="217">
        <f>'03'!$K$9</f>
        <v>94470</v>
      </c>
      <c r="G33" s="217">
        <f>'03'!$S$9/1000</f>
        <v>68486.712949999986</v>
      </c>
      <c r="H33" s="221">
        <f>'11'!K9</f>
        <v>9196195</v>
      </c>
      <c r="I33" s="218">
        <f>'11'!S9/1000</f>
        <v>5940491.5500999214</v>
      </c>
      <c r="J33" s="56"/>
      <c r="K33" s="223" t="s">
        <v>38</v>
      </c>
      <c r="L33" s="224">
        <f>SUM(L34:L39)</f>
        <v>51142422.25</v>
      </c>
    </row>
    <row r="34" spans="1:12" ht="12" customHeight="1" x14ac:dyDescent="0.2">
      <c r="A34" s="14" t="s">
        <v>222</v>
      </c>
      <c r="J34" s="46"/>
      <c r="K34" s="266" t="s">
        <v>270</v>
      </c>
      <c r="L34" s="214">
        <v>40522864.25</v>
      </c>
    </row>
    <row r="35" spans="1:12" s="50" customFormat="1" ht="12" customHeight="1" x14ac:dyDescent="0.2">
      <c r="A35" s="1119" t="s">
        <v>215</v>
      </c>
      <c r="B35" s="1120"/>
      <c r="C35" s="1120"/>
      <c r="D35" s="1120"/>
      <c r="E35" s="1120"/>
      <c r="F35" s="1120"/>
      <c r="G35" s="1120"/>
      <c r="H35" s="1128" t="s">
        <v>198</v>
      </c>
      <c r="I35" s="1129"/>
      <c r="J35" s="55"/>
      <c r="K35" s="266" t="s">
        <v>361</v>
      </c>
      <c r="L35" s="214">
        <v>7993655</v>
      </c>
    </row>
    <row r="36" spans="1:12" ht="12" customHeight="1" x14ac:dyDescent="0.2">
      <c r="A36" s="1121">
        <f>F36-1</f>
        <v>41882</v>
      </c>
      <c r="B36" s="1122"/>
      <c r="C36" s="1122"/>
      <c r="D36" s="1122"/>
      <c r="E36" s="1122"/>
      <c r="F36" s="1123">
        <f>H29</f>
        <v>41883</v>
      </c>
      <c r="G36" s="1123"/>
      <c r="H36" s="1130"/>
      <c r="I36" s="1131"/>
      <c r="J36" s="54"/>
      <c r="K36" s="266" t="s">
        <v>197</v>
      </c>
      <c r="L36" s="214">
        <v>1471894</v>
      </c>
    </row>
    <row r="37" spans="1:12" s="26" customFormat="1" ht="12" customHeight="1" x14ac:dyDescent="0.2">
      <c r="A37" s="1143" t="s">
        <v>217</v>
      </c>
      <c r="B37" s="1144"/>
      <c r="C37" s="1144"/>
      <c r="D37" s="1144"/>
      <c r="E37" s="1124" t="s">
        <v>216</v>
      </c>
      <c r="F37" s="930" t="s">
        <v>259</v>
      </c>
      <c r="G37" s="930"/>
      <c r="H37" s="1126">
        <f>I37-1</f>
        <v>41882</v>
      </c>
      <c r="I37" s="1117">
        <f>F36</f>
        <v>41883</v>
      </c>
      <c r="J37" s="39"/>
      <c r="K37" s="266" t="s">
        <v>262</v>
      </c>
      <c r="L37" s="214">
        <v>1149421</v>
      </c>
    </row>
    <row r="38" spans="1:12" s="26" customFormat="1" ht="12" customHeight="1" x14ac:dyDescent="0.2">
      <c r="A38" s="1145" t="s">
        <v>25</v>
      </c>
      <c r="B38" s="1146"/>
      <c r="C38" s="1146"/>
      <c r="D38" s="931" t="s">
        <v>169</v>
      </c>
      <c r="E38" s="1125"/>
      <c r="F38" s="932" t="s">
        <v>580</v>
      </c>
      <c r="G38" s="932" t="s">
        <v>258</v>
      </c>
      <c r="H38" s="1127"/>
      <c r="I38" s="1118"/>
      <c r="J38" s="39"/>
      <c r="K38" s="266" t="s">
        <v>261</v>
      </c>
      <c r="L38" s="214">
        <v>4507</v>
      </c>
    </row>
    <row r="39" spans="1:12" s="26" customFormat="1" ht="12" customHeight="1" x14ac:dyDescent="0.2">
      <c r="A39" s="1155">
        <f>'18'!E10</f>
        <v>416277</v>
      </c>
      <c r="B39" s="1156"/>
      <c r="C39" s="1157"/>
      <c r="D39" s="510">
        <f>'18'!H10/1000</f>
        <v>426587.40591000003</v>
      </c>
      <c r="E39" s="510">
        <f>'18'!L10</f>
        <v>18713</v>
      </c>
      <c r="F39" s="511">
        <f>'19'!E8</f>
        <v>829291</v>
      </c>
      <c r="G39" s="511">
        <f>'19'!I8</f>
        <v>308799</v>
      </c>
      <c r="H39" s="511">
        <v>33</v>
      </c>
      <c r="I39" s="511">
        <f>'07'!W9</f>
        <v>30</v>
      </c>
      <c r="J39" s="39"/>
      <c r="K39" s="483" t="s">
        <v>267</v>
      </c>
      <c r="L39" s="218">
        <v>81</v>
      </c>
    </row>
    <row r="40" spans="1:12" ht="10.5" customHeight="1" x14ac:dyDescent="0.2">
      <c r="A40" s="14" t="s">
        <v>581</v>
      </c>
      <c r="B40" s="26"/>
      <c r="C40" s="26"/>
      <c r="D40" s="26"/>
      <c r="E40" s="26"/>
      <c r="F40" s="26"/>
      <c r="G40" s="26"/>
      <c r="H40" s="26"/>
      <c r="I40" s="26"/>
      <c r="J40" s="35"/>
      <c r="K40" s="26" t="s">
        <v>263</v>
      </c>
      <c r="L40" s="222"/>
    </row>
    <row r="41" spans="1:12" ht="10.5" customHeight="1" x14ac:dyDescent="0.2">
      <c r="A41" s="631" t="s">
        <v>742</v>
      </c>
      <c r="K41" s="38"/>
      <c r="L41" s="482"/>
    </row>
    <row r="42" spans="1:12" ht="10.5" customHeight="1" x14ac:dyDescent="0.2">
      <c r="A42" s="631" t="s">
        <v>743</v>
      </c>
      <c r="K42" s="38"/>
      <c r="L42" s="482"/>
    </row>
    <row r="43" spans="1:12" ht="10.5" customHeight="1" x14ac:dyDescent="0.2">
      <c r="A43" s="631" t="s">
        <v>679</v>
      </c>
      <c r="B43" s="26"/>
      <c r="C43" s="26"/>
      <c r="D43" s="26"/>
      <c r="E43" s="26"/>
      <c r="F43" s="26"/>
      <c r="G43" s="26"/>
      <c r="H43" s="26"/>
      <c r="I43" s="26"/>
    </row>
    <row r="44" spans="1:12" ht="10.9" customHeight="1" x14ac:dyDescent="0.2">
      <c r="A44" s="631" t="s">
        <v>808</v>
      </c>
      <c r="K44" s="66"/>
      <c r="L44" s="104"/>
    </row>
    <row r="45" spans="1:12" ht="11.45" customHeight="1" x14ac:dyDescent="0.2">
      <c r="A45" s="631" t="s">
        <v>750</v>
      </c>
      <c r="D45" s="103"/>
      <c r="E45" s="103"/>
      <c r="K45" s="66"/>
      <c r="L45" s="66"/>
    </row>
    <row r="46" spans="1:12" ht="12.75" x14ac:dyDescent="0.2">
      <c r="A46" s="514"/>
      <c r="D46"/>
      <c r="E46"/>
      <c r="F46" s="612"/>
      <c r="G46" s="395"/>
      <c r="H46" s="613"/>
    </row>
    <row r="47" spans="1:12" ht="12.75" x14ac:dyDescent="0.2">
      <c r="E47" s="103"/>
      <c r="F47" s="103"/>
      <c r="H47" s="613"/>
    </row>
    <row r="48" spans="1:12" ht="12.75" x14ac:dyDescent="0.2">
      <c r="E48" s="103"/>
      <c r="F48" s="103"/>
      <c r="H48" s="613"/>
    </row>
    <row r="49" spans="5:5" x14ac:dyDescent="0.2">
      <c r="E49" s="101"/>
    </row>
    <row r="50" spans="5:5" x14ac:dyDescent="0.2">
      <c r="E50" s="540"/>
    </row>
  </sheetData>
  <mergeCells count="33">
    <mergeCell ref="K31:L32"/>
    <mergeCell ref="L28:L29"/>
    <mergeCell ref="L25:L26"/>
    <mergeCell ref="K25:K26"/>
    <mergeCell ref="D25:E25"/>
    <mergeCell ref="H27:I28"/>
    <mergeCell ref="K28:K29"/>
    <mergeCell ref="H29:I29"/>
    <mergeCell ref="G25:H25"/>
    <mergeCell ref="A29:C30"/>
    <mergeCell ref="A27:G28"/>
    <mergeCell ref="A22:I23"/>
    <mergeCell ref="A39:C39"/>
    <mergeCell ref="A37:D37"/>
    <mergeCell ref="F29:G29"/>
    <mergeCell ref="A38:C38"/>
    <mergeCell ref="D29:E29"/>
    <mergeCell ref="D24:E24"/>
    <mergeCell ref="A25:C25"/>
    <mergeCell ref="G24:H24"/>
    <mergeCell ref="K1:L1"/>
    <mergeCell ref="C3:F3"/>
    <mergeCell ref="A5:I5"/>
    <mergeCell ref="K5:L5"/>
    <mergeCell ref="A24:C24"/>
    <mergeCell ref="A6:F6"/>
    <mergeCell ref="I37:I38"/>
    <mergeCell ref="A35:G35"/>
    <mergeCell ref="A36:E36"/>
    <mergeCell ref="F36:G36"/>
    <mergeCell ref="E37:E38"/>
    <mergeCell ref="H37:H38"/>
    <mergeCell ref="H35:I36"/>
  </mergeCells>
  <phoneticPr fontId="23" type="noConversion"/>
  <pageMargins left="0.59055118110236227" right="0.59055118110236227" top="0.39370078740157483" bottom="0.59055118110236227" header="0.31496062992125984" footer="0.31496062992125984"/>
  <pageSetup paperSize="9" scale="92"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pageSetUpPr fitToPage="1"/>
  </sheetPr>
  <dimension ref="A1:Y4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5703125" style="65" customWidth="1"/>
    <col min="4" max="4" width="0.85546875" style="65" customWidth="1"/>
    <col min="5" max="5" width="8" style="65" bestFit="1" customWidth="1"/>
    <col min="6" max="7" width="5.7109375" style="65" customWidth="1"/>
    <col min="8" max="8" width="5.5703125" style="65" customWidth="1"/>
    <col min="9" max="9" width="8.7109375" style="65" customWidth="1"/>
    <col min="10" max="11" width="9"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85546875" style="65" customWidth="1"/>
    <col min="20" max="20" width="0.85546875" style="65" customWidth="1"/>
    <col min="21" max="21" width="6.85546875" style="65" customWidth="1"/>
    <col min="22" max="23" width="7" style="65" customWidth="1"/>
    <col min="24" max="16384" width="11.42578125" style="65"/>
  </cols>
  <sheetData>
    <row r="1" spans="1:25" s="45" customFormat="1" ht="16.5" customHeight="1" x14ac:dyDescent="0.2">
      <c r="A1" s="64" t="str">
        <f>'01'!A1</f>
        <v>Boletim Estatístico da Previdência Social - Vol. 19 Nº 09</v>
      </c>
      <c r="B1" s="64"/>
      <c r="C1" s="344"/>
      <c r="Q1" s="18"/>
      <c r="U1" s="1205">
        <f>'16'!N1</f>
        <v>41883</v>
      </c>
      <c r="V1" s="1205"/>
      <c r="W1" s="1205"/>
    </row>
    <row r="2" spans="1:25" ht="9" customHeight="1" x14ac:dyDescent="0.2">
      <c r="D2" s="67"/>
      <c r="E2" s="1"/>
      <c r="F2" s="1"/>
      <c r="G2" s="1"/>
      <c r="H2" s="1"/>
      <c r="I2" s="2"/>
      <c r="J2" s="67"/>
      <c r="K2" s="2"/>
      <c r="L2" s="66"/>
      <c r="M2" s="2"/>
      <c r="N2" s="66"/>
      <c r="O2" s="2"/>
      <c r="P2" s="67"/>
      <c r="Q2" s="66"/>
    </row>
    <row r="3" spans="1:25" ht="18" customHeight="1" x14ac:dyDescent="0.2">
      <c r="A3" s="917" t="s">
        <v>594</v>
      </c>
      <c r="B3" s="169"/>
      <c r="C3" s="1177" t="s">
        <v>828</v>
      </c>
      <c r="D3" s="1135"/>
      <c r="E3" s="1135"/>
      <c r="F3" s="1135"/>
      <c r="G3" s="1135"/>
      <c r="H3" s="1135"/>
      <c r="I3" s="1135"/>
      <c r="J3" s="1135"/>
      <c r="K3" s="1135"/>
      <c r="L3" s="1135"/>
      <c r="M3" s="1136"/>
      <c r="N3" s="347"/>
      <c r="O3" s="66"/>
      <c r="P3" s="69"/>
      <c r="Q3" s="27"/>
    </row>
    <row r="4" spans="1:25" ht="9" customHeight="1" x14ac:dyDescent="0.2">
      <c r="A4" s="68"/>
      <c r="B4" s="68"/>
      <c r="C4" s="68"/>
      <c r="D4" s="67"/>
      <c r="E4" s="1"/>
      <c r="F4" s="1"/>
      <c r="G4" s="1"/>
      <c r="H4" s="1"/>
      <c r="I4" s="2"/>
      <c r="J4" s="67"/>
      <c r="K4" s="2"/>
      <c r="L4" s="2"/>
      <c r="M4" s="2"/>
      <c r="N4" s="2"/>
      <c r="O4" s="2"/>
      <c r="P4" s="67"/>
      <c r="Q4" s="2"/>
    </row>
    <row r="5" spans="1:25" ht="15" customHeight="1" x14ac:dyDescent="0.2">
      <c r="A5" s="1296" t="s">
        <v>200</v>
      </c>
      <c r="B5" s="1296"/>
      <c r="C5" s="1296"/>
      <c r="D5" s="552"/>
      <c r="E5" s="1301" t="s">
        <v>98</v>
      </c>
      <c r="F5" s="1302"/>
      <c r="G5" s="1302"/>
      <c r="H5" s="1302"/>
      <c r="I5" s="1302"/>
      <c r="J5" s="1302"/>
      <c r="K5" s="1303"/>
      <c r="L5" s="552"/>
      <c r="M5" s="1200" t="s">
        <v>99</v>
      </c>
      <c r="N5" s="1201"/>
      <c r="O5" s="1201"/>
      <c r="P5" s="1201"/>
      <c r="Q5" s="1201"/>
      <c r="R5" s="1201"/>
      <c r="S5" s="1202"/>
      <c r="T5" s="552"/>
      <c r="U5" s="1200" t="s">
        <v>136</v>
      </c>
      <c r="V5" s="1201"/>
      <c r="W5" s="1202"/>
    </row>
    <row r="6" spans="1:25" ht="26.25" customHeight="1" x14ac:dyDescent="0.2">
      <c r="A6" s="1296"/>
      <c r="B6" s="1296"/>
      <c r="C6" s="1296"/>
      <c r="D6" s="552"/>
      <c r="E6" s="1194" t="s">
        <v>119</v>
      </c>
      <c r="F6" s="1196" t="s">
        <v>204</v>
      </c>
      <c r="G6" s="1196" t="s">
        <v>201</v>
      </c>
      <c r="H6" s="1196" t="s">
        <v>202</v>
      </c>
      <c r="I6" s="1196" t="s">
        <v>203</v>
      </c>
      <c r="J6" s="1203" t="s">
        <v>27</v>
      </c>
      <c r="K6" s="1204"/>
      <c r="L6" s="552"/>
      <c r="M6" s="1194" t="s">
        <v>119</v>
      </c>
      <c r="N6" s="1196" t="s">
        <v>204</v>
      </c>
      <c r="O6" s="1196" t="s">
        <v>201</v>
      </c>
      <c r="P6" s="1196" t="s">
        <v>202</v>
      </c>
      <c r="Q6" s="1314" t="s">
        <v>203</v>
      </c>
      <c r="R6" s="1203" t="s">
        <v>27</v>
      </c>
      <c r="S6" s="1204"/>
      <c r="T6" s="552"/>
      <c r="U6" s="1198" t="s">
        <v>38</v>
      </c>
      <c r="V6" s="1203" t="s">
        <v>27</v>
      </c>
      <c r="W6" s="1204"/>
    </row>
    <row r="7" spans="1:25" ht="38.25" customHeight="1" x14ac:dyDescent="0.2">
      <c r="A7" s="1296"/>
      <c r="B7" s="1296"/>
      <c r="C7" s="1296"/>
      <c r="D7" s="552"/>
      <c r="E7" s="1195"/>
      <c r="F7" s="1197"/>
      <c r="G7" s="1197"/>
      <c r="H7" s="1197"/>
      <c r="I7" s="1197"/>
      <c r="J7" s="934" t="s">
        <v>28</v>
      </c>
      <c r="K7" s="933" t="s">
        <v>29</v>
      </c>
      <c r="L7" s="552"/>
      <c r="M7" s="1195"/>
      <c r="N7" s="1197"/>
      <c r="O7" s="1197"/>
      <c r="P7" s="1197"/>
      <c r="Q7" s="1197"/>
      <c r="R7" s="934" t="s">
        <v>28</v>
      </c>
      <c r="S7" s="933" t="s">
        <v>29</v>
      </c>
      <c r="T7" s="552"/>
      <c r="U7" s="1199"/>
      <c r="V7" s="934" t="s">
        <v>28</v>
      </c>
      <c r="W7" s="933" t="s">
        <v>29</v>
      </c>
    </row>
    <row r="8" spans="1:25" ht="6" customHeight="1" x14ac:dyDescent="0.2">
      <c r="A8" s="9"/>
      <c r="B8" s="9"/>
      <c r="C8" s="9"/>
      <c r="D8" s="29"/>
      <c r="E8" s="3"/>
      <c r="F8" s="3"/>
      <c r="G8" s="3"/>
      <c r="H8" s="3"/>
      <c r="I8" s="3"/>
      <c r="J8" s="3"/>
      <c r="K8" s="3"/>
      <c r="L8" s="29"/>
      <c r="M8" s="66"/>
      <c r="N8" s="66"/>
      <c r="O8" s="66"/>
      <c r="P8" s="66"/>
      <c r="Q8" s="66"/>
      <c r="R8" s="66"/>
      <c r="S8" s="66"/>
      <c r="T8" s="29"/>
      <c r="U8" s="67"/>
      <c r="V8" s="67"/>
      <c r="W8" s="67"/>
    </row>
    <row r="9" spans="1:25" s="58" customFormat="1" ht="11.25" customHeight="1" x14ac:dyDescent="0.2">
      <c r="A9" s="239" t="s">
        <v>38</v>
      </c>
      <c r="B9" s="240"/>
      <c r="C9" s="258"/>
      <c r="D9" s="137"/>
      <c r="E9" s="688">
        <v>416277</v>
      </c>
      <c r="F9" s="784">
        <v>100</v>
      </c>
      <c r="G9" s="682"/>
      <c r="H9" s="682"/>
      <c r="I9" s="785">
        <v>-27.111782699516908</v>
      </c>
      <c r="J9" s="691">
        <v>344984</v>
      </c>
      <c r="K9" s="692">
        <v>71293</v>
      </c>
      <c r="L9" s="815"/>
      <c r="M9" s="688">
        <v>426587405.91000044</v>
      </c>
      <c r="N9" s="784">
        <v>100</v>
      </c>
      <c r="O9" s="682"/>
      <c r="P9" s="682"/>
      <c r="Q9" s="785">
        <v>-26.979119846816758</v>
      </c>
      <c r="R9" s="691">
        <v>376554866.2300005</v>
      </c>
      <c r="S9" s="692">
        <v>50032539.679999955</v>
      </c>
      <c r="T9" s="137"/>
      <c r="U9" s="710">
        <v>1024.7681373460471</v>
      </c>
      <c r="V9" s="682">
        <v>1091.5140013160044</v>
      </c>
      <c r="W9" s="711">
        <v>701.78754828664739</v>
      </c>
      <c r="Y9" s="915"/>
    </row>
    <row r="10" spans="1:25" s="58" customFormat="1" ht="11.25" customHeight="1" x14ac:dyDescent="0.2">
      <c r="A10" s="242" t="s">
        <v>280</v>
      </c>
      <c r="B10" s="115"/>
      <c r="C10" s="259"/>
      <c r="D10" s="137"/>
      <c r="E10" s="698">
        <v>403570</v>
      </c>
      <c r="F10" s="786">
        <v>96.947465269520052</v>
      </c>
      <c r="G10" s="683">
        <v>100</v>
      </c>
      <c r="H10" s="683"/>
      <c r="I10" s="787">
        <v>-27.118567545847739</v>
      </c>
      <c r="J10" s="702">
        <v>332836</v>
      </c>
      <c r="K10" s="703">
        <v>70734</v>
      </c>
      <c r="L10" s="815"/>
      <c r="M10" s="698">
        <v>417300668.07000053</v>
      </c>
      <c r="N10" s="786">
        <v>97.823016406171362</v>
      </c>
      <c r="O10" s="683">
        <v>100</v>
      </c>
      <c r="P10" s="683"/>
      <c r="Q10" s="787">
        <v>-26.983990200231045</v>
      </c>
      <c r="R10" s="702">
        <v>367672844.39000052</v>
      </c>
      <c r="S10" s="703">
        <v>49627823.679999955</v>
      </c>
      <c r="T10" s="137"/>
      <c r="U10" s="712">
        <v>1034.0230147681953</v>
      </c>
      <c r="V10" s="683">
        <v>1104.666695880255</v>
      </c>
      <c r="W10" s="713">
        <v>701.61200667288654</v>
      </c>
      <c r="Y10" s="915"/>
    </row>
    <row r="11" spans="1:25" s="73" customFormat="1" ht="11.25" customHeight="1" x14ac:dyDescent="0.2">
      <c r="A11" s="260" t="s">
        <v>118</v>
      </c>
      <c r="B11" s="115"/>
      <c r="C11" s="259"/>
      <c r="D11" s="140"/>
      <c r="E11" s="698">
        <v>369562</v>
      </c>
      <c r="F11" s="683">
        <v>88.777905096846567</v>
      </c>
      <c r="G11" s="683">
        <v>91.573209108704816</v>
      </c>
      <c r="H11" s="683">
        <v>99.999999999999986</v>
      </c>
      <c r="I11" s="787">
        <v>-26.757621280525747</v>
      </c>
      <c r="J11" s="702">
        <v>300690</v>
      </c>
      <c r="K11" s="703">
        <v>68872</v>
      </c>
      <c r="L11" s="816"/>
      <c r="M11" s="698">
        <v>378012097.38000083</v>
      </c>
      <c r="N11" s="683">
        <v>88.613046738597859</v>
      </c>
      <c r="O11" s="683">
        <v>90.585068825384866</v>
      </c>
      <c r="P11" s="683">
        <v>99.999999999999972</v>
      </c>
      <c r="Q11" s="787">
        <v>-26.536216682769453</v>
      </c>
      <c r="R11" s="702">
        <v>329716144.92000085</v>
      </c>
      <c r="S11" s="703">
        <v>48295952.459999956</v>
      </c>
      <c r="T11" s="140"/>
      <c r="U11" s="712">
        <v>1022.8651684426452</v>
      </c>
      <c r="V11" s="683">
        <v>1096.5317932754692</v>
      </c>
      <c r="W11" s="713">
        <v>701.24219508653675</v>
      </c>
      <c r="Y11" s="915"/>
    </row>
    <row r="12" spans="1:25" ht="11.25" customHeight="1" x14ac:dyDescent="0.2">
      <c r="A12" s="261" t="s">
        <v>139</v>
      </c>
      <c r="B12" s="6"/>
      <c r="C12" s="262"/>
      <c r="D12" s="14"/>
      <c r="E12" s="689">
        <v>39592</v>
      </c>
      <c r="F12" s="684">
        <v>9.5109746635053103</v>
      </c>
      <c r="G12" s="684">
        <v>9.8104418068736532</v>
      </c>
      <c r="H12" s="684">
        <v>10.713222679820976</v>
      </c>
      <c r="I12" s="788">
        <v>-27.094612013405516</v>
      </c>
      <c r="J12" s="693">
        <v>25210</v>
      </c>
      <c r="K12" s="694">
        <v>14382</v>
      </c>
      <c r="L12" s="817"/>
      <c r="M12" s="689">
        <v>41643239.45000001</v>
      </c>
      <c r="N12" s="684">
        <v>9.7619476977212312</v>
      </c>
      <c r="O12" s="684">
        <v>9.9791930941779672</v>
      </c>
      <c r="P12" s="684">
        <v>11.016377448930605</v>
      </c>
      <c r="Q12" s="788">
        <v>-19.571174311536922</v>
      </c>
      <c r="R12" s="693">
        <v>31487782.040000044</v>
      </c>
      <c r="S12" s="694">
        <v>10155457.409999968</v>
      </c>
      <c r="T12" s="14"/>
      <c r="U12" s="714">
        <v>1051.8094425641546</v>
      </c>
      <c r="V12" s="684">
        <v>1249.0195176517273</v>
      </c>
      <c r="W12" s="715">
        <v>706.12275135585935</v>
      </c>
      <c r="Y12" s="915"/>
    </row>
    <row r="13" spans="1:25" ht="11.25" customHeight="1" x14ac:dyDescent="0.2">
      <c r="A13" s="230" t="s">
        <v>176</v>
      </c>
      <c r="B13" s="6"/>
      <c r="C13" s="262"/>
      <c r="D13" s="14"/>
      <c r="E13" s="689">
        <v>20494</v>
      </c>
      <c r="F13" s="684">
        <v>4.9231641431066331</v>
      </c>
      <c r="G13" s="684">
        <v>5.0781772678841337</v>
      </c>
      <c r="H13" s="684">
        <v>5.5454835724452183</v>
      </c>
      <c r="I13" s="788">
        <v>-28.038203588609147</v>
      </c>
      <c r="J13" s="693">
        <v>7614</v>
      </c>
      <c r="K13" s="694">
        <v>12880</v>
      </c>
      <c r="L13" s="817"/>
      <c r="M13" s="689">
        <v>14765478.230000012</v>
      </c>
      <c r="N13" s="684">
        <v>3.4613019572160479</v>
      </c>
      <c r="O13" s="684">
        <v>3.5383308390781592</v>
      </c>
      <c r="P13" s="684">
        <v>3.906086162940138</v>
      </c>
      <c r="Q13" s="788">
        <v>-27.462734672326317</v>
      </c>
      <c r="R13" s="693">
        <v>5676521.9200000502</v>
      </c>
      <c r="S13" s="694">
        <v>9088956.3099999614</v>
      </c>
      <c r="T13" s="14"/>
      <c r="U13" s="714">
        <v>720.4781023714263</v>
      </c>
      <c r="V13" s="684">
        <v>745.53742054111513</v>
      </c>
      <c r="W13" s="715">
        <v>705.66430978260576</v>
      </c>
      <c r="Y13" s="915"/>
    </row>
    <row r="14" spans="1:25" ht="11.25" customHeight="1" x14ac:dyDescent="0.2">
      <c r="A14" s="230" t="s">
        <v>177</v>
      </c>
      <c r="B14" s="6"/>
      <c r="C14" s="262"/>
      <c r="D14" s="14"/>
      <c r="E14" s="689">
        <v>9874</v>
      </c>
      <c r="F14" s="684">
        <v>2.3719782740819215</v>
      </c>
      <c r="G14" s="684">
        <v>2.4466635280124884</v>
      </c>
      <c r="H14" s="684">
        <v>2.6718114957706689</v>
      </c>
      <c r="I14" s="788">
        <v>-27.059171160523011</v>
      </c>
      <c r="J14" s="693">
        <v>8405</v>
      </c>
      <c r="K14" s="694">
        <v>1469</v>
      </c>
      <c r="L14" s="817"/>
      <c r="M14" s="689">
        <v>8735121.980000006</v>
      </c>
      <c r="N14" s="684">
        <v>2.0476746052467623</v>
      </c>
      <c r="O14" s="684">
        <v>2.0932441877938053</v>
      </c>
      <c r="P14" s="684">
        <v>2.3108048764955078</v>
      </c>
      <c r="Q14" s="788">
        <v>-26.534638783555696</v>
      </c>
      <c r="R14" s="693">
        <v>7699813.4899999974</v>
      </c>
      <c r="S14" s="694">
        <v>1035308.4900000094</v>
      </c>
      <c r="T14" s="14"/>
      <c r="U14" s="714">
        <v>884.65890014178717</v>
      </c>
      <c r="V14" s="684">
        <v>916.09916597263498</v>
      </c>
      <c r="W14" s="715">
        <v>704.77092579987027</v>
      </c>
      <c r="Y14" s="915"/>
    </row>
    <row r="15" spans="1:25" ht="11.25" customHeight="1" x14ac:dyDescent="0.2">
      <c r="A15" s="230" t="s">
        <v>196</v>
      </c>
      <c r="B15" s="6"/>
      <c r="C15" s="262"/>
      <c r="D15" s="14"/>
      <c r="E15" s="689">
        <v>9224</v>
      </c>
      <c r="F15" s="684">
        <v>2.2158322463167552</v>
      </c>
      <c r="G15" s="684">
        <v>2.2856010109770302</v>
      </c>
      <c r="H15" s="684">
        <v>2.4959276116050892</v>
      </c>
      <c r="I15" s="788">
        <v>-24.947111472742066</v>
      </c>
      <c r="J15" s="693">
        <v>9191</v>
      </c>
      <c r="K15" s="694">
        <v>33</v>
      </c>
      <c r="L15" s="817"/>
      <c r="M15" s="689">
        <v>18142639.239999991</v>
      </c>
      <c r="N15" s="684">
        <v>4.2529711352584201</v>
      </c>
      <c r="O15" s="684">
        <v>4.3476180673060023</v>
      </c>
      <c r="P15" s="684">
        <v>4.7994864094949596</v>
      </c>
      <c r="Q15" s="788">
        <v>-7.1069448049795092</v>
      </c>
      <c r="R15" s="693">
        <v>18111446.629999995</v>
      </c>
      <c r="S15" s="694">
        <v>31192.609999997501</v>
      </c>
      <c r="T15" s="14"/>
      <c r="U15" s="714">
        <v>1966.8949739809184</v>
      </c>
      <c r="V15" s="684">
        <v>1970.5632281579801</v>
      </c>
      <c r="W15" s="715">
        <v>945.23060606053036</v>
      </c>
      <c r="Y15" s="915"/>
    </row>
    <row r="16" spans="1:25" ht="11.25" customHeight="1" x14ac:dyDescent="0.2">
      <c r="A16" s="261" t="s">
        <v>167</v>
      </c>
      <c r="B16" s="6"/>
      <c r="C16" s="262"/>
      <c r="D16" s="14"/>
      <c r="E16" s="689">
        <v>18746</v>
      </c>
      <c r="F16" s="684">
        <v>4.5032514407473867</v>
      </c>
      <c r="G16" s="684">
        <v>4.6450429913026241</v>
      </c>
      <c r="H16" s="684">
        <v>5.0724912193353209</v>
      </c>
      <c r="I16" s="788">
        <v>-27.219784912839231</v>
      </c>
      <c r="J16" s="693">
        <v>12606</v>
      </c>
      <c r="K16" s="694">
        <v>6140</v>
      </c>
      <c r="L16" s="817"/>
      <c r="M16" s="689">
        <v>14146202.41000009</v>
      </c>
      <c r="N16" s="684">
        <v>3.3161322190989844</v>
      </c>
      <c r="O16" s="684">
        <v>3.3899304488118198</v>
      </c>
      <c r="P16" s="684">
        <v>3.7422618239065146</v>
      </c>
      <c r="Q16" s="788">
        <v>-26.831841653461208</v>
      </c>
      <c r="R16" s="693">
        <v>9912244.0900001004</v>
      </c>
      <c r="S16" s="694">
        <v>4233958.3199999882</v>
      </c>
      <c r="T16" s="14"/>
      <c r="U16" s="714">
        <v>754.62511522458601</v>
      </c>
      <c r="V16" s="684">
        <v>786.31160479137714</v>
      </c>
      <c r="W16" s="715">
        <v>689.56975895765277</v>
      </c>
      <c r="Y16" s="915"/>
    </row>
    <row r="17" spans="1:25" ht="11.25" customHeight="1" x14ac:dyDescent="0.2">
      <c r="A17" s="261" t="s">
        <v>556</v>
      </c>
      <c r="B17" s="6"/>
      <c r="C17" s="262"/>
      <c r="D17" s="14"/>
      <c r="E17" s="689">
        <v>250120</v>
      </c>
      <c r="F17" s="684">
        <v>60.084991484035868</v>
      </c>
      <c r="G17" s="684">
        <v>61.976856555244439</v>
      </c>
      <c r="H17" s="684">
        <v>67.680118626915103</v>
      </c>
      <c r="I17" s="788">
        <v>-29.304292279775467</v>
      </c>
      <c r="J17" s="693">
        <v>228333</v>
      </c>
      <c r="K17" s="694">
        <v>21787</v>
      </c>
      <c r="L17" s="817"/>
      <c r="M17" s="689">
        <v>276140530.80000001</v>
      </c>
      <c r="N17" s="684">
        <v>64.732462087326354</v>
      </c>
      <c r="O17" s="684">
        <v>66.173038274091269</v>
      </c>
      <c r="P17" s="684">
        <v>73.050712586694459</v>
      </c>
      <c r="Q17" s="788">
        <v>-29.29302477687613</v>
      </c>
      <c r="R17" s="693">
        <v>260411137.03999999</v>
      </c>
      <c r="S17" s="694">
        <v>15729393.760000004</v>
      </c>
      <c r="T17" s="14"/>
      <c r="U17" s="714">
        <v>1104.03218774988</v>
      </c>
      <c r="V17" s="684">
        <v>1140.488396508608</v>
      </c>
      <c r="W17" s="715">
        <v>721.9623518612018</v>
      </c>
      <c r="Y17" s="915"/>
    </row>
    <row r="18" spans="1:25" ht="11.25" customHeight="1" x14ac:dyDescent="0.2">
      <c r="A18" s="230" t="s">
        <v>553</v>
      </c>
      <c r="B18" s="6"/>
      <c r="C18" s="262"/>
      <c r="D18" s="14"/>
      <c r="E18" s="689">
        <v>249333</v>
      </c>
      <c r="F18" s="684">
        <v>59.895934678110976</v>
      </c>
      <c r="G18" s="684">
        <v>61.781847015387669</v>
      </c>
      <c r="H18" s="684">
        <v>67.467163831779246</v>
      </c>
      <c r="I18" s="788">
        <v>-29.368822714563734</v>
      </c>
      <c r="J18" s="693">
        <v>227655</v>
      </c>
      <c r="K18" s="694">
        <v>21678</v>
      </c>
      <c r="L18" s="817"/>
      <c r="M18" s="689">
        <v>275575475.72000003</v>
      </c>
      <c r="N18" s="684">
        <v>64.600002696314888</v>
      </c>
      <c r="O18" s="684">
        <v>66.03763109091723</v>
      </c>
      <c r="P18" s="684">
        <v>72.901231899722703</v>
      </c>
      <c r="Q18" s="788">
        <v>-29.336466271483374</v>
      </c>
      <c r="R18" s="693">
        <v>259898590.69</v>
      </c>
      <c r="S18" s="694">
        <v>15676885.030000001</v>
      </c>
      <c r="T18" s="14"/>
      <c r="U18" s="714">
        <v>1105.2507117790265</v>
      </c>
      <c r="V18" s="684">
        <v>1141.6335713689573</v>
      </c>
      <c r="W18" s="715">
        <v>723.17026616846579</v>
      </c>
      <c r="Y18" s="915"/>
    </row>
    <row r="19" spans="1:25" ht="11.25" customHeight="1" x14ac:dyDescent="0.2">
      <c r="A19" s="230" t="s">
        <v>554</v>
      </c>
      <c r="B19" s="6"/>
      <c r="C19" s="262"/>
      <c r="D19" s="14"/>
      <c r="E19" s="689">
        <v>239</v>
      </c>
      <c r="F19" s="684">
        <v>5.7413693285961034E-2</v>
      </c>
      <c r="G19" s="684">
        <v>5.9221448571499372E-2</v>
      </c>
      <c r="H19" s="684">
        <v>6.4671151254728568E-2</v>
      </c>
      <c r="I19" s="788">
        <v>-1.6460905349794275</v>
      </c>
      <c r="J19" s="693">
        <v>166</v>
      </c>
      <c r="K19" s="694">
        <v>73</v>
      </c>
      <c r="L19" s="817"/>
      <c r="M19" s="689">
        <v>126579.32999999721</v>
      </c>
      <c r="N19" s="684">
        <v>2.9672542659804249E-2</v>
      </c>
      <c r="O19" s="684">
        <v>3.0332884580660201E-2</v>
      </c>
      <c r="P19" s="684">
        <v>3.348552357909116E-2</v>
      </c>
      <c r="Q19" s="788">
        <v>4.4527662717926519</v>
      </c>
      <c r="R19" s="693">
        <v>100914.65999999701</v>
      </c>
      <c r="S19" s="694">
        <v>25664.670000000198</v>
      </c>
      <c r="T19" s="14"/>
      <c r="U19" s="714">
        <v>529.62062761505103</v>
      </c>
      <c r="V19" s="684">
        <v>607.91963855419885</v>
      </c>
      <c r="W19" s="715">
        <v>351.57082191781092</v>
      </c>
      <c r="Y19" s="915"/>
    </row>
    <row r="20" spans="1:25" ht="11.25" customHeight="1" x14ac:dyDescent="0.2">
      <c r="A20" s="230" t="s">
        <v>555</v>
      </c>
      <c r="B20" s="6"/>
      <c r="C20" s="262"/>
      <c r="D20" s="14"/>
      <c r="E20" s="689">
        <v>548</v>
      </c>
      <c r="F20" s="684">
        <v>0.13164311263893994</v>
      </c>
      <c r="G20" s="684">
        <v>0.13578809128527888</v>
      </c>
      <c r="H20" s="684">
        <v>0.14828364388113496</v>
      </c>
      <c r="I20" s="788">
        <v>0</v>
      </c>
      <c r="J20" s="693">
        <v>512</v>
      </c>
      <c r="K20" s="694">
        <v>36</v>
      </c>
      <c r="L20" s="817"/>
      <c r="M20" s="689">
        <v>438475.7499999975</v>
      </c>
      <c r="N20" s="684">
        <v>0.10278684835166119</v>
      </c>
      <c r="O20" s="684">
        <v>0.10507429859336935</v>
      </c>
      <c r="P20" s="684">
        <v>0.11599516339267177</v>
      </c>
      <c r="Q20" s="788">
        <v>2.4901532754584288E-2</v>
      </c>
      <c r="R20" s="693">
        <v>411631.68999999599</v>
      </c>
      <c r="S20" s="694">
        <v>26844.0600000015</v>
      </c>
      <c r="T20" s="14"/>
      <c r="U20" s="714">
        <v>800.13822992700273</v>
      </c>
      <c r="V20" s="684">
        <v>803.96814453124216</v>
      </c>
      <c r="W20" s="715">
        <v>745.66833333337502</v>
      </c>
      <c r="Y20" s="915"/>
    </row>
    <row r="21" spans="1:25" ht="11.25" customHeight="1" x14ac:dyDescent="0.2">
      <c r="A21" s="261" t="s">
        <v>178</v>
      </c>
      <c r="B21" s="6"/>
      <c r="C21" s="262"/>
      <c r="D21" s="14"/>
      <c r="E21" s="689">
        <v>61102</v>
      </c>
      <c r="F21" s="684">
        <v>14.678207059241801</v>
      </c>
      <c r="G21" s="684">
        <v>15.140372178308596</v>
      </c>
      <c r="H21" s="684">
        <v>16.533626292746547</v>
      </c>
      <c r="I21" s="788">
        <v>-13.589116261967726</v>
      </c>
      <c r="J21" s="693">
        <v>34539</v>
      </c>
      <c r="K21" s="694">
        <v>26563</v>
      </c>
      <c r="L21" s="817"/>
      <c r="M21" s="689">
        <v>46081094.660000697</v>
      </c>
      <c r="N21" s="684">
        <v>10.802263269282424</v>
      </c>
      <c r="O21" s="684">
        <v>11.042660169494571</v>
      </c>
      <c r="P21" s="684">
        <v>12.190375646543705</v>
      </c>
      <c r="Q21" s="788">
        <v>-12.893165998822786</v>
      </c>
      <c r="R21" s="693">
        <v>27903951.690000702</v>
      </c>
      <c r="S21" s="694">
        <v>18177142.969999999</v>
      </c>
      <c r="T21" s="14"/>
      <c r="U21" s="714">
        <v>754.16671565580009</v>
      </c>
      <c r="V21" s="684">
        <v>807.89691913491129</v>
      </c>
      <c r="W21" s="715">
        <v>684.30308963595974</v>
      </c>
      <c r="Y21" s="915"/>
    </row>
    <row r="22" spans="1:25" ht="11.25" customHeight="1" x14ac:dyDescent="0.2">
      <c r="A22" s="263" t="s">
        <v>558</v>
      </c>
      <c r="B22" s="109"/>
      <c r="C22" s="243"/>
      <c r="D22" s="137"/>
      <c r="E22" s="689">
        <v>2</v>
      </c>
      <c r="F22" s="686">
        <v>4.8044931620051074E-4</v>
      </c>
      <c r="G22" s="686">
        <v>4.9557697549371853E-4</v>
      </c>
      <c r="H22" s="684">
        <v>5.4118118204793777E-4</v>
      </c>
      <c r="I22" s="789">
        <v>0</v>
      </c>
      <c r="J22" s="706">
        <v>2</v>
      </c>
      <c r="K22" s="707">
        <v>0</v>
      </c>
      <c r="L22" s="815"/>
      <c r="M22" s="689">
        <v>1030.05999999959</v>
      </c>
      <c r="N22" s="686">
        <v>2.4146516885613533E-4</v>
      </c>
      <c r="O22" s="686">
        <v>2.4683880923641403E-4</v>
      </c>
      <c r="P22" s="686">
        <v>2.7249392470212689E-4</v>
      </c>
      <c r="Q22" s="789">
        <v>-28.22881828320417</v>
      </c>
      <c r="R22" s="706">
        <v>1030.05999999959</v>
      </c>
      <c r="S22" s="707">
        <v>0</v>
      </c>
      <c r="T22" s="137"/>
      <c r="U22" s="718">
        <v>515.029999999795</v>
      </c>
      <c r="V22" s="686">
        <v>515.029999999795</v>
      </c>
      <c r="W22" s="719">
        <v>0</v>
      </c>
      <c r="Y22" s="915"/>
    </row>
    <row r="23" spans="1:25" s="73" customFormat="1" ht="11.25" customHeight="1" x14ac:dyDescent="0.2">
      <c r="A23" s="264" t="s">
        <v>117</v>
      </c>
      <c r="B23" s="72"/>
      <c r="C23" s="265"/>
      <c r="D23" s="74"/>
      <c r="E23" s="699">
        <v>34008</v>
      </c>
      <c r="F23" s="685">
        <v>8.169560172673485</v>
      </c>
      <c r="G23" s="685">
        <v>8.426790891295191</v>
      </c>
      <c r="H23" s="685">
        <v>100.00000000000001</v>
      </c>
      <c r="I23" s="790">
        <v>-30.823213522914507</v>
      </c>
      <c r="J23" s="704">
        <v>32146</v>
      </c>
      <c r="K23" s="705">
        <v>1862</v>
      </c>
      <c r="L23" s="818"/>
      <c r="M23" s="699">
        <v>39288570.689999692</v>
      </c>
      <c r="N23" s="685">
        <v>9.2099696675735014</v>
      </c>
      <c r="O23" s="685">
        <v>9.4149311746151323</v>
      </c>
      <c r="P23" s="685">
        <v>100</v>
      </c>
      <c r="Q23" s="790">
        <v>-31.028749511360498</v>
      </c>
      <c r="R23" s="704">
        <v>37956699.469999693</v>
      </c>
      <c r="S23" s="705">
        <v>1331871.2199999997</v>
      </c>
      <c r="T23" s="74"/>
      <c r="U23" s="716">
        <v>1155.2743675017553</v>
      </c>
      <c r="V23" s="685">
        <v>1180.7596425682727</v>
      </c>
      <c r="W23" s="717">
        <v>715.29066595059066</v>
      </c>
      <c r="Y23" s="915"/>
    </row>
    <row r="24" spans="1:25" ht="11.25" customHeight="1" x14ac:dyDescent="0.2">
      <c r="A24" s="261" t="s">
        <v>170</v>
      </c>
      <c r="B24" s="6"/>
      <c r="C24" s="262"/>
      <c r="D24" s="74"/>
      <c r="E24" s="689">
        <v>327</v>
      </c>
      <c r="F24" s="684">
        <v>7.8553463198783507E-2</v>
      </c>
      <c r="G24" s="684">
        <v>8.1026835493222982E-2</v>
      </c>
      <c r="H24" s="684">
        <v>0.96153846153846156</v>
      </c>
      <c r="I24" s="788">
        <v>-28.913043478260867</v>
      </c>
      <c r="J24" s="693">
        <v>303</v>
      </c>
      <c r="K24" s="694">
        <v>24</v>
      </c>
      <c r="L24" s="817"/>
      <c r="M24" s="689">
        <v>369581.43000000436</v>
      </c>
      <c r="N24" s="684">
        <v>8.6636741938409936E-2</v>
      </c>
      <c r="O24" s="684">
        <v>8.8564782728315333E-2</v>
      </c>
      <c r="P24" s="684">
        <v>0.94068433518777939</v>
      </c>
      <c r="Q24" s="788">
        <v>-26.720480779040368</v>
      </c>
      <c r="R24" s="693">
        <v>351573.34000000497</v>
      </c>
      <c r="S24" s="694">
        <v>18008.0899999994</v>
      </c>
      <c r="T24" s="14"/>
      <c r="U24" s="714">
        <v>1130.2184403669858</v>
      </c>
      <c r="V24" s="684">
        <v>1160.3080528052969</v>
      </c>
      <c r="W24" s="715">
        <v>750.33708333330833</v>
      </c>
      <c r="Y24" s="915"/>
    </row>
    <row r="25" spans="1:25" ht="11.25" customHeight="1" x14ac:dyDescent="0.2">
      <c r="A25" s="261" t="s">
        <v>281</v>
      </c>
      <c r="B25" s="6"/>
      <c r="C25" s="262"/>
      <c r="D25" s="14"/>
      <c r="E25" s="689">
        <v>200</v>
      </c>
      <c r="F25" s="684">
        <v>4.8044931620051072E-2</v>
      </c>
      <c r="G25" s="684">
        <v>4.9557697549371851E-2</v>
      </c>
      <c r="H25" s="684">
        <v>0.58809691837214773</v>
      </c>
      <c r="I25" s="788">
        <v>-25.65055762081785</v>
      </c>
      <c r="J25" s="693">
        <v>190</v>
      </c>
      <c r="K25" s="694">
        <v>10</v>
      </c>
      <c r="L25" s="817"/>
      <c r="M25" s="689">
        <v>162232.05000001003</v>
      </c>
      <c r="N25" s="684">
        <v>3.8030201490345229E-2</v>
      </c>
      <c r="O25" s="684">
        <v>3.8876537329865055E-2</v>
      </c>
      <c r="P25" s="684">
        <v>0.41292428599675102</v>
      </c>
      <c r="Q25" s="788">
        <v>-33.110297634998872</v>
      </c>
      <c r="R25" s="693">
        <v>155842.03000001001</v>
      </c>
      <c r="S25" s="694">
        <v>6390.0200000000204</v>
      </c>
      <c r="T25" s="14"/>
      <c r="U25" s="714">
        <v>811.16025000005015</v>
      </c>
      <c r="V25" s="684">
        <v>820.22121052636851</v>
      </c>
      <c r="W25" s="715">
        <v>639.002000000002</v>
      </c>
      <c r="Y25" s="915"/>
    </row>
    <row r="26" spans="1:25" ht="11.25" customHeight="1" x14ac:dyDescent="0.2">
      <c r="A26" s="261" t="s">
        <v>140</v>
      </c>
      <c r="B26" s="6"/>
      <c r="C26" s="262"/>
      <c r="D26" s="14"/>
      <c r="E26" s="689">
        <v>31899</v>
      </c>
      <c r="F26" s="684">
        <v>7.6629263687400462</v>
      </c>
      <c r="G26" s="684">
        <v>7.904204970637065</v>
      </c>
      <c r="H26" s="684">
        <v>93.798517995765707</v>
      </c>
      <c r="I26" s="788">
        <v>-31.715723001177352</v>
      </c>
      <c r="J26" s="693">
        <v>30109</v>
      </c>
      <c r="K26" s="694">
        <v>1790</v>
      </c>
      <c r="L26" s="817"/>
      <c r="M26" s="689">
        <v>37924490.599999703</v>
      </c>
      <c r="N26" s="684">
        <v>8.8902039944425475</v>
      </c>
      <c r="O26" s="684">
        <v>9.0880493375193971</v>
      </c>
      <c r="P26" s="684">
        <v>96.528048574830962</v>
      </c>
      <c r="Q26" s="788">
        <v>-31.437522605108402</v>
      </c>
      <c r="R26" s="693">
        <v>36629296.139999703</v>
      </c>
      <c r="S26" s="694">
        <v>1295194.46</v>
      </c>
      <c r="T26" s="14"/>
      <c r="U26" s="714">
        <v>1188.8927740681434</v>
      </c>
      <c r="V26" s="684">
        <v>1216.5563831412435</v>
      </c>
      <c r="W26" s="715">
        <v>723.57232402234638</v>
      </c>
      <c r="Y26" s="915"/>
    </row>
    <row r="27" spans="1:25" ht="11.25" customHeight="1" x14ac:dyDescent="0.2">
      <c r="A27" s="263" t="s">
        <v>180</v>
      </c>
      <c r="B27" s="109"/>
      <c r="C27" s="243"/>
      <c r="D27" s="137"/>
      <c r="E27" s="689">
        <v>1265</v>
      </c>
      <c r="F27" s="686">
        <v>0.30388419249682302</v>
      </c>
      <c r="G27" s="686">
        <v>0.31345243699977698</v>
      </c>
      <c r="H27" s="684">
        <v>3.7197130087038346</v>
      </c>
      <c r="I27" s="789">
        <v>-6.1572700296735894</v>
      </c>
      <c r="J27" s="706">
        <v>1227</v>
      </c>
      <c r="K27" s="707">
        <v>38</v>
      </c>
      <c r="L27" s="815"/>
      <c r="M27" s="689">
        <v>785426.37999997439</v>
      </c>
      <c r="N27" s="686">
        <v>0.18411851102929191</v>
      </c>
      <c r="O27" s="686">
        <v>0.18821594118996768</v>
      </c>
      <c r="P27" s="684">
        <v>1.999121795998277</v>
      </c>
      <c r="Q27" s="789">
        <v>-7.1186679755417703</v>
      </c>
      <c r="R27" s="706">
        <v>773147.72999997402</v>
      </c>
      <c r="S27" s="707">
        <v>12278.6500000004</v>
      </c>
      <c r="T27" s="137"/>
      <c r="U27" s="718">
        <v>620.89041897231175</v>
      </c>
      <c r="V27" s="686">
        <v>630.11224938873193</v>
      </c>
      <c r="W27" s="719">
        <v>323.12236842106313</v>
      </c>
      <c r="Y27" s="915"/>
    </row>
    <row r="28" spans="1:25" ht="11.25" customHeight="1" x14ac:dyDescent="0.2">
      <c r="A28" s="261" t="s">
        <v>181</v>
      </c>
      <c r="B28" s="6"/>
      <c r="C28" s="262"/>
      <c r="D28" s="14"/>
      <c r="E28" s="689">
        <v>317</v>
      </c>
      <c r="F28" s="684">
        <v>7.6151216617780945E-2</v>
      </c>
      <c r="G28" s="684">
        <v>7.8548950615754398E-2</v>
      </c>
      <c r="H28" s="684">
        <v>0.93213361561985419</v>
      </c>
      <c r="I28" s="788">
        <v>-14.092140921409213</v>
      </c>
      <c r="J28" s="693">
        <v>317</v>
      </c>
      <c r="K28" s="694">
        <v>0</v>
      </c>
      <c r="L28" s="817"/>
      <c r="M28" s="689">
        <v>46840.230000000898</v>
      </c>
      <c r="N28" s="684">
        <v>1.0980218672907339E-2</v>
      </c>
      <c r="O28" s="684">
        <v>1.1224575847586142E-2</v>
      </c>
      <c r="P28" s="684">
        <v>0.11922100798623189</v>
      </c>
      <c r="Q28" s="788">
        <v>-18.421967442094665</v>
      </c>
      <c r="R28" s="693">
        <v>46840.230000000898</v>
      </c>
      <c r="S28" s="694">
        <v>0</v>
      </c>
      <c r="T28" s="14"/>
      <c r="U28" s="714">
        <v>147.76097791798389</v>
      </c>
      <c r="V28" s="684">
        <v>147.76097791798389</v>
      </c>
      <c r="W28" s="719">
        <v>0</v>
      </c>
      <c r="Y28" s="915"/>
    </row>
    <row r="29" spans="1:25" s="73" customFormat="1" ht="11.25" customHeight="1" x14ac:dyDescent="0.2">
      <c r="A29" s="232" t="s">
        <v>282</v>
      </c>
      <c r="B29" s="72"/>
      <c r="C29" s="265"/>
      <c r="D29" s="74"/>
      <c r="E29" s="699">
        <v>12610</v>
      </c>
      <c r="F29" s="685">
        <v>3.0292329386442201</v>
      </c>
      <c r="G29" s="685">
        <v>100</v>
      </c>
      <c r="H29" s="685"/>
      <c r="I29" s="790">
        <v>-26.758436429110766</v>
      </c>
      <c r="J29" s="704">
        <v>12051</v>
      </c>
      <c r="K29" s="705">
        <v>559</v>
      </c>
      <c r="L29" s="818"/>
      <c r="M29" s="699">
        <v>9120398</v>
      </c>
      <c r="N29" s="685">
        <v>2.137990450173811</v>
      </c>
      <c r="O29" s="685">
        <v>100</v>
      </c>
      <c r="P29" s="685"/>
      <c r="Q29" s="790">
        <v>-26.767944390659014</v>
      </c>
      <c r="R29" s="704">
        <v>8715682</v>
      </c>
      <c r="S29" s="705">
        <v>404716</v>
      </c>
      <c r="T29" s="74"/>
      <c r="U29" s="716">
        <v>723.26708961141946</v>
      </c>
      <c r="V29" s="685">
        <v>723.23309268940341</v>
      </c>
      <c r="W29" s="717">
        <v>724</v>
      </c>
      <c r="Y29" s="915"/>
    </row>
    <row r="30" spans="1:25" ht="11.25" customHeight="1" x14ac:dyDescent="0.2">
      <c r="A30" s="266" t="s">
        <v>285</v>
      </c>
      <c r="B30" s="6"/>
      <c r="C30" s="262"/>
      <c r="D30" s="14"/>
      <c r="E30" s="689">
        <v>11278</v>
      </c>
      <c r="F30" s="684">
        <v>2.7092536940546799</v>
      </c>
      <c r="G30" s="684">
        <v>89.436954797779549</v>
      </c>
      <c r="H30" s="685">
        <v>100</v>
      </c>
      <c r="I30" s="788">
        <v>-26.388616931009722</v>
      </c>
      <c r="J30" s="693">
        <v>11278</v>
      </c>
      <c r="K30" s="694">
        <v>0</v>
      </c>
      <c r="L30" s="817"/>
      <c r="M30" s="689">
        <v>8156638</v>
      </c>
      <c r="N30" s="684">
        <v>1.9120672310051396</v>
      </c>
      <c r="O30" s="684">
        <v>89.432917291548023</v>
      </c>
      <c r="P30" s="685">
        <v>100</v>
      </c>
      <c r="Q30" s="788">
        <v>-26.393754401900949</v>
      </c>
      <c r="R30" s="693">
        <v>8156638</v>
      </c>
      <c r="S30" s="694">
        <v>0</v>
      </c>
      <c r="T30" s="14"/>
      <c r="U30" s="714">
        <v>723.23443873027134</v>
      </c>
      <c r="V30" s="684">
        <v>723.23443873027134</v>
      </c>
      <c r="W30" s="715">
        <v>0</v>
      </c>
      <c r="Y30" s="915"/>
    </row>
    <row r="31" spans="1:25" ht="11.25" customHeight="1" x14ac:dyDescent="0.2">
      <c r="A31" s="261" t="s">
        <v>283</v>
      </c>
      <c r="B31" s="6"/>
      <c r="C31" s="262"/>
      <c r="D31" s="14"/>
      <c r="E31" s="689">
        <v>6656</v>
      </c>
      <c r="F31" s="684">
        <v>1.5989353243152995</v>
      </c>
      <c r="G31" s="684">
        <v>52.78350515463918</v>
      </c>
      <c r="H31" s="684">
        <v>59.017556304309274</v>
      </c>
      <c r="I31" s="788">
        <v>-27.973163077589003</v>
      </c>
      <c r="J31" s="693">
        <v>6656</v>
      </c>
      <c r="K31" s="694">
        <v>0</v>
      </c>
      <c r="L31" s="817"/>
      <c r="M31" s="689">
        <v>4815792</v>
      </c>
      <c r="N31" s="684">
        <v>1.1289109648530071</v>
      </c>
      <c r="O31" s="684">
        <v>52.802432525422681</v>
      </c>
      <c r="P31" s="684">
        <v>59.041384452761051</v>
      </c>
      <c r="Q31" s="788">
        <v>-27.964364837401412</v>
      </c>
      <c r="R31" s="693">
        <v>4815792</v>
      </c>
      <c r="S31" s="694">
        <v>0</v>
      </c>
      <c r="T31" s="14"/>
      <c r="U31" s="714">
        <v>723.52644230769226</v>
      </c>
      <c r="V31" s="684">
        <v>723.52644230769226</v>
      </c>
      <c r="W31" s="715">
        <v>0</v>
      </c>
      <c r="Y31" s="915"/>
    </row>
    <row r="32" spans="1:25" s="73" customFormat="1" ht="11.25" customHeight="1" x14ac:dyDescent="0.2">
      <c r="A32" s="263" t="s">
        <v>284</v>
      </c>
      <c r="B32" s="109"/>
      <c r="C32" s="243"/>
      <c r="D32" s="140"/>
      <c r="E32" s="689">
        <v>4622</v>
      </c>
      <c r="F32" s="686">
        <v>1.1103183697393804</v>
      </c>
      <c r="G32" s="686">
        <v>36.653449643140362</v>
      </c>
      <c r="H32" s="686">
        <v>40.982443695690726</v>
      </c>
      <c r="I32" s="789">
        <v>-23.980263157894733</v>
      </c>
      <c r="J32" s="706">
        <v>4622</v>
      </c>
      <c r="K32" s="707">
        <v>0</v>
      </c>
      <c r="L32" s="815"/>
      <c r="M32" s="689">
        <v>3340846</v>
      </c>
      <c r="N32" s="686">
        <v>0.78315626615213219</v>
      </c>
      <c r="O32" s="686">
        <v>36.630484766125335</v>
      </c>
      <c r="P32" s="686">
        <v>40.958615547238949</v>
      </c>
      <c r="Q32" s="789">
        <v>-24.005307362771621</v>
      </c>
      <c r="R32" s="706">
        <v>3340846</v>
      </c>
      <c r="S32" s="707">
        <v>0</v>
      </c>
      <c r="T32" s="137"/>
      <c r="U32" s="718">
        <v>722.81393336218082</v>
      </c>
      <c r="V32" s="686">
        <v>722.81393336218082</v>
      </c>
      <c r="W32" s="719">
        <v>0</v>
      </c>
      <c r="Y32" s="915"/>
    </row>
    <row r="33" spans="1:25" ht="11.25" customHeight="1" x14ac:dyDescent="0.2">
      <c r="A33" s="266" t="s">
        <v>143</v>
      </c>
      <c r="B33" s="6"/>
      <c r="C33" s="262"/>
      <c r="D33" s="14"/>
      <c r="E33" s="689">
        <v>1332</v>
      </c>
      <c r="F33" s="684">
        <v>0.31997924458954013</v>
      </c>
      <c r="G33" s="684">
        <v>10.56304520222046</v>
      </c>
      <c r="H33" s="685">
        <v>100</v>
      </c>
      <c r="I33" s="788">
        <v>-29.746835443037977</v>
      </c>
      <c r="J33" s="693">
        <v>773</v>
      </c>
      <c r="K33" s="694">
        <v>559</v>
      </c>
      <c r="L33" s="817"/>
      <c r="M33" s="689">
        <v>963760</v>
      </c>
      <c r="N33" s="684">
        <v>0.22592321916867136</v>
      </c>
      <c r="O33" s="684">
        <v>10.567082708451977</v>
      </c>
      <c r="P33" s="685">
        <v>100</v>
      </c>
      <c r="Q33" s="788">
        <v>-29.788774771283155</v>
      </c>
      <c r="R33" s="693">
        <v>559044</v>
      </c>
      <c r="S33" s="694">
        <v>404716</v>
      </c>
      <c r="T33" s="14"/>
      <c r="U33" s="714">
        <v>723.54354354354359</v>
      </c>
      <c r="V33" s="684">
        <v>723.21345407503236</v>
      </c>
      <c r="W33" s="715">
        <v>724</v>
      </c>
      <c r="Y33" s="915"/>
    </row>
    <row r="34" spans="1:25" ht="11.25" customHeight="1" x14ac:dyDescent="0.2">
      <c r="A34" s="261" t="s">
        <v>176</v>
      </c>
      <c r="B34" s="6"/>
      <c r="C34" s="262"/>
      <c r="D34" s="14"/>
      <c r="E34" s="689">
        <v>412</v>
      </c>
      <c r="F34" s="684">
        <v>9.8972559137305197E-2</v>
      </c>
      <c r="G34" s="684">
        <v>3.2672482157018243</v>
      </c>
      <c r="H34" s="684">
        <v>30.930930930930934</v>
      </c>
      <c r="I34" s="788">
        <v>-30.988274706867671</v>
      </c>
      <c r="J34" s="693">
        <v>208</v>
      </c>
      <c r="K34" s="694">
        <v>204</v>
      </c>
      <c r="L34" s="817"/>
      <c r="M34" s="689">
        <v>298288</v>
      </c>
      <c r="N34" s="684">
        <v>6.9924239644086325E-2</v>
      </c>
      <c r="O34" s="684">
        <v>3.2705590260425037</v>
      </c>
      <c r="P34" s="684">
        <v>30.950444093965302</v>
      </c>
      <c r="Q34" s="788">
        <v>-30.988274706867671</v>
      </c>
      <c r="R34" s="693">
        <v>150592</v>
      </c>
      <c r="S34" s="694">
        <v>147696</v>
      </c>
      <c r="T34" s="14"/>
      <c r="U34" s="714">
        <v>724</v>
      </c>
      <c r="V34" s="684">
        <v>724</v>
      </c>
      <c r="W34" s="715">
        <v>724</v>
      </c>
      <c r="Y34" s="915"/>
    </row>
    <row r="35" spans="1:25" s="68" customFormat="1" ht="11.25" customHeight="1" x14ac:dyDescent="0.2">
      <c r="A35" s="261" t="s">
        <v>177</v>
      </c>
      <c r="B35" s="6"/>
      <c r="C35" s="262"/>
      <c r="D35" s="17"/>
      <c r="E35" s="777">
        <v>920</v>
      </c>
      <c r="F35" s="791">
        <v>0.22100668545223492</v>
      </c>
      <c r="G35" s="791">
        <v>7.2957969865186367</v>
      </c>
      <c r="H35" s="791">
        <v>69.069069069069073</v>
      </c>
      <c r="I35" s="792">
        <v>-29.176289453425706</v>
      </c>
      <c r="J35" s="780">
        <v>565</v>
      </c>
      <c r="K35" s="781">
        <v>355</v>
      </c>
      <c r="L35" s="819"/>
      <c r="M35" s="777">
        <v>665472</v>
      </c>
      <c r="N35" s="791">
        <v>0.15599897952458502</v>
      </c>
      <c r="O35" s="791">
        <v>7.2965236824094744</v>
      </c>
      <c r="P35" s="791">
        <v>69.049555906034698</v>
      </c>
      <c r="Q35" s="792">
        <v>-29.237476473528069</v>
      </c>
      <c r="R35" s="780">
        <v>408452</v>
      </c>
      <c r="S35" s="781">
        <v>257020</v>
      </c>
      <c r="T35" s="17"/>
      <c r="U35" s="795">
        <v>723.33913043478265</v>
      </c>
      <c r="V35" s="791">
        <v>722.92389380530972</v>
      </c>
      <c r="W35" s="796">
        <v>724</v>
      </c>
      <c r="Y35" s="915"/>
    </row>
    <row r="36" spans="1:25" s="68" customFormat="1" ht="23.25" customHeight="1" x14ac:dyDescent="0.2">
      <c r="A36" s="1176" t="s">
        <v>559</v>
      </c>
      <c r="B36" s="1214"/>
      <c r="C36" s="1215"/>
      <c r="D36" s="17"/>
      <c r="E36" s="778">
        <v>97</v>
      </c>
      <c r="F36" s="793">
        <v>2.3301791835724769E-2</v>
      </c>
      <c r="G36" s="794"/>
      <c r="H36" s="794"/>
      <c r="I36" s="794">
        <v>-41.212121212121211</v>
      </c>
      <c r="J36" s="782">
        <v>97</v>
      </c>
      <c r="K36" s="783">
        <v>0</v>
      </c>
      <c r="L36" s="819"/>
      <c r="M36" s="778">
        <v>166339.83999999345</v>
      </c>
      <c r="N36" s="793">
        <v>3.8993143654852083E-2</v>
      </c>
      <c r="O36" s="794"/>
      <c r="P36" s="794"/>
      <c r="Q36" s="794">
        <v>-26.299000201598577</v>
      </c>
      <c r="R36" s="782">
        <v>166339.83999999345</v>
      </c>
      <c r="S36" s="783">
        <v>0</v>
      </c>
      <c r="T36" s="348"/>
      <c r="U36" s="797">
        <v>1714.8437113401387</v>
      </c>
      <c r="V36" s="793">
        <v>1714.8437113401387</v>
      </c>
      <c r="W36" s="798">
        <v>0</v>
      </c>
      <c r="Y36" s="915"/>
    </row>
    <row r="37" spans="1:25" ht="10.5" customHeight="1" x14ac:dyDescent="0.2">
      <c r="A37" s="14" t="s">
        <v>222</v>
      </c>
      <c r="B37" s="14"/>
      <c r="C37" s="14"/>
      <c r="M37" s="1297"/>
      <c r="N37" s="1298"/>
    </row>
    <row r="38" spans="1:25" ht="10.5" customHeight="1" x14ac:dyDescent="0.2">
      <c r="A38" s="9" t="s">
        <v>560</v>
      </c>
      <c r="B38" s="30"/>
      <c r="C38" s="30"/>
    </row>
    <row r="39" spans="1:25" ht="10.5" customHeight="1" x14ac:dyDescent="0.2">
      <c r="A39" s="9" t="s">
        <v>561</v>
      </c>
      <c r="B39" s="30"/>
      <c r="C39" s="30"/>
    </row>
    <row r="40" spans="1:25" ht="10.5" customHeight="1" x14ac:dyDescent="0.2">
      <c r="A40" s="617" t="s">
        <v>10</v>
      </c>
      <c r="B40" s="9"/>
      <c r="C40" s="9"/>
    </row>
    <row r="41" spans="1:25" s="66" customFormat="1" ht="10.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25" s="66" customFormat="1" ht="10.5" customHeight="1" x14ac:dyDescent="0.2">
      <c r="A42" s="631"/>
      <c r="B42" s="30"/>
      <c r="C42" s="30"/>
      <c r="D42" s="9"/>
      <c r="E42" s="9"/>
      <c r="F42" s="27"/>
      <c r="G42" s="27"/>
      <c r="H42" s="27"/>
      <c r="I42" s="9"/>
      <c r="J42" s="9"/>
      <c r="K42" s="9"/>
      <c r="L42" s="9"/>
      <c r="M42" s="9"/>
      <c r="N42" s="27"/>
      <c r="O42" s="27"/>
      <c r="P42" s="27"/>
      <c r="Q42" s="9"/>
      <c r="R42" s="28"/>
      <c r="S42" s="9"/>
      <c r="T42" s="9"/>
      <c r="U42" s="9"/>
      <c r="V42" s="9"/>
      <c r="W42" s="9"/>
    </row>
    <row r="43" spans="1:25" s="66" customFormat="1" ht="10.5" customHeight="1" x14ac:dyDescent="0.2">
      <c r="A43" s="100"/>
      <c r="B43" s="9"/>
      <c r="C43" s="9"/>
      <c r="D43" s="9"/>
      <c r="E43" s="9"/>
      <c r="F43" s="27"/>
      <c r="G43" s="27"/>
      <c r="H43" s="27"/>
      <c r="I43" s="9"/>
      <c r="J43" s="9"/>
      <c r="K43" s="9"/>
      <c r="L43" s="9"/>
      <c r="M43" s="9"/>
      <c r="N43" s="27"/>
      <c r="O43" s="27"/>
      <c r="P43" s="27"/>
      <c r="Q43" s="9"/>
      <c r="R43" s="28"/>
      <c r="S43" s="9"/>
      <c r="T43" s="9"/>
      <c r="U43" s="9"/>
      <c r="V43" s="9"/>
      <c r="W43" s="9"/>
    </row>
    <row r="44" spans="1:25" x14ac:dyDescent="0.2">
      <c r="E44" s="349"/>
      <c r="F44" s="349"/>
      <c r="G44" s="1313"/>
      <c r="H44" s="1313"/>
      <c r="I44" s="350"/>
      <c r="J44"/>
      <c r="K44" s="154"/>
      <c r="M44" s="154"/>
      <c r="N44" s="154"/>
      <c r="O44"/>
      <c r="P44"/>
      <c r="Q44" s="154"/>
      <c r="R44" s="154"/>
      <c r="S44" s="154"/>
      <c r="T44" s="66"/>
      <c r="U44" s="66"/>
      <c r="V44" s="66"/>
      <c r="W44" s="66"/>
    </row>
    <row r="45" spans="1:25" x14ac:dyDescent="0.2">
      <c r="E45" s="154"/>
      <c r="F45" s="154"/>
      <c r="G45" s="154"/>
      <c r="H45" s="154"/>
      <c r="I45"/>
      <c r="J45"/>
      <c r="K45" s="154"/>
      <c r="M45" s="154"/>
      <c r="N45" s="154"/>
      <c r="O45" s="154"/>
      <c r="P45" s="154"/>
      <c r="Q45" s="154"/>
      <c r="R45" s="154"/>
      <c r="S45" s="154"/>
      <c r="T45" s="66"/>
      <c r="U45" s="66"/>
      <c r="V45" s="66"/>
      <c r="W45" s="66"/>
    </row>
    <row r="46" spans="1:25" x14ac:dyDescent="0.2">
      <c r="E46" s="66"/>
      <c r="F46" s="66"/>
      <c r="G46" s="66"/>
      <c r="H46" s="66"/>
      <c r="I46"/>
      <c r="J46"/>
      <c r="K46" s="66"/>
    </row>
  </sheetData>
  <mergeCells count="23">
    <mergeCell ref="G44:H44"/>
    <mergeCell ref="U1:W1"/>
    <mergeCell ref="M5:S5"/>
    <mergeCell ref="R6:S6"/>
    <mergeCell ref="U5:W5"/>
    <mergeCell ref="V6:W6"/>
    <mergeCell ref="C3:M3"/>
    <mergeCell ref="Q6:Q7"/>
    <mergeCell ref="A36:C36"/>
    <mergeCell ref="A5:C7"/>
    <mergeCell ref="U6:U7"/>
    <mergeCell ref="M37:N37"/>
    <mergeCell ref="M6:M7"/>
    <mergeCell ref="H6:H7"/>
    <mergeCell ref="J6:K6"/>
    <mergeCell ref="P6:P7"/>
    <mergeCell ref="E5:K5"/>
    <mergeCell ref="E6:E7"/>
    <mergeCell ref="I6:I7"/>
    <mergeCell ref="O6:O7"/>
    <mergeCell ref="N6:N7"/>
    <mergeCell ref="F6:F7"/>
    <mergeCell ref="G6:G7"/>
  </mergeCells>
  <phoneticPr fontId="23" type="noConversion"/>
  <pageMargins left="0.59055118110236227" right="0.59055118110236227" top="0.39370078740157483" bottom="0.59055118110236227" header="0.31496062992125984" footer="0.31496062992125984"/>
  <pageSetup paperSize="9" scale="84"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S88"/>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3" style="65" customWidth="1"/>
    <col min="4" max="4" width="0.85546875" style="65" customWidth="1"/>
    <col min="5" max="5" width="12.7109375" style="65" customWidth="1"/>
    <col min="6" max="6" width="9.7109375" style="65" customWidth="1"/>
    <col min="7" max="7" width="13" style="65" customWidth="1"/>
    <col min="8" max="8" width="12.7109375" style="65" customWidth="1"/>
    <col min="9" max="9" width="9.7109375" style="65" customWidth="1"/>
    <col min="10" max="10" width="13" style="65" customWidth="1"/>
    <col min="11" max="11" width="0.85546875" style="65" customWidth="1"/>
    <col min="12" max="12" width="12.7109375" style="65" customWidth="1"/>
    <col min="13" max="13" width="9.7109375" style="65" customWidth="1"/>
    <col min="14" max="14" width="13" style="65" customWidth="1"/>
    <col min="15" max="16384" width="11.42578125" style="65"/>
  </cols>
  <sheetData>
    <row r="1" spans="1:17" s="45" customFormat="1" ht="16.5" customHeight="1" x14ac:dyDescent="0.2">
      <c r="A1" s="64" t="str">
        <f>'01'!A1</f>
        <v>Boletim Estatístico da Previdência Social - Vol. 19 Nº 09</v>
      </c>
      <c r="N1" s="914">
        <f>'17'!U1</f>
        <v>41883</v>
      </c>
    </row>
    <row r="2" spans="1:17" ht="6.75" customHeight="1" x14ac:dyDescent="0.2">
      <c r="D2" s="67"/>
      <c r="E2" s="1"/>
      <c r="F2" s="1"/>
      <c r="G2" s="387"/>
      <c r="H2" s="387"/>
      <c r="I2" s="387"/>
      <c r="J2" s="387"/>
      <c r="K2" s="67"/>
      <c r="L2" s="1"/>
      <c r="M2" s="1"/>
    </row>
    <row r="3" spans="1:17" ht="18" customHeight="1" x14ac:dyDescent="0.2">
      <c r="A3" s="919">
        <v>18</v>
      </c>
      <c r="B3" s="157"/>
      <c r="C3" s="1177" t="s">
        <v>829</v>
      </c>
      <c r="D3" s="1135"/>
      <c r="E3" s="1135"/>
      <c r="F3" s="1135"/>
      <c r="G3" s="1135"/>
      <c r="H3" s="1135"/>
      <c r="I3" s="1135"/>
      <c r="J3" s="1135"/>
      <c r="K3" s="1135"/>
      <c r="L3" s="1136"/>
      <c r="M3"/>
      <c r="N3"/>
      <c r="O3" s="77"/>
    </row>
    <row r="4" spans="1:17" ht="6.75" customHeight="1" x14ac:dyDescent="0.2">
      <c r="D4" s="69"/>
      <c r="E4" s="1"/>
      <c r="F4" s="1"/>
      <c r="G4" s="69"/>
      <c r="H4" s="69"/>
      <c r="I4" s="69"/>
      <c r="J4" s="69"/>
      <c r="K4" s="69"/>
      <c r="L4" s="1"/>
      <c r="M4" s="1"/>
      <c r="N4" s="69"/>
    </row>
    <row r="5" spans="1:17" ht="15" customHeight="1" x14ac:dyDescent="0.2">
      <c r="A5" s="1234" t="s">
        <v>206</v>
      </c>
      <c r="B5" s="1234"/>
      <c r="C5" s="1234"/>
      <c r="D5" s="552"/>
      <c r="E5" s="1200" t="s">
        <v>346</v>
      </c>
      <c r="F5" s="1201"/>
      <c r="G5" s="1201"/>
      <c r="H5" s="1201"/>
      <c r="I5" s="1201"/>
      <c r="J5" s="1202"/>
      <c r="K5" s="552"/>
      <c r="L5" s="1185" t="s">
        <v>347</v>
      </c>
      <c r="M5" s="1186"/>
      <c r="N5" s="1187"/>
    </row>
    <row r="6" spans="1:17" ht="15" customHeight="1" x14ac:dyDescent="0.2">
      <c r="A6" s="1234"/>
      <c r="B6" s="1234"/>
      <c r="C6" s="1234"/>
      <c r="D6" s="552"/>
      <c r="E6" s="1240" t="s">
        <v>25</v>
      </c>
      <c r="F6" s="1241"/>
      <c r="G6" s="1319"/>
      <c r="H6" s="1289" t="s">
        <v>26</v>
      </c>
      <c r="I6" s="1241"/>
      <c r="J6" s="1242"/>
      <c r="K6" s="552"/>
      <c r="L6" s="1321"/>
      <c r="M6" s="1322"/>
      <c r="N6" s="1323"/>
    </row>
    <row r="7" spans="1:17" ht="18" customHeight="1" x14ac:dyDescent="0.2">
      <c r="A7" s="1234"/>
      <c r="B7" s="1234"/>
      <c r="C7" s="1234"/>
      <c r="D7" s="552"/>
      <c r="E7" s="1198" t="s">
        <v>119</v>
      </c>
      <c r="F7" s="1196" t="s">
        <v>289</v>
      </c>
      <c r="G7" s="1317" t="s">
        <v>205</v>
      </c>
      <c r="H7" s="1196" t="s">
        <v>348</v>
      </c>
      <c r="I7" s="1196" t="s">
        <v>289</v>
      </c>
      <c r="J7" s="1315" t="s">
        <v>205</v>
      </c>
      <c r="K7" s="552"/>
      <c r="L7" s="1198" t="s">
        <v>25</v>
      </c>
      <c r="M7" s="1196" t="s">
        <v>289</v>
      </c>
      <c r="N7" s="1315" t="s">
        <v>205</v>
      </c>
    </row>
    <row r="8" spans="1:17" ht="18" customHeight="1" x14ac:dyDescent="0.2">
      <c r="A8" s="1234"/>
      <c r="B8" s="1234"/>
      <c r="C8" s="1234"/>
      <c r="D8" s="562"/>
      <c r="E8" s="1199"/>
      <c r="F8" s="1197"/>
      <c r="G8" s="1318"/>
      <c r="H8" s="1197"/>
      <c r="I8" s="1197"/>
      <c r="J8" s="1316"/>
      <c r="K8" s="552"/>
      <c r="L8" s="1199"/>
      <c r="M8" s="1197"/>
      <c r="N8" s="1316"/>
    </row>
    <row r="9" spans="1:17" ht="4.5" customHeight="1" x14ac:dyDescent="0.2">
      <c r="A9" s="9"/>
      <c r="C9" s="13"/>
      <c r="D9" s="9"/>
      <c r="E9" s="388"/>
      <c r="F9" s="388"/>
      <c r="G9" s="388"/>
      <c r="H9" s="388"/>
      <c r="I9" s="388"/>
      <c r="J9" s="388"/>
      <c r="K9" s="4"/>
      <c r="L9" s="388"/>
      <c r="M9" s="388"/>
      <c r="N9" s="388"/>
    </row>
    <row r="10" spans="1:17" s="58" customFormat="1" ht="11.45" customHeight="1" x14ac:dyDescent="0.2">
      <c r="A10" s="239" t="s">
        <v>46</v>
      </c>
      <c r="B10" s="240"/>
      <c r="C10" s="258"/>
      <c r="D10" s="137"/>
      <c r="E10" s="688">
        <v>416277</v>
      </c>
      <c r="F10" s="682">
        <v>100</v>
      </c>
      <c r="G10" s="682">
        <v>-27.111782699516908</v>
      </c>
      <c r="H10" s="691">
        <v>426587405.91000003</v>
      </c>
      <c r="I10" s="682">
        <v>100</v>
      </c>
      <c r="J10" s="711">
        <v>-26.979119846816857</v>
      </c>
      <c r="K10" s="137"/>
      <c r="L10" s="688">
        <v>18713</v>
      </c>
      <c r="M10" s="682">
        <v>100</v>
      </c>
      <c r="N10" s="711">
        <v>-22.96640869422032</v>
      </c>
      <c r="O10" s="65"/>
      <c r="P10" s="341"/>
      <c r="Q10" s="65"/>
    </row>
    <row r="11" spans="1:17" ht="11.45" customHeight="1" x14ac:dyDescent="0.2">
      <c r="A11" s="232" t="s">
        <v>47</v>
      </c>
      <c r="B11" s="72"/>
      <c r="C11" s="265"/>
      <c r="D11" s="14"/>
      <c r="E11" s="699">
        <v>21042</v>
      </c>
      <c r="F11" s="685">
        <v>5.0548072557455734</v>
      </c>
      <c r="G11" s="685">
        <v>-26.927351020975131</v>
      </c>
      <c r="H11" s="704">
        <v>19010521.849999238</v>
      </c>
      <c r="I11" s="685">
        <v>4.4564189159419332</v>
      </c>
      <c r="J11" s="717">
        <v>-29.293133464819899</v>
      </c>
      <c r="K11" s="14"/>
      <c r="L11" s="699">
        <v>1589</v>
      </c>
      <c r="M11" s="685">
        <v>8.4914230748677397</v>
      </c>
      <c r="N11" s="717">
        <v>-21.878072763028513</v>
      </c>
      <c r="P11" s="341"/>
    </row>
    <row r="12" spans="1:17" ht="11.45" customHeight="1" x14ac:dyDescent="0.2">
      <c r="A12" s="226" t="s">
        <v>48</v>
      </c>
      <c r="B12" s="6"/>
      <c r="C12" s="262"/>
      <c r="D12" s="14"/>
      <c r="E12" s="689">
        <v>3035</v>
      </c>
      <c r="F12" s="684">
        <v>0.72908183733427501</v>
      </c>
      <c r="G12" s="684">
        <v>-37.319289549772819</v>
      </c>
      <c r="H12" s="693">
        <v>2761651.1799998102</v>
      </c>
      <c r="I12" s="684">
        <v>0.64738225783028724</v>
      </c>
      <c r="J12" s="715">
        <v>-39.795190373196846</v>
      </c>
      <c r="K12" s="14"/>
      <c r="L12" s="689">
        <v>135</v>
      </c>
      <c r="M12" s="684">
        <v>0.72142360925559779</v>
      </c>
      <c r="N12" s="715">
        <v>-62.603878116343495</v>
      </c>
      <c r="P12" s="341"/>
    </row>
    <row r="13" spans="1:17" ht="11.45" customHeight="1" x14ac:dyDescent="0.2">
      <c r="A13" s="226" t="s">
        <v>49</v>
      </c>
      <c r="B13" s="6"/>
      <c r="C13" s="262"/>
      <c r="D13" s="14"/>
      <c r="E13" s="689">
        <v>1300</v>
      </c>
      <c r="F13" s="684">
        <v>0.31229205553033196</v>
      </c>
      <c r="G13" s="684">
        <v>-32.114882506527422</v>
      </c>
      <c r="H13" s="693">
        <v>1062957.20999999</v>
      </c>
      <c r="I13" s="684">
        <v>0.24917688503543145</v>
      </c>
      <c r="J13" s="715">
        <v>-35.631886844081642</v>
      </c>
      <c r="K13" s="14"/>
      <c r="L13" s="689">
        <v>53</v>
      </c>
      <c r="M13" s="684">
        <v>0.28322556511516056</v>
      </c>
      <c r="N13" s="715">
        <v>-7.0175438596491224</v>
      </c>
      <c r="P13" s="341"/>
    </row>
    <row r="14" spans="1:17" ht="11.45" customHeight="1" x14ac:dyDescent="0.2">
      <c r="A14" s="226" t="s">
        <v>50</v>
      </c>
      <c r="B14" s="6"/>
      <c r="C14" s="262"/>
      <c r="D14" s="14"/>
      <c r="E14" s="689">
        <v>4209</v>
      </c>
      <c r="F14" s="684">
        <v>1.0111055859439748</v>
      </c>
      <c r="G14" s="684">
        <v>-34.845201238390089</v>
      </c>
      <c r="H14" s="693">
        <v>4121443.8499998599</v>
      </c>
      <c r="I14" s="684">
        <v>0.96614288019308947</v>
      </c>
      <c r="J14" s="715">
        <v>-34.504641958348238</v>
      </c>
      <c r="K14" s="14"/>
      <c r="L14" s="689">
        <v>320</v>
      </c>
      <c r="M14" s="684">
        <v>1.7100411478651205</v>
      </c>
      <c r="N14" s="715">
        <v>-25.058548009367676</v>
      </c>
      <c r="P14" s="341"/>
    </row>
    <row r="15" spans="1:17" ht="11.45" customHeight="1" x14ac:dyDescent="0.2">
      <c r="A15" s="226" t="s">
        <v>51</v>
      </c>
      <c r="B15" s="6"/>
      <c r="C15" s="262"/>
      <c r="D15" s="14"/>
      <c r="E15" s="689">
        <v>604</v>
      </c>
      <c r="F15" s="684">
        <v>0.14509569349255425</v>
      </c>
      <c r="G15" s="684">
        <v>-28.351126927639381</v>
      </c>
      <c r="H15" s="693">
        <v>561203.56000011903</v>
      </c>
      <c r="I15" s="684">
        <v>0.1315565232881066</v>
      </c>
      <c r="J15" s="715">
        <v>-30.562028514259897</v>
      </c>
      <c r="K15" s="14"/>
      <c r="L15" s="689">
        <v>28</v>
      </c>
      <c r="M15" s="684">
        <v>0.14962860043819803</v>
      </c>
      <c r="N15" s="715">
        <v>-26.315789473684216</v>
      </c>
      <c r="P15" s="341"/>
    </row>
    <row r="16" spans="1:17" ht="11.45" customHeight="1" x14ac:dyDescent="0.2">
      <c r="A16" s="226" t="s">
        <v>52</v>
      </c>
      <c r="B16" s="6"/>
      <c r="C16" s="262"/>
      <c r="D16" s="14"/>
      <c r="E16" s="689">
        <v>9460</v>
      </c>
      <c r="F16" s="684">
        <v>2.2725252656284156</v>
      </c>
      <c r="G16" s="684">
        <v>-16.886311720260061</v>
      </c>
      <c r="H16" s="693">
        <v>8334176.5299994498</v>
      </c>
      <c r="I16" s="684">
        <v>1.9536855553015942</v>
      </c>
      <c r="J16" s="715">
        <v>-20.958333277935193</v>
      </c>
      <c r="K16" s="14"/>
      <c r="L16" s="689">
        <v>867</v>
      </c>
      <c r="M16" s="684">
        <v>4.6331427349970609</v>
      </c>
      <c r="N16" s="715">
        <v>-0.80091533180778329</v>
      </c>
      <c r="P16" s="341"/>
    </row>
    <row r="17" spans="1:17" ht="11.45" customHeight="1" x14ac:dyDescent="0.2">
      <c r="A17" s="226" t="s">
        <v>53</v>
      </c>
      <c r="B17" s="6"/>
      <c r="C17" s="262"/>
      <c r="D17" s="14"/>
      <c r="E17" s="689">
        <v>773</v>
      </c>
      <c r="F17" s="684">
        <v>0.1856936607114974</v>
      </c>
      <c r="G17" s="684">
        <v>-28.690036900369009</v>
      </c>
      <c r="H17" s="693">
        <v>660670.50999997405</v>
      </c>
      <c r="I17" s="684">
        <v>0.15487342121378991</v>
      </c>
      <c r="J17" s="715">
        <v>-30.414475968609132</v>
      </c>
      <c r="K17" s="14"/>
      <c r="L17" s="689">
        <v>36</v>
      </c>
      <c r="M17" s="684">
        <v>0.19237962913482606</v>
      </c>
      <c r="N17" s="715">
        <v>-66.037735849056617</v>
      </c>
      <c r="P17" s="341"/>
    </row>
    <row r="18" spans="1:17" ht="11.45" customHeight="1" x14ac:dyDescent="0.2">
      <c r="A18" s="226" t="s">
        <v>54</v>
      </c>
      <c r="B18" s="6"/>
      <c r="C18" s="262"/>
      <c r="D18" s="14"/>
      <c r="E18" s="689">
        <v>1661</v>
      </c>
      <c r="F18" s="684">
        <v>0.39901315710452417</v>
      </c>
      <c r="G18" s="684">
        <v>-26.828193832599123</v>
      </c>
      <c r="H18" s="693">
        <v>1508419.01000003</v>
      </c>
      <c r="I18" s="684">
        <v>0.35360139307963329</v>
      </c>
      <c r="J18" s="715">
        <v>-26.544701176396035</v>
      </c>
      <c r="K18" s="14"/>
      <c r="L18" s="689">
        <v>150</v>
      </c>
      <c r="M18" s="684">
        <v>0.80158178806177516</v>
      </c>
      <c r="N18" s="715">
        <v>-12.280701754385969</v>
      </c>
      <c r="P18" s="341"/>
    </row>
    <row r="19" spans="1:17" ht="11.45" customHeight="1" x14ac:dyDescent="0.2">
      <c r="A19" s="232" t="s">
        <v>55</v>
      </c>
      <c r="B19" s="72"/>
      <c r="C19" s="265"/>
      <c r="D19" s="74"/>
      <c r="E19" s="699">
        <v>87105</v>
      </c>
      <c r="F19" s="685">
        <v>20.924768843822743</v>
      </c>
      <c r="G19" s="685">
        <v>-27.924237910833082</v>
      </c>
      <c r="H19" s="704">
        <v>74439283.269999295</v>
      </c>
      <c r="I19" s="685">
        <v>17.449948647969286</v>
      </c>
      <c r="J19" s="717">
        <v>-28.466841133153686</v>
      </c>
      <c r="K19" s="74"/>
      <c r="L19" s="699">
        <v>5716</v>
      </c>
      <c r="M19" s="685">
        <v>30.545610003740713</v>
      </c>
      <c r="N19" s="717">
        <v>-9.284240596730676</v>
      </c>
      <c r="P19" s="341"/>
    </row>
    <row r="20" spans="1:17" ht="11.45" customHeight="1" x14ac:dyDescent="0.2">
      <c r="A20" s="226" t="s">
        <v>56</v>
      </c>
      <c r="B20" s="6"/>
      <c r="C20" s="262"/>
      <c r="D20" s="14"/>
      <c r="E20" s="689">
        <v>9759</v>
      </c>
      <c r="F20" s="684">
        <v>2.3443524384003918</v>
      </c>
      <c r="G20" s="684">
        <v>-22.108707797908856</v>
      </c>
      <c r="H20" s="693">
        <v>7794057.2500001704</v>
      </c>
      <c r="I20" s="684">
        <v>1.8270715783026501</v>
      </c>
      <c r="J20" s="715">
        <v>-22.289617387561776</v>
      </c>
      <c r="K20" s="14"/>
      <c r="L20" s="689">
        <v>1437</v>
      </c>
      <c r="M20" s="684">
        <v>7.6791535296318063</v>
      </c>
      <c r="N20" s="715">
        <v>39.109390125847042</v>
      </c>
      <c r="O20" s="73"/>
      <c r="P20" s="341"/>
      <c r="Q20" s="73"/>
    </row>
    <row r="21" spans="1:17" s="73" customFormat="1" ht="11.45" customHeight="1" x14ac:dyDescent="0.2">
      <c r="A21" s="226" t="s">
        <v>57</v>
      </c>
      <c r="B21" s="6"/>
      <c r="C21" s="262"/>
      <c r="D21" s="14"/>
      <c r="E21" s="689">
        <v>5710</v>
      </c>
      <c r="F21" s="684">
        <v>1.3716827977524582</v>
      </c>
      <c r="G21" s="684">
        <v>-21.598242482493479</v>
      </c>
      <c r="H21" s="693">
        <v>4593413.6499999398</v>
      </c>
      <c r="I21" s="684">
        <v>1.0767813550897569</v>
      </c>
      <c r="J21" s="715">
        <v>-22.720607266783823</v>
      </c>
      <c r="K21" s="14"/>
      <c r="L21" s="689">
        <v>360</v>
      </c>
      <c r="M21" s="684">
        <v>1.9237962913482607</v>
      </c>
      <c r="N21" s="715">
        <v>12.149532710280365</v>
      </c>
      <c r="O21" s="65"/>
      <c r="P21" s="341"/>
      <c r="Q21" s="65"/>
    </row>
    <row r="22" spans="1:17" ht="11.45" customHeight="1" x14ac:dyDescent="0.2">
      <c r="A22" s="226" t="s">
        <v>58</v>
      </c>
      <c r="B22" s="6"/>
      <c r="C22" s="262"/>
      <c r="D22" s="14"/>
      <c r="E22" s="689">
        <v>13167</v>
      </c>
      <c r="F22" s="684">
        <v>3.1630380732060619</v>
      </c>
      <c r="G22" s="684">
        <v>-22.823984526112184</v>
      </c>
      <c r="H22" s="693">
        <v>11104781.7400003</v>
      </c>
      <c r="I22" s="684">
        <v>2.6031668038374178</v>
      </c>
      <c r="J22" s="715">
        <v>-22.803553883076077</v>
      </c>
      <c r="K22" s="14"/>
      <c r="L22" s="689">
        <v>647</v>
      </c>
      <c r="M22" s="684">
        <v>3.4574894458397907</v>
      </c>
      <c r="N22" s="715">
        <v>-21.38517618469016</v>
      </c>
      <c r="P22" s="341"/>
    </row>
    <row r="23" spans="1:17" ht="11.45" customHeight="1" x14ac:dyDescent="0.2">
      <c r="A23" s="226" t="s">
        <v>59</v>
      </c>
      <c r="B23" s="6"/>
      <c r="C23" s="262"/>
      <c r="D23" s="14"/>
      <c r="E23" s="689">
        <v>6011</v>
      </c>
      <c r="F23" s="684">
        <v>1.443990419840635</v>
      </c>
      <c r="G23" s="684">
        <v>-35.469672571121848</v>
      </c>
      <c r="H23" s="693">
        <v>5245901.07</v>
      </c>
      <c r="I23" s="684">
        <v>1.2297365082331482</v>
      </c>
      <c r="J23" s="715">
        <v>-35.18143200802777</v>
      </c>
      <c r="K23" s="14"/>
      <c r="L23" s="689">
        <v>254</v>
      </c>
      <c r="M23" s="684">
        <v>1.3573451611179395</v>
      </c>
      <c r="N23" s="715">
        <v>-18.849840255591054</v>
      </c>
      <c r="P23" s="341"/>
    </row>
    <row r="24" spans="1:17" ht="11.45" customHeight="1" x14ac:dyDescent="0.2">
      <c r="A24" s="226" t="s">
        <v>60</v>
      </c>
      <c r="B24" s="6"/>
      <c r="C24" s="262"/>
      <c r="D24" s="14"/>
      <c r="E24" s="689">
        <v>6715</v>
      </c>
      <c r="F24" s="684">
        <v>1.6131085791432149</v>
      </c>
      <c r="G24" s="684">
        <v>-32.478632478632477</v>
      </c>
      <c r="H24" s="693">
        <v>5686510.6499999799</v>
      </c>
      <c r="I24" s="684">
        <v>1.3330235659136407</v>
      </c>
      <c r="J24" s="715">
        <v>-33.332779855171822</v>
      </c>
      <c r="K24" s="14"/>
      <c r="L24" s="689">
        <v>242</v>
      </c>
      <c r="M24" s="684">
        <v>1.2932186180729974</v>
      </c>
      <c r="N24" s="715">
        <v>-20.915032679738566</v>
      </c>
      <c r="P24" s="341"/>
    </row>
    <row r="25" spans="1:17" ht="11.45" customHeight="1" x14ac:dyDescent="0.2">
      <c r="A25" s="226" t="s">
        <v>61</v>
      </c>
      <c r="B25" s="6"/>
      <c r="C25" s="262"/>
      <c r="D25" s="14"/>
      <c r="E25" s="689">
        <v>14556</v>
      </c>
      <c r="F25" s="684">
        <v>3.4967101233073175</v>
      </c>
      <c r="G25" s="684">
        <v>-30.622944568895672</v>
      </c>
      <c r="H25" s="693">
        <v>12943062.479999499</v>
      </c>
      <c r="I25" s="684">
        <v>3.034093904481133</v>
      </c>
      <c r="J25" s="715">
        <v>-31.103345101481182</v>
      </c>
      <c r="K25" s="14"/>
      <c r="L25" s="689">
        <v>697</v>
      </c>
      <c r="M25" s="684">
        <v>3.7246833751937158</v>
      </c>
      <c r="N25" s="715">
        <v>-37.263726372637265</v>
      </c>
      <c r="O25" s="73"/>
      <c r="P25" s="341"/>
      <c r="Q25" s="73"/>
    </row>
    <row r="26" spans="1:17" s="73" customFormat="1" ht="11.45" customHeight="1" x14ac:dyDescent="0.2">
      <c r="A26" s="226" t="s">
        <v>62</v>
      </c>
      <c r="B26" s="6"/>
      <c r="C26" s="262"/>
      <c r="D26" s="14"/>
      <c r="E26" s="689">
        <v>5042</v>
      </c>
      <c r="F26" s="684">
        <v>1.2112127261414873</v>
      </c>
      <c r="G26" s="684">
        <v>-33.465294272895221</v>
      </c>
      <c r="H26" s="693">
        <v>4330388.9200000102</v>
      </c>
      <c r="I26" s="684">
        <v>1.0151234799729698</v>
      </c>
      <c r="J26" s="715">
        <v>-33.853219377504495</v>
      </c>
      <c r="K26" s="14"/>
      <c r="L26" s="689">
        <v>272</v>
      </c>
      <c r="M26" s="684">
        <v>1.4535349756853524</v>
      </c>
      <c r="N26" s="715">
        <v>-47.591522157996145</v>
      </c>
      <c r="P26" s="341"/>
    </row>
    <row r="27" spans="1:17" s="73" customFormat="1" ht="11.45" customHeight="1" x14ac:dyDescent="0.2">
      <c r="A27" s="226" t="s">
        <v>63</v>
      </c>
      <c r="B27" s="6"/>
      <c r="C27" s="262"/>
      <c r="D27" s="14"/>
      <c r="E27" s="689">
        <v>3465</v>
      </c>
      <c r="F27" s="684">
        <v>0.83237844031738473</v>
      </c>
      <c r="G27" s="684">
        <v>-34.325246398786959</v>
      </c>
      <c r="H27" s="693">
        <v>2940570.4299997101</v>
      </c>
      <c r="I27" s="684">
        <v>0.68932424850350638</v>
      </c>
      <c r="J27" s="715">
        <v>-35.618619529424464</v>
      </c>
      <c r="K27" s="14"/>
      <c r="L27" s="689">
        <v>194</v>
      </c>
      <c r="M27" s="684">
        <v>1.0367124458932293</v>
      </c>
      <c r="N27" s="715">
        <v>-0.512820512820511</v>
      </c>
      <c r="P27" s="341"/>
    </row>
    <row r="28" spans="1:17" s="73" customFormat="1" ht="11.45" customHeight="1" x14ac:dyDescent="0.2">
      <c r="A28" s="226" t="s">
        <v>64</v>
      </c>
      <c r="B28" s="6"/>
      <c r="C28" s="262"/>
      <c r="D28" s="14"/>
      <c r="E28" s="689">
        <v>22680</v>
      </c>
      <c r="F28" s="684">
        <v>5.4482952457137914</v>
      </c>
      <c r="G28" s="684">
        <v>-26.563916591115145</v>
      </c>
      <c r="H28" s="693">
        <v>19800597.0799997</v>
      </c>
      <c r="I28" s="684">
        <v>4.641627203635065</v>
      </c>
      <c r="J28" s="715">
        <v>-27.152382664441888</v>
      </c>
      <c r="K28" s="14"/>
      <c r="L28" s="689">
        <v>1613</v>
      </c>
      <c r="M28" s="684">
        <v>8.6196761609576242</v>
      </c>
      <c r="N28" s="715">
        <v>-3.988095238095235</v>
      </c>
      <c r="P28" s="341"/>
    </row>
    <row r="29" spans="1:17" s="73" customFormat="1" ht="11.45" customHeight="1" x14ac:dyDescent="0.2">
      <c r="A29" s="232" t="s">
        <v>65</v>
      </c>
      <c r="B29" s="72"/>
      <c r="C29" s="265"/>
      <c r="D29" s="74"/>
      <c r="E29" s="699">
        <v>190287</v>
      </c>
      <c r="F29" s="685">
        <v>45.711629515923292</v>
      </c>
      <c r="G29" s="685">
        <v>-27.437013083584695</v>
      </c>
      <c r="H29" s="704">
        <v>215468548.18000102</v>
      </c>
      <c r="I29" s="685">
        <v>50.509824058298577</v>
      </c>
      <c r="J29" s="717">
        <v>-26.682218563683847</v>
      </c>
      <c r="K29" s="74"/>
      <c r="L29" s="699">
        <v>7110</v>
      </c>
      <c r="M29" s="685">
        <v>37.994976754128146</v>
      </c>
      <c r="N29" s="717">
        <v>-32.962474071280411</v>
      </c>
      <c r="P29" s="341"/>
    </row>
    <row r="30" spans="1:17" s="73" customFormat="1" ht="11.45" customHeight="1" x14ac:dyDescent="0.2">
      <c r="A30" s="226" t="s">
        <v>66</v>
      </c>
      <c r="B30" s="6"/>
      <c r="C30" s="262"/>
      <c r="D30" s="14"/>
      <c r="E30" s="689">
        <v>50565</v>
      </c>
      <c r="F30" s="684">
        <v>12.146959836839413</v>
      </c>
      <c r="G30" s="684">
        <v>-27.160760587726884</v>
      </c>
      <c r="H30" s="693">
        <v>47827957.379999399</v>
      </c>
      <c r="I30" s="684">
        <v>11.211760290478425</v>
      </c>
      <c r="J30" s="715">
        <v>-26.959201036718781</v>
      </c>
      <c r="K30" s="14"/>
      <c r="L30" s="689">
        <v>1900</v>
      </c>
      <c r="M30" s="684">
        <v>10.153369315449153</v>
      </c>
      <c r="N30" s="715">
        <v>-40.138626339004411</v>
      </c>
      <c r="O30" s="65"/>
      <c r="P30" s="341"/>
      <c r="Q30" s="65"/>
    </row>
    <row r="31" spans="1:17" ht="11.45" customHeight="1" x14ac:dyDescent="0.2">
      <c r="A31" s="226" t="s">
        <v>67</v>
      </c>
      <c r="B31" s="6"/>
      <c r="C31" s="262"/>
      <c r="D31" s="14"/>
      <c r="E31" s="689">
        <v>7998</v>
      </c>
      <c r="F31" s="684">
        <v>1.9213168154858424</v>
      </c>
      <c r="G31" s="684">
        <v>-25.724368499257054</v>
      </c>
      <c r="H31" s="693">
        <v>7758174.9700001199</v>
      </c>
      <c r="I31" s="684">
        <v>1.8186601063503769</v>
      </c>
      <c r="J31" s="715">
        <v>-26.873383866236168</v>
      </c>
      <c r="K31" s="14"/>
      <c r="L31" s="689">
        <v>209</v>
      </c>
      <c r="M31" s="684">
        <v>1.1168706246994069</v>
      </c>
      <c r="N31" s="715">
        <v>-37.982195845697333</v>
      </c>
      <c r="P31" s="341"/>
    </row>
    <row r="32" spans="1:17" ht="11.45" customHeight="1" x14ac:dyDescent="0.2">
      <c r="A32" s="226" t="s">
        <v>68</v>
      </c>
      <c r="B32" s="6"/>
      <c r="C32" s="262"/>
      <c r="D32" s="14"/>
      <c r="E32" s="689">
        <v>31698</v>
      </c>
      <c r="F32" s="684">
        <v>7.6146412124618941</v>
      </c>
      <c r="G32" s="684">
        <v>-36.358343204770414</v>
      </c>
      <c r="H32" s="693">
        <v>38973439.639999501</v>
      </c>
      <c r="I32" s="684">
        <v>9.1360971046158799</v>
      </c>
      <c r="J32" s="715">
        <v>-31.711105204982083</v>
      </c>
      <c r="K32" s="14"/>
      <c r="L32" s="689">
        <v>1416</v>
      </c>
      <c r="M32" s="684">
        <v>7.5669320793031583</v>
      </c>
      <c r="N32" s="715">
        <v>-27.160493827160494</v>
      </c>
      <c r="P32" s="341"/>
    </row>
    <row r="33" spans="1:19" ht="11.45" customHeight="1" x14ac:dyDescent="0.2">
      <c r="A33" s="226" t="s">
        <v>69</v>
      </c>
      <c r="B33" s="6"/>
      <c r="C33" s="262"/>
      <c r="D33" s="14"/>
      <c r="E33" s="689">
        <v>100026</v>
      </c>
      <c r="F33" s="684">
        <v>24.028711651136142</v>
      </c>
      <c r="G33" s="684">
        <v>-24.361398042981808</v>
      </c>
      <c r="H33" s="693">
        <v>120908976.19000199</v>
      </c>
      <c r="I33" s="684">
        <v>28.343306556853896</v>
      </c>
      <c r="J33" s="715">
        <v>-24.771015766515468</v>
      </c>
      <c r="K33" s="14"/>
      <c r="L33" s="689">
        <v>3585</v>
      </c>
      <c r="M33" s="684">
        <v>19.157804734676429</v>
      </c>
      <c r="N33" s="715">
        <v>-30.401863715783339</v>
      </c>
      <c r="P33" s="341"/>
    </row>
    <row r="34" spans="1:19" ht="11.45" customHeight="1" x14ac:dyDescent="0.2">
      <c r="A34" s="232" t="s">
        <v>70</v>
      </c>
      <c r="B34" s="72"/>
      <c r="C34" s="265"/>
      <c r="D34" s="74"/>
      <c r="E34" s="699">
        <v>87700</v>
      </c>
      <c r="F34" s="685">
        <v>21.067702515392394</v>
      </c>
      <c r="G34" s="685">
        <v>-26.372436258007102</v>
      </c>
      <c r="H34" s="704">
        <v>86943655.710000604</v>
      </c>
      <c r="I34" s="685">
        <v>20.381205470548675</v>
      </c>
      <c r="J34" s="717">
        <v>-26.461847808679316</v>
      </c>
      <c r="K34" s="74"/>
      <c r="L34" s="699">
        <v>2485</v>
      </c>
      <c r="M34" s="685">
        <v>13.279538288890077</v>
      </c>
      <c r="N34" s="717">
        <v>-29.182103163294382</v>
      </c>
      <c r="P34" s="341"/>
    </row>
    <row r="35" spans="1:19" ht="11.45" customHeight="1" x14ac:dyDescent="0.2">
      <c r="A35" s="226" t="s">
        <v>71</v>
      </c>
      <c r="B35" s="6"/>
      <c r="C35" s="262"/>
      <c r="D35" s="14"/>
      <c r="E35" s="689">
        <v>26740</v>
      </c>
      <c r="F35" s="684">
        <v>6.4236073576008286</v>
      </c>
      <c r="G35" s="684">
        <v>-26.63923182441701</v>
      </c>
      <c r="H35" s="693">
        <v>25601785.790000401</v>
      </c>
      <c r="I35" s="684">
        <v>6.0015334337839734</v>
      </c>
      <c r="J35" s="715">
        <v>-27.482477052044018</v>
      </c>
      <c r="K35" s="14"/>
      <c r="L35" s="689">
        <v>794</v>
      </c>
      <c r="M35" s="684">
        <v>4.2430395981403297</v>
      </c>
      <c r="N35" s="715">
        <v>-31.255411255411257</v>
      </c>
      <c r="P35" s="341"/>
    </row>
    <row r="36" spans="1:19" ht="11.45" customHeight="1" x14ac:dyDescent="0.2">
      <c r="A36" s="226" t="s">
        <v>72</v>
      </c>
      <c r="B36" s="6"/>
      <c r="C36" s="262"/>
      <c r="D36" s="14"/>
      <c r="E36" s="689">
        <v>26010</v>
      </c>
      <c r="F36" s="684">
        <v>6.2482433571876417</v>
      </c>
      <c r="G36" s="684">
        <v>-27.236613886868465</v>
      </c>
      <c r="H36" s="693">
        <v>26615141.210000101</v>
      </c>
      <c r="I36" s="684">
        <v>6.2390827392628827</v>
      </c>
      <c r="J36" s="715">
        <v>-27.218355114378689</v>
      </c>
      <c r="K36" s="14"/>
      <c r="L36" s="689">
        <v>569</v>
      </c>
      <c r="M36" s="684">
        <v>3.0406669160476674</v>
      </c>
      <c r="N36" s="715">
        <v>-26.199740596627752</v>
      </c>
      <c r="P36" s="341"/>
    </row>
    <row r="37" spans="1:19" ht="11.45" customHeight="1" x14ac:dyDescent="0.2">
      <c r="A37" s="226" t="s">
        <v>73</v>
      </c>
      <c r="B37" s="6"/>
      <c r="C37" s="262"/>
      <c r="D37" s="14"/>
      <c r="E37" s="689">
        <v>34950</v>
      </c>
      <c r="F37" s="684">
        <v>8.3958518006039249</v>
      </c>
      <c r="G37" s="684">
        <v>-25.506745955623767</v>
      </c>
      <c r="H37" s="693">
        <v>34726728.710000098</v>
      </c>
      <c r="I37" s="684">
        <v>8.1405892975018173</v>
      </c>
      <c r="J37" s="715">
        <v>-25.087783514365114</v>
      </c>
      <c r="K37" s="14"/>
      <c r="L37" s="689">
        <v>1122</v>
      </c>
      <c r="M37" s="684">
        <v>5.9958317747020793</v>
      </c>
      <c r="N37" s="715">
        <v>-29.121920404295643</v>
      </c>
      <c r="P37" s="341"/>
    </row>
    <row r="38" spans="1:19" ht="11.45" customHeight="1" x14ac:dyDescent="0.2">
      <c r="A38" s="232" t="s">
        <v>74</v>
      </c>
      <c r="B38" s="72"/>
      <c r="C38" s="265"/>
      <c r="D38" s="74"/>
      <c r="E38" s="699">
        <v>30143</v>
      </c>
      <c r="F38" s="685">
        <v>7.2410918691159969</v>
      </c>
      <c r="G38" s="685">
        <v>-24.866023579849951</v>
      </c>
      <c r="H38" s="704">
        <v>30725396.89999989</v>
      </c>
      <c r="I38" s="685">
        <v>7.2026029072415305</v>
      </c>
      <c r="J38" s="717">
        <v>-25.311051726013211</v>
      </c>
      <c r="K38" s="74"/>
      <c r="L38" s="699">
        <v>1813</v>
      </c>
      <c r="M38" s="685">
        <v>9.6884518783733231</v>
      </c>
      <c r="N38" s="717">
        <v>-1.574375678610207</v>
      </c>
      <c r="P38" s="341"/>
    </row>
    <row r="39" spans="1:19" ht="11.45" customHeight="1" x14ac:dyDescent="0.2">
      <c r="A39" s="226" t="s">
        <v>75</v>
      </c>
      <c r="B39" s="6"/>
      <c r="C39" s="262"/>
      <c r="D39" s="14"/>
      <c r="E39" s="689">
        <v>6548</v>
      </c>
      <c r="F39" s="684">
        <v>1.5729910612404721</v>
      </c>
      <c r="G39" s="684">
        <v>-29.802744425385931</v>
      </c>
      <c r="H39" s="693">
        <v>6261418.3100006599</v>
      </c>
      <c r="I39" s="684">
        <v>1.4677925844162574</v>
      </c>
      <c r="J39" s="715">
        <v>-31.46264118185611</v>
      </c>
      <c r="K39" s="14"/>
      <c r="L39" s="689">
        <v>378</v>
      </c>
      <c r="M39" s="684">
        <v>2.0199861059156734</v>
      </c>
      <c r="N39" s="715">
        <v>-8.2524271844660149</v>
      </c>
      <c r="P39" s="341"/>
    </row>
    <row r="40" spans="1:19" ht="11.45" customHeight="1" x14ac:dyDescent="0.2">
      <c r="A40" s="226" t="s">
        <v>76</v>
      </c>
      <c r="B40" s="6"/>
      <c r="C40" s="262"/>
      <c r="D40" s="14"/>
      <c r="E40" s="689">
        <v>6466</v>
      </c>
      <c r="F40" s="684">
        <v>1.5532926392762512</v>
      </c>
      <c r="G40" s="684">
        <v>-25.652523858801889</v>
      </c>
      <c r="H40" s="693">
        <v>6447494.2700001197</v>
      </c>
      <c r="I40" s="684">
        <v>1.5114122406511903</v>
      </c>
      <c r="J40" s="715">
        <v>-25.93471225755416</v>
      </c>
      <c r="K40" s="14"/>
      <c r="L40" s="689">
        <v>523</v>
      </c>
      <c r="M40" s="684">
        <v>2.7948485010420563</v>
      </c>
      <c r="N40" s="715">
        <v>-4.9090909090909074</v>
      </c>
      <c r="P40" s="341"/>
    </row>
    <row r="41" spans="1:19" ht="11.45" customHeight="1" x14ac:dyDescent="0.2">
      <c r="A41" s="226" t="s">
        <v>77</v>
      </c>
      <c r="B41" s="6"/>
      <c r="C41" s="262"/>
      <c r="D41" s="14"/>
      <c r="E41" s="689">
        <v>10717</v>
      </c>
      <c r="F41" s="684">
        <v>2.574487660860437</v>
      </c>
      <c r="G41" s="684">
        <v>-22.092177958708923</v>
      </c>
      <c r="H41" s="693">
        <v>10498240.229999701</v>
      </c>
      <c r="I41" s="684">
        <v>2.4609822241715653</v>
      </c>
      <c r="J41" s="715">
        <v>-22.346411879457552</v>
      </c>
      <c r="K41" s="14"/>
      <c r="L41" s="689">
        <v>602</v>
      </c>
      <c r="M41" s="684">
        <v>3.2170149094212577</v>
      </c>
      <c r="N41" s="715">
        <v>1.6891891891891886</v>
      </c>
      <c r="P41" s="341"/>
    </row>
    <row r="42" spans="1:19" ht="11.45" customHeight="1" x14ac:dyDescent="0.2">
      <c r="A42" s="227" t="s">
        <v>78</v>
      </c>
      <c r="B42" s="267"/>
      <c r="C42" s="268"/>
      <c r="D42" s="14"/>
      <c r="E42" s="690">
        <v>6412</v>
      </c>
      <c r="F42" s="697">
        <v>1.5403205077388373</v>
      </c>
      <c r="G42" s="697">
        <v>-23.09906452386663</v>
      </c>
      <c r="H42" s="695">
        <v>7518244.0899994103</v>
      </c>
      <c r="I42" s="697">
        <v>1.7624158580025178</v>
      </c>
      <c r="J42" s="820">
        <v>-23.107162276291128</v>
      </c>
      <c r="K42" s="14"/>
      <c r="L42" s="690">
        <v>310</v>
      </c>
      <c r="M42" s="697">
        <v>1.6566023619943355</v>
      </c>
      <c r="N42" s="820">
        <v>7.638888888888884</v>
      </c>
      <c r="P42" s="341"/>
    </row>
    <row r="43" spans="1:19" ht="12.75" customHeight="1" x14ac:dyDescent="0.2">
      <c r="A43" s="14" t="s">
        <v>222</v>
      </c>
      <c r="C43" s="66"/>
      <c r="G43" s="44"/>
      <c r="H43" s="44"/>
      <c r="I43" s="44"/>
      <c r="J43" s="44"/>
      <c r="N43" s="44"/>
    </row>
    <row r="44" spans="1:19" ht="6.75" customHeight="1" x14ac:dyDescent="0.2"/>
    <row r="45" spans="1:19" ht="11.25" customHeight="1" x14ac:dyDescent="0.2">
      <c r="A45" s="1324"/>
      <c r="B45" s="1325"/>
      <c r="C45" s="1325"/>
      <c r="D45" s="1325"/>
      <c r="E45" s="1325"/>
      <c r="F45" s="1325"/>
      <c r="G45" s="1325"/>
      <c r="H45" s="1325"/>
      <c r="I45" s="1325"/>
      <c r="J45" s="1325"/>
      <c r="K45" s="1325"/>
      <c r="L45" s="1325"/>
      <c r="M45" s="1325"/>
      <c r="N45" s="1325"/>
    </row>
    <row r="46" spans="1:19" ht="20.25" customHeight="1" x14ac:dyDescent="0.2">
      <c r="H46" s="535"/>
    </row>
    <row r="47" spans="1:19" x14ac:dyDescent="0.2">
      <c r="A47" s="64" t="str">
        <f>A1</f>
        <v>Boletim Estatístico da Previdência Social - Vol. 19 Nº 09</v>
      </c>
      <c r="B47" s="158"/>
      <c r="C47" s="158"/>
      <c r="D47" s="158"/>
      <c r="E47" s="158"/>
      <c r="F47" s="158"/>
      <c r="G47" s="158"/>
      <c r="H47" s="158"/>
      <c r="I47" s="158"/>
      <c r="J47" s="158"/>
      <c r="K47" s="158"/>
      <c r="L47" s="158"/>
      <c r="M47" s="158"/>
      <c r="N47" s="914">
        <f>N1</f>
        <v>41883</v>
      </c>
      <c r="P47" s="1212" t="s">
        <v>747</v>
      </c>
      <c r="Q47" s="1213"/>
      <c r="R47" s="1213"/>
      <c r="S47" s="1213"/>
    </row>
    <row r="48" spans="1:19" x14ac:dyDescent="0.2">
      <c r="A48"/>
      <c r="B48"/>
      <c r="C48"/>
      <c r="D48"/>
      <c r="E48"/>
      <c r="F48"/>
      <c r="G48"/>
      <c r="H48"/>
      <c r="I48"/>
      <c r="J48"/>
      <c r="K48"/>
      <c r="L48"/>
      <c r="M48"/>
      <c r="N48"/>
      <c r="O48" s="6"/>
      <c r="P48" s="515"/>
      <c r="Q48" s="6"/>
      <c r="R48" s="353"/>
    </row>
    <row r="49" spans="1:19" x14ac:dyDescent="0.2">
      <c r="A49"/>
      <c r="B49"/>
      <c r="C49"/>
      <c r="D49"/>
      <c r="E49"/>
      <c r="F49"/>
      <c r="G49"/>
      <c r="H49"/>
      <c r="I49"/>
      <c r="J49"/>
      <c r="K49"/>
      <c r="L49"/>
      <c r="M49"/>
      <c r="N49"/>
      <c r="O49" s="6"/>
      <c r="P49" s="1320" t="s">
        <v>349</v>
      </c>
      <c r="Q49" s="1320"/>
      <c r="R49" s="1320" t="s">
        <v>350</v>
      </c>
      <c r="S49" s="1320"/>
    </row>
    <row r="50" spans="1:19" x14ac:dyDescent="0.2">
      <c r="A50"/>
      <c r="B50"/>
      <c r="C50"/>
      <c r="D50"/>
      <c r="E50"/>
      <c r="F50"/>
      <c r="G50"/>
      <c r="H50"/>
      <c r="I50"/>
      <c r="J50"/>
      <c r="K50"/>
      <c r="L50"/>
      <c r="M50"/>
      <c r="N50"/>
      <c r="O50" s="6"/>
      <c r="P50" s="6" t="s">
        <v>233</v>
      </c>
      <c r="Q50" s="515">
        <f>$E$33</f>
        <v>100026</v>
      </c>
      <c r="R50" s="6" t="s">
        <v>233</v>
      </c>
      <c r="S50" s="515">
        <f>$L$33</f>
        <v>3585</v>
      </c>
    </row>
    <row r="51" spans="1:19" x14ac:dyDescent="0.2">
      <c r="A51"/>
      <c r="B51"/>
      <c r="C51"/>
      <c r="D51"/>
      <c r="E51"/>
      <c r="F51"/>
      <c r="G51"/>
      <c r="H51"/>
      <c r="I51"/>
      <c r="J51"/>
      <c r="K51"/>
      <c r="L51"/>
      <c r="M51"/>
      <c r="N51"/>
      <c r="O51" s="6"/>
      <c r="P51" s="6" t="s">
        <v>238</v>
      </c>
      <c r="Q51" s="353">
        <f>$E$30</f>
        <v>50565</v>
      </c>
      <c r="R51" s="6" t="s">
        <v>238</v>
      </c>
      <c r="S51" s="515">
        <f>$L$30</f>
        <v>1900</v>
      </c>
    </row>
    <row r="52" spans="1:19" x14ac:dyDescent="0.2">
      <c r="A52"/>
      <c r="B52"/>
      <c r="C52"/>
      <c r="D52"/>
      <c r="E52"/>
      <c r="F52"/>
      <c r="G52"/>
      <c r="H52"/>
      <c r="I52"/>
      <c r="J52"/>
      <c r="K52"/>
      <c r="L52"/>
      <c r="M52"/>
      <c r="N52"/>
      <c r="O52" s="6"/>
      <c r="P52" s="6" t="s">
        <v>248</v>
      </c>
      <c r="Q52" s="353">
        <f>$E$37</f>
        <v>34950</v>
      </c>
      <c r="R52" s="6" t="s">
        <v>242</v>
      </c>
      <c r="S52" s="515">
        <f>$L$28</f>
        <v>1613</v>
      </c>
    </row>
    <row r="53" spans="1:19" x14ac:dyDescent="0.2">
      <c r="A53"/>
      <c r="B53"/>
      <c r="C53"/>
      <c r="D53"/>
      <c r="E53"/>
      <c r="F53"/>
      <c r="G53"/>
      <c r="H53"/>
      <c r="I53"/>
      <c r="J53"/>
      <c r="K53"/>
      <c r="L53"/>
      <c r="M53"/>
      <c r="N53"/>
      <c r="O53" s="6"/>
      <c r="P53" s="6" t="s">
        <v>234</v>
      </c>
      <c r="Q53" s="353">
        <f>$E$32</f>
        <v>31698</v>
      </c>
      <c r="R53" s="6" t="s">
        <v>255</v>
      </c>
      <c r="S53" s="515">
        <f>$L$20</f>
        <v>1437</v>
      </c>
    </row>
    <row r="54" spans="1:19" x14ac:dyDescent="0.2">
      <c r="A54"/>
      <c r="B54"/>
      <c r="C54"/>
      <c r="D54"/>
      <c r="E54"/>
      <c r="F54"/>
      <c r="G54"/>
      <c r="H54"/>
      <c r="I54"/>
      <c r="J54"/>
      <c r="K54"/>
      <c r="L54"/>
      <c r="M54"/>
      <c r="N54"/>
      <c r="O54" s="6"/>
      <c r="P54" s="6" t="s">
        <v>241</v>
      </c>
      <c r="Q54" s="353">
        <f>$E$35</f>
        <v>26740</v>
      </c>
      <c r="R54" s="6" t="s">
        <v>234</v>
      </c>
      <c r="S54" s="515">
        <f>$L$32</f>
        <v>1416</v>
      </c>
    </row>
    <row r="55" spans="1:19" x14ac:dyDescent="0.2">
      <c r="A55"/>
      <c r="B55"/>
      <c r="C55"/>
      <c r="D55"/>
      <c r="E55"/>
      <c r="F55"/>
      <c r="G55"/>
      <c r="H55"/>
      <c r="I55"/>
      <c r="J55"/>
      <c r="K55"/>
      <c r="L55"/>
      <c r="M55"/>
      <c r="N55"/>
      <c r="O55" s="6"/>
      <c r="P55" s="6" t="s">
        <v>247</v>
      </c>
      <c r="Q55" s="353">
        <f>$E$36</f>
        <v>26010</v>
      </c>
      <c r="R55" s="6" t="s">
        <v>248</v>
      </c>
      <c r="S55" s="515">
        <f>$L$37</f>
        <v>1122</v>
      </c>
    </row>
    <row r="56" spans="1:19" x14ac:dyDescent="0.2">
      <c r="A56"/>
      <c r="B56"/>
      <c r="C56"/>
      <c r="D56"/>
      <c r="E56"/>
      <c r="F56"/>
      <c r="G56"/>
      <c r="H56"/>
      <c r="I56"/>
      <c r="J56"/>
      <c r="K56"/>
      <c r="L56"/>
      <c r="M56"/>
      <c r="N56"/>
      <c r="O56" s="6"/>
      <c r="P56" s="6" t="s">
        <v>242</v>
      </c>
      <c r="Q56" s="353">
        <f>$E$28</f>
        <v>22680</v>
      </c>
      <c r="R56" s="6" t="s">
        <v>243</v>
      </c>
      <c r="S56" s="515">
        <f>$L$16</f>
        <v>867</v>
      </c>
    </row>
    <row r="57" spans="1:19" x14ac:dyDescent="0.2">
      <c r="A57"/>
      <c r="B57"/>
      <c r="C57"/>
      <c r="D57"/>
      <c r="E57"/>
      <c r="F57"/>
      <c r="G57"/>
      <c r="H57"/>
      <c r="I57"/>
      <c r="J57"/>
      <c r="K57"/>
      <c r="L57"/>
      <c r="M57"/>
      <c r="N57"/>
      <c r="O57" s="6"/>
      <c r="P57" s="6" t="s">
        <v>249</v>
      </c>
      <c r="Q57" s="353">
        <f>$E$25</f>
        <v>14556</v>
      </c>
      <c r="R57" s="6" t="s">
        <v>241</v>
      </c>
      <c r="S57" s="515">
        <f>$L$35</f>
        <v>794</v>
      </c>
    </row>
    <row r="58" spans="1:19" x14ac:dyDescent="0.2">
      <c r="A58"/>
      <c r="B58"/>
      <c r="C58"/>
      <c r="D58"/>
      <c r="E58"/>
      <c r="F58"/>
      <c r="G58"/>
      <c r="H58"/>
      <c r="I58"/>
      <c r="J58"/>
      <c r="K58"/>
      <c r="L58"/>
      <c r="M58"/>
      <c r="N58"/>
      <c r="O58" s="6"/>
      <c r="P58" s="6" t="s">
        <v>252</v>
      </c>
      <c r="Q58" s="353">
        <f>$E$22</f>
        <v>13167</v>
      </c>
      <c r="R58" s="6" t="s">
        <v>249</v>
      </c>
      <c r="S58" s="515">
        <f>$L$25</f>
        <v>697</v>
      </c>
    </row>
    <row r="59" spans="1:19" x14ac:dyDescent="0.2">
      <c r="A59"/>
      <c r="B59"/>
      <c r="C59"/>
      <c r="D59"/>
      <c r="E59"/>
      <c r="F59"/>
      <c r="G59"/>
      <c r="H59"/>
      <c r="I59"/>
      <c r="J59"/>
      <c r="K59"/>
      <c r="L59"/>
      <c r="M59"/>
      <c r="N59"/>
      <c r="O59" s="6"/>
      <c r="P59" s="6" t="s">
        <v>245</v>
      </c>
      <c r="Q59" s="353">
        <f>$E$41</f>
        <v>10717</v>
      </c>
      <c r="R59" s="6" t="s">
        <v>252</v>
      </c>
      <c r="S59" s="515">
        <f>$L$22</f>
        <v>647</v>
      </c>
    </row>
    <row r="60" spans="1:19" x14ac:dyDescent="0.2">
      <c r="A60"/>
      <c r="B60"/>
      <c r="C60"/>
      <c r="D60"/>
      <c r="E60"/>
      <c r="F60"/>
      <c r="G60"/>
      <c r="H60"/>
      <c r="I60"/>
      <c r="J60"/>
      <c r="K60"/>
      <c r="L60"/>
      <c r="M60"/>
      <c r="N60"/>
      <c r="O60" s="6"/>
      <c r="P60" s="6" t="s">
        <v>255</v>
      </c>
      <c r="Q60" s="353">
        <f>$E$20</f>
        <v>9759</v>
      </c>
      <c r="R60" s="6" t="s">
        <v>245</v>
      </c>
      <c r="S60" s="515">
        <f>$L$41</f>
        <v>602</v>
      </c>
    </row>
    <row r="61" spans="1:19" x14ac:dyDescent="0.2">
      <c r="A61"/>
      <c r="B61"/>
      <c r="C61"/>
      <c r="D61"/>
      <c r="E61"/>
      <c r="F61"/>
      <c r="G61"/>
      <c r="H61"/>
      <c r="I61"/>
      <c r="J61"/>
      <c r="K61"/>
      <c r="L61"/>
      <c r="M61"/>
      <c r="N61"/>
      <c r="O61" s="6"/>
      <c r="P61" s="6" t="s">
        <v>243</v>
      </c>
      <c r="Q61" s="353">
        <f>$E$16</f>
        <v>9460</v>
      </c>
      <c r="R61" s="6" t="s">
        <v>247</v>
      </c>
      <c r="S61" s="515">
        <f>$L$36</f>
        <v>569</v>
      </c>
    </row>
    <row r="62" spans="1:19" x14ac:dyDescent="0.2">
      <c r="A62"/>
      <c r="B62"/>
      <c r="C62"/>
      <c r="D62"/>
      <c r="E62"/>
      <c r="F62"/>
      <c r="G62"/>
      <c r="H62"/>
      <c r="I62"/>
      <c r="J62"/>
      <c r="K62"/>
      <c r="L62"/>
      <c r="M62"/>
      <c r="N62"/>
      <c r="O62" s="6"/>
      <c r="P62" s="6" t="s">
        <v>237</v>
      </c>
      <c r="Q62" s="353">
        <f>$E$31</f>
        <v>7998</v>
      </c>
      <c r="R62" s="6" t="s">
        <v>257</v>
      </c>
      <c r="S62" s="515">
        <f>$L$40</f>
        <v>523</v>
      </c>
    </row>
    <row r="63" spans="1:19" x14ac:dyDescent="0.2">
      <c r="A63"/>
      <c r="B63"/>
      <c r="C63"/>
      <c r="D63"/>
      <c r="E63"/>
      <c r="F63"/>
      <c r="G63"/>
      <c r="H63"/>
      <c r="I63"/>
      <c r="J63"/>
      <c r="K63"/>
      <c r="L63"/>
      <c r="M63"/>
      <c r="N63"/>
      <c r="O63" s="6"/>
      <c r="P63" s="6" t="s">
        <v>251</v>
      </c>
      <c r="Q63" s="353">
        <f>$E$24</f>
        <v>6715</v>
      </c>
      <c r="R63" s="6" t="s">
        <v>244</v>
      </c>
      <c r="S63" s="515">
        <f>$L$39</f>
        <v>378</v>
      </c>
    </row>
    <row r="64" spans="1:19" x14ac:dyDescent="0.2">
      <c r="A64"/>
      <c r="B64"/>
      <c r="C64"/>
      <c r="D64"/>
      <c r="E64"/>
      <c r="F64"/>
      <c r="G64"/>
      <c r="H64"/>
      <c r="I64"/>
      <c r="J64"/>
      <c r="K64"/>
      <c r="L64"/>
      <c r="M64"/>
      <c r="N64"/>
      <c r="O64" s="6"/>
      <c r="P64" s="6" t="s">
        <v>244</v>
      </c>
      <c r="Q64" s="353">
        <f>$E$39</f>
        <v>6548</v>
      </c>
      <c r="R64" s="6" t="s">
        <v>239</v>
      </c>
      <c r="S64" s="515">
        <f>$L$21</f>
        <v>360</v>
      </c>
    </row>
    <row r="65" spans="1:19" x14ac:dyDescent="0.2">
      <c r="A65"/>
      <c r="B65"/>
      <c r="C65"/>
      <c r="D65"/>
      <c r="E65"/>
      <c r="F65"/>
      <c r="G65"/>
      <c r="H65"/>
      <c r="I65"/>
      <c r="J65"/>
      <c r="K65"/>
      <c r="L65"/>
      <c r="M65"/>
      <c r="N65"/>
      <c r="O65" s="6"/>
      <c r="P65" s="6" t="s">
        <v>257</v>
      </c>
      <c r="Q65" s="353">
        <f>$E$40</f>
        <v>6466</v>
      </c>
      <c r="R65" s="6" t="s">
        <v>232</v>
      </c>
      <c r="S65" s="515">
        <f>$L$14</f>
        <v>320</v>
      </c>
    </row>
    <row r="66" spans="1:19" x14ac:dyDescent="0.2">
      <c r="A66"/>
      <c r="B66"/>
      <c r="C66"/>
      <c r="D66"/>
      <c r="E66"/>
      <c r="F66"/>
      <c r="G66"/>
      <c r="H66"/>
      <c r="I66"/>
      <c r="J66"/>
      <c r="K66"/>
      <c r="L66"/>
      <c r="M66"/>
      <c r="N66"/>
      <c r="O66" s="6"/>
      <c r="P66" s="6" t="s">
        <v>235</v>
      </c>
      <c r="Q66" s="353">
        <f>$E$42</f>
        <v>6412</v>
      </c>
      <c r="R66" s="6" t="s">
        <v>235</v>
      </c>
      <c r="S66" s="515">
        <f>$L$42</f>
        <v>310</v>
      </c>
    </row>
    <row r="67" spans="1:19" x14ac:dyDescent="0.2">
      <c r="A67"/>
      <c r="B67"/>
      <c r="C67"/>
      <c r="D67"/>
      <c r="E67"/>
      <c r="F67"/>
      <c r="G67"/>
      <c r="H67"/>
      <c r="I67"/>
      <c r="J67"/>
      <c r="K67"/>
      <c r="L67"/>
      <c r="M67"/>
      <c r="N67"/>
      <c r="O67" s="6"/>
      <c r="P67" s="6" t="s">
        <v>240</v>
      </c>
      <c r="Q67" s="353">
        <f>$E$23</f>
        <v>6011</v>
      </c>
      <c r="R67" s="6" t="s">
        <v>246</v>
      </c>
      <c r="S67" s="515">
        <f>$L$26</f>
        <v>272</v>
      </c>
    </row>
    <row r="68" spans="1:19" x14ac:dyDescent="0.2">
      <c r="A68"/>
      <c r="B68"/>
      <c r="C68"/>
      <c r="D68"/>
      <c r="E68"/>
      <c r="F68"/>
      <c r="G68"/>
      <c r="H68"/>
      <c r="I68"/>
      <c r="J68"/>
      <c r="K68"/>
      <c r="L68"/>
      <c r="M68"/>
      <c r="N68"/>
      <c r="O68" s="6"/>
      <c r="P68" s="6" t="s">
        <v>239</v>
      </c>
      <c r="Q68" s="353">
        <f>$E$21</f>
        <v>5710</v>
      </c>
      <c r="R68" s="6" t="s">
        <v>240</v>
      </c>
      <c r="S68" s="515">
        <f>$L$23</f>
        <v>254</v>
      </c>
    </row>
    <row r="69" spans="1:19" x14ac:dyDescent="0.2">
      <c r="A69"/>
      <c r="B69"/>
      <c r="C69"/>
      <c r="D69"/>
      <c r="E69"/>
      <c r="F69"/>
      <c r="G69"/>
      <c r="H69"/>
      <c r="I69"/>
      <c r="J69"/>
      <c r="K69"/>
      <c r="L69"/>
      <c r="M69"/>
      <c r="N69"/>
      <c r="O69" s="6"/>
      <c r="P69" s="6" t="s">
        <v>246</v>
      </c>
      <c r="Q69" s="353">
        <f>$E$26</f>
        <v>5042</v>
      </c>
      <c r="R69" s="6" t="s">
        <v>251</v>
      </c>
      <c r="S69" s="515">
        <f>$L$24</f>
        <v>242</v>
      </c>
    </row>
    <row r="70" spans="1:19" x14ac:dyDescent="0.2">
      <c r="A70"/>
      <c r="B70"/>
      <c r="C70"/>
      <c r="D70"/>
      <c r="E70"/>
      <c r="F70"/>
      <c r="G70"/>
      <c r="H70"/>
      <c r="I70"/>
      <c r="J70"/>
      <c r="K70"/>
      <c r="L70"/>
      <c r="M70"/>
      <c r="N70"/>
      <c r="O70" s="6"/>
      <c r="P70" s="6" t="s">
        <v>232</v>
      </c>
      <c r="Q70" s="353">
        <f>$E$14</f>
        <v>4209</v>
      </c>
      <c r="R70" s="6" t="s">
        <v>237</v>
      </c>
      <c r="S70" s="515">
        <f>$L$31</f>
        <v>209</v>
      </c>
    </row>
    <row r="71" spans="1:19" x14ac:dyDescent="0.2">
      <c r="A71"/>
      <c r="B71"/>
      <c r="C71"/>
      <c r="D71"/>
      <c r="E71"/>
      <c r="F71"/>
      <c r="G71"/>
      <c r="H71"/>
      <c r="I71"/>
      <c r="J71"/>
      <c r="K71"/>
      <c r="L71"/>
      <c r="M71"/>
      <c r="N71"/>
      <c r="O71" s="6"/>
      <c r="P71" s="6" t="s">
        <v>253</v>
      </c>
      <c r="Q71" s="353">
        <f>$E$27</f>
        <v>3465</v>
      </c>
      <c r="R71" s="6" t="s">
        <v>253</v>
      </c>
      <c r="S71" s="515">
        <f>$L$27</f>
        <v>194</v>
      </c>
    </row>
    <row r="72" spans="1:19" x14ac:dyDescent="0.2">
      <c r="A72"/>
      <c r="B72"/>
      <c r="C72"/>
      <c r="D72"/>
      <c r="E72"/>
      <c r="F72"/>
      <c r="G72"/>
      <c r="H72"/>
      <c r="I72"/>
      <c r="J72"/>
      <c r="K72"/>
      <c r="L72"/>
      <c r="M72"/>
      <c r="N72"/>
      <c r="O72" s="6"/>
      <c r="P72" s="6" t="s">
        <v>250</v>
      </c>
      <c r="Q72" s="353">
        <f>$E$12</f>
        <v>3035</v>
      </c>
      <c r="R72" s="6" t="s">
        <v>254</v>
      </c>
      <c r="S72" s="515">
        <f>$L$18</f>
        <v>150</v>
      </c>
    </row>
    <row r="73" spans="1:19" x14ac:dyDescent="0.2">
      <c r="A73"/>
      <c r="B73"/>
      <c r="C73"/>
      <c r="D73"/>
      <c r="E73"/>
      <c r="F73"/>
      <c r="G73"/>
      <c r="H73"/>
      <c r="I73"/>
      <c r="J73"/>
      <c r="K73"/>
      <c r="L73"/>
      <c r="M73"/>
      <c r="N73"/>
      <c r="O73" s="6"/>
      <c r="P73" s="6" t="s">
        <v>254</v>
      </c>
      <c r="Q73" s="353">
        <f>$E$18</f>
        <v>1661</v>
      </c>
      <c r="R73" s="6" t="s">
        <v>250</v>
      </c>
      <c r="S73" s="515">
        <f>$L$12</f>
        <v>135</v>
      </c>
    </row>
    <row r="74" spans="1:19" x14ac:dyDescent="0.2">
      <c r="A74"/>
      <c r="B74"/>
      <c r="C74"/>
      <c r="D74"/>
      <c r="E74"/>
      <c r="F74"/>
      <c r="G74"/>
      <c r="H74"/>
      <c r="I74"/>
      <c r="J74"/>
      <c r="K74"/>
      <c r="L74"/>
      <c r="M74"/>
      <c r="N74"/>
      <c r="O74" s="6"/>
      <c r="P74" s="6" t="s">
        <v>256</v>
      </c>
      <c r="Q74" s="353">
        <f>$E$13</f>
        <v>1300</v>
      </c>
      <c r="R74" s="6" t="s">
        <v>256</v>
      </c>
      <c r="S74" s="515">
        <f>$L$13</f>
        <v>53</v>
      </c>
    </row>
    <row r="75" spans="1:19" x14ac:dyDescent="0.2">
      <c r="A75"/>
      <c r="B75"/>
      <c r="C75"/>
      <c r="D75"/>
      <c r="E75"/>
      <c r="F75"/>
      <c r="G75"/>
      <c r="H75"/>
      <c r="I75"/>
      <c r="J75"/>
      <c r="K75"/>
      <c r="L75"/>
      <c r="M75"/>
      <c r="N75"/>
      <c r="O75"/>
      <c r="P75" s="6" t="s">
        <v>236</v>
      </c>
      <c r="Q75" s="353">
        <f>$E$17</f>
        <v>773</v>
      </c>
      <c r="R75" s="6" t="s">
        <v>236</v>
      </c>
      <c r="S75" s="515">
        <f>$L$17</f>
        <v>36</v>
      </c>
    </row>
    <row r="76" spans="1:19" x14ac:dyDescent="0.2">
      <c r="A76"/>
      <c r="B76"/>
      <c r="C76"/>
      <c r="D76"/>
      <c r="E76"/>
      <c r="F76"/>
      <c r="G76"/>
      <c r="H76"/>
      <c r="I76"/>
      <c r="J76"/>
      <c r="K76"/>
      <c r="L76"/>
      <c r="M76"/>
      <c r="N76"/>
      <c r="O76"/>
      <c r="P76" s="6" t="s">
        <v>231</v>
      </c>
      <c r="Q76" s="353">
        <f>$E$15</f>
        <v>604</v>
      </c>
      <c r="R76" s="6" t="s">
        <v>231</v>
      </c>
      <c r="S76" s="515">
        <f>$L$15</f>
        <v>28</v>
      </c>
    </row>
    <row r="77" spans="1:19" x14ac:dyDescent="0.2">
      <c r="A77"/>
      <c r="B77"/>
      <c r="C77"/>
      <c r="D77"/>
      <c r="E77"/>
      <c r="F77"/>
      <c r="G77"/>
      <c r="H77"/>
      <c r="I77"/>
      <c r="J77"/>
      <c r="K77"/>
      <c r="L77"/>
      <c r="M77"/>
      <c r="N77"/>
      <c r="O77"/>
      <c r="P77"/>
      <c r="Q77" s="395"/>
      <c r="R77"/>
      <c r="S77" s="341"/>
    </row>
    <row r="78" spans="1:19" x14ac:dyDescent="0.2">
      <c r="A78"/>
      <c r="B78"/>
      <c r="C78"/>
      <c r="D78"/>
      <c r="E78"/>
      <c r="F78"/>
      <c r="G78"/>
      <c r="H78"/>
      <c r="I78"/>
      <c r="J78"/>
      <c r="K78"/>
      <c r="L78"/>
      <c r="M78"/>
      <c r="N78"/>
      <c r="O78"/>
      <c r="P78"/>
      <c r="Q78" s="395"/>
      <c r="R78" s="395"/>
      <c r="S78" s="395"/>
    </row>
    <row r="79" spans="1:19" x14ac:dyDescent="0.2">
      <c r="A79"/>
      <c r="B79"/>
      <c r="C79"/>
      <c r="D79"/>
      <c r="E79"/>
      <c r="F79"/>
      <c r="G79"/>
      <c r="H79"/>
      <c r="I79"/>
      <c r="J79"/>
      <c r="K79"/>
      <c r="L79"/>
      <c r="M79"/>
      <c r="N79"/>
      <c r="O79"/>
      <c r="P79"/>
      <c r="Q79"/>
      <c r="R79"/>
    </row>
    <row r="80" spans="1:19"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x14ac:dyDescent="0.2">
      <c r="A86"/>
      <c r="B86"/>
      <c r="C86"/>
      <c r="D86"/>
      <c r="E86"/>
      <c r="F86"/>
      <c r="G86"/>
      <c r="H86"/>
      <c r="I86"/>
      <c r="J86"/>
      <c r="K86"/>
      <c r="L86"/>
      <c r="M86"/>
      <c r="N86"/>
      <c r="O86"/>
      <c r="P86"/>
      <c r="Q86"/>
      <c r="R86"/>
    </row>
    <row r="88" spans="1:18" ht="20.25" customHeight="1" x14ac:dyDescent="0.2">
      <c r="H88" s="535"/>
    </row>
  </sheetData>
  <mergeCells count="19">
    <mergeCell ref="P49:Q49"/>
    <mergeCell ref="R49:S49"/>
    <mergeCell ref="L5:N6"/>
    <mergeCell ref="M7:M8"/>
    <mergeCell ref="L7:L8"/>
    <mergeCell ref="N7:N8"/>
    <mergeCell ref="A45:N45"/>
    <mergeCell ref="A5:C8"/>
    <mergeCell ref="P47:S47"/>
    <mergeCell ref="C3:L3"/>
    <mergeCell ref="H7:H8"/>
    <mergeCell ref="J7:J8"/>
    <mergeCell ref="I7:I8"/>
    <mergeCell ref="E7:E8"/>
    <mergeCell ref="G7:G8"/>
    <mergeCell ref="F7:F8"/>
    <mergeCell ref="E5:J5"/>
    <mergeCell ref="E6:G6"/>
    <mergeCell ref="H6:J6"/>
  </mergeCells>
  <phoneticPr fontId="23" type="noConversion"/>
  <pageMargins left="0.59055118110236227" right="0.59055118110236227" top="0.39370078740157483" bottom="0.59055118110236227" header="0.31496062992125984" footer="0.31496062992125984"/>
  <pageSetup paperSize="9" scale="98" fitToHeight="2" orientation="landscape" horizontalDpi="1200" verticalDpi="1200" r:id="rId1"/>
  <headerFooter alignWithMargins="0"/>
  <rowBreaks count="1" manualBreakCount="1">
    <brk id="46"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AE10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85546875" style="65" customWidth="1"/>
    <col min="4" max="4" width="0.85546875" style="65" customWidth="1"/>
    <col min="5" max="5" width="8.28515625" style="65" customWidth="1"/>
    <col min="6" max="6" width="9.85546875" style="65" customWidth="1"/>
    <col min="7" max="7" width="11.42578125" style="65" customWidth="1"/>
    <col min="8" max="8" width="11.85546875" style="65" customWidth="1"/>
    <col min="9" max="9" width="8.7109375" style="65" customWidth="1"/>
    <col min="10" max="10" width="10" style="65" customWidth="1"/>
    <col min="11" max="11" width="11.42578125" style="65" customWidth="1"/>
    <col min="12" max="12" width="11.85546875" style="65" customWidth="1"/>
    <col min="13" max="13" width="9.42578125" style="65" customWidth="1"/>
    <col min="14" max="14" width="10" style="65" customWidth="1"/>
    <col min="15" max="15" width="12" style="65" customWidth="1"/>
    <col min="16" max="16" width="11.85546875" style="65" customWidth="1"/>
    <col min="17" max="16384" width="11.42578125" style="65"/>
  </cols>
  <sheetData>
    <row r="1" spans="1:18" s="45" customFormat="1" ht="16.5" customHeight="1" x14ac:dyDescent="0.2">
      <c r="A1" s="64" t="str">
        <f>'01'!A1</f>
        <v>Boletim Estatístico da Previdência Social - Vol. 19 Nº 09</v>
      </c>
      <c r="O1" s="1205">
        <f>'01'!K1</f>
        <v>41883</v>
      </c>
      <c r="P1" s="1205"/>
    </row>
    <row r="2" spans="1:18" ht="9" customHeight="1" x14ac:dyDescent="0.2">
      <c r="D2" s="67"/>
      <c r="E2" s="1"/>
      <c r="F2" s="1"/>
      <c r="G2" s="1"/>
      <c r="H2" s="1"/>
      <c r="I2" s="1"/>
      <c r="J2" s="1"/>
      <c r="K2" s="1"/>
      <c r="L2" s="1"/>
      <c r="M2" s="1"/>
      <c r="N2" s="387"/>
    </row>
    <row r="3" spans="1:18" ht="18" customHeight="1" x14ac:dyDescent="0.2">
      <c r="A3" s="919">
        <v>19</v>
      </c>
      <c r="B3" s="157"/>
      <c r="C3" s="1134" t="s">
        <v>650</v>
      </c>
      <c r="D3" s="1135"/>
      <c r="E3" s="1135"/>
      <c r="F3" s="1135"/>
      <c r="G3" s="1135"/>
      <c r="H3" s="1135"/>
      <c r="I3" s="1135"/>
      <c r="J3" s="1136"/>
    </row>
    <row r="4" spans="1:18" ht="9" customHeight="1" x14ac:dyDescent="0.2">
      <c r="D4" s="69"/>
      <c r="E4" s="1"/>
      <c r="F4" s="1"/>
      <c r="G4" s="1"/>
      <c r="H4" s="1"/>
      <c r="I4" s="1"/>
      <c r="J4" s="1"/>
      <c r="K4" s="1"/>
      <c r="L4" s="1"/>
      <c r="M4" s="1"/>
      <c r="N4" s="69"/>
    </row>
    <row r="5" spans="1:18" ht="16.5" customHeight="1" x14ac:dyDescent="0.2">
      <c r="A5" s="1234" t="s">
        <v>206</v>
      </c>
      <c r="B5" s="1234"/>
      <c r="C5" s="1234"/>
      <c r="D5" s="4"/>
      <c r="E5" s="1200" t="s">
        <v>576</v>
      </c>
      <c r="F5" s="1201"/>
      <c r="G5" s="1201"/>
      <c r="H5" s="1328"/>
      <c r="I5" s="1267" t="s">
        <v>577</v>
      </c>
      <c r="J5" s="1201"/>
      <c r="K5" s="1201"/>
      <c r="L5" s="1328"/>
      <c r="M5" s="1267" t="s">
        <v>649</v>
      </c>
      <c r="N5" s="1201"/>
      <c r="O5" s="1201"/>
      <c r="P5" s="1202"/>
    </row>
    <row r="6" spans="1:18" ht="45.75" customHeight="1" x14ac:dyDescent="0.2">
      <c r="A6" s="1234"/>
      <c r="B6" s="1234"/>
      <c r="C6" s="1234"/>
      <c r="D6" s="4"/>
      <c r="E6" s="966" t="s">
        <v>119</v>
      </c>
      <c r="F6" s="934" t="s">
        <v>205</v>
      </c>
      <c r="G6" s="934" t="s">
        <v>603</v>
      </c>
      <c r="H6" s="967" t="s">
        <v>578</v>
      </c>
      <c r="I6" s="934" t="s">
        <v>119</v>
      </c>
      <c r="J6" s="934" t="s">
        <v>205</v>
      </c>
      <c r="K6" s="934" t="s">
        <v>603</v>
      </c>
      <c r="L6" s="967" t="s">
        <v>578</v>
      </c>
      <c r="M6" s="934" t="s">
        <v>119</v>
      </c>
      <c r="N6" s="934" t="s">
        <v>205</v>
      </c>
      <c r="O6" s="934" t="s">
        <v>603</v>
      </c>
      <c r="P6" s="947" t="s">
        <v>578</v>
      </c>
    </row>
    <row r="7" spans="1:18" ht="4.5" customHeight="1" x14ac:dyDescent="0.2">
      <c r="A7" s="9"/>
      <c r="C7" s="13"/>
      <c r="D7" s="9"/>
      <c r="E7" s="388"/>
      <c r="F7" s="388"/>
      <c r="G7" s="388"/>
      <c r="H7" s="388"/>
      <c r="I7" s="388"/>
      <c r="J7" s="388"/>
      <c r="K7" s="388"/>
      <c r="L7" s="388"/>
      <c r="M7" s="388"/>
      <c r="N7" s="388"/>
      <c r="O7" s="388"/>
      <c r="P7" s="388"/>
    </row>
    <row r="8" spans="1:18" s="58" customFormat="1" ht="13.5" customHeight="1" x14ac:dyDescent="0.2">
      <c r="A8" s="239" t="s">
        <v>46</v>
      </c>
      <c r="B8" s="240"/>
      <c r="C8" s="258"/>
      <c r="D8" s="137"/>
      <c r="E8" s="688">
        <v>829291</v>
      </c>
      <c r="F8" s="682">
        <v>5.4895081767022402</v>
      </c>
      <c r="G8" s="691">
        <v>436556</v>
      </c>
      <c r="H8" s="691">
        <v>392735</v>
      </c>
      <c r="I8" s="688">
        <v>308799</v>
      </c>
      <c r="J8" s="682">
        <v>8.4269958813057535</v>
      </c>
      <c r="K8" s="691">
        <v>184967</v>
      </c>
      <c r="L8" s="691">
        <v>123832</v>
      </c>
      <c r="M8" s="688">
        <v>443238</v>
      </c>
      <c r="N8" s="682">
        <v>-3.7157076353936058</v>
      </c>
      <c r="O8" s="691">
        <v>354013</v>
      </c>
      <c r="P8" s="692">
        <v>89225</v>
      </c>
      <c r="Q8" s="65"/>
      <c r="R8" s="65"/>
    </row>
    <row r="9" spans="1:18" ht="13.5" customHeight="1" x14ac:dyDescent="0.2">
      <c r="A9" s="232" t="s">
        <v>47</v>
      </c>
      <c r="B9" s="72"/>
      <c r="C9" s="265"/>
      <c r="D9" s="14"/>
      <c r="E9" s="699">
        <v>49263</v>
      </c>
      <c r="F9" s="685">
        <v>4.9757074667575951</v>
      </c>
      <c r="G9" s="704">
        <v>20243</v>
      </c>
      <c r="H9" s="704">
        <v>29020</v>
      </c>
      <c r="I9" s="699">
        <v>19490</v>
      </c>
      <c r="J9" s="685">
        <v>12.04369071572291</v>
      </c>
      <c r="K9" s="704">
        <v>9906</v>
      </c>
      <c r="L9" s="704">
        <v>9584</v>
      </c>
      <c r="M9" s="699">
        <v>24520</v>
      </c>
      <c r="N9" s="685">
        <v>-4.6656298600311068</v>
      </c>
      <c r="O9" s="704">
        <v>19001</v>
      </c>
      <c r="P9" s="705">
        <v>5519</v>
      </c>
    </row>
    <row r="10" spans="1:18" ht="13.5" customHeight="1" x14ac:dyDescent="0.2">
      <c r="A10" s="226" t="s">
        <v>48</v>
      </c>
      <c r="B10" s="6"/>
      <c r="C10" s="262"/>
      <c r="D10" s="14"/>
      <c r="E10" s="689">
        <v>5794</v>
      </c>
      <c r="F10" s="684">
        <v>4.7360809833694839</v>
      </c>
      <c r="G10" s="693">
        <v>3446</v>
      </c>
      <c r="H10" s="693">
        <v>2348</v>
      </c>
      <c r="I10" s="689">
        <v>1559</v>
      </c>
      <c r="J10" s="684">
        <v>3.3819628647214772</v>
      </c>
      <c r="K10" s="693">
        <v>975</v>
      </c>
      <c r="L10" s="693">
        <v>584</v>
      </c>
      <c r="M10" s="689">
        <v>3725</v>
      </c>
      <c r="N10" s="684">
        <v>5.0183253453622845</v>
      </c>
      <c r="O10" s="693">
        <v>3079</v>
      </c>
      <c r="P10" s="694">
        <v>646</v>
      </c>
    </row>
    <row r="11" spans="1:18" ht="13.5" customHeight="1" x14ac:dyDescent="0.2">
      <c r="A11" s="226" t="s">
        <v>49</v>
      </c>
      <c r="B11" s="6"/>
      <c r="C11" s="262"/>
      <c r="D11" s="14"/>
      <c r="E11" s="689">
        <v>2788</v>
      </c>
      <c r="F11" s="684">
        <v>7.4373795761079053</v>
      </c>
      <c r="G11" s="693">
        <v>985</v>
      </c>
      <c r="H11" s="693">
        <v>1803</v>
      </c>
      <c r="I11" s="689">
        <v>1141</v>
      </c>
      <c r="J11" s="684">
        <v>25.522552255225527</v>
      </c>
      <c r="K11" s="693">
        <v>541</v>
      </c>
      <c r="L11" s="693">
        <v>600</v>
      </c>
      <c r="M11" s="689">
        <v>740</v>
      </c>
      <c r="N11" s="684">
        <v>-15.040183696900112</v>
      </c>
      <c r="O11" s="693">
        <v>505</v>
      </c>
      <c r="P11" s="694">
        <v>235</v>
      </c>
    </row>
    <row r="12" spans="1:18" ht="13.5" customHeight="1" x14ac:dyDescent="0.2">
      <c r="A12" s="226" t="s">
        <v>50</v>
      </c>
      <c r="B12" s="6"/>
      <c r="C12" s="262"/>
      <c r="D12" s="14"/>
      <c r="E12" s="689">
        <v>8082</v>
      </c>
      <c r="F12" s="684">
        <v>-6.3390891180901576</v>
      </c>
      <c r="G12" s="693">
        <v>3553</v>
      </c>
      <c r="H12" s="693">
        <v>4529</v>
      </c>
      <c r="I12" s="689">
        <v>2761</v>
      </c>
      <c r="J12" s="684">
        <v>8.4020416175893295</v>
      </c>
      <c r="K12" s="693">
        <v>1643</v>
      </c>
      <c r="L12" s="693">
        <v>1118</v>
      </c>
      <c r="M12" s="689">
        <v>4840</v>
      </c>
      <c r="N12" s="684">
        <v>-3.853794199443783</v>
      </c>
      <c r="O12" s="693">
        <v>4054</v>
      </c>
      <c r="P12" s="694">
        <v>786</v>
      </c>
    </row>
    <row r="13" spans="1:18" ht="13.5" customHeight="1" x14ac:dyDescent="0.2">
      <c r="A13" s="226" t="s">
        <v>51</v>
      </c>
      <c r="B13" s="6"/>
      <c r="C13" s="262"/>
      <c r="D13" s="14"/>
      <c r="E13" s="689">
        <v>1572</v>
      </c>
      <c r="F13" s="684">
        <v>19.725818735719724</v>
      </c>
      <c r="G13" s="693">
        <v>593</v>
      </c>
      <c r="H13" s="693">
        <v>979</v>
      </c>
      <c r="I13" s="689">
        <v>571</v>
      </c>
      <c r="J13" s="684">
        <v>24.130434782608702</v>
      </c>
      <c r="K13" s="693">
        <v>287</v>
      </c>
      <c r="L13" s="693">
        <v>284</v>
      </c>
      <c r="M13" s="689">
        <v>396</v>
      </c>
      <c r="N13" s="684">
        <v>12.820512820512819</v>
      </c>
      <c r="O13" s="693">
        <v>142</v>
      </c>
      <c r="P13" s="694">
        <v>254</v>
      </c>
    </row>
    <row r="14" spans="1:18" ht="13.5" customHeight="1" x14ac:dyDescent="0.2">
      <c r="A14" s="226" t="s">
        <v>52</v>
      </c>
      <c r="B14" s="6"/>
      <c r="C14" s="262"/>
      <c r="D14" s="14"/>
      <c r="E14" s="689">
        <v>24257</v>
      </c>
      <c r="F14" s="684">
        <v>5.4468788036863058</v>
      </c>
      <c r="G14" s="693">
        <v>8997</v>
      </c>
      <c r="H14" s="693">
        <v>15260</v>
      </c>
      <c r="I14" s="689">
        <v>10682</v>
      </c>
      <c r="J14" s="684">
        <v>13.481355572081167</v>
      </c>
      <c r="K14" s="693">
        <v>5066</v>
      </c>
      <c r="L14" s="693">
        <v>5616</v>
      </c>
      <c r="M14" s="689">
        <v>10714</v>
      </c>
      <c r="N14" s="684">
        <v>-9.6855770041304865</v>
      </c>
      <c r="O14" s="693">
        <v>8406</v>
      </c>
      <c r="P14" s="694">
        <v>2308</v>
      </c>
    </row>
    <row r="15" spans="1:18" ht="13.5" customHeight="1" x14ac:dyDescent="0.2">
      <c r="A15" s="226" t="s">
        <v>53</v>
      </c>
      <c r="B15" s="6"/>
      <c r="C15" s="262"/>
      <c r="D15" s="14"/>
      <c r="E15" s="689">
        <v>1917</v>
      </c>
      <c r="F15" s="684">
        <v>17.463235294117641</v>
      </c>
      <c r="G15" s="693">
        <v>757</v>
      </c>
      <c r="H15" s="693">
        <v>1160</v>
      </c>
      <c r="I15" s="689">
        <v>601</v>
      </c>
      <c r="J15" s="684">
        <v>-5.3543307086614149</v>
      </c>
      <c r="K15" s="693">
        <v>333</v>
      </c>
      <c r="L15" s="693">
        <v>268</v>
      </c>
      <c r="M15" s="689">
        <v>892</v>
      </c>
      <c r="N15" s="684">
        <v>17.060367454068249</v>
      </c>
      <c r="O15" s="693">
        <v>555</v>
      </c>
      <c r="P15" s="694">
        <v>337</v>
      </c>
    </row>
    <row r="16" spans="1:18" ht="13.5" customHeight="1" x14ac:dyDescent="0.2">
      <c r="A16" s="226" t="s">
        <v>54</v>
      </c>
      <c r="B16" s="6"/>
      <c r="C16" s="262"/>
      <c r="D16" s="14"/>
      <c r="E16" s="689">
        <v>4853</v>
      </c>
      <c r="F16" s="684">
        <v>14.918304522851056</v>
      </c>
      <c r="G16" s="693">
        <v>1912</v>
      </c>
      <c r="H16" s="693">
        <v>2941</v>
      </c>
      <c r="I16" s="689">
        <v>2175</v>
      </c>
      <c r="J16" s="684">
        <v>13.104524180967235</v>
      </c>
      <c r="K16" s="693">
        <v>1061</v>
      </c>
      <c r="L16" s="693">
        <v>1114</v>
      </c>
      <c r="M16" s="689">
        <v>3213</v>
      </c>
      <c r="N16" s="684">
        <v>-2.3997569866342605</v>
      </c>
      <c r="O16" s="693">
        <v>2260</v>
      </c>
      <c r="P16" s="694">
        <v>953</v>
      </c>
    </row>
    <row r="17" spans="1:18" ht="13.5" customHeight="1" x14ac:dyDescent="0.2">
      <c r="A17" s="232" t="s">
        <v>55</v>
      </c>
      <c r="B17" s="72"/>
      <c r="C17" s="265"/>
      <c r="D17" s="74"/>
      <c r="E17" s="699">
        <v>197744</v>
      </c>
      <c r="F17" s="685">
        <v>3.6687532110765142</v>
      </c>
      <c r="G17" s="704">
        <v>94154</v>
      </c>
      <c r="H17" s="704">
        <v>103590</v>
      </c>
      <c r="I17" s="699">
        <v>75601</v>
      </c>
      <c r="J17" s="685">
        <v>7.3664328116567646</v>
      </c>
      <c r="K17" s="704">
        <v>44998</v>
      </c>
      <c r="L17" s="704">
        <v>30603</v>
      </c>
      <c r="M17" s="699">
        <v>118669</v>
      </c>
      <c r="N17" s="685">
        <v>-2.6960322080733401</v>
      </c>
      <c r="O17" s="704">
        <v>102109</v>
      </c>
      <c r="P17" s="705">
        <v>16560</v>
      </c>
    </row>
    <row r="18" spans="1:18" ht="13.5" customHeight="1" x14ac:dyDescent="0.2">
      <c r="A18" s="226" t="s">
        <v>56</v>
      </c>
      <c r="B18" s="6"/>
      <c r="C18" s="262"/>
      <c r="D18" s="14"/>
      <c r="E18" s="689">
        <v>26736</v>
      </c>
      <c r="F18" s="684">
        <v>-3.6783514068523204</v>
      </c>
      <c r="G18" s="693">
        <v>10087</v>
      </c>
      <c r="H18" s="693">
        <v>16649</v>
      </c>
      <c r="I18" s="689">
        <v>11364</v>
      </c>
      <c r="J18" s="684">
        <v>4.2473167599302863</v>
      </c>
      <c r="K18" s="693">
        <v>5785</v>
      </c>
      <c r="L18" s="693">
        <v>5579</v>
      </c>
      <c r="M18" s="689">
        <v>13739</v>
      </c>
      <c r="N18" s="684">
        <v>-3.9633720117433269</v>
      </c>
      <c r="O18" s="693">
        <v>12351</v>
      </c>
      <c r="P18" s="694">
        <v>1388</v>
      </c>
      <c r="Q18" s="73"/>
      <c r="R18" s="73"/>
    </row>
    <row r="19" spans="1:18" s="73" customFormat="1" ht="13.5" customHeight="1" x14ac:dyDescent="0.2">
      <c r="A19" s="226" t="s">
        <v>57</v>
      </c>
      <c r="B19" s="6"/>
      <c r="C19" s="262"/>
      <c r="D19" s="14"/>
      <c r="E19" s="689">
        <v>13556</v>
      </c>
      <c r="F19" s="684">
        <v>4.2208041823633469</v>
      </c>
      <c r="G19" s="693">
        <v>6506</v>
      </c>
      <c r="H19" s="693">
        <v>7050</v>
      </c>
      <c r="I19" s="689">
        <v>5375</v>
      </c>
      <c r="J19" s="684">
        <v>8.2360048328634647</v>
      </c>
      <c r="K19" s="693">
        <v>3026</v>
      </c>
      <c r="L19" s="693">
        <v>2349</v>
      </c>
      <c r="M19" s="689">
        <v>10719</v>
      </c>
      <c r="N19" s="684">
        <v>-0.5289532293986654</v>
      </c>
      <c r="O19" s="693">
        <v>9559</v>
      </c>
      <c r="P19" s="694">
        <v>1160</v>
      </c>
      <c r="Q19" s="65"/>
      <c r="R19" s="65"/>
    </row>
    <row r="20" spans="1:18" ht="13.5" customHeight="1" x14ac:dyDescent="0.2">
      <c r="A20" s="226" t="s">
        <v>58</v>
      </c>
      <c r="B20" s="6"/>
      <c r="C20" s="262"/>
      <c r="D20" s="14"/>
      <c r="E20" s="689">
        <v>29953</v>
      </c>
      <c r="F20" s="684">
        <v>8.3918361438807274</v>
      </c>
      <c r="G20" s="693">
        <v>15075</v>
      </c>
      <c r="H20" s="693">
        <v>14878</v>
      </c>
      <c r="I20" s="689">
        <v>11512</v>
      </c>
      <c r="J20" s="684">
        <v>11.995330285047178</v>
      </c>
      <c r="K20" s="693">
        <v>6919</v>
      </c>
      <c r="L20" s="693">
        <v>4593</v>
      </c>
      <c r="M20" s="689">
        <v>18026</v>
      </c>
      <c r="N20" s="684">
        <v>-4.035349233390118</v>
      </c>
      <c r="O20" s="693">
        <v>15646</v>
      </c>
      <c r="P20" s="694">
        <v>2380</v>
      </c>
    </row>
    <row r="21" spans="1:18" ht="13.5" customHeight="1" x14ac:dyDescent="0.2">
      <c r="A21" s="226" t="s">
        <v>59</v>
      </c>
      <c r="B21" s="6"/>
      <c r="C21" s="262"/>
      <c r="D21" s="14"/>
      <c r="E21" s="689">
        <v>11568</v>
      </c>
      <c r="F21" s="684">
        <v>4.9442075659983598</v>
      </c>
      <c r="G21" s="693">
        <v>6689</v>
      </c>
      <c r="H21" s="693">
        <v>4879</v>
      </c>
      <c r="I21" s="689">
        <v>4168</v>
      </c>
      <c r="J21" s="684">
        <v>13.662394327788373</v>
      </c>
      <c r="K21" s="693">
        <v>2945</v>
      </c>
      <c r="L21" s="693">
        <v>1223</v>
      </c>
      <c r="M21" s="689">
        <v>2980</v>
      </c>
      <c r="N21" s="684">
        <v>-6.3776311655670774</v>
      </c>
      <c r="O21" s="693">
        <v>2208</v>
      </c>
      <c r="P21" s="694">
        <v>772</v>
      </c>
    </row>
    <row r="22" spans="1:18" ht="13.5" customHeight="1" x14ac:dyDescent="0.2">
      <c r="A22" s="226" t="s">
        <v>60</v>
      </c>
      <c r="B22" s="6"/>
      <c r="C22" s="262"/>
      <c r="D22" s="14"/>
      <c r="E22" s="689">
        <v>13151</v>
      </c>
      <c r="F22" s="684">
        <v>1.9615444254923231</v>
      </c>
      <c r="G22" s="693">
        <v>6586</v>
      </c>
      <c r="H22" s="693">
        <v>6565</v>
      </c>
      <c r="I22" s="689">
        <v>4843</v>
      </c>
      <c r="J22" s="684">
        <v>2.9987239472564875</v>
      </c>
      <c r="K22" s="693">
        <v>2973</v>
      </c>
      <c r="L22" s="693">
        <v>1870</v>
      </c>
      <c r="M22" s="689">
        <v>4543</v>
      </c>
      <c r="N22" s="684">
        <v>-2.636090870124308</v>
      </c>
      <c r="O22" s="693">
        <v>3864</v>
      </c>
      <c r="P22" s="694">
        <v>679</v>
      </c>
    </row>
    <row r="23" spans="1:18" ht="13.5" customHeight="1" x14ac:dyDescent="0.2">
      <c r="A23" s="226" t="s">
        <v>61</v>
      </c>
      <c r="B23" s="6"/>
      <c r="C23" s="262"/>
      <c r="D23" s="14"/>
      <c r="E23" s="689">
        <v>30205</v>
      </c>
      <c r="F23" s="684">
        <v>5.2915954962178047</v>
      </c>
      <c r="G23" s="693">
        <v>14185</v>
      </c>
      <c r="H23" s="693">
        <v>16020</v>
      </c>
      <c r="I23" s="689">
        <v>10469</v>
      </c>
      <c r="J23" s="684">
        <v>1.6407766990291339</v>
      </c>
      <c r="K23" s="693">
        <v>6403</v>
      </c>
      <c r="L23" s="693">
        <v>4066</v>
      </c>
      <c r="M23" s="689">
        <v>24412</v>
      </c>
      <c r="N23" s="684">
        <v>-4.5175421441702168</v>
      </c>
      <c r="O23" s="693">
        <v>20931</v>
      </c>
      <c r="P23" s="694">
        <v>3481</v>
      </c>
      <c r="Q23" s="73"/>
      <c r="R23" s="73"/>
    </row>
    <row r="24" spans="1:18" s="73" customFormat="1" ht="13.5" customHeight="1" x14ac:dyDescent="0.2">
      <c r="A24" s="226" t="s">
        <v>62</v>
      </c>
      <c r="B24" s="6"/>
      <c r="C24" s="262"/>
      <c r="D24" s="14"/>
      <c r="E24" s="689">
        <v>13036</v>
      </c>
      <c r="F24" s="684">
        <v>-4.5680819912152231</v>
      </c>
      <c r="G24" s="693">
        <v>6946</v>
      </c>
      <c r="H24" s="693">
        <v>6090</v>
      </c>
      <c r="I24" s="689">
        <v>5836</v>
      </c>
      <c r="J24" s="684">
        <v>-3.5371900826446256</v>
      </c>
      <c r="K24" s="693">
        <v>3835</v>
      </c>
      <c r="L24" s="693">
        <v>2001</v>
      </c>
      <c r="M24" s="689">
        <v>15279</v>
      </c>
      <c r="N24" s="684">
        <v>3.3552053033890195</v>
      </c>
      <c r="O24" s="693">
        <v>13546</v>
      </c>
      <c r="P24" s="694">
        <v>1733</v>
      </c>
    </row>
    <row r="25" spans="1:18" s="73" customFormat="1" ht="13.5" customHeight="1" x14ac:dyDescent="0.2">
      <c r="A25" s="226" t="s">
        <v>63</v>
      </c>
      <c r="B25" s="6"/>
      <c r="C25" s="262"/>
      <c r="D25" s="14"/>
      <c r="E25" s="689">
        <v>8699</v>
      </c>
      <c r="F25" s="684">
        <v>8.6153077787489032</v>
      </c>
      <c r="G25" s="693">
        <v>4011</v>
      </c>
      <c r="H25" s="693">
        <v>4688</v>
      </c>
      <c r="I25" s="689">
        <v>3058</v>
      </c>
      <c r="J25" s="684">
        <v>18.665114474194809</v>
      </c>
      <c r="K25" s="693">
        <v>1685</v>
      </c>
      <c r="L25" s="693">
        <v>1373</v>
      </c>
      <c r="M25" s="689">
        <v>8512</v>
      </c>
      <c r="N25" s="684">
        <v>2.05011389521641</v>
      </c>
      <c r="O25" s="693">
        <v>7467</v>
      </c>
      <c r="P25" s="694">
        <v>1045</v>
      </c>
    </row>
    <row r="26" spans="1:18" s="73" customFormat="1" ht="13.5" customHeight="1" x14ac:dyDescent="0.2">
      <c r="A26" s="226" t="s">
        <v>64</v>
      </c>
      <c r="B26" s="6"/>
      <c r="C26" s="262"/>
      <c r="D26" s="14"/>
      <c r="E26" s="689">
        <v>50840</v>
      </c>
      <c r="F26" s="684">
        <v>5.7602296602941472</v>
      </c>
      <c r="G26" s="693">
        <v>24069</v>
      </c>
      <c r="H26" s="693">
        <v>26771</v>
      </c>
      <c r="I26" s="689">
        <v>18976</v>
      </c>
      <c r="J26" s="684">
        <v>11.807683242988443</v>
      </c>
      <c r="K26" s="693">
        <v>11427</v>
      </c>
      <c r="L26" s="693">
        <v>7549</v>
      </c>
      <c r="M26" s="689">
        <v>20459</v>
      </c>
      <c r="N26" s="684">
        <v>-5.0670502528884942</v>
      </c>
      <c r="O26" s="693">
        <v>16537</v>
      </c>
      <c r="P26" s="694">
        <v>3922</v>
      </c>
    </row>
    <row r="27" spans="1:18" s="73" customFormat="1" ht="13.5" customHeight="1" x14ac:dyDescent="0.2">
      <c r="A27" s="232" t="s">
        <v>65</v>
      </c>
      <c r="B27" s="72"/>
      <c r="C27" s="265"/>
      <c r="D27" s="74"/>
      <c r="E27" s="699">
        <v>373424</v>
      </c>
      <c r="F27" s="685">
        <v>6.0390678021450706</v>
      </c>
      <c r="G27" s="704">
        <v>203165</v>
      </c>
      <c r="H27" s="704">
        <v>170259</v>
      </c>
      <c r="I27" s="699">
        <v>139658</v>
      </c>
      <c r="J27" s="685">
        <v>8.9945603396470943</v>
      </c>
      <c r="K27" s="704">
        <v>84513</v>
      </c>
      <c r="L27" s="704">
        <v>55145</v>
      </c>
      <c r="M27" s="699">
        <v>177686</v>
      </c>
      <c r="N27" s="685">
        <v>-6.2060883748673685</v>
      </c>
      <c r="O27" s="704">
        <v>138027</v>
      </c>
      <c r="P27" s="705">
        <v>39659</v>
      </c>
    </row>
    <row r="28" spans="1:18" s="73" customFormat="1" ht="13.5" customHeight="1" x14ac:dyDescent="0.2">
      <c r="A28" s="226" t="s">
        <v>66</v>
      </c>
      <c r="B28" s="6"/>
      <c r="C28" s="262"/>
      <c r="D28" s="14"/>
      <c r="E28" s="689">
        <v>97924</v>
      </c>
      <c r="F28" s="684">
        <v>7.502470084531776</v>
      </c>
      <c r="G28" s="693">
        <v>54803</v>
      </c>
      <c r="H28" s="693">
        <v>43121</v>
      </c>
      <c r="I28" s="689">
        <v>36894</v>
      </c>
      <c r="J28" s="684">
        <v>10.922702263912697</v>
      </c>
      <c r="K28" s="693">
        <v>23775</v>
      </c>
      <c r="L28" s="693">
        <v>13119</v>
      </c>
      <c r="M28" s="689">
        <v>42311</v>
      </c>
      <c r="N28" s="684">
        <v>-9.0418556656706173</v>
      </c>
      <c r="O28" s="693">
        <v>32326</v>
      </c>
      <c r="P28" s="694">
        <v>9985</v>
      </c>
      <c r="Q28" s="65"/>
      <c r="R28" s="65"/>
    </row>
    <row r="29" spans="1:18" ht="13.5" customHeight="1" x14ac:dyDescent="0.2">
      <c r="A29" s="226" t="s">
        <v>67</v>
      </c>
      <c r="B29" s="6"/>
      <c r="C29" s="262"/>
      <c r="D29" s="14"/>
      <c r="E29" s="689">
        <v>14971</v>
      </c>
      <c r="F29" s="684">
        <v>4.9124036440084007</v>
      </c>
      <c r="G29" s="693">
        <v>8379</v>
      </c>
      <c r="H29" s="693">
        <v>6592</v>
      </c>
      <c r="I29" s="689">
        <v>5133</v>
      </c>
      <c r="J29" s="684">
        <v>8.9346349745331075</v>
      </c>
      <c r="K29" s="693">
        <v>3142</v>
      </c>
      <c r="L29" s="693">
        <v>1991</v>
      </c>
      <c r="M29" s="689">
        <v>8302</v>
      </c>
      <c r="N29" s="684">
        <v>2.4558805380723081</v>
      </c>
      <c r="O29" s="693">
        <v>6552</v>
      </c>
      <c r="P29" s="694">
        <v>1750</v>
      </c>
    </row>
    <row r="30" spans="1:18" ht="13.5" customHeight="1" x14ac:dyDescent="0.2">
      <c r="A30" s="226" t="s">
        <v>68</v>
      </c>
      <c r="B30" s="6"/>
      <c r="C30" s="262"/>
      <c r="D30" s="14"/>
      <c r="E30" s="689">
        <v>67966</v>
      </c>
      <c r="F30" s="684">
        <v>8.2571437673218497</v>
      </c>
      <c r="G30" s="693">
        <v>34655</v>
      </c>
      <c r="H30" s="693">
        <v>33311</v>
      </c>
      <c r="I30" s="689">
        <v>26046</v>
      </c>
      <c r="J30" s="684">
        <v>14.765366820885649</v>
      </c>
      <c r="K30" s="693">
        <v>15066</v>
      </c>
      <c r="L30" s="693">
        <v>10980</v>
      </c>
      <c r="M30" s="689">
        <v>30413</v>
      </c>
      <c r="N30" s="684">
        <v>-8.4717707957144626</v>
      </c>
      <c r="O30" s="693">
        <v>23269</v>
      </c>
      <c r="P30" s="694">
        <v>7144</v>
      </c>
    </row>
    <row r="31" spans="1:18" ht="13.5" customHeight="1" x14ac:dyDescent="0.2">
      <c r="A31" s="226" t="s">
        <v>69</v>
      </c>
      <c r="B31" s="6"/>
      <c r="C31" s="262"/>
      <c r="D31" s="14"/>
      <c r="E31" s="689">
        <v>192563</v>
      </c>
      <c r="F31" s="684">
        <v>4.6452734831399667</v>
      </c>
      <c r="G31" s="693">
        <v>105328</v>
      </c>
      <c r="H31" s="693">
        <v>87235</v>
      </c>
      <c r="I31" s="689">
        <v>71585</v>
      </c>
      <c r="J31" s="684">
        <v>6.1068702290076438</v>
      </c>
      <c r="K31" s="693">
        <v>42530</v>
      </c>
      <c r="L31" s="693">
        <v>29055</v>
      </c>
      <c r="M31" s="689">
        <v>96660</v>
      </c>
      <c r="N31" s="684">
        <v>-4.8575225158718478</v>
      </c>
      <c r="O31" s="693">
        <v>75880</v>
      </c>
      <c r="P31" s="694">
        <v>20780</v>
      </c>
    </row>
    <row r="32" spans="1:18" ht="13.5" customHeight="1" x14ac:dyDescent="0.2">
      <c r="A32" s="232" t="s">
        <v>70</v>
      </c>
      <c r="B32" s="72"/>
      <c r="C32" s="265"/>
      <c r="D32" s="74"/>
      <c r="E32" s="699">
        <v>150252</v>
      </c>
      <c r="F32" s="685">
        <v>5.1706156161411165</v>
      </c>
      <c r="G32" s="704">
        <v>85224</v>
      </c>
      <c r="H32" s="704">
        <v>65028</v>
      </c>
      <c r="I32" s="699">
        <v>53300</v>
      </c>
      <c r="J32" s="685">
        <v>6.1351281387522549</v>
      </c>
      <c r="K32" s="704">
        <v>33035</v>
      </c>
      <c r="L32" s="704">
        <v>20265</v>
      </c>
      <c r="M32" s="699">
        <v>83716</v>
      </c>
      <c r="N32" s="685">
        <v>-2.1311916201966374</v>
      </c>
      <c r="O32" s="704">
        <v>63607</v>
      </c>
      <c r="P32" s="705">
        <v>20109</v>
      </c>
    </row>
    <row r="33" spans="1:24" ht="13.5" customHeight="1" x14ac:dyDescent="0.2">
      <c r="A33" s="226" t="s">
        <v>71</v>
      </c>
      <c r="B33" s="6"/>
      <c r="C33" s="262"/>
      <c r="D33" s="14"/>
      <c r="E33" s="689">
        <v>49535</v>
      </c>
      <c r="F33" s="684">
        <v>5.670158073255549</v>
      </c>
      <c r="G33" s="693">
        <v>26659</v>
      </c>
      <c r="H33" s="693">
        <v>22876</v>
      </c>
      <c r="I33" s="689">
        <v>18492</v>
      </c>
      <c r="J33" s="684">
        <v>6.8716407559382686</v>
      </c>
      <c r="K33" s="693">
        <v>10990</v>
      </c>
      <c r="L33" s="693">
        <v>7502</v>
      </c>
      <c r="M33" s="689">
        <v>30056</v>
      </c>
      <c r="N33" s="684">
        <v>1.3317150466943151</v>
      </c>
      <c r="O33" s="693">
        <v>23809</v>
      </c>
      <c r="P33" s="694">
        <v>6247</v>
      </c>
    </row>
    <row r="34" spans="1:24" ht="13.5" customHeight="1" x14ac:dyDescent="0.2">
      <c r="A34" s="226" t="s">
        <v>72</v>
      </c>
      <c r="B34" s="6"/>
      <c r="C34" s="262"/>
      <c r="D34" s="14"/>
      <c r="E34" s="689">
        <v>39247</v>
      </c>
      <c r="F34" s="684">
        <v>3.5131214558881796</v>
      </c>
      <c r="G34" s="693">
        <v>24223</v>
      </c>
      <c r="H34" s="693">
        <v>15024</v>
      </c>
      <c r="I34" s="689">
        <v>13673</v>
      </c>
      <c r="J34" s="684">
        <v>7.6698952673438958</v>
      </c>
      <c r="K34" s="693">
        <v>9020</v>
      </c>
      <c r="L34" s="693">
        <v>4653</v>
      </c>
      <c r="M34" s="689">
        <v>24109</v>
      </c>
      <c r="N34" s="684">
        <v>-7.1087308314710658</v>
      </c>
      <c r="O34" s="693">
        <v>18856</v>
      </c>
      <c r="P34" s="694">
        <v>5253</v>
      </c>
    </row>
    <row r="35" spans="1:24" ht="13.5" customHeight="1" x14ac:dyDescent="0.2">
      <c r="A35" s="226" t="s">
        <v>73</v>
      </c>
      <c r="B35" s="6"/>
      <c r="C35" s="262"/>
      <c r="D35" s="14"/>
      <c r="E35" s="689">
        <v>61470</v>
      </c>
      <c r="F35" s="684">
        <v>5.8495342069464273</v>
      </c>
      <c r="G35" s="693">
        <v>34342</v>
      </c>
      <c r="H35" s="693">
        <v>27128</v>
      </c>
      <c r="I35" s="689">
        <v>21135</v>
      </c>
      <c r="J35" s="684">
        <v>4.540733046446066</v>
      </c>
      <c r="K35" s="693">
        <v>13025</v>
      </c>
      <c r="L35" s="693">
        <v>8110</v>
      </c>
      <c r="M35" s="689">
        <v>29551</v>
      </c>
      <c r="N35" s="684">
        <v>-1.2464911108140631</v>
      </c>
      <c r="O35" s="693">
        <v>20942</v>
      </c>
      <c r="P35" s="694">
        <v>8609</v>
      </c>
    </row>
    <row r="36" spans="1:24" ht="13.5" customHeight="1" x14ac:dyDescent="0.2">
      <c r="A36" s="232" t="s">
        <v>74</v>
      </c>
      <c r="B36" s="72"/>
      <c r="C36" s="265"/>
      <c r="D36" s="74"/>
      <c r="E36" s="699">
        <v>58608</v>
      </c>
      <c r="F36" s="685">
        <v>9.6706586826347252</v>
      </c>
      <c r="G36" s="704">
        <v>33770</v>
      </c>
      <c r="H36" s="704">
        <v>24838</v>
      </c>
      <c r="I36" s="699">
        <v>20750</v>
      </c>
      <c r="J36" s="685">
        <v>11.331687949350799</v>
      </c>
      <c r="K36" s="704">
        <v>12515</v>
      </c>
      <c r="L36" s="704">
        <v>8235</v>
      </c>
      <c r="M36" s="699">
        <v>38647</v>
      </c>
      <c r="N36" s="685">
        <v>2.5554612036938762</v>
      </c>
      <c r="O36" s="704">
        <v>31269</v>
      </c>
      <c r="P36" s="705">
        <v>7378</v>
      </c>
    </row>
    <row r="37" spans="1:24" ht="13.5" customHeight="1" x14ac:dyDescent="0.2">
      <c r="A37" s="226" t="s">
        <v>75</v>
      </c>
      <c r="B37" s="6"/>
      <c r="C37" s="262"/>
      <c r="D37" s="14"/>
      <c r="E37" s="689">
        <v>11322</v>
      </c>
      <c r="F37" s="684">
        <v>7.8491141169746648</v>
      </c>
      <c r="G37" s="693">
        <v>7251</v>
      </c>
      <c r="H37" s="693">
        <v>4071</v>
      </c>
      <c r="I37" s="689">
        <v>3914</v>
      </c>
      <c r="J37" s="684">
        <v>14.277372262773724</v>
      </c>
      <c r="K37" s="693">
        <v>2571</v>
      </c>
      <c r="L37" s="693">
        <v>1343</v>
      </c>
      <c r="M37" s="689">
        <v>6642</v>
      </c>
      <c r="N37" s="684">
        <v>-4.3903843385634129</v>
      </c>
      <c r="O37" s="693">
        <v>5160</v>
      </c>
      <c r="P37" s="694">
        <v>1482</v>
      </c>
    </row>
    <row r="38" spans="1:24" ht="13.5" customHeight="1" x14ac:dyDescent="0.2">
      <c r="A38" s="226" t="s">
        <v>76</v>
      </c>
      <c r="B38" s="6"/>
      <c r="C38" s="262"/>
      <c r="D38" s="14"/>
      <c r="E38" s="689">
        <v>13379</v>
      </c>
      <c r="F38" s="684">
        <v>11.967528663486494</v>
      </c>
      <c r="G38" s="693">
        <v>7455</v>
      </c>
      <c r="H38" s="693">
        <v>5924</v>
      </c>
      <c r="I38" s="689">
        <v>4789</v>
      </c>
      <c r="J38" s="684">
        <v>11.709820387217174</v>
      </c>
      <c r="K38" s="693">
        <v>2794</v>
      </c>
      <c r="L38" s="693">
        <v>1995</v>
      </c>
      <c r="M38" s="689">
        <v>7665</v>
      </c>
      <c r="N38" s="684">
        <v>2.2681787858572333</v>
      </c>
      <c r="O38" s="693">
        <v>6446</v>
      </c>
      <c r="P38" s="694">
        <v>1219</v>
      </c>
    </row>
    <row r="39" spans="1:24" ht="13.5" customHeight="1" x14ac:dyDescent="0.2">
      <c r="A39" s="226" t="s">
        <v>77</v>
      </c>
      <c r="B39" s="6"/>
      <c r="C39" s="262"/>
      <c r="D39" s="14"/>
      <c r="E39" s="689">
        <v>21819</v>
      </c>
      <c r="F39" s="684">
        <v>11.349834141362592</v>
      </c>
      <c r="G39" s="693">
        <v>12326</v>
      </c>
      <c r="H39" s="693">
        <v>9493</v>
      </c>
      <c r="I39" s="689">
        <v>7990</v>
      </c>
      <c r="J39" s="684">
        <v>10.787576261785903</v>
      </c>
      <c r="K39" s="693">
        <v>4554</v>
      </c>
      <c r="L39" s="693">
        <v>3436</v>
      </c>
      <c r="M39" s="689">
        <v>12831</v>
      </c>
      <c r="N39" s="684">
        <v>6.5343739621388286</v>
      </c>
      <c r="O39" s="693">
        <v>9830</v>
      </c>
      <c r="P39" s="694">
        <v>3001</v>
      </c>
    </row>
    <row r="40" spans="1:24" ht="13.5" customHeight="1" x14ac:dyDescent="0.2">
      <c r="A40" s="227" t="s">
        <v>78</v>
      </c>
      <c r="B40" s="267"/>
      <c r="C40" s="268"/>
      <c r="D40" s="14"/>
      <c r="E40" s="690">
        <v>12088</v>
      </c>
      <c r="F40" s="697">
        <v>6.0536936304614875</v>
      </c>
      <c r="G40" s="695">
        <v>6738</v>
      </c>
      <c r="H40" s="695">
        <v>5350</v>
      </c>
      <c r="I40" s="690">
        <v>4057</v>
      </c>
      <c r="J40" s="697">
        <v>9.2353257942918709</v>
      </c>
      <c r="K40" s="695">
        <v>2596</v>
      </c>
      <c r="L40" s="695">
        <v>1461</v>
      </c>
      <c r="M40" s="690">
        <v>11509</v>
      </c>
      <c r="N40" s="697">
        <v>2.7772816574388237</v>
      </c>
      <c r="O40" s="695">
        <v>9833</v>
      </c>
      <c r="P40" s="696">
        <v>1676</v>
      </c>
    </row>
    <row r="41" spans="1:24" ht="15" customHeight="1" x14ac:dyDescent="0.2">
      <c r="A41" s="14" t="s">
        <v>582</v>
      </c>
      <c r="C41" s="66"/>
      <c r="N41" s="44"/>
    </row>
    <row r="42" spans="1:24" ht="12" customHeight="1" x14ac:dyDescent="0.2">
      <c r="A42" s="14" t="s">
        <v>605</v>
      </c>
      <c r="B42" s="14"/>
      <c r="C42" s="14"/>
      <c r="D42" s="14"/>
      <c r="E42" s="14"/>
      <c r="F42" s="14"/>
      <c r="G42" s="14"/>
      <c r="H42" s="14"/>
      <c r="I42" s="14"/>
      <c r="J42" s="14"/>
      <c r="K42" s="14"/>
      <c r="L42" s="14"/>
      <c r="M42" s="14"/>
      <c r="N42" s="14"/>
      <c r="O42" s="14"/>
      <c r="P42" s="14"/>
    </row>
    <row r="43" spans="1:24" ht="12" customHeight="1" x14ac:dyDescent="0.2">
      <c r="A43" s="14" t="s">
        <v>604</v>
      </c>
    </row>
    <row r="44" spans="1:24" ht="12" customHeight="1" x14ac:dyDescent="0.2">
      <c r="A44" s="14"/>
      <c r="I44" s="536"/>
    </row>
    <row r="45" spans="1:24" x14ac:dyDescent="0.2">
      <c r="A45" s="321" t="str">
        <f>A1</f>
        <v>Boletim Estatístico da Previdência Social - Vol. 19 Nº 09</v>
      </c>
      <c r="B45" s="18"/>
      <c r="C45" s="18"/>
      <c r="D45" s="18"/>
      <c r="E45" s="18"/>
      <c r="F45" s="18"/>
      <c r="G45" s="18"/>
      <c r="H45" s="18"/>
      <c r="I45" s="18"/>
      <c r="J45" s="18"/>
      <c r="K45" s="18"/>
      <c r="L45" s="18"/>
      <c r="O45" s="1326">
        <f>O1</f>
        <v>41883</v>
      </c>
      <c r="P45" s="1326"/>
      <c r="S45" s="1212" t="s">
        <v>728</v>
      </c>
      <c r="T45" s="1213"/>
      <c r="U45" s="1213"/>
      <c r="V45" s="1213"/>
    </row>
    <row r="46" spans="1:24" x14ac:dyDescent="0.2">
      <c r="A46" s="18"/>
      <c r="B46" s="18"/>
      <c r="C46" s="18"/>
      <c r="D46" s="18"/>
      <c r="E46" s="18"/>
      <c r="F46" s="18"/>
      <c r="G46" s="18"/>
      <c r="H46" s="18"/>
      <c r="I46" s="18"/>
      <c r="J46" s="18"/>
      <c r="K46" s="18"/>
      <c r="L46" s="18"/>
    </row>
    <row r="47" spans="1:24" ht="15" customHeight="1" x14ac:dyDescent="0.2">
      <c r="A47" s="18"/>
      <c r="B47" s="18"/>
      <c r="C47" s="18"/>
      <c r="D47" s="18"/>
      <c r="E47" s="18"/>
      <c r="F47" s="18"/>
      <c r="G47" s="18"/>
      <c r="H47" s="18"/>
      <c r="I47" s="18"/>
      <c r="J47" s="18"/>
      <c r="K47" s="18"/>
      <c r="L47" s="18"/>
      <c r="S47" s="1327" t="s">
        <v>542</v>
      </c>
      <c r="T47" s="1327"/>
      <c r="U47" s="1327"/>
      <c r="V47" s="18"/>
      <c r="W47" s="1327" t="s">
        <v>579</v>
      </c>
      <c r="X47" s="1327"/>
    </row>
    <row r="48" spans="1:24" x14ac:dyDescent="0.2">
      <c r="A48" s="18"/>
      <c r="B48" s="18"/>
      <c r="C48" s="18"/>
      <c r="D48" s="18"/>
      <c r="E48" s="18"/>
      <c r="F48" s="18"/>
      <c r="G48" s="18"/>
      <c r="H48" s="18"/>
      <c r="I48" s="18"/>
      <c r="J48" s="18"/>
      <c r="K48" s="18"/>
      <c r="L48" s="18"/>
      <c r="S48" s="18"/>
      <c r="T48" s="475"/>
      <c r="U48" s="475"/>
      <c r="V48" s="18"/>
      <c r="W48" s="1327"/>
      <c r="X48" s="1327"/>
    </row>
    <row r="49" spans="1:31" x14ac:dyDescent="0.2">
      <c r="A49" s="18"/>
      <c r="B49" s="18"/>
      <c r="C49" s="18"/>
      <c r="D49" s="18"/>
      <c r="E49" s="18"/>
      <c r="F49" s="18"/>
      <c r="G49" s="18"/>
      <c r="H49" s="18"/>
      <c r="I49" s="18"/>
      <c r="J49" s="18"/>
      <c r="K49" s="18"/>
      <c r="L49" s="18"/>
      <c r="S49" s="6" t="s">
        <v>233</v>
      </c>
      <c r="T49" s="98">
        <f t="shared" ref="T49:T76" si="0">U49/$U$76</f>
        <v>0.23220196529324447</v>
      </c>
      <c r="U49" s="51">
        <f>$E$31</f>
        <v>192563</v>
      </c>
      <c r="V49" s="6" t="s">
        <v>120</v>
      </c>
      <c r="W49" s="51">
        <f>E9</f>
        <v>49263</v>
      </c>
      <c r="X49" s="18"/>
    </row>
    <row r="50" spans="1:31" x14ac:dyDescent="0.2">
      <c r="A50" s="18"/>
      <c r="B50" s="18"/>
      <c r="C50" s="18"/>
      <c r="D50" s="18"/>
      <c r="E50" s="18"/>
      <c r="F50" s="18"/>
      <c r="G50" s="18"/>
      <c r="H50" s="18"/>
      <c r="I50" s="18"/>
      <c r="J50" s="18"/>
      <c r="K50" s="18"/>
      <c r="L50" s="18"/>
      <c r="S50" s="6" t="s">
        <v>238</v>
      </c>
      <c r="T50" s="98">
        <f t="shared" si="0"/>
        <v>0.11808159017763367</v>
      </c>
      <c r="U50" s="51">
        <f>$E$28</f>
        <v>97924</v>
      </c>
      <c r="V50" s="6" t="s">
        <v>121</v>
      </c>
      <c r="W50" s="51">
        <f>E17</f>
        <v>197744</v>
      </c>
      <c r="X50" s="18"/>
      <c r="AA50" s="51"/>
      <c r="AB50" s="51"/>
      <c r="AE50" s="51">
        <f>E31</f>
        <v>192563</v>
      </c>
    </row>
    <row r="51" spans="1:31" x14ac:dyDescent="0.2">
      <c r="A51" s="18"/>
      <c r="B51" s="18"/>
      <c r="C51" s="18"/>
      <c r="D51" s="18"/>
      <c r="E51" s="18"/>
      <c r="F51" s="18"/>
      <c r="G51" s="18"/>
      <c r="H51" s="18"/>
      <c r="I51" s="18"/>
      <c r="J51" s="18"/>
      <c r="K51" s="18"/>
      <c r="L51" s="18"/>
      <c r="S51" s="6" t="s">
        <v>234</v>
      </c>
      <c r="T51" s="98">
        <f t="shared" si="0"/>
        <v>8.1956755831185918E-2</v>
      </c>
      <c r="U51" s="51">
        <f>$E$30</f>
        <v>67966</v>
      </c>
      <c r="V51" s="6" t="s">
        <v>122</v>
      </c>
      <c r="W51" s="51">
        <f>E27</f>
        <v>373424</v>
      </c>
      <c r="X51" s="18"/>
      <c r="AA51" s="51"/>
      <c r="AB51" s="51"/>
      <c r="AE51" s="51">
        <f>E28</f>
        <v>97924</v>
      </c>
    </row>
    <row r="52" spans="1:31" x14ac:dyDescent="0.2">
      <c r="A52" s="18"/>
      <c r="B52" s="18"/>
      <c r="C52" s="18"/>
      <c r="D52" s="18"/>
      <c r="E52" s="18"/>
      <c r="F52" s="18"/>
      <c r="G52" s="18"/>
      <c r="H52" s="18"/>
      <c r="I52" s="18"/>
      <c r="J52" s="18"/>
      <c r="K52" s="18"/>
      <c r="L52" s="18"/>
      <c r="S52" s="6" t="s">
        <v>248</v>
      </c>
      <c r="T52" s="98">
        <f t="shared" si="0"/>
        <v>7.4123558557852437E-2</v>
      </c>
      <c r="U52" s="51">
        <f>$E$35</f>
        <v>61470</v>
      </c>
      <c r="V52" s="6" t="s">
        <v>123</v>
      </c>
      <c r="W52" s="51">
        <f>E32</f>
        <v>150252</v>
      </c>
      <c r="X52" s="18"/>
      <c r="AA52" s="51"/>
      <c r="AB52" s="51"/>
      <c r="AE52" s="51">
        <f>E30</f>
        <v>67966</v>
      </c>
    </row>
    <row r="53" spans="1:31" x14ac:dyDescent="0.2">
      <c r="A53" s="18"/>
      <c r="B53" s="18"/>
      <c r="C53" s="18"/>
      <c r="D53" s="18"/>
      <c r="E53" s="18"/>
      <c r="F53" s="18"/>
      <c r="G53" s="18"/>
      <c r="H53" s="18"/>
      <c r="I53" s="18"/>
      <c r="J53" s="18"/>
      <c r="K53" s="18"/>
      <c r="L53" s="18"/>
      <c r="S53" s="6" t="s">
        <v>242</v>
      </c>
      <c r="T53" s="98">
        <f t="shared" si="0"/>
        <v>6.1305380137973278E-2</v>
      </c>
      <c r="U53" s="51">
        <f>$E$26</f>
        <v>50840</v>
      </c>
      <c r="V53" s="6" t="s">
        <v>124</v>
      </c>
      <c r="W53" s="51">
        <f>E36</f>
        <v>58608</v>
      </c>
      <c r="X53" s="18"/>
      <c r="AA53" s="51"/>
      <c r="AB53" s="51"/>
      <c r="AE53" s="51">
        <f>E35</f>
        <v>61470</v>
      </c>
    </row>
    <row r="54" spans="1:31" x14ac:dyDescent="0.2">
      <c r="A54" s="18"/>
      <c r="B54" s="18"/>
      <c r="C54" s="18"/>
      <c r="D54" s="18"/>
      <c r="E54" s="18"/>
      <c r="F54" s="18"/>
      <c r="G54" s="18"/>
      <c r="H54" s="18"/>
      <c r="I54" s="18"/>
      <c r="J54" s="18"/>
      <c r="K54" s="18"/>
      <c r="L54" s="18"/>
      <c r="S54" s="6" t="s">
        <v>241</v>
      </c>
      <c r="T54" s="98">
        <f t="shared" si="0"/>
        <v>5.9731746757169676E-2</v>
      </c>
      <c r="U54" s="51">
        <f>$E$33</f>
        <v>49535</v>
      </c>
      <c r="V54" s="6"/>
      <c r="W54" s="51"/>
      <c r="X54" s="18"/>
      <c r="AA54" s="51"/>
      <c r="AB54" s="51"/>
      <c r="AE54" s="51">
        <f>E26</f>
        <v>50840</v>
      </c>
    </row>
    <row r="55" spans="1:31" x14ac:dyDescent="0.2">
      <c r="A55" s="18"/>
      <c r="B55" s="18"/>
      <c r="C55" s="18"/>
      <c r="D55" s="18"/>
      <c r="E55" s="18"/>
      <c r="F55" s="18"/>
      <c r="G55" s="18"/>
      <c r="H55" s="18"/>
      <c r="I55" s="18"/>
      <c r="J55" s="18"/>
      <c r="K55" s="18"/>
      <c r="L55" s="18"/>
      <c r="S55" s="6" t="s">
        <v>247</v>
      </c>
      <c r="T55" s="98">
        <f t="shared" si="0"/>
        <v>4.7325968809501129E-2</v>
      </c>
      <c r="U55" s="51">
        <f>$E$34</f>
        <v>39247</v>
      </c>
      <c r="V55" s="6"/>
      <c r="W55" s="51" t="s">
        <v>543</v>
      </c>
      <c r="X55" s="18"/>
      <c r="AA55" s="51"/>
      <c r="AB55" s="51"/>
      <c r="AE55" s="51">
        <f>E33</f>
        <v>49535</v>
      </c>
    </row>
    <row r="56" spans="1:31" x14ac:dyDescent="0.2">
      <c r="A56" s="18"/>
      <c r="B56" s="18"/>
      <c r="C56" s="18"/>
      <c r="D56" s="18"/>
      <c r="E56" s="18"/>
      <c r="F56" s="18"/>
      <c r="G56" s="18"/>
      <c r="H56" s="18"/>
      <c r="I56" s="18"/>
      <c r="J56" s="18"/>
      <c r="K56" s="18"/>
      <c r="L56" s="18"/>
      <c r="S56" s="6" t="s">
        <v>249</v>
      </c>
      <c r="T56" s="98">
        <f t="shared" si="0"/>
        <v>3.6422679131933179E-2</v>
      </c>
      <c r="U56" s="51">
        <f>$E$23</f>
        <v>30205</v>
      </c>
      <c r="V56" s="6" t="s">
        <v>120</v>
      </c>
      <c r="W56" s="51">
        <f>G9</f>
        <v>20243</v>
      </c>
      <c r="X56" s="18"/>
      <c r="AA56" s="51"/>
      <c r="AB56" s="51"/>
      <c r="AE56" s="51">
        <f>E34</f>
        <v>39247</v>
      </c>
    </row>
    <row r="57" spans="1:31" x14ac:dyDescent="0.2">
      <c r="A57" s="18"/>
      <c r="B57" s="18"/>
      <c r="C57" s="18"/>
      <c r="D57" s="18"/>
      <c r="E57" s="18"/>
      <c r="F57" s="18"/>
      <c r="G57" s="18"/>
      <c r="H57" s="18"/>
      <c r="I57" s="18"/>
      <c r="J57" s="18"/>
      <c r="K57" s="18"/>
      <c r="L57" s="18"/>
      <c r="S57" s="6" t="s">
        <v>252</v>
      </c>
      <c r="T57" s="98">
        <f t="shared" si="0"/>
        <v>3.6118805099778002E-2</v>
      </c>
      <c r="U57" s="51">
        <f>$E$20</f>
        <v>29953</v>
      </c>
      <c r="V57" s="6" t="s">
        <v>121</v>
      </c>
      <c r="W57" s="51">
        <f>G17</f>
        <v>94154</v>
      </c>
      <c r="X57" s="18"/>
      <c r="AA57" s="51"/>
      <c r="AB57" s="51"/>
      <c r="AE57" s="51">
        <f>E23</f>
        <v>30205</v>
      </c>
    </row>
    <row r="58" spans="1:31" x14ac:dyDescent="0.2">
      <c r="A58" s="18"/>
      <c r="B58" s="18"/>
      <c r="C58" s="18"/>
      <c r="D58" s="18"/>
      <c r="E58" s="18"/>
      <c r="F58" s="18"/>
      <c r="G58" s="18"/>
      <c r="H58" s="18"/>
      <c r="I58" s="18"/>
      <c r="J58" s="18"/>
      <c r="K58" s="18"/>
      <c r="L58" s="18"/>
      <c r="S58" s="6" t="s">
        <v>255</v>
      </c>
      <c r="T58" s="98">
        <f t="shared" si="0"/>
        <v>3.2239587792463685E-2</v>
      </c>
      <c r="U58" s="51">
        <f>$E$18</f>
        <v>26736</v>
      </c>
      <c r="V58" s="6" t="s">
        <v>122</v>
      </c>
      <c r="W58" s="51">
        <f>G27</f>
        <v>203165</v>
      </c>
      <c r="X58" s="18"/>
      <c r="AA58" s="51"/>
      <c r="AB58" s="51"/>
      <c r="AE58" s="51">
        <f>E18</f>
        <v>26736</v>
      </c>
    </row>
    <row r="59" spans="1:31" x14ac:dyDescent="0.2">
      <c r="A59" s="18"/>
      <c r="B59" s="18"/>
      <c r="C59" s="18"/>
      <c r="D59" s="18"/>
      <c r="E59" s="18"/>
      <c r="F59" s="18"/>
      <c r="G59" s="18"/>
      <c r="H59" s="18"/>
      <c r="I59" s="18"/>
      <c r="J59" s="18"/>
      <c r="K59" s="18"/>
      <c r="L59" s="18"/>
      <c r="S59" s="6" t="s">
        <v>243</v>
      </c>
      <c r="T59" s="98">
        <f t="shared" si="0"/>
        <v>2.9250287293603815E-2</v>
      </c>
      <c r="U59" s="51">
        <f>$E$14</f>
        <v>24257</v>
      </c>
      <c r="V59" s="6" t="s">
        <v>123</v>
      </c>
      <c r="W59" s="51">
        <f>G32</f>
        <v>85224</v>
      </c>
      <c r="X59" s="18"/>
      <c r="AA59" s="51"/>
      <c r="AB59" s="51"/>
      <c r="AE59" s="51">
        <f>E20</f>
        <v>29953</v>
      </c>
    </row>
    <row r="60" spans="1:31" x14ac:dyDescent="0.2">
      <c r="A60" s="18"/>
      <c r="B60" s="18"/>
      <c r="C60" s="18"/>
      <c r="D60" s="18"/>
      <c r="E60" s="18"/>
      <c r="F60" s="18"/>
      <c r="G60" s="18"/>
      <c r="H60" s="18"/>
      <c r="I60" s="18"/>
      <c r="J60" s="18"/>
      <c r="K60" s="18"/>
      <c r="L60" s="18"/>
      <c r="S60" s="6" t="s">
        <v>245</v>
      </c>
      <c r="T60" s="98">
        <f t="shared" si="0"/>
        <v>2.6310426617435857E-2</v>
      </c>
      <c r="U60" s="51">
        <f>$E$39</f>
        <v>21819</v>
      </c>
      <c r="V60" s="6" t="s">
        <v>124</v>
      </c>
      <c r="W60" s="51">
        <f>G36</f>
        <v>33770</v>
      </c>
      <c r="X60" s="18"/>
      <c r="AA60" s="51"/>
      <c r="AB60" s="51"/>
      <c r="AE60" s="51">
        <f>E14</f>
        <v>24257</v>
      </c>
    </row>
    <row r="61" spans="1:31" x14ac:dyDescent="0.2">
      <c r="A61" s="18"/>
      <c r="B61" s="18"/>
      <c r="C61" s="18"/>
      <c r="D61" s="18"/>
      <c r="E61" s="18"/>
      <c r="F61" s="18"/>
      <c r="G61" s="18"/>
      <c r="H61" s="18"/>
      <c r="I61" s="18"/>
      <c r="J61" s="18"/>
      <c r="K61" s="18"/>
      <c r="L61" s="18"/>
      <c r="S61" s="6" t="s">
        <v>237</v>
      </c>
      <c r="T61" s="98">
        <f t="shared" si="0"/>
        <v>1.8052770378552283E-2</v>
      </c>
      <c r="U61" s="51">
        <f>$E$29</f>
        <v>14971</v>
      </c>
      <c r="V61" s="6"/>
      <c r="W61" s="51"/>
      <c r="X61" s="18"/>
      <c r="AA61" s="51"/>
      <c r="AB61" s="51"/>
      <c r="AE61" s="51">
        <f>E39</f>
        <v>21819</v>
      </c>
    </row>
    <row r="62" spans="1:31" x14ac:dyDescent="0.2">
      <c r="A62" s="18"/>
      <c r="B62" s="18"/>
      <c r="C62" s="18"/>
      <c r="D62" s="18"/>
      <c r="E62" s="18"/>
      <c r="F62" s="18"/>
      <c r="G62" s="18"/>
      <c r="H62" s="18"/>
      <c r="I62" s="18"/>
      <c r="J62" s="18"/>
      <c r="K62" s="18"/>
      <c r="L62" s="18"/>
      <c r="S62" s="6" t="s">
        <v>239</v>
      </c>
      <c r="T62" s="98">
        <f t="shared" si="0"/>
        <v>1.6346493571014278E-2</v>
      </c>
      <c r="U62" s="51">
        <f>$E$19</f>
        <v>13556</v>
      </c>
      <c r="V62" s="6"/>
      <c r="W62" s="51"/>
      <c r="X62" s="18"/>
      <c r="AA62" s="51"/>
      <c r="AB62" s="51"/>
      <c r="AE62" s="51">
        <f>E29</f>
        <v>14971</v>
      </c>
    </row>
    <row r="63" spans="1:31" x14ac:dyDescent="0.2">
      <c r="A63" s="18"/>
      <c r="B63" s="18"/>
      <c r="C63" s="18"/>
      <c r="D63" s="18"/>
      <c r="E63" s="18"/>
      <c r="F63" s="18"/>
      <c r="G63" s="18"/>
      <c r="H63" s="18"/>
      <c r="I63" s="18"/>
      <c r="J63" s="18"/>
      <c r="K63" s="18"/>
      <c r="L63" s="18"/>
      <c r="S63" s="6" t="s">
        <v>257</v>
      </c>
      <c r="T63" s="98">
        <f t="shared" si="0"/>
        <v>1.6133058238905283E-2</v>
      </c>
      <c r="U63" s="51">
        <f>$E$38</f>
        <v>13379</v>
      </c>
      <c r="V63" s="6"/>
      <c r="W63" s="51"/>
      <c r="X63" s="18"/>
      <c r="AA63" s="51"/>
      <c r="AB63" s="51"/>
      <c r="AE63" s="51">
        <f>E19</f>
        <v>13556</v>
      </c>
    </row>
    <row r="64" spans="1:31" x14ac:dyDescent="0.2">
      <c r="A64" s="18"/>
      <c r="B64" s="18"/>
      <c r="C64" s="18"/>
      <c r="D64" s="18"/>
      <c r="E64" s="18"/>
      <c r="F64" s="18"/>
      <c r="G64" s="18"/>
      <c r="H64" s="18"/>
      <c r="I64" s="18"/>
      <c r="J64" s="18"/>
      <c r="K64" s="18"/>
      <c r="L64" s="18"/>
      <c r="S64" s="6" t="s">
        <v>251</v>
      </c>
      <c r="T64" s="98">
        <f t="shared" si="0"/>
        <v>1.5858124590764883E-2</v>
      </c>
      <c r="U64" s="51">
        <f>$E$22</f>
        <v>13151</v>
      </c>
      <c r="V64" s="6"/>
      <c r="W64" s="51"/>
      <c r="X64" s="18"/>
      <c r="AA64" s="51"/>
      <c r="AB64" s="51"/>
      <c r="AE64" s="51">
        <f>E24</f>
        <v>13036</v>
      </c>
    </row>
    <row r="65" spans="1:31" x14ac:dyDescent="0.2">
      <c r="A65" s="18"/>
      <c r="B65" s="18"/>
      <c r="C65" s="18"/>
      <c r="D65" s="18"/>
      <c r="E65" s="18"/>
      <c r="F65" s="18"/>
      <c r="G65" s="18"/>
      <c r="H65" s="18"/>
      <c r="I65" s="18"/>
      <c r="J65" s="18"/>
      <c r="K65" s="18"/>
      <c r="L65" s="18"/>
      <c r="S65" s="6" t="s">
        <v>246</v>
      </c>
      <c r="T65" s="98">
        <f t="shared" si="0"/>
        <v>1.5719451917360735E-2</v>
      </c>
      <c r="U65" s="51">
        <f>$E$24</f>
        <v>13036</v>
      </c>
      <c r="V65" s="6"/>
      <c r="W65" s="51"/>
      <c r="X65" s="18"/>
      <c r="AA65" s="51"/>
      <c r="AB65" s="51"/>
      <c r="AE65" s="51">
        <f>E22</f>
        <v>13151</v>
      </c>
    </row>
    <row r="66" spans="1:31" x14ac:dyDescent="0.2">
      <c r="A66" s="18"/>
      <c r="B66" s="18"/>
      <c r="C66" s="18"/>
      <c r="D66" s="18"/>
      <c r="E66" s="18"/>
      <c r="F66" s="18"/>
      <c r="G66" s="18"/>
      <c r="H66" s="18"/>
      <c r="I66" s="18"/>
      <c r="J66" s="18"/>
      <c r="K66" s="18"/>
      <c r="L66" s="18"/>
      <c r="S66" s="6" t="s">
        <v>235</v>
      </c>
      <c r="T66" s="98">
        <f t="shared" si="0"/>
        <v>1.4576306748776966E-2</v>
      </c>
      <c r="U66" s="51">
        <f>$E$40</f>
        <v>12088</v>
      </c>
      <c r="V66" s="6"/>
      <c r="W66" s="51"/>
      <c r="X66" s="18"/>
      <c r="AA66" s="51"/>
      <c r="AB66" s="51"/>
      <c r="AE66" s="51">
        <f>E40</f>
        <v>12088</v>
      </c>
    </row>
    <row r="67" spans="1:31" x14ac:dyDescent="0.2">
      <c r="A67" s="18"/>
      <c r="B67" s="18"/>
      <c r="C67" s="18"/>
      <c r="D67" s="18"/>
      <c r="E67" s="18"/>
      <c r="F67" s="18"/>
      <c r="G67" s="18"/>
      <c r="H67" s="18"/>
      <c r="I67" s="18"/>
      <c r="J67" s="18"/>
      <c r="K67" s="18"/>
      <c r="L67" s="18"/>
      <c r="S67" s="6" t="s">
        <v>240</v>
      </c>
      <c r="T67" s="98">
        <f t="shared" si="0"/>
        <v>1.3949265095123425E-2</v>
      </c>
      <c r="U67" s="51">
        <f>$E$21</f>
        <v>11568</v>
      </c>
      <c r="V67" s="6"/>
      <c r="W67" s="51"/>
      <c r="X67" s="18"/>
      <c r="AA67" s="51"/>
      <c r="AB67" s="51"/>
      <c r="AE67" s="51">
        <f>E21</f>
        <v>11568</v>
      </c>
    </row>
    <row r="68" spans="1:31" x14ac:dyDescent="0.2">
      <c r="A68" s="18"/>
      <c r="B68" s="18"/>
      <c r="C68" s="18"/>
      <c r="D68" s="18"/>
      <c r="E68" s="18"/>
      <c r="F68" s="18"/>
      <c r="G68" s="18"/>
      <c r="H68" s="18"/>
      <c r="I68" s="18"/>
      <c r="J68" s="18"/>
      <c r="K68" s="18"/>
      <c r="L68" s="18"/>
      <c r="S68" s="6" t="s">
        <v>244</v>
      </c>
      <c r="T68" s="98">
        <f t="shared" si="0"/>
        <v>1.3652626158971941E-2</v>
      </c>
      <c r="U68" s="51">
        <f>$E$37</f>
        <v>11322</v>
      </c>
      <c r="V68" s="6"/>
      <c r="W68" s="51"/>
      <c r="X68" s="18"/>
      <c r="AA68" s="51"/>
      <c r="AB68" s="51"/>
      <c r="AE68" s="51">
        <f>E38</f>
        <v>13379</v>
      </c>
    </row>
    <row r="69" spans="1:31" x14ac:dyDescent="0.2">
      <c r="A69" s="18"/>
      <c r="B69" s="18"/>
      <c r="C69" s="18"/>
      <c r="D69" s="18"/>
      <c r="E69" s="18"/>
      <c r="F69" s="18"/>
      <c r="G69" s="18"/>
      <c r="H69" s="18"/>
      <c r="I69" s="18"/>
      <c r="J69" s="18"/>
      <c r="K69" s="18"/>
      <c r="L69" s="18"/>
      <c r="S69" s="6" t="s">
        <v>253</v>
      </c>
      <c r="T69" s="98">
        <f t="shared" si="0"/>
        <v>1.0489683356023398E-2</v>
      </c>
      <c r="U69" s="51">
        <f>$E$25</f>
        <v>8699</v>
      </c>
      <c r="V69" s="6"/>
      <c r="W69" s="51"/>
      <c r="X69" s="18"/>
      <c r="AA69" s="51"/>
      <c r="AB69" s="51"/>
      <c r="AE69" s="51">
        <f>E37</f>
        <v>11322</v>
      </c>
    </row>
    <row r="70" spans="1:31" x14ac:dyDescent="0.2">
      <c r="A70" s="18"/>
      <c r="B70" s="18"/>
      <c r="C70" s="18"/>
      <c r="D70" s="18"/>
      <c r="E70" s="18"/>
      <c r="F70" s="18"/>
      <c r="G70" s="18"/>
      <c r="H70" s="18"/>
      <c r="I70" s="18"/>
      <c r="J70" s="18"/>
      <c r="K70" s="18"/>
      <c r="L70" s="18"/>
      <c r="S70" s="6" t="s">
        <v>232</v>
      </c>
      <c r="T70" s="98">
        <f t="shared" si="0"/>
        <v>9.7456743169767913E-3</v>
      </c>
      <c r="U70" s="51">
        <f>$E$12</f>
        <v>8082</v>
      </c>
      <c r="V70" s="6"/>
      <c r="W70" s="51"/>
      <c r="X70" s="18"/>
      <c r="AA70" s="51"/>
      <c r="AB70" s="51"/>
      <c r="AE70" s="51">
        <f>E12</f>
        <v>8082</v>
      </c>
    </row>
    <row r="71" spans="1:31" x14ac:dyDescent="0.2">
      <c r="A71" s="18"/>
      <c r="B71" s="18"/>
      <c r="C71" s="18"/>
      <c r="D71" s="18"/>
      <c r="E71" s="18"/>
      <c r="F71" s="18"/>
      <c r="G71" s="18"/>
      <c r="H71" s="18"/>
      <c r="I71" s="18"/>
      <c r="J71" s="18"/>
      <c r="K71" s="18"/>
      <c r="L71" s="18"/>
      <c r="S71" s="6" t="s">
        <v>250</v>
      </c>
      <c r="T71" s="98">
        <f t="shared" si="0"/>
        <v>6.9866910409012032E-3</v>
      </c>
      <c r="U71" s="51">
        <f>$E$10</f>
        <v>5794</v>
      </c>
      <c r="V71" s="6"/>
      <c r="W71" s="51"/>
      <c r="X71" s="18"/>
      <c r="AA71" s="51"/>
      <c r="AB71" s="51"/>
      <c r="AE71" s="51">
        <f>E25</f>
        <v>8699</v>
      </c>
    </row>
    <row r="72" spans="1:31" x14ac:dyDescent="0.2">
      <c r="A72" s="18"/>
      <c r="B72" s="18"/>
      <c r="C72" s="18"/>
      <c r="D72" s="18"/>
      <c r="E72" s="18"/>
      <c r="F72" s="18"/>
      <c r="G72" s="18"/>
      <c r="H72" s="18"/>
      <c r="I72" s="18"/>
      <c r="J72" s="18"/>
      <c r="K72" s="18"/>
      <c r="L72" s="18"/>
      <c r="S72" s="6" t="s">
        <v>254</v>
      </c>
      <c r="T72" s="98">
        <f t="shared" si="0"/>
        <v>5.8519868176550817E-3</v>
      </c>
      <c r="U72" s="51">
        <f>$E$16</f>
        <v>4853</v>
      </c>
      <c r="V72" s="6"/>
      <c r="W72" s="51"/>
      <c r="X72" s="18"/>
      <c r="AA72" s="51"/>
      <c r="AB72" s="51"/>
      <c r="AE72" s="51">
        <f>E10</f>
        <v>5794</v>
      </c>
    </row>
    <row r="73" spans="1:31" x14ac:dyDescent="0.2">
      <c r="A73" s="18"/>
      <c r="B73" s="18"/>
      <c r="C73" s="18"/>
      <c r="D73" s="18"/>
      <c r="E73" s="18"/>
      <c r="F73" s="18"/>
      <c r="G73" s="18"/>
      <c r="H73" s="18"/>
      <c r="I73" s="18"/>
      <c r="J73" s="18"/>
      <c r="K73" s="18"/>
      <c r="L73" s="18"/>
      <c r="S73" s="6" t="s">
        <v>256</v>
      </c>
      <c r="T73" s="98">
        <f t="shared" si="0"/>
        <v>3.3619079430501479E-3</v>
      </c>
      <c r="U73" s="51">
        <f>$E$11</f>
        <v>2788</v>
      </c>
      <c r="V73" s="6"/>
      <c r="W73" s="51"/>
      <c r="X73" s="18"/>
      <c r="AA73" s="51"/>
      <c r="AB73" s="51"/>
      <c r="AE73" s="51">
        <f>E16</f>
        <v>4853</v>
      </c>
    </row>
    <row r="74" spans="1:31" x14ac:dyDescent="0.2">
      <c r="A74" s="18"/>
      <c r="B74" s="18"/>
      <c r="C74" s="18"/>
      <c r="D74" s="18"/>
      <c r="E74" s="18"/>
      <c r="F74" s="18"/>
      <c r="G74" s="18"/>
      <c r="H74" s="18"/>
      <c r="I74" s="18"/>
      <c r="J74" s="18"/>
      <c r="K74" s="18"/>
      <c r="L74" s="18"/>
      <c r="S74" s="6" t="s">
        <v>236</v>
      </c>
      <c r="T74" s="98">
        <f t="shared" si="0"/>
        <v>2.3116131731804636E-3</v>
      </c>
      <c r="U74" s="51">
        <f>$E$15</f>
        <v>1917</v>
      </c>
      <c r="V74" s="6"/>
      <c r="W74" s="51"/>
      <c r="X74" s="18"/>
      <c r="AA74" s="51"/>
      <c r="AB74" s="51"/>
      <c r="AE74" s="51">
        <f>E11</f>
        <v>2788</v>
      </c>
    </row>
    <row r="75" spans="1:31" x14ac:dyDescent="0.2">
      <c r="A75" s="18"/>
      <c r="B75" s="18"/>
      <c r="C75" s="18"/>
      <c r="D75" s="18"/>
      <c r="E75" s="18"/>
      <c r="F75" s="18"/>
      <c r="G75" s="18"/>
      <c r="H75" s="18"/>
      <c r="I75" s="18"/>
      <c r="J75" s="18"/>
      <c r="K75" s="18"/>
      <c r="L75" s="18"/>
      <c r="M75" s="18"/>
      <c r="N75" s="98"/>
      <c r="O75" s="18"/>
      <c r="P75" s="18"/>
      <c r="Q75" s="18"/>
      <c r="R75" s="18"/>
      <c r="S75" s="6" t="s">
        <v>231</v>
      </c>
      <c r="T75" s="98">
        <f t="shared" si="0"/>
        <v>1.8955951529680173E-3</v>
      </c>
      <c r="U75" s="51">
        <f>$E$13</f>
        <v>1572</v>
      </c>
      <c r="V75" s="6"/>
      <c r="W75" s="51"/>
      <c r="X75" s="18"/>
      <c r="AA75" s="51"/>
      <c r="AB75" s="51"/>
      <c r="AE75" s="51">
        <f>E15</f>
        <v>1917</v>
      </c>
    </row>
    <row r="76" spans="1:31" x14ac:dyDescent="0.2">
      <c r="A76" s="18"/>
      <c r="B76" s="18"/>
      <c r="C76" s="18"/>
      <c r="D76" s="18"/>
      <c r="E76" s="18"/>
      <c r="F76" s="18"/>
      <c r="G76" s="18"/>
      <c r="H76" s="18"/>
      <c r="I76" s="18"/>
      <c r="J76" s="18"/>
      <c r="K76" s="18"/>
      <c r="L76" s="18"/>
      <c r="M76" s="18"/>
      <c r="N76" s="18"/>
      <c r="O76" s="18"/>
      <c r="P76" s="18"/>
      <c r="Q76" s="18"/>
      <c r="R76" s="18"/>
      <c r="S76" s="18"/>
      <c r="T76" s="98">
        <f t="shared" si="0"/>
        <v>1</v>
      </c>
      <c r="U76" s="51">
        <f>SUM($U$49:$U$75)</f>
        <v>829291</v>
      </c>
      <c r="V76" s="18"/>
      <c r="W76" s="18"/>
      <c r="X76" s="18"/>
      <c r="AA76" s="51"/>
      <c r="AB76" s="51"/>
      <c r="AE76" s="51">
        <f>E13</f>
        <v>1572</v>
      </c>
    </row>
    <row r="77" spans="1:31" x14ac:dyDescent="0.2">
      <c r="A77" s="18"/>
      <c r="B77" s="18"/>
      <c r="C77" s="18"/>
      <c r="D77" s="18"/>
      <c r="E77" s="18"/>
      <c r="F77" s="18"/>
      <c r="G77" s="18"/>
      <c r="H77" s="18"/>
      <c r="I77" s="18"/>
      <c r="J77" s="18"/>
      <c r="K77" s="18"/>
      <c r="L77" s="18"/>
      <c r="M77" s="18"/>
      <c r="N77" s="18"/>
      <c r="O77" s="18"/>
      <c r="P77" s="18"/>
      <c r="Q77" s="18"/>
      <c r="R77" s="18"/>
      <c r="S77" s="18"/>
      <c r="T77" s="18"/>
      <c r="U77" s="18"/>
    </row>
    <row r="78" spans="1:31" x14ac:dyDescent="0.2">
      <c r="A78" s="18"/>
      <c r="B78" s="18"/>
      <c r="C78" s="18"/>
      <c r="D78" s="18"/>
      <c r="E78" s="18"/>
      <c r="F78" s="18"/>
      <c r="G78" s="18"/>
      <c r="H78" s="18"/>
      <c r="I78" s="18"/>
      <c r="J78" s="18"/>
      <c r="K78" s="18"/>
      <c r="L78" s="18"/>
      <c r="M78" s="18"/>
      <c r="N78" s="18"/>
      <c r="O78" s="18"/>
      <c r="P78" s="18"/>
      <c r="Q78" s="18"/>
      <c r="R78" s="18"/>
      <c r="S78" s="18"/>
      <c r="T78" s="18"/>
      <c r="U78" s="18"/>
    </row>
    <row r="79" spans="1:31" x14ac:dyDescent="0.2">
      <c r="A79" s="18"/>
      <c r="B79" s="18"/>
      <c r="C79" s="18"/>
      <c r="D79" s="18"/>
      <c r="E79" s="18"/>
      <c r="F79" s="18"/>
      <c r="G79" s="18"/>
      <c r="H79" s="18"/>
      <c r="I79" s="18"/>
      <c r="J79" s="18"/>
      <c r="K79" s="18"/>
      <c r="L79" s="18"/>
      <c r="M79" s="18"/>
      <c r="N79" s="18"/>
      <c r="O79" s="18"/>
      <c r="P79" s="18"/>
      <c r="Q79" s="18"/>
      <c r="R79" s="18"/>
      <c r="S79" s="18"/>
      <c r="T79" s="18"/>
      <c r="U79" s="18"/>
    </row>
    <row r="80" spans="1:31" x14ac:dyDescent="0.2">
      <c r="A80" s="18"/>
      <c r="B80" s="18"/>
      <c r="C80" s="18"/>
      <c r="D80" s="18"/>
      <c r="E80" s="18"/>
      <c r="F80" s="18"/>
      <c r="G80" s="18"/>
      <c r="H80" s="18"/>
      <c r="I80" s="18"/>
      <c r="J80" s="18"/>
      <c r="K80" s="18"/>
      <c r="L80" s="18"/>
      <c r="M80" s="18"/>
      <c r="N80" s="18"/>
      <c r="O80" s="18"/>
      <c r="P80" s="18"/>
      <c r="Q80" s="18"/>
      <c r="R80" s="18"/>
      <c r="S80" s="18"/>
      <c r="T80" s="18"/>
      <c r="U80" s="18"/>
    </row>
    <row r="81" spans="1:21" x14ac:dyDescent="0.2">
      <c r="A81" s="18"/>
      <c r="B81" s="18"/>
      <c r="C81" s="18"/>
      <c r="D81" s="18"/>
      <c r="E81" s="18"/>
      <c r="F81" s="18"/>
      <c r="G81" s="18"/>
      <c r="H81" s="18"/>
      <c r="I81" s="18"/>
      <c r="J81" s="18"/>
      <c r="K81" s="18"/>
      <c r="L81" s="18"/>
      <c r="M81" s="18"/>
      <c r="N81" s="18"/>
      <c r="O81" s="18"/>
      <c r="P81" s="18"/>
      <c r="Q81" s="18"/>
      <c r="R81" s="18"/>
      <c r="S81" s="18"/>
      <c r="T81" s="18"/>
      <c r="U81" s="18"/>
    </row>
    <row r="82" spans="1:21" x14ac:dyDescent="0.2">
      <c r="A82" s="18"/>
      <c r="B82" s="18"/>
      <c r="C82" s="18"/>
      <c r="D82" s="18"/>
      <c r="E82" s="18"/>
      <c r="F82" s="18"/>
      <c r="G82" s="18"/>
      <c r="H82" s="18"/>
      <c r="I82" s="18"/>
      <c r="J82" s="18"/>
      <c r="K82" s="18"/>
      <c r="L82" s="18"/>
      <c r="M82" s="18"/>
      <c r="N82" s="18"/>
      <c r="O82" s="18"/>
      <c r="P82" s="18"/>
      <c r="Q82" s="18"/>
      <c r="R82" s="18"/>
      <c r="S82" s="18"/>
      <c r="T82" s="18"/>
      <c r="U82" s="18"/>
    </row>
    <row r="83" spans="1:21" x14ac:dyDescent="0.2">
      <c r="A83" s="18"/>
      <c r="B83" s="18"/>
      <c r="C83" s="18"/>
      <c r="D83" s="18"/>
      <c r="E83" s="18"/>
      <c r="F83" s="18"/>
      <c r="G83" s="18"/>
      <c r="H83" s="18"/>
      <c r="I83" s="18"/>
      <c r="J83" s="18"/>
      <c r="K83" s="18"/>
      <c r="L83" s="18"/>
      <c r="M83" s="18"/>
      <c r="N83" s="18"/>
      <c r="O83" s="18"/>
      <c r="P83" s="18"/>
      <c r="Q83" s="18"/>
      <c r="R83" s="18"/>
      <c r="S83" s="18"/>
      <c r="T83" s="18"/>
      <c r="U83" s="18"/>
    </row>
    <row r="84" spans="1:21" x14ac:dyDescent="0.2">
      <c r="A84" s="18"/>
      <c r="B84" s="18"/>
      <c r="C84" s="18"/>
      <c r="D84" s="18"/>
      <c r="E84" s="18"/>
      <c r="F84" s="18"/>
      <c r="G84" s="18"/>
      <c r="H84" s="18"/>
      <c r="I84" s="18"/>
      <c r="J84" s="18"/>
      <c r="K84" s="18"/>
      <c r="L84" s="18"/>
      <c r="M84" s="18"/>
      <c r="N84" s="18"/>
      <c r="O84" s="18"/>
      <c r="P84" s="18"/>
      <c r="Q84" s="18"/>
      <c r="S84" s="18"/>
    </row>
    <row r="85" spans="1:21" x14ac:dyDescent="0.2">
      <c r="A85" s="18"/>
      <c r="B85" s="18"/>
      <c r="C85" s="18"/>
      <c r="D85" s="18"/>
      <c r="E85" s="18"/>
      <c r="F85" s="18"/>
      <c r="G85" s="18"/>
      <c r="H85" s="18"/>
      <c r="I85" s="18"/>
      <c r="J85" s="18"/>
      <c r="K85" s="18"/>
      <c r="L85" s="18"/>
      <c r="M85" s="18"/>
      <c r="N85" s="18"/>
      <c r="O85" s="18"/>
      <c r="P85" s="18"/>
      <c r="Q85" s="18"/>
      <c r="S85" s="18"/>
    </row>
    <row r="86" spans="1:21" x14ac:dyDescent="0.2">
      <c r="A86" s="18"/>
      <c r="B86" s="18"/>
      <c r="C86" s="18"/>
      <c r="D86" s="18"/>
      <c r="E86" s="18"/>
      <c r="F86" s="18"/>
      <c r="G86" s="18"/>
      <c r="H86" s="18"/>
      <c r="I86" s="18"/>
      <c r="J86" s="18"/>
      <c r="K86" s="18"/>
      <c r="L86" s="18"/>
      <c r="M86" s="18"/>
      <c r="N86" s="18"/>
      <c r="O86" s="18"/>
      <c r="P86" s="18"/>
      <c r="Q86" s="18"/>
      <c r="S86" s="18"/>
    </row>
    <row r="87" spans="1:21" x14ac:dyDescent="0.2">
      <c r="A87" s="18"/>
      <c r="B87" s="18"/>
      <c r="C87" s="18"/>
      <c r="D87" s="18"/>
      <c r="E87" s="18"/>
      <c r="F87" s="18"/>
      <c r="G87" s="18"/>
      <c r="H87" s="18"/>
      <c r="I87" s="18"/>
      <c r="J87" s="18"/>
      <c r="K87" s="18"/>
      <c r="L87" s="18"/>
      <c r="M87" s="18"/>
      <c r="N87" s="18"/>
      <c r="O87" s="18"/>
      <c r="P87" s="18"/>
      <c r="Q87" s="18"/>
      <c r="S87" s="18"/>
    </row>
    <row r="88" spans="1:21" x14ac:dyDescent="0.2">
      <c r="A88" s="18"/>
      <c r="B88" s="18"/>
      <c r="C88" s="18"/>
      <c r="D88" s="18"/>
      <c r="E88" s="18"/>
      <c r="F88" s="18"/>
      <c r="G88" s="18"/>
      <c r="H88" s="18"/>
      <c r="I88" s="18"/>
      <c r="J88" s="18"/>
      <c r="K88" s="18"/>
      <c r="L88" s="18"/>
      <c r="M88" s="18"/>
      <c r="N88" s="18"/>
      <c r="O88" s="18"/>
      <c r="P88" s="18"/>
      <c r="Q88" s="18"/>
      <c r="S88" s="18"/>
    </row>
    <row r="89" spans="1:21" x14ac:dyDescent="0.2">
      <c r="A89" s="18"/>
      <c r="B89" s="18"/>
      <c r="C89" s="18"/>
      <c r="D89" s="18"/>
      <c r="E89" s="18"/>
      <c r="F89" s="18"/>
      <c r="G89" s="18"/>
      <c r="H89" s="18"/>
      <c r="I89" s="18"/>
      <c r="J89" s="18"/>
      <c r="K89" s="18"/>
      <c r="L89" s="18"/>
      <c r="M89" s="18"/>
      <c r="N89" s="18"/>
      <c r="O89" s="18"/>
      <c r="P89" s="18"/>
      <c r="Q89" s="18"/>
      <c r="S89" s="18"/>
    </row>
    <row r="90" spans="1:21" x14ac:dyDescent="0.2">
      <c r="S90" s="18"/>
    </row>
    <row r="91" spans="1:21" ht="20.85" customHeight="1" x14ac:dyDescent="0.2">
      <c r="H91" s="536"/>
      <c r="S91" s="18"/>
    </row>
    <row r="92" spans="1:21" x14ac:dyDescent="0.2">
      <c r="S92" s="18"/>
    </row>
    <row r="93" spans="1:21" x14ac:dyDescent="0.2">
      <c r="S93" s="18"/>
    </row>
    <row r="94" spans="1:21" x14ac:dyDescent="0.2">
      <c r="S94" s="18"/>
    </row>
    <row r="95" spans="1:21" x14ac:dyDescent="0.2">
      <c r="S95" s="18"/>
    </row>
    <row r="96" spans="1:21" x14ac:dyDescent="0.2">
      <c r="S96" s="18"/>
    </row>
    <row r="97" spans="19:19" x14ac:dyDescent="0.2">
      <c r="S97" s="18"/>
    </row>
    <row r="98" spans="19:19" x14ac:dyDescent="0.2">
      <c r="S98" s="18"/>
    </row>
    <row r="99" spans="19:19" x14ac:dyDescent="0.2">
      <c r="S99" s="18"/>
    </row>
    <row r="100" spans="19:19" x14ac:dyDescent="0.2">
      <c r="S100" s="18"/>
    </row>
    <row r="101" spans="19:19" x14ac:dyDescent="0.2">
      <c r="S101" s="18"/>
    </row>
    <row r="102" spans="19:19" x14ac:dyDescent="0.2">
      <c r="S102" s="18"/>
    </row>
    <row r="103" spans="19:19" x14ac:dyDescent="0.2">
      <c r="S103" s="18"/>
    </row>
    <row r="104" spans="19:19" x14ac:dyDescent="0.2">
      <c r="S104" s="18"/>
    </row>
    <row r="105" spans="19:19" x14ac:dyDescent="0.2">
      <c r="S105" s="18"/>
    </row>
    <row r="106" spans="19:19" x14ac:dyDescent="0.2">
      <c r="S106" s="18"/>
    </row>
    <row r="107" spans="19:19" x14ac:dyDescent="0.2">
      <c r="S107" s="18"/>
    </row>
    <row r="108" spans="19:19" x14ac:dyDescent="0.2">
      <c r="S108" s="18"/>
    </row>
    <row r="109" spans="19:19" x14ac:dyDescent="0.2">
      <c r="S109" s="18"/>
    </row>
  </sheetData>
  <mergeCells count="10">
    <mergeCell ref="O1:P1"/>
    <mergeCell ref="O45:P45"/>
    <mergeCell ref="C3:J3"/>
    <mergeCell ref="A5:C6"/>
    <mergeCell ref="W47:X48"/>
    <mergeCell ref="S47:U47"/>
    <mergeCell ref="M5:P5"/>
    <mergeCell ref="E5:H5"/>
    <mergeCell ref="I5:L5"/>
    <mergeCell ref="S45:V45"/>
  </mergeCells>
  <phoneticPr fontId="5" type="noConversion"/>
  <pageMargins left="0.59055118110236227" right="0.59055118110236227" top="0.39370078740157483" bottom="0.59055118110236227" header="0.31496062992125984" footer="0.31496062992125984"/>
  <pageSetup paperSize="9" scale="88" fitToHeight="2" orientation="landscape"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103"/>
  <sheetViews>
    <sheetView showGridLines="0" zoomScaleNormal="100" workbookViewId="0"/>
  </sheetViews>
  <sheetFormatPr defaultColWidth="11.42578125" defaultRowHeight="12.75" x14ac:dyDescent="0.2"/>
  <cols>
    <col min="1" max="1" width="5.7109375" style="634" customWidth="1"/>
    <col min="2" max="2" width="0.85546875" style="634" customWidth="1"/>
    <col min="3" max="3" width="10.85546875" style="634" customWidth="1"/>
    <col min="4" max="4" width="0.85546875" style="634" customWidth="1"/>
    <col min="5" max="5" width="8.7109375" style="634" customWidth="1"/>
    <col min="6" max="6" width="10.140625" style="634" customWidth="1"/>
    <col min="7" max="7" width="10.85546875" style="634" customWidth="1"/>
    <col min="8" max="8" width="9.28515625" style="634" customWidth="1"/>
    <col min="9" max="9" width="8.5703125" style="634" customWidth="1"/>
    <col min="10" max="10" width="10.140625" style="634" customWidth="1"/>
    <col min="11" max="11" width="11.28515625" style="634" customWidth="1"/>
    <col min="12" max="12" width="9.28515625" style="634" customWidth="1"/>
    <col min="13" max="13" width="8.7109375" style="634" customWidth="1"/>
    <col min="14" max="14" width="10.85546875" style="634" customWidth="1"/>
    <col min="15" max="15" width="11.28515625" style="634" customWidth="1"/>
    <col min="16" max="16" width="9" style="634" customWidth="1"/>
    <col min="17" max="16384" width="11.42578125" style="634"/>
  </cols>
  <sheetData>
    <row r="1" spans="1:16" s="633" customFormat="1" ht="16.5" customHeight="1" x14ac:dyDescent="0.2">
      <c r="A1" s="632" t="str">
        <f>'19'!A1</f>
        <v>Boletim Estatístico da Previdência Social - Vol. 19 Nº 09</v>
      </c>
      <c r="O1" s="1329">
        <f>'19'!O1</f>
        <v>41883</v>
      </c>
      <c r="P1" s="1329"/>
    </row>
    <row r="2" spans="1:16" ht="9" customHeight="1" x14ac:dyDescent="0.2">
      <c r="D2" s="635"/>
      <c r="E2" s="636"/>
      <c r="F2" s="636"/>
      <c r="G2" s="636"/>
      <c r="H2" s="636"/>
      <c r="I2" s="636"/>
      <c r="J2" s="636"/>
      <c r="K2" s="636"/>
      <c r="L2" s="636"/>
      <c r="M2" s="636"/>
      <c r="N2" s="636"/>
      <c r="O2" s="636"/>
      <c r="P2" s="637"/>
    </row>
    <row r="3" spans="1:16" ht="18" customHeight="1" x14ac:dyDescent="0.2">
      <c r="A3" s="919">
        <v>20</v>
      </c>
      <c r="B3" s="638"/>
      <c r="C3" s="1332" t="s">
        <v>799</v>
      </c>
      <c r="D3" s="1333"/>
      <c r="E3" s="1333"/>
      <c r="F3" s="1333"/>
      <c r="G3" s="1333"/>
      <c r="H3" s="1333"/>
      <c r="I3" s="1333"/>
      <c r="J3" s="1333"/>
      <c r="K3" s="1333"/>
      <c r="L3" s="1333"/>
      <c r="M3" s="1334"/>
      <c r="N3" s="639"/>
      <c r="O3" s="640"/>
      <c r="P3" s="641"/>
    </row>
    <row r="4" spans="1:16" ht="9" customHeight="1" x14ac:dyDescent="0.2">
      <c r="D4" s="642"/>
      <c r="E4" s="636"/>
      <c r="F4" s="636"/>
      <c r="G4" s="636"/>
      <c r="H4" s="636"/>
      <c r="I4" s="636"/>
      <c r="J4" s="636"/>
      <c r="K4" s="636"/>
      <c r="L4" s="636"/>
      <c r="M4" s="636"/>
      <c r="N4" s="636"/>
      <c r="O4" s="636"/>
      <c r="P4" s="642"/>
    </row>
    <row r="5" spans="1:16" ht="16.5" customHeight="1" x14ac:dyDescent="0.2">
      <c r="A5" s="1234" t="s">
        <v>199</v>
      </c>
      <c r="B5" s="1234"/>
      <c r="C5" s="1234"/>
      <c r="D5" s="868"/>
      <c r="E5" s="968" t="s">
        <v>576</v>
      </c>
      <c r="F5" s="969"/>
      <c r="G5" s="969"/>
      <c r="H5" s="969"/>
      <c r="I5" s="1330" t="s">
        <v>643</v>
      </c>
      <c r="J5" s="1330"/>
      <c r="K5" s="1330"/>
      <c r="L5" s="1330"/>
      <c r="M5" s="1330" t="s">
        <v>577</v>
      </c>
      <c r="N5" s="1330"/>
      <c r="O5" s="1330"/>
      <c r="P5" s="1331"/>
    </row>
    <row r="6" spans="1:16" ht="51" customHeight="1" x14ac:dyDescent="0.2">
      <c r="A6" s="1234"/>
      <c r="B6" s="1234"/>
      <c r="C6" s="1234"/>
      <c r="D6" s="868"/>
      <c r="E6" s="970" t="s">
        <v>119</v>
      </c>
      <c r="F6" s="971" t="s">
        <v>644</v>
      </c>
      <c r="G6" s="972" t="s">
        <v>645</v>
      </c>
      <c r="H6" s="972" t="s">
        <v>578</v>
      </c>
      <c r="I6" s="972" t="s">
        <v>119</v>
      </c>
      <c r="J6" s="971" t="s">
        <v>644</v>
      </c>
      <c r="K6" s="972" t="s">
        <v>645</v>
      </c>
      <c r="L6" s="972" t="s">
        <v>578</v>
      </c>
      <c r="M6" s="972" t="s">
        <v>119</v>
      </c>
      <c r="N6" s="971" t="s">
        <v>644</v>
      </c>
      <c r="O6" s="972" t="s">
        <v>645</v>
      </c>
      <c r="P6" s="973" t="s">
        <v>578</v>
      </c>
    </row>
    <row r="7" spans="1:16" ht="4.5" customHeight="1" x14ac:dyDescent="0.2">
      <c r="A7" s="643"/>
      <c r="C7" s="644"/>
      <c r="D7" s="643"/>
      <c r="E7" s="645"/>
      <c r="F7" s="645"/>
      <c r="G7" s="645"/>
      <c r="H7" s="645"/>
      <c r="I7" s="645"/>
      <c r="J7" s="645"/>
      <c r="K7" s="645"/>
      <c r="L7" s="645"/>
      <c r="M7" s="645"/>
      <c r="N7" s="645"/>
      <c r="O7" s="645"/>
      <c r="P7" s="645"/>
    </row>
    <row r="8" spans="1:16" ht="14.1" customHeight="1" x14ac:dyDescent="0.2">
      <c r="A8" s="646">
        <v>2003</v>
      </c>
      <c r="B8" s="647" t="s">
        <v>119</v>
      </c>
      <c r="C8" s="648"/>
      <c r="D8" s="649"/>
      <c r="E8" s="877">
        <v>4186822</v>
      </c>
      <c r="F8" s="878" t="s">
        <v>353</v>
      </c>
      <c r="G8" s="879" t="s">
        <v>353</v>
      </c>
      <c r="H8" s="879" t="s">
        <v>353</v>
      </c>
      <c r="I8" s="877">
        <v>3545376</v>
      </c>
      <c r="J8" s="878" t="s">
        <v>353</v>
      </c>
      <c r="K8" s="879" t="s">
        <v>353</v>
      </c>
      <c r="L8" s="879" t="s">
        <v>353</v>
      </c>
      <c r="M8" s="877">
        <v>1582417</v>
      </c>
      <c r="N8" s="878" t="s">
        <v>353</v>
      </c>
      <c r="O8" s="879" t="s">
        <v>353</v>
      </c>
      <c r="P8" s="880" t="s">
        <v>353</v>
      </c>
    </row>
    <row r="9" spans="1:16" ht="14.1" customHeight="1" x14ac:dyDescent="0.2">
      <c r="A9" s="650">
        <v>2004</v>
      </c>
      <c r="B9" s="651" t="s">
        <v>119</v>
      </c>
      <c r="C9" s="652"/>
      <c r="D9" s="653"/>
      <c r="E9" s="658">
        <v>3381901</v>
      </c>
      <c r="F9" s="659">
        <v>-19.225106775497025</v>
      </c>
      <c r="G9" s="660" t="s">
        <v>353</v>
      </c>
      <c r="H9" s="660" t="s">
        <v>353</v>
      </c>
      <c r="I9" s="658">
        <v>3991389</v>
      </c>
      <c r="J9" s="659">
        <v>12.580132544474832</v>
      </c>
      <c r="K9" s="660" t="s">
        <v>353</v>
      </c>
      <c r="L9" s="660" t="s">
        <v>353</v>
      </c>
      <c r="M9" s="658">
        <v>1640879</v>
      </c>
      <c r="N9" s="659">
        <v>3.6944749708831548</v>
      </c>
      <c r="O9" s="660" t="s">
        <v>353</v>
      </c>
      <c r="P9" s="661" t="s">
        <v>353</v>
      </c>
    </row>
    <row r="10" spans="1:16" ht="14.1" customHeight="1" x14ac:dyDescent="0.2">
      <c r="A10" s="650">
        <v>2005</v>
      </c>
      <c r="B10" s="651" t="s">
        <v>119</v>
      </c>
      <c r="C10" s="652"/>
      <c r="D10" s="653"/>
      <c r="E10" s="658">
        <v>4237401</v>
      </c>
      <c r="F10" s="659">
        <v>25.296423520380994</v>
      </c>
      <c r="G10" s="660" t="s">
        <v>353</v>
      </c>
      <c r="H10" s="660" t="s">
        <v>353</v>
      </c>
      <c r="I10" s="658">
        <v>3955723</v>
      </c>
      <c r="J10" s="659">
        <v>-0.89357364065492106</v>
      </c>
      <c r="K10" s="660" t="s">
        <v>353</v>
      </c>
      <c r="L10" s="660" t="s">
        <v>353</v>
      </c>
      <c r="M10" s="658">
        <v>1822250</v>
      </c>
      <c r="N10" s="659">
        <v>11.05328302696298</v>
      </c>
      <c r="O10" s="660" t="s">
        <v>353</v>
      </c>
      <c r="P10" s="661" t="s">
        <v>353</v>
      </c>
    </row>
    <row r="11" spans="1:16" ht="14.1" customHeight="1" x14ac:dyDescent="0.2">
      <c r="A11" s="650">
        <v>2006</v>
      </c>
      <c r="B11" s="647" t="s">
        <v>119</v>
      </c>
      <c r="C11" s="648"/>
      <c r="D11" s="653"/>
      <c r="E11" s="877">
        <v>7072086</v>
      </c>
      <c r="F11" s="878">
        <v>66.896784137257725</v>
      </c>
      <c r="G11" s="879">
        <v>2837159</v>
      </c>
      <c r="H11" s="880">
        <v>4234927</v>
      </c>
      <c r="I11" s="877">
        <v>4238816</v>
      </c>
      <c r="J11" s="878">
        <v>7.1565425587180931</v>
      </c>
      <c r="K11" s="879">
        <v>2653247</v>
      </c>
      <c r="L11" s="880">
        <v>1585569</v>
      </c>
      <c r="M11" s="877">
        <v>2771128</v>
      </c>
      <c r="N11" s="878">
        <v>52.071779393606811</v>
      </c>
      <c r="O11" s="879">
        <v>1694719</v>
      </c>
      <c r="P11" s="880">
        <v>1076409</v>
      </c>
    </row>
    <row r="12" spans="1:16" ht="14.1" customHeight="1" x14ac:dyDescent="0.2">
      <c r="A12" s="650">
        <v>2007</v>
      </c>
      <c r="B12" s="651" t="s">
        <v>119</v>
      </c>
      <c r="C12" s="652"/>
      <c r="D12" s="653"/>
      <c r="E12" s="658">
        <v>6544886</v>
      </c>
      <c r="F12" s="659">
        <v>-7.4546604778279013</v>
      </c>
      <c r="G12" s="660">
        <v>3415082</v>
      </c>
      <c r="H12" s="660">
        <v>3129804</v>
      </c>
      <c r="I12" s="658">
        <v>4173350</v>
      </c>
      <c r="J12" s="659">
        <v>-1.5444407117459202</v>
      </c>
      <c r="K12" s="660">
        <v>2400086</v>
      </c>
      <c r="L12" s="660">
        <v>1773264</v>
      </c>
      <c r="M12" s="658">
        <v>3211819</v>
      </c>
      <c r="N12" s="659">
        <v>15.902946381401373</v>
      </c>
      <c r="O12" s="660">
        <v>2359332</v>
      </c>
      <c r="P12" s="661">
        <v>852487</v>
      </c>
    </row>
    <row r="13" spans="1:16" ht="14.1" customHeight="1" x14ac:dyDescent="0.2">
      <c r="A13" s="650">
        <v>2008</v>
      </c>
      <c r="B13" s="651" t="s">
        <v>119</v>
      </c>
      <c r="C13" s="652"/>
      <c r="D13" s="653"/>
      <c r="E13" s="658">
        <v>7080399</v>
      </c>
      <c r="F13" s="659">
        <v>8.1821593225611657</v>
      </c>
      <c r="G13" s="660">
        <v>4283025</v>
      </c>
      <c r="H13" s="660">
        <v>2797374</v>
      </c>
      <c r="I13" s="658">
        <v>4461842</v>
      </c>
      <c r="J13" s="659">
        <v>6.9127199971246167</v>
      </c>
      <c r="K13" s="660">
        <v>2546020</v>
      </c>
      <c r="L13" s="660">
        <v>1915822</v>
      </c>
      <c r="M13" s="658">
        <v>3606924</v>
      </c>
      <c r="N13" s="659">
        <v>12.301596073751364</v>
      </c>
      <c r="O13" s="660">
        <v>2585458</v>
      </c>
      <c r="P13" s="661">
        <v>1021466</v>
      </c>
    </row>
    <row r="14" spans="1:16" s="666" customFormat="1" ht="14.1" hidden="1" customHeight="1" x14ac:dyDescent="0.2">
      <c r="A14" s="650"/>
      <c r="B14" s="663" t="s">
        <v>30</v>
      </c>
      <c r="C14" s="664"/>
      <c r="D14" s="653"/>
      <c r="E14" s="654">
        <v>538373</v>
      </c>
      <c r="F14" s="655">
        <v>9.3522827215134505</v>
      </c>
      <c r="G14" s="656">
        <v>345960</v>
      </c>
      <c r="H14" s="656">
        <v>192413</v>
      </c>
      <c r="I14" s="654">
        <v>326902</v>
      </c>
      <c r="J14" s="655">
        <v>6.4914080951217423</v>
      </c>
      <c r="K14" s="656">
        <v>196798</v>
      </c>
      <c r="L14" s="656">
        <v>130104</v>
      </c>
      <c r="M14" s="654">
        <v>232804</v>
      </c>
      <c r="N14" s="655">
        <v>3.5466797135613515</v>
      </c>
      <c r="O14" s="656">
        <v>167667</v>
      </c>
      <c r="P14" s="657">
        <v>65137</v>
      </c>
    </row>
    <row r="15" spans="1:16" ht="14.1" hidden="1" customHeight="1" x14ac:dyDescent="0.2">
      <c r="A15" s="662"/>
      <c r="B15" s="663" t="s">
        <v>31</v>
      </c>
      <c r="C15" s="664"/>
      <c r="D15" s="653"/>
      <c r="E15" s="654">
        <v>492881</v>
      </c>
      <c r="F15" s="655">
        <v>-8.4499036913069592</v>
      </c>
      <c r="G15" s="656">
        <v>315650</v>
      </c>
      <c r="H15" s="656">
        <v>177231</v>
      </c>
      <c r="I15" s="654">
        <v>320337</v>
      </c>
      <c r="J15" s="655">
        <v>-2.0082471199319718</v>
      </c>
      <c r="K15" s="656">
        <v>193851</v>
      </c>
      <c r="L15" s="656">
        <v>126486</v>
      </c>
      <c r="M15" s="654">
        <v>356899</v>
      </c>
      <c r="N15" s="655">
        <v>53.304496486314676</v>
      </c>
      <c r="O15" s="656">
        <v>292506</v>
      </c>
      <c r="P15" s="657">
        <v>64393</v>
      </c>
    </row>
    <row r="16" spans="1:16" ht="14.1" hidden="1" customHeight="1" x14ac:dyDescent="0.2">
      <c r="A16" s="662"/>
      <c r="B16" s="663" t="s">
        <v>300</v>
      </c>
      <c r="C16" s="664"/>
      <c r="D16" s="653"/>
      <c r="E16" s="654">
        <v>454186</v>
      </c>
      <c r="F16" s="655">
        <v>-7.8507793970552742</v>
      </c>
      <c r="G16" s="656">
        <v>262864</v>
      </c>
      <c r="H16" s="656">
        <v>191322</v>
      </c>
      <c r="I16" s="654">
        <v>362232</v>
      </c>
      <c r="J16" s="655">
        <v>13.078414294945627</v>
      </c>
      <c r="K16" s="656">
        <v>218457</v>
      </c>
      <c r="L16" s="656">
        <v>143775</v>
      </c>
      <c r="M16" s="654">
        <v>292784</v>
      </c>
      <c r="N16" s="655">
        <v>-17.964466137478674</v>
      </c>
      <c r="O16" s="656">
        <v>215916</v>
      </c>
      <c r="P16" s="657">
        <v>76868</v>
      </c>
    </row>
    <row r="17" spans="1:16" ht="14.1" hidden="1" customHeight="1" x14ac:dyDescent="0.2">
      <c r="A17" s="662"/>
      <c r="B17" s="663" t="s">
        <v>32</v>
      </c>
      <c r="C17" s="664"/>
      <c r="D17" s="653"/>
      <c r="E17" s="654">
        <v>567556</v>
      </c>
      <c r="F17" s="655">
        <v>-14.165979810200769</v>
      </c>
      <c r="G17" s="656">
        <v>342422</v>
      </c>
      <c r="H17" s="656">
        <v>225134</v>
      </c>
      <c r="I17" s="654">
        <v>398559</v>
      </c>
      <c r="J17" s="655">
        <v>16.331587888128052</v>
      </c>
      <c r="K17" s="656">
        <v>236211</v>
      </c>
      <c r="L17" s="656">
        <v>162348</v>
      </c>
      <c r="M17" s="654">
        <v>313770</v>
      </c>
      <c r="N17" s="655">
        <v>-38.072739956241875</v>
      </c>
      <c r="O17" s="656">
        <v>227582</v>
      </c>
      <c r="P17" s="657">
        <v>86188</v>
      </c>
    </row>
    <row r="18" spans="1:16" ht="14.1" hidden="1" customHeight="1" x14ac:dyDescent="0.2">
      <c r="A18" s="662"/>
      <c r="B18" s="663" t="s">
        <v>33</v>
      </c>
      <c r="C18" s="664"/>
      <c r="D18" s="653"/>
      <c r="E18" s="654">
        <v>619542</v>
      </c>
      <c r="F18" s="655">
        <v>9.1596247771144945</v>
      </c>
      <c r="G18" s="656">
        <v>385680</v>
      </c>
      <c r="H18" s="656">
        <v>233862</v>
      </c>
      <c r="I18" s="654">
        <v>373243</v>
      </c>
      <c r="J18" s="655">
        <v>-6.3518826572728226</v>
      </c>
      <c r="K18" s="656">
        <v>211837</v>
      </c>
      <c r="L18" s="656">
        <v>161406</v>
      </c>
      <c r="M18" s="654">
        <v>296432</v>
      </c>
      <c r="N18" s="655">
        <v>-5.5257035408101451</v>
      </c>
      <c r="O18" s="656">
        <v>211426</v>
      </c>
      <c r="P18" s="657">
        <v>85006</v>
      </c>
    </row>
    <row r="19" spans="1:16" ht="14.1" hidden="1" customHeight="1" x14ac:dyDescent="0.2">
      <c r="A19" s="662"/>
      <c r="B19" s="663" t="s">
        <v>34</v>
      </c>
      <c r="C19" s="664"/>
      <c r="D19" s="653"/>
      <c r="E19" s="654">
        <v>599631</v>
      </c>
      <c r="F19" s="655">
        <v>-3.213825697047179</v>
      </c>
      <c r="G19" s="656">
        <v>370245</v>
      </c>
      <c r="H19" s="656">
        <v>229386</v>
      </c>
      <c r="I19" s="654">
        <v>384678</v>
      </c>
      <c r="J19" s="655">
        <v>3.0636877315850519</v>
      </c>
      <c r="K19" s="656">
        <v>216915</v>
      </c>
      <c r="L19" s="656">
        <v>167763</v>
      </c>
      <c r="M19" s="654">
        <v>299895</v>
      </c>
      <c r="N19" s="655">
        <v>1.168227451827053</v>
      </c>
      <c r="O19" s="656">
        <v>212235</v>
      </c>
      <c r="P19" s="657">
        <v>87660</v>
      </c>
    </row>
    <row r="20" spans="1:16" ht="14.1" hidden="1" customHeight="1" x14ac:dyDescent="0.2">
      <c r="A20" s="662"/>
      <c r="B20" s="663" t="s">
        <v>35</v>
      </c>
      <c r="C20" s="664"/>
      <c r="D20" s="653"/>
      <c r="E20" s="654">
        <v>643682</v>
      </c>
      <c r="F20" s="655">
        <v>7.3463513394070645</v>
      </c>
      <c r="G20" s="656">
        <v>398532</v>
      </c>
      <c r="H20" s="656">
        <v>245150</v>
      </c>
      <c r="I20" s="654">
        <v>384130</v>
      </c>
      <c r="J20" s="655">
        <v>-0.14245680803165461</v>
      </c>
      <c r="K20" s="656">
        <v>219262</v>
      </c>
      <c r="L20" s="656">
        <v>164868</v>
      </c>
      <c r="M20" s="654">
        <v>304174</v>
      </c>
      <c r="N20" s="655">
        <v>1.4268327247870083</v>
      </c>
      <c r="O20" s="656">
        <v>218983</v>
      </c>
      <c r="P20" s="657">
        <v>85191</v>
      </c>
    </row>
    <row r="21" spans="1:16" ht="14.1" hidden="1" customHeight="1" x14ac:dyDescent="0.2">
      <c r="A21" s="662"/>
      <c r="B21" s="663" t="s">
        <v>184</v>
      </c>
      <c r="C21" s="664"/>
      <c r="D21" s="653"/>
      <c r="E21" s="654">
        <v>633352</v>
      </c>
      <c r="F21" s="655">
        <v>-1.6048297140513479</v>
      </c>
      <c r="G21" s="656">
        <v>394229</v>
      </c>
      <c r="H21" s="656">
        <v>239123</v>
      </c>
      <c r="I21" s="654">
        <v>369412</v>
      </c>
      <c r="J21" s="655">
        <v>-3.831515372399974</v>
      </c>
      <c r="K21" s="656">
        <v>205059</v>
      </c>
      <c r="L21" s="656">
        <v>164353</v>
      </c>
      <c r="M21" s="654">
        <v>290807</v>
      </c>
      <c r="N21" s="655">
        <v>-1.8975684136665394</v>
      </c>
      <c r="O21" s="656">
        <v>200300</v>
      </c>
      <c r="P21" s="657">
        <v>90507</v>
      </c>
    </row>
    <row r="22" spans="1:16" ht="14.1" hidden="1" customHeight="1" x14ac:dyDescent="0.2">
      <c r="A22" s="662"/>
      <c r="B22" s="663" t="s">
        <v>129</v>
      </c>
      <c r="C22" s="664"/>
      <c r="D22" s="653"/>
      <c r="E22" s="654">
        <v>664533</v>
      </c>
      <c r="F22" s="655">
        <v>3.2393324654099276</v>
      </c>
      <c r="G22" s="656">
        <v>346296</v>
      </c>
      <c r="H22" s="656">
        <v>318237</v>
      </c>
      <c r="I22" s="654">
        <v>417260</v>
      </c>
      <c r="J22" s="655">
        <v>8.6246843516517799</v>
      </c>
      <c r="K22" s="656">
        <v>239705</v>
      </c>
      <c r="L22" s="656">
        <v>177555</v>
      </c>
      <c r="M22" s="654">
        <v>338171</v>
      </c>
      <c r="N22" s="655">
        <v>14.080463647649367</v>
      </c>
      <c r="O22" s="656">
        <v>238119</v>
      </c>
      <c r="P22" s="657">
        <v>100052</v>
      </c>
    </row>
    <row r="23" spans="1:16" s="861" customFormat="1" ht="14.1" hidden="1" customHeight="1" x14ac:dyDescent="0.2">
      <c r="A23" s="853"/>
      <c r="B23" s="854" t="s">
        <v>130</v>
      </c>
      <c r="C23" s="855"/>
      <c r="D23" s="856"/>
      <c r="E23" s="857">
        <v>661784</v>
      </c>
      <c r="F23" s="858">
        <v>-0.41367396352024466</v>
      </c>
      <c r="G23" s="859">
        <v>399492</v>
      </c>
      <c r="H23" s="859">
        <v>262292</v>
      </c>
      <c r="I23" s="857">
        <v>410310</v>
      </c>
      <c r="J23" s="858">
        <v>-1.6656281455207811</v>
      </c>
      <c r="K23" s="859">
        <v>230971</v>
      </c>
      <c r="L23" s="859">
        <v>179339</v>
      </c>
      <c r="M23" s="857">
        <v>323638</v>
      </c>
      <c r="N23" s="858">
        <v>-4.2975299478666074</v>
      </c>
      <c r="O23" s="859">
        <v>221793</v>
      </c>
      <c r="P23" s="860">
        <v>101845</v>
      </c>
    </row>
    <row r="24" spans="1:16" ht="14.1" hidden="1" customHeight="1" x14ac:dyDescent="0.2">
      <c r="A24" s="853"/>
      <c r="B24" s="854" t="s">
        <v>185</v>
      </c>
      <c r="C24" s="855"/>
      <c r="D24" s="856"/>
      <c r="E24" s="857">
        <v>622624</v>
      </c>
      <c r="F24" s="858">
        <v>-5.917338587817178</v>
      </c>
      <c r="G24" s="859">
        <v>373269</v>
      </c>
      <c r="H24" s="859">
        <v>249355</v>
      </c>
      <c r="I24" s="857">
        <v>371017</v>
      </c>
      <c r="J24" s="858">
        <v>-9.5764178304209029</v>
      </c>
      <c r="K24" s="859">
        <v>190179</v>
      </c>
      <c r="L24" s="859">
        <v>180838</v>
      </c>
      <c r="M24" s="857">
        <v>294138</v>
      </c>
      <c r="N24" s="858">
        <v>-9.1151224516280553</v>
      </c>
      <c r="O24" s="859">
        <v>200651</v>
      </c>
      <c r="P24" s="860">
        <v>93487</v>
      </c>
    </row>
    <row r="25" spans="1:16" ht="14.1" hidden="1" customHeight="1" x14ac:dyDescent="0.2">
      <c r="A25" s="853"/>
      <c r="B25" s="854" t="s">
        <v>186</v>
      </c>
      <c r="C25" s="855"/>
      <c r="D25" s="856"/>
      <c r="E25" s="857">
        <v>582255</v>
      </c>
      <c r="F25" s="858">
        <v>-6.4836883897825937</v>
      </c>
      <c r="G25" s="859">
        <v>348386</v>
      </c>
      <c r="H25" s="859">
        <v>233869</v>
      </c>
      <c r="I25" s="857">
        <v>343762</v>
      </c>
      <c r="J25" s="858">
        <v>-7.3460245756932991</v>
      </c>
      <c r="K25" s="859">
        <v>186775</v>
      </c>
      <c r="L25" s="859">
        <v>156987</v>
      </c>
      <c r="M25" s="857">
        <v>263412</v>
      </c>
      <c r="N25" s="858">
        <v>-10.446117128694699</v>
      </c>
      <c r="O25" s="859">
        <v>178280</v>
      </c>
      <c r="P25" s="860">
        <v>85132</v>
      </c>
    </row>
    <row r="26" spans="1:16" ht="14.1" customHeight="1" x14ac:dyDescent="0.2">
      <c r="A26" s="888">
        <v>2009</v>
      </c>
      <c r="B26" s="899" t="s">
        <v>119</v>
      </c>
      <c r="C26" s="900"/>
      <c r="D26" s="901"/>
      <c r="E26" s="902">
        <f>G26+H26</f>
        <v>7769544</v>
      </c>
      <c r="F26" s="903">
        <f>(E26/E13-1)*100</f>
        <v>9.7331379206171853</v>
      </c>
      <c r="G26" s="904">
        <f>SUM(G27:G38)</f>
        <v>4407067</v>
      </c>
      <c r="H26" s="904">
        <f>SUM(H27:H38)</f>
        <v>3362477</v>
      </c>
      <c r="I26" s="902">
        <f>K26+L26</f>
        <v>4473905</v>
      </c>
      <c r="J26" s="903">
        <f>(I26/I13-1)*100</f>
        <v>0.2703591924590798</v>
      </c>
      <c r="K26" s="904">
        <f>SUM(K27:K38)</f>
        <v>2416025</v>
      </c>
      <c r="L26" s="904">
        <f>SUM(L27:L38)</f>
        <v>2057880</v>
      </c>
      <c r="M26" s="902">
        <f>O26+P26</f>
        <v>3325257</v>
      </c>
      <c r="N26" s="903">
        <f>(M26/M13-1)*100</f>
        <v>-7.809063900431501</v>
      </c>
      <c r="O26" s="904">
        <f>SUM(O27:O38)</f>
        <v>2148896</v>
      </c>
      <c r="P26" s="905">
        <f>SUM(P27:P38)</f>
        <v>1176361</v>
      </c>
    </row>
    <row r="27" spans="1:16" ht="14.1" hidden="1" customHeight="1" x14ac:dyDescent="0.2">
      <c r="A27" s="888"/>
      <c r="B27" s="854" t="s">
        <v>30</v>
      </c>
      <c r="C27" s="855"/>
      <c r="D27" s="856"/>
      <c r="E27" s="857">
        <v>571989</v>
      </c>
      <c r="F27" s="858">
        <v>-1.7631450137826188</v>
      </c>
      <c r="G27" s="859">
        <v>351482</v>
      </c>
      <c r="H27" s="859">
        <v>220507</v>
      </c>
      <c r="I27" s="857">
        <v>324225</v>
      </c>
      <c r="J27" s="858">
        <v>-5.6832925105159919</v>
      </c>
      <c r="K27" s="859">
        <v>179391</v>
      </c>
      <c r="L27" s="859">
        <v>144834</v>
      </c>
      <c r="M27" s="857">
        <v>259081</v>
      </c>
      <c r="N27" s="858">
        <v>-1.6441923678496062</v>
      </c>
      <c r="O27" s="859">
        <v>175173</v>
      </c>
      <c r="P27" s="860">
        <v>83908</v>
      </c>
    </row>
    <row r="28" spans="1:16" ht="14.1" hidden="1" customHeight="1" x14ac:dyDescent="0.2">
      <c r="A28" s="888"/>
      <c r="B28" s="854" t="s">
        <v>31</v>
      </c>
      <c r="C28" s="855"/>
      <c r="D28" s="856"/>
      <c r="E28" s="857">
        <v>576420</v>
      </c>
      <c r="F28" s="858">
        <v>0.77466524705893658</v>
      </c>
      <c r="G28" s="859">
        <v>330381</v>
      </c>
      <c r="H28" s="859">
        <v>246039</v>
      </c>
      <c r="I28" s="857">
        <v>320393</v>
      </c>
      <c r="J28" s="858">
        <v>-1.1818952887655221</v>
      </c>
      <c r="K28" s="859">
        <v>178530</v>
      </c>
      <c r="L28" s="859">
        <v>141863</v>
      </c>
      <c r="M28" s="857">
        <v>254673</v>
      </c>
      <c r="N28" s="858">
        <v>-1.7013984043600217</v>
      </c>
      <c r="O28" s="859">
        <v>170129</v>
      </c>
      <c r="P28" s="860">
        <v>84544</v>
      </c>
    </row>
    <row r="29" spans="1:16" ht="14.1" hidden="1" customHeight="1" x14ac:dyDescent="0.2">
      <c r="A29" s="888"/>
      <c r="B29" s="854" t="s">
        <v>300</v>
      </c>
      <c r="C29" s="855"/>
      <c r="D29" s="856"/>
      <c r="E29" s="857">
        <v>648780</v>
      </c>
      <c r="F29" s="858">
        <v>12.553346518163844</v>
      </c>
      <c r="G29" s="859">
        <v>395139</v>
      </c>
      <c r="H29" s="859">
        <v>253641</v>
      </c>
      <c r="I29" s="857">
        <v>429440</v>
      </c>
      <c r="J29" s="858">
        <v>34.035387789371185</v>
      </c>
      <c r="K29" s="859">
        <v>235846</v>
      </c>
      <c r="L29" s="859">
        <v>193594</v>
      </c>
      <c r="M29" s="857">
        <v>327944</v>
      </c>
      <c r="N29" s="858">
        <v>28.770619578832466</v>
      </c>
      <c r="O29" s="859">
        <v>219322</v>
      </c>
      <c r="P29" s="860">
        <v>108622</v>
      </c>
    </row>
    <row r="30" spans="1:16" ht="14.1" hidden="1" customHeight="1" x14ac:dyDescent="0.2">
      <c r="A30" s="888"/>
      <c r="B30" s="854" t="s">
        <v>32</v>
      </c>
      <c r="C30" s="855"/>
      <c r="D30" s="856"/>
      <c r="E30" s="857">
        <v>616186</v>
      </c>
      <c r="F30" s="858">
        <v>-5.0238909954067656</v>
      </c>
      <c r="G30" s="859">
        <v>357801</v>
      </c>
      <c r="H30" s="859">
        <v>258385</v>
      </c>
      <c r="I30" s="857">
        <v>391472</v>
      </c>
      <c r="J30" s="858">
        <v>-8.8412816691505256</v>
      </c>
      <c r="K30" s="859">
        <v>211190</v>
      </c>
      <c r="L30" s="859">
        <v>180282</v>
      </c>
      <c r="M30" s="857">
        <v>300592</v>
      </c>
      <c r="N30" s="858">
        <v>-8.3404483692337656</v>
      </c>
      <c r="O30" s="859">
        <v>195697</v>
      </c>
      <c r="P30" s="860">
        <v>104895</v>
      </c>
    </row>
    <row r="31" spans="1:16" ht="14.1" hidden="1" customHeight="1" x14ac:dyDescent="0.2">
      <c r="A31" s="888"/>
      <c r="B31" s="854" t="s">
        <v>33</v>
      </c>
      <c r="C31" s="855"/>
      <c r="D31" s="856"/>
      <c r="E31" s="857">
        <v>657294</v>
      </c>
      <c r="F31" s="858">
        <v>6.6713622185508914</v>
      </c>
      <c r="G31" s="859">
        <v>369898</v>
      </c>
      <c r="H31" s="859">
        <v>287396</v>
      </c>
      <c r="I31" s="857">
        <v>381426</v>
      </c>
      <c r="J31" s="858">
        <v>-2.5662116319941197</v>
      </c>
      <c r="K31" s="859">
        <v>201044</v>
      </c>
      <c r="L31" s="859">
        <v>180382</v>
      </c>
      <c r="M31" s="857">
        <v>303983</v>
      </c>
      <c r="N31" s="858">
        <v>1.1281072017884641</v>
      </c>
      <c r="O31" s="859">
        <v>198798</v>
      </c>
      <c r="P31" s="860">
        <v>105185</v>
      </c>
    </row>
    <row r="32" spans="1:16" ht="14.1" hidden="1" customHeight="1" x14ac:dyDescent="0.2">
      <c r="A32" s="888"/>
      <c r="B32" s="854" t="s">
        <v>34</v>
      </c>
      <c r="C32" s="855"/>
      <c r="D32" s="856"/>
      <c r="E32" s="857">
        <v>724561</v>
      </c>
      <c r="F32" s="858">
        <v>10.23392880507048</v>
      </c>
      <c r="G32" s="859">
        <v>430955</v>
      </c>
      <c r="H32" s="859">
        <v>293606</v>
      </c>
      <c r="I32" s="857">
        <v>384470</v>
      </c>
      <c r="J32" s="858">
        <v>0.79805781462196634</v>
      </c>
      <c r="K32" s="859">
        <v>207847</v>
      </c>
      <c r="L32" s="859">
        <v>176623</v>
      </c>
      <c r="M32" s="857">
        <v>272568</v>
      </c>
      <c r="N32" s="858">
        <v>-10.334459492800585</v>
      </c>
      <c r="O32" s="859">
        <v>170381</v>
      </c>
      <c r="P32" s="860">
        <v>102187</v>
      </c>
    </row>
    <row r="33" spans="1:16" ht="14.1" hidden="1" customHeight="1" x14ac:dyDescent="0.2">
      <c r="A33" s="888"/>
      <c r="B33" s="854" t="s">
        <v>35</v>
      </c>
      <c r="C33" s="855"/>
      <c r="D33" s="856"/>
      <c r="E33" s="857">
        <v>659903</v>
      </c>
      <c r="F33" s="858">
        <v>-8.9237483110462748</v>
      </c>
      <c r="G33" s="859">
        <v>351732</v>
      </c>
      <c r="H33" s="859">
        <v>308171</v>
      </c>
      <c r="I33" s="857">
        <v>379604</v>
      </c>
      <c r="J33" s="858">
        <v>-1.2656384113194807</v>
      </c>
      <c r="K33" s="859">
        <v>199731</v>
      </c>
      <c r="L33" s="859">
        <v>179873</v>
      </c>
      <c r="M33" s="857">
        <v>260002</v>
      </c>
      <c r="N33" s="858">
        <v>-4.6102257051451438</v>
      </c>
      <c r="O33" s="859">
        <v>163510</v>
      </c>
      <c r="P33" s="860">
        <v>96492</v>
      </c>
    </row>
    <row r="34" spans="1:16" ht="14.1" hidden="1" customHeight="1" x14ac:dyDescent="0.2">
      <c r="A34" s="888"/>
      <c r="B34" s="854" t="s">
        <v>184</v>
      </c>
      <c r="C34" s="855"/>
      <c r="D34" s="856"/>
      <c r="E34" s="857">
        <v>669822</v>
      </c>
      <c r="F34" s="858">
        <v>1.5030996979859212</v>
      </c>
      <c r="G34" s="859">
        <v>352398</v>
      </c>
      <c r="H34" s="859">
        <v>317424</v>
      </c>
      <c r="I34" s="857">
        <v>394787</v>
      </c>
      <c r="J34" s="858">
        <v>3.9996944183938954</v>
      </c>
      <c r="K34" s="859">
        <v>208710</v>
      </c>
      <c r="L34" s="859">
        <v>186077</v>
      </c>
      <c r="M34" s="857">
        <v>274959</v>
      </c>
      <c r="N34" s="858">
        <v>5.7526480565534222</v>
      </c>
      <c r="O34" s="859">
        <v>170818</v>
      </c>
      <c r="P34" s="860">
        <v>104141</v>
      </c>
    </row>
    <row r="35" spans="1:16" ht="14.1" hidden="1" customHeight="1" x14ac:dyDescent="0.2">
      <c r="A35" s="888"/>
      <c r="B35" s="854" t="s">
        <v>129</v>
      </c>
      <c r="C35" s="855"/>
      <c r="D35" s="856"/>
      <c r="E35" s="857">
        <v>724086</v>
      </c>
      <c r="F35" s="858">
        <v>8.1012567517937626</v>
      </c>
      <c r="G35" s="859">
        <v>408614</v>
      </c>
      <c r="H35" s="859">
        <v>315472</v>
      </c>
      <c r="I35" s="857">
        <v>402192</v>
      </c>
      <c r="J35" s="858">
        <v>1.8756949950226254</v>
      </c>
      <c r="K35" s="859">
        <v>221755</v>
      </c>
      <c r="L35" s="859">
        <v>180437</v>
      </c>
      <c r="M35" s="857">
        <v>296101</v>
      </c>
      <c r="N35" s="858">
        <v>7.6891463818242078</v>
      </c>
      <c r="O35" s="859">
        <v>191583</v>
      </c>
      <c r="P35" s="860">
        <v>104518</v>
      </c>
    </row>
    <row r="36" spans="1:16" ht="14.1" hidden="1" customHeight="1" x14ac:dyDescent="0.2">
      <c r="A36" s="888"/>
      <c r="B36" s="854" t="s">
        <v>130</v>
      </c>
      <c r="C36" s="855"/>
      <c r="D36" s="856"/>
      <c r="E36" s="857">
        <v>694241</v>
      </c>
      <c r="F36" s="858">
        <v>-4.1217479691638808</v>
      </c>
      <c r="G36" s="859">
        <v>397685</v>
      </c>
      <c r="H36" s="859">
        <v>296556</v>
      </c>
      <c r="I36" s="857">
        <v>378998</v>
      </c>
      <c r="J36" s="858">
        <v>-5.7668974022357489</v>
      </c>
      <c r="K36" s="859">
        <v>202434</v>
      </c>
      <c r="L36" s="859">
        <v>176564</v>
      </c>
      <c r="M36" s="857">
        <v>275939</v>
      </c>
      <c r="N36" s="858">
        <v>-6.8091630896214506</v>
      </c>
      <c r="O36" s="859">
        <v>174872</v>
      </c>
      <c r="P36" s="860">
        <v>101067</v>
      </c>
    </row>
    <row r="37" spans="1:16" ht="14.1" hidden="1" customHeight="1" x14ac:dyDescent="0.2">
      <c r="A37" s="888"/>
      <c r="B37" s="854" t="s">
        <v>185</v>
      </c>
      <c r="C37" s="855"/>
      <c r="D37" s="856"/>
      <c r="E37" s="857">
        <v>646373</v>
      </c>
      <c r="F37" s="858">
        <v>-6.8950119627045892</v>
      </c>
      <c r="G37" s="859">
        <v>356849</v>
      </c>
      <c r="H37" s="859">
        <v>289524</v>
      </c>
      <c r="I37" s="857">
        <v>377265</v>
      </c>
      <c r="J37" s="858">
        <v>-0.45725834964828183</v>
      </c>
      <c r="K37" s="859">
        <v>213412</v>
      </c>
      <c r="L37" s="859">
        <v>163853</v>
      </c>
      <c r="M37" s="857">
        <v>278871</v>
      </c>
      <c r="N37" s="858">
        <v>1.062553680342404</v>
      </c>
      <c r="O37" s="859">
        <v>184353</v>
      </c>
      <c r="P37" s="860">
        <v>94518</v>
      </c>
    </row>
    <row r="38" spans="1:16" ht="14.1" hidden="1" customHeight="1" x14ac:dyDescent="0.2">
      <c r="A38" s="888"/>
      <c r="B38" s="854" t="s">
        <v>186</v>
      </c>
      <c r="C38" s="855"/>
      <c r="D38" s="856"/>
      <c r="E38" s="857">
        <v>579889</v>
      </c>
      <c r="F38" s="858">
        <v>-10.285701908959688</v>
      </c>
      <c r="G38" s="859">
        <v>304133</v>
      </c>
      <c r="H38" s="859">
        <v>275756</v>
      </c>
      <c r="I38" s="857">
        <v>309633</v>
      </c>
      <c r="J38" s="858">
        <v>-17.926921394775551</v>
      </c>
      <c r="K38" s="859">
        <v>156135</v>
      </c>
      <c r="L38" s="859">
        <v>153498</v>
      </c>
      <c r="M38" s="857">
        <v>220544</v>
      </c>
      <c r="N38" s="858">
        <v>-20.915405330780178</v>
      </c>
      <c r="O38" s="859">
        <v>134260</v>
      </c>
      <c r="P38" s="860">
        <v>86284</v>
      </c>
    </row>
    <row r="39" spans="1:16" ht="14.1" customHeight="1" x14ac:dyDescent="0.2">
      <c r="A39" s="888">
        <v>2010</v>
      </c>
      <c r="B39" s="899" t="s">
        <v>119</v>
      </c>
      <c r="C39" s="855"/>
      <c r="D39" s="856"/>
      <c r="E39" s="902">
        <f>G39+H39</f>
        <v>7813606</v>
      </c>
      <c r="F39" s="903">
        <f>(E39/E26-1)*100</f>
        <v>0.56711178931478923</v>
      </c>
      <c r="G39" s="904">
        <f>SUM(G40:G51)</f>
        <v>4316661</v>
      </c>
      <c r="H39" s="904">
        <f>SUM(H40:H51)</f>
        <v>3496945</v>
      </c>
      <c r="I39" s="902">
        <f>K39+L39</f>
        <v>4639867</v>
      </c>
      <c r="J39" s="903">
        <f>(I39/I26-1)*100</f>
        <v>3.7095557460428807</v>
      </c>
      <c r="K39" s="904">
        <f>SUM(K40:K51)</f>
        <v>2647912</v>
      </c>
      <c r="L39" s="904">
        <f>SUM(L40:L51)</f>
        <v>1991955</v>
      </c>
      <c r="M39" s="902">
        <f>O39+P39</f>
        <v>3233763</v>
      </c>
      <c r="N39" s="903">
        <f>(M39/M26-1)*100</f>
        <v>-2.7514865768269892</v>
      </c>
      <c r="O39" s="904">
        <f>SUM(O40:O51)</f>
        <v>2131567</v>
      </c>
      <c r="P39" s="905">
        <f>SUM(P40:P51)</f>
        <v>1102196</v>
      </c>
    </row>
    <row r="40" spans="1:16" ht="14.1" hidden="1" customHeight="1" x14ac:dyDescent="0.2">
      <c r="A40" s="1053"/>
      <c r="B40" s="854" t="s">
        <v>30</v>
      </c>
      <c r="C40" s="855"/>
      <c r="D40" s="856"/>
      <c r="E40" s="857">
        <v>549839</v>
      </c>
      <c r="F40" s="858">
        <v>-5.1820262153619012</v>
      </c>
      <c r="G40" s="859">
        <v>306396</v>
      </c>
      <c r="H40" s="859">
        <v>243443</v>
      </c>
      <c r="I40" s="857">
        <v>334426</v>
      </c>
      <c r="J40" s="858">
        <v>8.0072214524937522</v>
      </c>
      <c r="K40" s="859">
        <v>195121</v>
      </c>
      <c r="L40" s="859">
        <v>139305</v>
      </c>
      <c r="M40" s="857">
        <v>234968</v>
      </c>
      <c r="N40" s="858">
        <v>6.5401915264074351</v>
      </c>
      <c r="O40" s="859">
        <v>154814</v>
      </c>
      <c r="P40" s="860">
        <v>80154</v>
      </c>
    </row>
    <row r="41" spans="1:16" ht="14.1" hidden="1" customHeight="1" x14ac:dyDescent="0.2">
      <c r="A41" s="888"/>
      <c r="B41" s="854" t="s">
        <v>31</v>
      </c>
      <c r="C41" s="855"/>
      <c r="D41" s="856"/>
      <c r="E41" s="857">
        <v>553321</v>
      </c>
      <c r="F41" s="858">
        <v>0.633276286331097</v>
      </c>
      <c r="G41" s="859">
        <v>320150</v>
      </c>
      <c r="H41" s="859">
        <v>233171</v>
      </c>
      <c r="I41" s="857">
        <v>313125</v>
      </c>
      <c r="J41" s="858">
        <v>-6.369421037837963</v>
      </c>
      <c r="K41" s="859">
        <v>176708</v>
      </c>
      <c r="L41" s="859">
        <v>136417</v>
      </c>
      <c r="M41" s="857">
        <v>230550</v>
      </c>
      <c r="N41" s="858">
        <v>-1.8802560348643249</v>
      </c>
      <c r="O41" s="859">
        <v>153565</v>
      </c>
      <c r="P41" s="860">
        <v>76985</v>
      </c>
    </row>
    <row r="42" spans="1:16" ht="14.1" hidden="1" customHeight="1" x14ac:dyDescent="0.2">
      <c r="A42" s="888"/>
      <c r="B42" s="854" t="s">
        <v>300</v>
      </c>
      <c r="C42" s="855"/>
      <c r="D42" s="856"/>
      <c r="E42" s="857">
        <v>729934</v>
      </c>
      <c r="F42" s="858">
        <v>31.91872348961995</v>
      </c>
      <c r="G42" s="859">
        <v>396924</v>
      </c>
      <c r="H42" s="859">
        <v>333010</v>
      </c>
      <c r="I42" s="857">
        <v>462812</v>
      </c>
      <c r="J42" s="858">
        <v>47.804231536926146</v>
      </c>
      <c r="K42" s="859">
        <v>264626</v>
      </c>
      <c r="L42" s="859">
        <v>198186</v>
      </c>
      <c r="M42" s="857">
        <v>317221</v>
      </c>
      <c r="N42" s="858">
        <v>37.593146822815001</v>
      </c>
      <c r="O42" s="859">
        <v>201855</v>
      </c>
      <c r="P42" s="860">
        <v>115366</v>
      </c>
    </row>
    <row r="43" spans="1:16" ht="14.1" hidden="1" customHeight="1" x14ac:dyDescent="0.2">
      <c r="A43" s="888"/>
      <c r="B43" s="854" t="s">
        <v>32</v>
      </c>
      <c r="C43" s="855"/>
      <c r="D43" s="856"/>
      <c r="E43" s="857">
        <v>627865</v>
      </c>
      <c r="F43" s="858">
        <v>-13.983319039803598</v>
      </c>
      <c r="G43" s="859">
        <v>346228</v>
      </c>
      <c r="H43" s="859">
        <v>281637</v>
      </c>
      <c r="I43" s="857">
        <v>384709</v>
      </c>
      <c r="J43" s="858">
        <v>-16.87575084483548</v>
      </c>
      <c r="K43" s="859">
        <v>221176</v>
      </c>
      <c r="L43" s="859">
        <v>163533</v>
      </c>
      <c r="M43" s="857">
        <v>268344</v>
      </c>
      <c r="N43" s="858">
        <v>-15.407870222967579</v>
      </c>
      <c r="O43" s="859">
        <v>171674</v>
      </c>
      <c r="P43" s="860">
        <v>96670</v>
      </c>
    </row>
    <row r="44" spans="1:16" ht="14.1" hidden="1" customHeight="1" x14ac:dyDescent="0.2">
      <c r="A44" s="888"/>
      <c r="B44" s="854" t="s">
        <v>33</v>
      </c>
      <c r="C44" s="855"/>
      <c r="D44" s="856"/>
      <c r="E44" s="857">
        <v>662873</v>
      </c>
      <c r="F44" s="858">
        <v>5.5757208954154258</v>
      </c>
      <c r="G44" s="859">
        <v>359779</v>
      </c>
      <c r="H44" s="859">
        <v>303094</v>
      </c>
      <c r="I44" s="857">
        <v>396566</v>
      </c>
      <c r="J44" s="858">
        <v>3.0820698242047806</v>
      </c>
      <c r="K44" s="859">
        <v>224437</v>
      </c>
      <c r="L44" s="859">
        <v>172129</v>
      </c>
      <c r="M44" s="857">
        <v>273425</v>
      </c>
      <c r="N44" s="858">
        <v>1.8934651044927309</v>
      </c>
      <c r="O44" s="859">
        <v>178915</v>
      </c>
      <c r="P44" s="860">
        <v>94510</v>
      </c>
    </row>
    <row r="45" spans="1:16" ht="14.1" hidden="1" customHeight="1" x14ac:dyDescent="0.2">
      <c r="A45" s="888"/>
      <c r="B45" s="854" t="s">
        <v>34</v>
      </c>
      <c r="C45" s="855"/>
      <c r="D45" s="856"/>
      <c r="E45" s="857">
        <v>634910</v>
      </c>
      <c r="F45" s="858">
        <v>-4.2184551188538366</v>
      </c>
      <c r="G45" s="859">
        <v>343080</v>
      </c>
      <c r="H45" s="859">
        <v>291830</v>
      </c>
      <c r="I45" s="857">
        <v>372060</v>
      </c>
      <c r="J45" s="858">
        <v>-6.1795514491913117</v>
      </c>
      <c r="K45" s="859">
        <v>205934</v>
      </c>
      <c r="L45" s="859">
        <v>166126</v>
      </c>
      <c r="M45" s="857">
        <v>252340</v>
      </c>
      <c r="N45" s="858">
        <v>-7.7114382371765604</v>
      </c>
      <c r="O45" s="859">
        <v>161493</v>
      </c>
      <c r="P45" s="860">
        <v>90847</v>
      </c>
    </row>
    <row r="46" spans="1:16" ht="14.1" hidden="1" customHeight="1" x14ac:dyDescent="0.2">
      <c r="A46" s="888"/>
      <c r="B46" s="854" t="s">
        <v>35</v>
      </c>
      <c r="C46" s="855"/>
      <c r="D46" s="856"/>
      <c r="E46" s="857">
        <v>661273</v>
      </c>
      <c r="F46" s="858">
        <v>4.1522420500543333</v>
      </c>
      <c r="G46" s="859">
        <v>363314</v>
      </c>
      <c r="H46" s="859">
        <v>297959</v>
      </c>
      <c r="I46" s="857">
        <v>350495</v>
      </c>
      <c r="J46" s="858">
        <v>-5.7961081545987225</v>
      </c>
      <c r="K46" s="859">
        <v>178436</v>
      </c>
      <c r="L46" s="859">
        <v>172059</v>
      </c>
      <c r="M46" s="857">
        <v>224611</v>
      </c>
      <c r="N46" s="858">
        <v>-10.98874534358405</v>
      </c>
      <c r="O46" s="859">
        <v>136423</v>
      </c>
      <c r="P46" s="860">
        <v>88188</v>
      </c>
    </row>
    <row r="47" spans="1:16" ht="14.1" hidden="1" customHeight="1" x14ac:dyDescent="0.2">
      <c r="A47" s="888"/>
      <c r="B47" s="854" t="s">
        <v>184</v>
      </c>
      <c r="C47" s="855"/>
      <c r="D47" s="856"/>
      <c r="E47" s="857">
        <v>690464</v>
      </c>
      <c r="F47" s="858">
        <v>4.4143644153020078</v>
      </c>
      <c r="G47" s="859">
        <v>371183</v>
      </c>
      <c r="H47" s="859">
        <v>319281</v>
      </c>
      <c r="I47" s="857">
        <v>407032</v>
      </c>
      <c r="J47" s="858">
        <v>16.130615272685777</v>
      </c>
      <c r="K47" s="859">
        <v>222828</v>
      </c>
      <c r="L47" s="859">
        <v>184204</v>
      </c>
      <c r="M47" s="857">
        <v>266252</v>
      </c>
      <c r="N47" s="858">
        <v>18.539163264488391</v>
      </c>
      <c r="O47" s="859">
        <v>167258</v>
      </c>
      <c r="P47" s="860">
        <v>98994</v>
      </c>
    </row>
    <row r="48" spans="1:16" ht="14.1" hidden="1" customHeight="1" x14ac:dyDescent="0.2">
      <c r="A48" s="888"/>
      <c r="B48" s="854" t="s">
        <v>129</v>
      </c>
      <c r="C48" s="855"/>
      <c r="D48" s="856"/>
      <c r="E48" s="857">
        <v>674327</v>
      </c>
      <c r="F48" s="858">
        <v>-2.3371240209482336</v>
      </c>
      <c r="G48" s="859">
        <v>369194</v>
      </c>
      <c r="H48" s="859">
        <v>305133</v>
      </c>
      <c r="I48" s="857">
        <v>414055</v>
      </c>
      <c r="J48" s="858">
        <v>1.7254171662178797</v>
      </c>
      <c r="K48" s="859">
        <v>243258</v>
      </c>
      <c r="L48" s="859">
        <v>170797</v>
      </c>
      <c r="M48" s="857">
        <v>274681</v>
      </c>
      <c r="N48" s="858">
        <v>3.1657978156032662</v>
      </c>
      <c r="O48" s="859">
        <v>181494</v>
      </c>
      <c r="P48" s="860">
        <v>93187</v>
      </c>
    </row>
    <row r="49" spans="1:16" ht="14.1" hidden="1" customHeight="1" x14ac:dyDescent="0.2">
      <c r="A49" s="888"/>
      <c r="B49" s="854" t="s">
        <v>130</v>
      </c>
      <c r="C49" s="855"/>
      <c r="D49" s="856"/>
      <c r="E49" s="857">
        <v>722066</v>
      </c>
      <c r="F49" s="858">
        <v>7.0795029711104629</v>
      </c>
      <c r="G49" s="859">
        <v>394357</v>
      </c>
      <c r="H49" s="859">
        <v>327709</v>
      </c>
      <c r="I49" s="857">
        <v>416028</v>
      </c>
      <c r="J49" s="858">
        <v>0.47650674427310857</v>
      </c>
      <c r="K49" s="859">
        <v>253518</v>
      </c>
      <c r="L49" s="859">
        <v>162510</v>
      </c>
      <c r="M49" s="857">
        <v>330153</v>
      </c>
      <c r="N49" s="858">
        <v>20.19506263629447</v>
      </c>
      <c r="O49" s="859">
        <v>235051</v>
      </c>
      <c r="P49" s="860">
        <v>95102</v>
      </c>
    </row>
    <row r="50" spans="1:16" ht="14.1" hidden="1" customHeight="1" x14ac:dyDescent="0.2">
      <c r="A50" s="888"/>
      <c r="B50" s="854" t="s">
        <v>185</v>
      </c>
      <c r="C50" s="855"/>
      <c r="D50" s="856"/>
      <c r="E50" s="857">
        <v>671613</v>
      </c>
      <c r="F50" s="858">
        <v>-6.9873114092063648</v>
      </c>
      <c r="G50" s="859">
        <v>388014</v>
      </c>
      <c r="H50" s="859">
        <v>283599</v>
      </c>
      <c r="I50" s="857">
        <v>398962</v>
      </c>
      <c r="J50" s="858">
        <v>-4.1021277414020174</v>
      </c>
      <c r="K50" s="859">
        <v>236274</v>
      </c>
      <c r="L50" s="859">
        <v>162688</v>
      </c>
      <c r="M50" s="857">
        <v>279665</v>
      </c>
      <c r="N50" s="858">
        <v>-15.292303871235458</v>
      </c>
      <c r="O50" s="859">
        <v>195355</v>
      </c>
      <c r="P50" s="860">
        <v>84310</v>
      </c>
    </row>
    <row r="51" spans="1:16" ht="14.1" hidden="1" customHeight="1" x14ac:dyDescent="0.2">
      <c r="A51" s="1053"/>
      <c r="B51" s="854" t="s">
        <v>186</v>
      </c>
      <c r="C51" s="855"/>
      <c r="D51" s="856"/>
      <c r="E51" s="857">
        <v>635121</v>
      </c>
      <c r="F51" s="858">
        <v>-5.4334862487771973</v>
      </c>
      <c r="G51" s="859">
        <v>358042</v>
      </c>
      <c r="H51" s="859">
        <v>277079</v>
      </c>
      <c r="I51" s="857">
        <v>389597</v>
      </c>
      <c r="J51" s="858">
        <v>-2.3473413508053431</v>
      </c>
      <c r="K51" s="859">
        <v>225596</v>
      </c>
      <c r="L51" s="859">
        <v>164001</v>
      </c>
      <c r="M51" s="857">
        <v>281553</v>
      </c>
      <c r="N51" s="858">
        <v>0.67509341533620315</v>
      </c>
      <c r="O51" s="859">
        <v>193670</v>
      </c>
      <c r="P51" s="860">
        <v>87883</v>
      </c>
    </row>
    <row r="52" spans="1:16" ht="14.1" customHeight="1" x14ac:dyDescent="0.2">
      <c r="A52" s="888">
        <v>2011</v>
      </c>
      <c r="B52" s="899" t="s">
        <v>119</v>
      </c>
      <c r="C52" s="855"/>
      <c r="D52" s="856"/>
      <c r="E52" s="902">
        <f>G52+H52</f>
        <v>8046153</v>
      </c>
      <c r="F52" s="903">
        <f>(E52/E39-1)*100</f>
        <v>2.9761802681117944</v>
      </c>
      <c r="G52" s="904">
        <f>SUM(G53:G64)</f>
        <v>4536044</v>
      </c>
      <c r="H52" s="904">
        <f>SUM(H53:H64)</f>
        <v>3510109</v>
      </c>
      <c r="I52" s="902">
        <f>K52+L52</f>
        <v>4767039</v>
      </c>
      <c r="J52" s="903">
        <f>(I52/I39-1)*100</f>
        <v>2.7408544253531453</v>
      </c>
      <c r="K52" s="904">
        <f>SUM(K53:K64)</f>
        <v>2744344</v>
      </c>
      <c r="L52" s="904">
        <f>SUM(L53:L64)</f>
        <v>2022695</v>
      </c>
      <c r="M52" s="902">
        <f>O52+P52</f>
        <v>3250290</v>
      </c>
      <c r="N52" s="903">
        <f>(M52/M39-1)*100</f>
        <v>0.51107641469088083</v>
      </c>
      <c r="O52" s="904">
        <f>SUM(O53:O64)</f>
        <v>2146431</v>
      </c>
      <c r="P52" s="905">
        <f>SUM(P53:P64)</f>
        <v>1103859</v>
      </c>
    </row>
    <row r="53" spans="1:16" ht="14.1" hidden="1" customHeight="1" x14ac:dyDescent="0.2">
      <c r="A53" s="888"/>
      <c r="B53" s="854" t="s">
        <v>30</v>
      </c>
      <c r="C53" s="855"/>
      <c r="D53" s="856"/>
      <c r="E53" s="857">
        <v>598265</v>
      </c>
      <c r="F53" s="858">
        <v>-5.8029887218341125</v>
      </c>
      <c r="G53" s="859">
        <v>344986</v>
      </c>
      <c r="H53" s="859">
        <v>253279</v>
      </c>
      <c r="I53" s="857">
        <v>355566</v>
      </c>
      <c r="J53" s="858">
        <v>-8.7349235235384288</v>
      </c>
      <c r="K53" s="859">
        <v>210455</v>
      </c>
      <c r="L53" s="859">
        <v>145111</v>
      </c>
      <c r="M53" s="857">
        <v>252696</v>
      </c>
      <c r="N53" s="858">
        <v>-10.24922483511097</v>
      </c>
      <c r="O53" s="859">
        <v>171710</v>
      </c>
      <c r="P53" s="860">
        <v>80986</v>
      </c>
    </row>
    <row r="54" spans="1:16" ht="14.1" hidden="1" customHeight="1" x14ac:dyDescent="0.2">
      <c r="A54" s="888"/>
      <c r="B54" s="854" t="s">
        <v>31</v>
      </c>
      <c r="C54" s="855"/>
      <c r="D54" s="856"/>
      <c r="E54" s="857">
        <v>636847</v>
      </c>
      <c r="F54" s="858">
        <v>6.4489816385715271</v>
      </c>
      <c r="G54" s="859">
        <v>372243</v>
      </c>
      <c r="H54" s="859">
        <v>264604</v>
      </c>
      <c r="I54" s="857">
        <v>394064</v>
      </c>
      <c r="J54" s="858">
        <v>10.827244449694295</v>
      </c>
      <c r="K54" s="859">
        <v>233335</v>
      </c>
      <c r="L54" s="859">
        <v>160729</v>
      </c>
      <c r="M54" s="857">
        <v>281530</v>
      </c>
      <c r="N54" s="858">
        <v>11.410548643429252</v>
      </c>
      <c r="O54" s="859">
        <v>192437</v>
      </c>
      <c r="P54" s="860">
        <v>89093</v>
      </c>
    </row>
    <row r="55" spans="1:16" ht="14.1" hidden="1" customHeight="1" x14ac:dyDescent="0.2">
      <c r="A55" s="888"/>
      <c r="B55" s="854" t="s">
        <v>300</v>
      </c>
      <c r="C55" s="855"/>
      <c r="D55" s="856"/>
      <c r="E55" s="857">
        <v>687942</v>
      </c>
      <c r="F55" s="858">
        <v>8.0231201528781604</v>
      </c>
      <c r="G55" s="859">
        <v>388625</v>
      </c>
      <c r="H55" s="859">
        <v>299317</v>
      </c>
      <c r="I55" s="857">
        <v>408487</v>
      </c>
      <c r="J55" s="858">
        <v>3.6600653700921582</v>
      </c>
      <c r="K55" s="859">
        <v>238637</v>
      </c>
      <c r="L55" s="859">
        <v>169850</v>
      </c>
      <c r="M55" s="857">
        <v>286256</v>
      </c>
      <c r="N55" s="858">
        <v>1.678684332042768</v>
      </c>
      <c r="O55" s="859">
        <v>191801</v>
      </c>
      <c r="P55" s="860">
        <v>94455</v>
      </c>
    </row>
    <row r="56" spans="1:16" ht="14.1" hidden="1" customHeight="1" x14ac:dyDescent="0.2">
      <c r="A56" s="888"/>
      <c r="B56" s="854" t="s">
        <v>32</v>
      </c>
      <c r="C56" s="855"/>
      <c r="D56" s="856"/>
      <c r="E56" s="857">
        <v>660331</v>
      </c>
      <c r="F56" s="858">
        <v>-4.0135650970576027</v>
      </c>
      <c r="G56" s="859">
        <v>382392</v>
      </c>
      <c r="H56" s="859">
        <v>277939</v>
      </c>
      <c r="I56" s="857">
        <v>379500</v>
      </c>
      <c r="J56" s="858">
        <v>-7.0961866595509733</v>
      </c>
      <c r="K56" s="859">
        <v>219220</v>
      </c>
      <c r="L56" s="859">
        <v>160280</v>
      </c>
      <c r="M56" s="857">
        <v>267004</v>
      </c>
      <c r="N56" s="858">
        <v>-6.72544854955005</v>
      </c>
      <c r="O56" s="859">
        <v>174778</v>
      </c>
      <c r="P56" s="860">
        <v>92226</v>
      </c>
    </row>
    <row r="57" spans="1:16" ht="14.1" hidden="1" customHeight="1" x14ac:dyDescent="0.2">
      <c r="A57" s="888"/>
      <c r="B57" s="854" t="s">
        <v>33</v>
      </c>
      <c r="C57" s="855"/>
      <c r="D57" s="856"/>
      <c r="E57" s="857">
        <v>726726</v>
      </c>
      <c r="F57" s="858">
        <v>10.054805847370485</v>
      </c>
      <c r="G57" s="859">
        <v>399804</v>
      </c>
      <c r="H57" s="859">
        <v>326922</v>
      </c>
      <c r="I57" s="857">
        <v>441811</v>
      </c>
      <c r="J57" s="858">
        <v>16.419235836627145</v>
      </c>
      <c r="K57" s="859">
        <v>251927</v>
      </c>
      <c r="L57" s="859">
        <v>189884</v>
      </c>
      <c r="M57" s="857">
        <v>293236</v>
      </c>
      <c r="N57" s="858">
        <v>9.824571916525592</v>
      </c>
      <c r="O57" s="859">
        <v>195437</v>
      </c>
      <c r="P57" s="860">
        <v>97799</v>
      </c>
    </row>
    <row r="58" spans="1:16" ht="14.1" hidden="1" customHeight="1" x14ac:dyDescent="0.2">
      <c r="A58" s="888"/>
      <c r="B58" s="854" t="s">
        <v>34</v>
      </c>
      <c r="C58" s="855"/>
      <c r="D58" s="856"/>
      <c r="E58" s="857">
        <v>681503</v>
      </c>
      <c r="F58" s="858">
        <v>-6.2228405203611832</v>
      </c>
      <c r="G58" s="859">
        <v>379590</v>
      </c>
      <c r="H58" s="859">
        <v>301913</v>
      </c>
      <c r="I58" s="857">
        <v>411176</v>
      </c>
      <c r="J58" s="858">
        <v>-6.9339604491513329</v>
      </c>
      <c r="K58" s="859">
        <v>234572</v>
      </c>
      <c r="L58" s="859">
        <v>176604</v>
      </c>
      <c r="M58" s="857">
        <v>275732</v>
      </c>
      <c r="N58" s="858">
        <v>-5.9692534340940355</v>
      </c>
      <c r="O58" s="859">
        <v>184236</v>
      </c>
      <c r="P58" s="860">
        <v>91496</v>
      </c>
    </row>
    <row r="59" spans="1:16" ht="14.1" hidden="1" customHeight="1" x14ac:dyDescent="0.2">
      <c r="A59" s="888"/>
      <c r="B59" s="854" t="s">
        <v>35</v>
      </c>
      <c r="C59" s="855"/>
      <c r="D59" s="856"/>
      <c r="E59" s="857">
        <v>676371</v>
      </c>
      <c r="F59" s="858">
        <v>-0.75304143928933698</v>
      </c>
      <c r="G59" s="859">
        <v>379220</v>
      </c>
      <c r="H59" s="859">
        <v>297151</v>
      </c>
      <c r="I59" s="857">
        <v>379312</v>
      </c>
      <c r="J59" s="858">
        <v>-7.7494795416074851</v>
      </c>
      <c r="K59" s="859">
        <v>210960</v>
      </c>
      <c r="L59" s="859">
        <v>168352</v>
      </c>
      <c r="M59" s="857">
        <v>257096</v>
      </c>
      <c r="N59" s="858">
        <v>-6.7587367443749713</v>
      </c>
      <c r="O59" s="859">
        <v>167591</v>
      </c>
      <c r="P59" s="860">
        <v>89505</v>
      </c>
    </row>
    <row r="60" spans="1:16" ht="14.1" hidden="1" customHeight="1" x14ac:dyDescent="0.2">
      <c r="A60" s="888"/>
      <c r="B60" s="854" t="s">
        <v>184</v>
      </c>
      <c r="C60" s="855"/>
      <c r="D60" s="856"/>
      <c r="E60" s="857">
        <v>756669</v>
      </c>
      <c r="F60" s="858">
        <v>11.871886878650928</v>
      </c>
      <c r="G60" s="859">
        <v>420939</v>
      </c>
      <c r="H60" s="859">
        <v>335730</v>
      </c>
      <c r="I60" s="857">
        <v>456110</v>
      </c>
      <c r="J60" s="858">
        <v>20.246657105496269</v>
      </c>
      <c r="K60" s="859">
        <v>261756</v>
      </c>
      <c r="L60" s="859">
        <v>194354</v>
      </c>
      <c r="M60" s="857">
        <v>301689</v>
      </c>
      <c r="N60" s="858">
        <v>17.344882845318477</v>
      </c>
      <c r="O60" s="859">
        <v>196700</v>
      </c>
      <c r="P60" s="860">
        <v>104989</v>
      </c>
    </row>
    <row r="61" spans="1:16" ht="14.1" hidden="1" customHeight="1" x14ac:dyDescent="0.2">
      <c r="A61" s="888"/>
      <c r="B61" s="854" t="s">
        <v>129</v>
      </c>
      <c r="C61" s="855"/>
      <c r="D61" s="856"/>
      <c r="E61" s="857">
        <v>701237</v>
      </c>
      <c r="F61" s="858">
        <v>-7.3257923874243573</v>
      </c>
      <c r="G61" s="859">
        <v>389438</v>
      </c>
      <c r="H61" s="859">
        <v>311799</v>
      </c>
      <c r="I61" s="857">
        <v>420072</v>
      </c>
      <c r="J61" s="858">
        <v>-7.9011641928482206</v>
      </c>
      <c r="K61" s="859">
        <v>239716</v>
      </c>
      <c r="L61" s="859">
        <v>180356</v>
      </c>
      <c r="M61" s="857">
        <v>277821</v>
      </c>
      <c r="N61" s="858">
        <v>-7.9114584887085666</v>
      </c>
      <c r="O61" s="859">
        <v>178235</v>
      </c>
      <c r="P61" s="860">
        <v>99586</v>
      </c>
    </row>
    <row r="62" spans="1:16" ht="14.1" hidden="1" customHeight="1" x14ac:dyDescent="0.2">
      <c r="A62" s="888"/>
      <c r="B62" s="854" t="s">
        <v>130</v>
      </c>
      <c r="C62" s="855"/>
      <c r="D62" s="856"/>
      <c r="E62" s="857">
        <v>654331</v>
      </c>
      <c r="F62" s="858">
        <v>-6.6890366595031336</v>
      </c>
      <c r="G62" s="859">
        <v>370265</v>
      </c>
      <c r="H62" s="859">
        <v>284066</v>
      </c>
      <c r="I62" s="857">
        <v>387946</v>
      </c>
      <c r="J62" s="858">
        <v>-7.6477365784913047</v>
      </c>
      <c r="K62" s="859">
        <v>224597</v>
      </c>
      <c r="L62" s="859">
        <v>163349</v>
      </c>
      <c r="M62" s="857">
        <v>266143</v>
      </c>
      <c r="N62" s="858">
        <v>-4.2034259469226569</v>
      </c>
      <c r="O62" s="859">
        <v>168691</v>
      </c>
      <c r="P62" s="860">
        <v>97452</v>
      </c>
    </row>
    <row r="63" spans="1:16" ht="14.1" hidden="1" customHeight="1" x14ac:dyDescent="0.2">
      <c r="A63" s="888"/>
      <c r="B63" s="854" t="s">
        <v>185</v>
      </c>
      <c r="C63" s="855"/>
      <c r="D63" s="856"/>
      <c r="E63" s="857">
        <v>661989</v>
      </c>
      <c r="F63" s="858">
        <v>1.1703556762555856</v>
      </c>
      <c r="G63" s="859">
        <v>366353</v>
      </c>
      <c r="H63" s="859">
        <v>295636</v>
      </c>
      <c r="I63" s="857">
        <v>377059</v>
      </c>
      <c r="J63" s="858">
        <v>-2.8063184051388634</v>
      </c>
      <c r="K63" s="859">
        <v>216678</v>
      </c>
      <c r="L63" s="859">
        <v>160381</v>
      </c>
      <c r="M63" s="857">
        <v>248191</v>
      </c>
      <c r="N63" s="858">
        <v>-6.7452459767869177</v>
      </c>
      <c r="O63" s="859">
        <v>165183</v>
      </c>
      <c r="P63" s="860">
        <v>83008</v>
      </c>
    </row>
    <row r="64" spans="1:16" ht="14.1" hidden="1" customHeight="1" x14ac:dyDescent="0.2">
      <c r="A64" s="888"/>
      <c r="B64" s="854" t="s">
        <v>186</v>
      </c>
      <c r="C64" s="855"/>
      <c r="D64" s="856"/>
      <c r="E64" s="857">
        <v>603942</v>
      </c>
      <c r="F64" s="858">
        <v>-8.7685747044135116</v>
      </c>
      <c r="G64" s="859">
        <v>342189</v>
      </c>
      <c r="H64" s="859">
        <v>261753</v>
      </c>
      <c r="I64" s="857">
        <v>355936</v>
      </c>
      <c r="J64" s="858">
        <v>-5.602041059887175</v>
      </c>
      <c r="K64" s="859">
        <v>202491</v>
      </c>
      <c r="L64" s="859">
        <v>153445</v>
      </c>
      <c r="M64" s="857">
        <v>242896</v>
      </c>
      <c r="N64" s="858">
        <v>-2.1334375541417705</v>
      </c>
      <c r="O64" s="859">
        <v>159632</v>
      </c>
      <c r="P64" s="860">
        <v>83264</v>
      </c>
    </row>
    <row r="65" spans="1:16" ht="14.1" customHeight="1" x14ac:dyDescent="0.2">
      <c r="A65" s="888">
        <v>2012</v>
      </c>
      <c r="B65" s="899" t="s">
        <v>119</v>
      </c>
      <c r="C65" s="855"/>
      <c r="D65" s="856"/>
      <c r="E65" s="902">
        <f>G65+H65</f>
        <v>8425296</v>
      </c>
      <c r="F65" s="903">
        <f>(E65/E52-1)*100</f>
        <v>4.712102789991679</v>
      </c>
      <c r="G65" s="904">
        <f>SUM(G66:G77)</f>
        <v>4617303</v>
      </c>
      <c r="H65" s="904">
        <f>SUM(H66:H77)</f>
        <v>3807993</v>
      </c>
      <c r="I65" s="902">
        <f>K65+L65</f>
        <v>4957681</v>
      </c>
      <c r="J65" s="903">
        <f>(I65/I52-1)*100</f>
        <v>3.9991701347524167</v>
      </c>
      <c r="K65" s="904">
        <f>SUM(K66:K77)</f>
        <v>2856653</v>
      </c>
      <c r="L65" s="904">
        <f>SUM(L66:L77)</f>
        <v>2101028</v>
      </c>
      <c r="M65" s="902">
        <f>O65+P65</f>
        <v>3310576</v>
      </c>
      <c r="N65" s="903">
        <f>(M65/M52-1)*100</f>
        <v>1.8547883419633315</v>
      </c>
      <c r="O65" s="904">
        <f>SUM(O66:O77)</f>
        <v>2120882</v>
      </c>
      <c r="P65" s="905">
        <f>SUM(P66:P77)</f>
        <v>1189694</v>
      </c>
    </row>
    <row r="66" spans="1:16" ht="14.1" hidden="1" customHeight="1" x14ac:dyDescent="0.2">
      <c r="A66" s="888"/>
      <c r="B66" s="854" t="s">
        <v>30</v>
      </c>
      <c r="C66" s="855"/>
      <c r="D66" s="856"/>
      <c r="E66" s="857">
        <v>616660</v>
      </c>
      <c r="F66" s="858">
        <v>2.1058313546665097</v>
      </c>
      <c r="G66" s="859">
        <v>348194</v>
      </c>
      <c r="H66" s="859">
        <v>268466</v>
      </c>
      <c r="I66" s="857">
        <v>364599</v>
      </c>
      <c r="J66" s="858">
        <v>2.4338645149689864</v>
      </c>
      <c r="K66" s="859">
        <v>212240</v>
      </c>
      <c r="L66" s="859">
        <v>152359</v>
      </c>
      <c r="M66" s="857">
        <v>234949</v>
      </c>
      <c r="N66" s="858">
        <v>-3.271770634345561</v>
      </c>
      <c r="O66" s="859">
        <v>151249</v>
      </c>
      <c r="P66" s="860">
        <v>83700</v>
      </c>
    </row>
    <row r="67" spans="1:16" ht="14.1" hidden="1" customHeight="1" x14ac:dyDescent="0.2">
      <c r="A67" s="888"/>
      <c r="B67" s="854" t="s">
        <v>31</v>
      </c>
      <c r="C67" s="855"/>
      <c r="D67" s="856"/>
      <c r="E67" s="857">
        <v>589618</v>
      </c>
      <c r="F67" s="858">
        <v>-4.3852365971523977</v>
      </c>
      <c r="G67" s="859">
        <v>340064</v>
      </c>
      <c r="H67" s="859">
        <v>249554</v>
      </c>
      <c r="I67" s="857">
        <v>348864</v>
      </c>
      <c r="J67" s="858">
        <v>-4.3157002624801493</v>
      </c>
      <c r="K67" s="859">
        <v>207322</v>
      </c>
      <c r="L67" s="859">
        <v>141542</v>
      </c>
      <c r="M67" s="857">
        <v>233054</v>
      </c>
      <c r="N67" s="858">
        <v>-0.80655801897433488</v>
      </c>
      <c r="O67" s="859">
        <v>154434</v>
      </c>
      <c r="P67" s="860">
        <v>78620</v>
      </c>
    </row>
    <row r="68" spans="1:16" ht="14.1" hidden="1" customHeight="1" x14ac:dyDescent="0.2">
      <c r="A68" s="888"/>
      <c r="B68" s="854" t="s">
        <v>300</v>
      </c>
      <c r="C68" s="855"/>
      <c r="D68" s="856"/>
      <c r="E68" s="857">
        <v>751229</v>
      </c>
      <c r="F68" s="858">
        <v>27.409441367122444</v>
      </c>
      <c r="G68" s="859">
        <v>418196</v>
      </c>
      <c r="H68" s="859">
        <v>333033</v>
      </c>
      <c r="I68" s="857">
        <v>447171</v>
      </c>
      <c r="J68" s="858">
        <v>28.179175839295546</v>
      </c>
      <c r="K68" s="859">
        <v>260745</v>
      </c>
      <c r="L68" s="859">
        <v>186426</v>
      </c>
      <c r="M68" s="857">
        <v>294033</v>
      </c>
      <c r="N68" s="858">
        <v>26.165180601920589</v>
      </c>
      <c r="O68" s="859">
        <v>189229</v>
      </c>
      <c r="P68" s="860">
        <v>104804</v>
      </c>
    </row>
    <row r="69" spans="1:16" ht="14.1" hidden="1" customHeight="1" x14ac:dyDescent="0.2">
      <c r="A69" s="888"/>
      <c r="B69" s="854" t="s">
        <v>32</v>
      </c>
      <c r="C69" s="855"/>
      <c r="D69" s="856"/>
      <c r="E69" s="857">
        <v>691590</v>
      </c>
      <c r="F69" s="858">
        <v>-7.9388575254682685</v>
      </c>
      <c r="G69" s="859">
        <v>368897</v>
      </c>
      <c r="H69" s="859">
        <v>322693</v>
      </c>
      <c r="I69" s="857">
        <v>391013</v>
      </c>
      <c r="J69" s="858">
        <v>-12.558506701015947</v>
      </c>
      <c r="K69" s="859">
        <v>225776</v>
      </c>
      <c r="L69" s="859">
        <v>165237</v>
      </c>
      <c r="M69" s="857">
        <v>263503</v>
      </c>
      <c r="N69" s="858">
        <v>-10.38318828158744</v>
      </c>
      <c r="O69" s="859">
        <v>166133</v>
      </c>
      <c r="P69" s="860">
        <v>97370</v>
      </c>
    </row>
    <row r="70" spans="1:16" ht="14.1" hidden="1" customHeight="1" x14ac:dyDescent="0.2">
      <c r="A70" s="888"/>
      <c r="B70" s="854" t="s">
        <v>33</v>
      </c>
      <c r="C70" s="855"/>
      <c r="D70" s="856"/>
      <c r="E70" s="857">
        <v>731740</v>
      </c>
      <c r="F70" s="858">
        <v>5.8054627741870091</v>
      </c>
      <c r="G70" s="859">
        <v>411325</v>
      </c>
      <c r="H70" s="859">
        <v>320415</v>
      </c>
      <c r="I70" s="857">
        <v>446124</v>
      </c>
      <c r="J70" s="858">
        <v>14.094416298179336</v>
      </c>
      <c r="K70" s="859">
        <v>256181</v>
      </c>
      <c r="L70" s="859">
        <v>189943</v>
      </c>
      <c r="M70" s="857">
        <v>286997</v>
      </c>
      <c r="N70" s="858">
        <v>8.9160275215082851</v>
      </c>
      <c r="O70" s="859">
        <v>186714</v>
      </c>
      <c r="P70" s="860">
        <v>100283</v>
      </c>
    </row>
    <row r="71" spans="1:16" ht="14.1" hidden="1" customHeight="1" x14ac:dyDescent="0.2">
      <c r="A71" s="888"/>
      <c r="B71" s="854" t="s">
        <v>34</v>
      </c>
      <c r="C71" s="855"/>
      <c r="D71" s="856"/>
      <c r="E71" s="857">
        <v>661679</v>
      </c>
      <c r="F71" s="858">
        <v>-9.5745756689534556</v>
      </c>
      <c r="G71" s="859">
        <v>372984</v>
      </c>
      <c r="H71" s="859">
        <v>288695</v>
      </c>
      <c r="I71" s="857">
        <v>393386</v>
      </c>
      <c r="J71" s="858">
        <v>-11.821377016255575</v>
      </c>
      <c r="K71" s="859">
        <v>225448</v>
      </c>
      <c r="L71" s="859">
        <v>167938</v>
      </c>
      <c r="M71" s="857">
        <v>258456</v>
      </c>
      <c r="N71" s="858">
        <v>-9.9447032547378527</v>
      </c>
      <c r="O71" s="859">
        <v>167083</v>
      </c>
      <c r="P71" s="860">
        <v>91373</v>
      </c>
    </row>
    <row r="72" spans="1:16" ht="14.1" hidden="1" customHeight="1" x14ac:dyDescent="0.2">
      <c r="A72" s="888"/>
      <c r="B72" s="854" t="s">
        <v>35</v>
      </c>
      <c r="C72" s="855"/>
      <c r="D72" s="856"/>
      <c r="E72" s="857">
        <v>724107</v>
      </c>
      <c r="F72" s="858">
        <v>0</v>
      </c>
      <c r="G72" s="859">
        <v>390783</v>
      </c>
      <c r="H72" s="859">
        <v>333324</v>
      </c>
      <c r="I72" s="857">
        <v>425157</v>
      </c>
      <c r="J72" s="858">
        <v>-16.280979367436078</v>
      </c>
      <c r="K72" s="859">
        <v>242592</v>
      </c>
      <c r="L72" s="859">
        <v>182565</v>
      </c>
      <c r="M72" s="857">
        <v>278801</v>
      </c>
      <c r="N72" s="858">
        <v>0</v>
      </c>
      <c r="O72" s="859">
        <v>175057</v>
      </c>
      <c r="P72" s="860">
        <v>103744</v>
      </c>
    </row>
    <row r="73" spans="1:16" ht="14.1" hidden="1" customHeight="1" x14ac:dyDescent="0.2">
      <c r="A73" s="888"/>
      <c r="B73" s="854" t="s">
        <v>184</v>
      </c>
      <c r="C73" s="855"/>
      <c r="D73" s="856"/>
      <c r="E73" s="857">
        <v>819912</v>
      </c>
      <c r="F73" s="858">
        <v>13.230779429007033</v>
      </c>
      <c r="G73" s="859">
        <v>435929</v>
      </c>
      <c r="H73" s="859">
        <v>383983</v>
      </c>
      <c r="I73" s="857">
        <v>507838</v>
      </c>
      <c r="J73" s="858">
        <v>19.447168928184166</v>
      </c>
      <c r="K73" s="859">
        <v>293578</v>
      </c>
      <c r="L73" s="859">
        <v>214260</v>
      </c>
      <c r="M73" s="857">
        <v>340045</v>
      </c>
      <c r="N73" s="858">
        <v>21.966922643749488</v>
      </c>
      <c r="O73" s="859">
        <v>215898</v>
      </c>
      <c r="P73" s="860">
        <v>124147</v>
      </c>
    </row>
    <row r="74" spans="1:16" ht="14.1" hidden="1" customHeight="1" x14ac:dyDescent="0.2">
      <c r="A74" s="888"/>
      <c r="B74" s="854" t="s">
        <v>129</v>
      </c>
      <c r="C74" s="855"/>
      <c r="D74" s="856"/>
      <c r="E74" s="857">
        <v>726022</v>
      </c>
      <c r="F74" s="858">
        <v>-11.45122891237108</v>
      </c>
      <c r="G74" s="859">
        <v>395605</v>
      </c>
      <c r="H74" s="859">
        <v>330417</v>
      </c>
      <c r="I74" s="857">
        <v>419044</v>
      </c>
      <c r="J74" s="858">
        <v>-17.48470969088568</v>
      </c>
      <c r="K74" s="859">
        <v>238685</v>
      </c>
      <c r="L74" s="859">
        <v>180359</v>
      </c>
      <c r="M74" s="857">
        <v>290493</v>
      </c>
      <c r="N74" s="858">
        <v>-14.57218897498861</v>
      </c>
      <c r="O74" s="859">
        <v>179835</v>
      </c>
      <c r="P74" s="860">
        <v>110658</v>
      </c>
    </row>
    <row r="75" spans="1:16" ht="14.1" hidden="1" customHeight="1" x14ac:dyDescent="0.2">
      <c r="A75" s="888"/>
      <c r="B75" s="854" t="s">
        <v>130</v>
      </c>
      <c r="C75" s="855"/>
      <c r="D75" s="856"/>
      <c r="E75" s="857">
        <v>790522</v>
      </c>
      <c r="F75" s="858">
        <v>8.8840283076821347</v>
      </c>
      <c r="G75" s="859">
        <v>422031</v>
      </c>
      <c r="H75" s="859">
        <v>368491</v>
      </c>
      <c r="I75" s="857">
        <v>461560</v>
      </c>
      <c r="J75" s="858">
        <v>10.145951260488161</v>
      </c>
      <c r="K75" s="859">
        <v>267064</v>
      </c>
      <c r="L75" s="859">
        <v>194496</v>
      </c>
      <c r="M75" s="857">
        <v>316175</v>
      </c>
      <c r="N75" s="858">
        <v>8.8408326534546333</v>
      </c>
      <c r="O75" s="859">
        <v>199754</v>
      </c>
      <c r="P75" s="860">
        <v>116421</v>
      </c>
    </row>
    <row r="76" spans="1:16" ht="14.1" hidden="1" customHeight="1" x14ac:dyDescent="0.2">
      <c r="A76" s="888"/>
      <c r="B76" s="854" t="s">
        <v>185</v>
      </c>
      <c r="C76" s="855"/>
      <c r="D76" s="856"/>
      <c r="E76" s="857">
        <v>724584</v>
      </c>
      <c r="F76" s="858">
        <v>-8.3410708367382504</v>
      </c>
      <c r="G76" s="859">
        <v>392382</v>
      </c>
      <c r="H76" s="859">
        <v>332202</v>
      </c>
      <c r="I76" s="857">
        <v>414236</v>
      </c>
      <c r="J76" s="858">
        <v>-10.253054857439992</v>
      </c>
      <c r="K76" s="859">
        <v>236516</v>
      </c>
      <c r="L76" s="859">
        <v>177720</v>
      </c>
      <c r="M76" s="857">
        <v>277414</v>
      </c>
      <c r="N76" s="858">
        <v>-12.25935004348857</v>
      </c>
      <c r="O76" s="859">
        <v>179542</v>
      </c>
      <c r="P76" s="860">
        <v>97872</v>
      </c>
    </row>
    <row r="77" spans="1:16" ht="14.1" hidden="1" customHeight="1" x14ac:dyDescent="0.2">
      <c r="A77" s="888"/>
      <c r="B77" s="854" t="s">
        <v>186</v>
      </c>
      <c r="C77" s="855"/>
      <c r="D77" s="856"/>
      <c r="E77" s="857">
        <v>597633</v>
      </c>
      <c r="F77" s="858">
        <v>-17.52053592130105</v>
      </c>
      <c r="G77" s="859">
        <v>320913</v>
      </c>
      <c r="H77" s="859">
        <v>276720</v>
      </c>
      <c r="I77" s="857">
        <v>338689</v>
      </c>
      <c r="J77" s="858">
        <v>-18.237671279174194</v>
      </c>
      <c r="K77" s="859">
        <v>190506</v>
      </c>
      <c r="L77" s="859">
        <v>148183</v>
      </c>
      <c r="M77" s="857">
        <v>236656</v>
      </c>
      <c r="N77" s="858">
        <v>-14.69212080140152</v>
      </c>
      <c r="O77" s="859">
        <v>155954</v>
      </c>
      <c r="P77" s="860">
        <v>80702</v>
      </c>
    </row>
    <row r="78" spans="1:16" ht="14.1" customHeight="1" x14ac:dyDescent="0.2">
      <c r="A78" s="888">
        <v>2013</v>
      </c>
      <c r="B78" s="899" t="s">
        <v>119</v>
      </c>
      <c r="C78" s="855"/>
      <c r="D78" s="856"/>
      <c r="E78" s="902">
        <f>G78+H78</f>
        <v>8701787</v>
      </c>
      <c r="F78" s="903">
        <f>(E78/E65-1)*100</f>
        <v>3.2816769879657537</v>
      </c>
      <c r="G78" s="904">
        <f>SUM(G79:G90)</f>
        <v>4613969</v>
      </c>
      <c r="H78" s="904">
        <f>SUM(H79:H90)</f>
        <v>4087818</v>
      </c>
      <c r="I78" s="902">
        <f>K78+L78</f>
        <v>5207629</v>
      </c>
      <c r="J78" s="903">
        <f>(I78/I65-1)*100</f>
        <v>5.0416313595005313</v>
      </c>
      <c r="K78" s="904">
        <f>SUM(K79:K90)</f>
        <v>3000724</v>
      </c>
      <c r="L78" s="904">
        <f>SUM(L79:L90)</f>
        <v>2206905</v>
      </c>
      <c r="M78" s="902">
        <f>O78+P78</f>
        <v>3297415</v>
      </c>
      <c r="N78" s="903">
        <f>(M78/M65-1)*100</f>
        <v>-0.39754411316943461</v>
      </c>
      <c r="O78" s="904">
        <f>SUM(O79:O90)</f>
        <v>2059822</v>
      </c>
      <c r="P78" s="905">
        <f>SUM(P79:P90)</f>
        <v>1237593</v>
      </c>
    </row>
    <row r="79" spans="1:16" ht="14.1" customHeight="1" x14ac:dyDescent="0.2">
      <c r="A79" s="1053"/>
      <c r="B79" s="854" t="s">
        <v>30</v>
      </c>
      <c r="C79" s="855"/>
      <c r="D79" s="856"/>
      <c r="E79" s="857">
        <v>673274</v>
      </c>
      <c r="F79" s="858">
        <v>12.656764268372056</v>
      </c>
      <c r="G79" s="859">
        <v>363058</v>
      </c>
      <c r="H79" s="859">
        <v>310216</v>
      </c>
      <c r="I79" s="857">
        <v>383027</v>
      </c>
      <c r="J79" s="858">
        <v>13.091065845067295</v>
      </c>
      <c r="K79" s="859">
        <v>218489</v>
      </c>
      <c r="L79" s="859">
        <v>164538</v>
      </c>
      <c r="M79" s="857">
        <v>246865</v>
      </c>
      <c r="N79" s="858">
        <v>4.3138563991616419</v>
      </c>
      <c r="O79" s="859">
        <v>155748</v>
      </c>
      <c r="P79" s="860">
        <v>91117</v>
      </c>
    </row>
    <row r="80" spans="1:16" ht="14.1" customHeight="1" x14ac:dyDescent="0.2">
      <c r="A80" s="888"/>
      <c r="B80" s="854" t="s">
        <v>31</v>
      </c>
      <c r="C80" s="855"/>
      <c r="D80" s="856"/>
      <c r="E80" s="857">
        <v>583153</v>
      </c>
      <c r="F80" s="858">
        <v>-13.385486443854955</v>
      </c>
      <c r="G80" s="859">
        <v>308115</v>
      </c>
      <c r="H80" s="859">
        <v>275038</v>
      </c>
      <c r="I80" s="857">
        <v>363277</v>
      </c>
      <c r="J80" s="858">
        <v>-5.1562944648810616</v>
      </c>
      <c r="K80" s="859">
        <v>213740</v>
      </c>
      <c r="L80" s="859">
        <v>149537</v>
      </c>
      <c r="M80" s="857">
        <v>241073</v>
      </c>
      <c r="N80" s="858">
        <v>-2.3462216191035612</v>
      </c>
      <c r="O80" s="859">
        <v>150810</v>
      </c>
      <c r="P80" s="860">
        <v>90263</v>
      </c>
    </row>
    <row r="81" spans="1:16" ht="14.1" customHeight="1" x14ac:dyDescent="0.2">
      <c r="A81" s="888"/>
      <c r="B81" s="854" t="s">
        <v>300</v>
      </c>
      <c r="C81" s="855"/>
      <c r="D81" s="856"/>
      <c r="E81" s="857">
        <v>719749</v>
      </c>
      <c r="F81" s="858">
        <v>23.423698411909054</v>
      </c>
      <c r="G81" s="859">
        <v>378300</v>
      </c>
      <c r="H81" s="859">
        <v>341449</v>
      </c>
      <c r="I81" s="857">
        <v>441934</v>
      </c>
      <c r="J81" s="858">
        <v>21.652072660807043</v>
      </c>
      <c r="K81" s="859">
        <v>257630</v>
      </c>
      <c r="L81" s="859">
        <v>184304</v>
      </c>
      <c r="M81" s="857">
        <v>284813</v>
      </c>
      <c r="N81" s="858">
        <v>18.14388172877095</v>
      </c>
      <c r="O81" s="859">
        <v>179343</v>
      </c>
      <c r="P81" s="860">
        <v>105470</v>
      </c>
    </row>
    <row r="82" spans="1:16" ht="14.1" customHeight="1" x14ac:dyDescent="0.2">
      <c r="A82" s="888"/>
      <c r="B82" s="854" t="s">
        <v>32</v>
      </c>
      <c r="C82" s="855"/>
      <c r="D82" s="856"/>
      <c r="E82" s="857">
        <v>790363</v>
      </c>
      <c r="F82" s="858">
        <v>9.8109201957904837</v>
      </c>
      <c r="G82" s="859">
        <v>413691</v>
      </c>
      <c r="H82" s="859">
        <v>376672</v>
      </c>
      <c r="I82" s="857">
        <v>488760</v>
      </c>
      <c r="J82" s="858">
        <v>10.595699810378933</v>
      </c>
      <c r="K82" s="859">
        <v>283132</v>
      </c>
      <c r="L82" s="859">
        <v>205628</v>
      </c>
      <c r="M82" s="857">
        <v>309096</v>
      </c>
      <c r="N82" s="858">
        <v>8.5259450937983807</v>
      </c>
      <c r="O82" s="859">
        <v>192243</v>
      </c>
      <c r="P82" s="860">
        <v>116853</v>
      </c>
    </row>
    <row r="83" spans="1:16" ht="14.1" customHeight="1" x14ac:dyDescent="0.2">
      <c r="A83" s="888"/>
      <c r="B83" s="854" t="s">
        <v>33</v>
      </c>
      <c r="C83" s="855"/>
      <c r="D83" s="856"/>
      <c r="E83" s="857">
        <v>758953</v>
      </c>
      <c r="F83" s="858">
        <v>-3.974123282592934</v>
      </c>
      <c r="G83" s="859">
        <v>395216</v>
      </c>
      <c r="H83" s="859">
        <v>363737</v>
      </c>
      <c r="I83" s="857">
        <v>457615</v>
      </c>
      <c r="J83" s="858">
        <v>-6.3722481381455083</v>
      </c>
      <c r="K83" s="859">
        <v>260997</v>
      </c>
      <c r="L83" s="859">
        <v>196618</v>
      </c>
      <c r="M83" s="857">
        <v>290491</v>
      </c>
      <c r="N83" s="858">
        <v>-6.019165566684781</v>
      </c>
      <c r="O83" s="859">
        <v>185148</v>
      </c>
      <c r="P83" s="860">
        <v>105343</v>
      </c>
    </row>
    <row r="84" spans="1:16" ht="14.1" customHeight="1" x14ac:dyDescent="0.2">
      <c r="A84" s="888"/>
      <c r="B84" s="854" t="s">
        <v>34</v>
      </c>
      <c r="C84" s="855"/>
      <c r="D84" s="856"/>
      <c r="E84" s="857">
        <v>718835</v>
      </c>
      <c r="F84" s="858">
        <v>-5.2859663246604178</v>
      </c>
      <c r="G84" s="859">
        <v>379899</v>
      </c>
      <c r="H84" s="859">
        <v>338936</v>
      </c>
      <c r="I84" s="857">
        <v>419024</v>
      </c>
      <c r="J84" s="858">
        <v>-8.4330714683740648</v>
      </c>
      <c r="K84" s="859">
        <v>237343</v>
      </c>
      <c r="L84" s="859">
        <v>181681</v>
      </c>
      <c r="M84" s="857">
        <v>261321</v>
      </c>
      <c r="N84" s="858">
        <v>-10.04161918957902</v>
      </c>
      <c r="O84" s="859">
        <v>162435</v>
      </c>
      <c r="P84" s="860">
        <v>98886</v>
      </c>
    </row>
    <row r="85" spans="1:16" ht="14.1" customHeight="1" x14ac:dyDescent="0.2">
      <c r="A85" s="888"/>
      <c r="B85" s="854" t="s">
        <v>35</v>
      </c>
      <c r="C85" s="855"/>
      <c r="D85" s="856"/>
      <c r="E85" s="857">
        <v>770836</v>
      </c>
      <c r="F85" s="858">
        <v>7.2340662321673355</v>
      </c>
      <c r="G85" s="859">
        <v>405899</v>
      </c>
      <c r="H85" s="859">
        <v>364937</v>
      </c>
      <c r="I85" s="857">
        <v>446027</v>
      </c>
      <c r="J85" s="858">
        <v>6.4442609492534997</v>
      </c>
      <c r="K85" s="859">
        <v>247820</v>
      </c>
      <c r="L85" s="859">
        <v>198207</v>
      </c>
      <c r="M85" s="857">
        <v>274464</v>
      </c>
      <c r="N85" s="858">
        <v>5.029446542757765</v>
      </c>
      <c r="O85" s="859">
        <v>167381</v>
      </c>
      <c r="P85" s="860">
        <v>107083</v>
      </c>
    </row>
    <row r="86" spans="1:16" ht="14.1" customHeight="1" x14ac:dyDescent="0.2">
      <c r="A86" s="888"/>
      <c r="B86" s="854" t="s">
        <v>184</v>
      </c>
      <c r="C86" s="855"/>
      <c r="D86" s="856"/>
      <c r="E86" s="857">
        <v>782168</v>
      </c>
      <c r="F86" s="858">
        <v>1.4700922115728821</v>
      </c>
      <c r="G86" s="859">
        <v>420273</v>
      </c>
      <c r="H86" s="859">
        <v>361895</v>
      </c>
      <c r="I86" s="857">
        <v>471695</v>
      </c>
      <c r="J86" s="858">
        <v>5.7548085654007597</v>
      </c>
      <c r="K86" s="859">
        <v>271766</v>
      </c>
      <c r="L86" s="859">
        <v>199929</v>
      </c>
      <c r="M86" s="857">
        <v>295634</v>
      </c>
      <c r="N86" s="858">
        <v>13.130594173449506</v>
      </c>
      <c r="O86" s="859">
        <v>184017</v>
      </c>
      <c r="P86" s="860">
        <v>111617</v>
      </c>
    </row>
    <row r="87" spans="1:16" ht="14.1" customHeight="1" x14ac:dyDescent="0.2">
      <c r="A87" s="888"/>
      <c r="B87" s="854" t="s">
        <v>129</v>
      </c>
      <c r="C87" s="855"/>
      <c r="D87" s="856"/>
      <c r="E87" s="857">
        <v>761620</v>
      </c>
      <c r="F87" s="858">
        <v>-2.6270571028218948</v>
      </c>
      <c r="G87" s="859">
        <v>397632</v>
      </c>
      <c r="H87" s="859">
        <v>363988</v>
      </c>
      <c r="I87" s="857">
        <v>471165</v>
      </c>
      <c r="J87" s="858">
        <v>-0.11236074158089693</v>
      </c>
      <c r="K87" s="859">
        <v>275428</v>
      </c>
      <c r="L87" s="859">
        <v>195737</v>
      </c>
      <c r="M87" s="857">
        <v>295981</v>
      </c>
      <c r="N87" s="858">
        <v>0.1173748621606352</v>
      </c>
      <c r="O87" s="859">
        <v>181333</v>
      </c>
      <c r="P87" s="860">
        <v>114648</v>
      </c>
    </row>
    <row r="88" spans="1:16" ht="14.1" customHeight="1" x14ac:dyDescent="0.2">
      <c r="A88" s="888"/>
      <c r="B88" s="854" t="s">
        <v>130</v>
      </c>
      <c r="C88" s="855"/>
      <c r="D88" s="856"/>
      <c r="E88" s="857">
        <v>792489</v>
      </c>
      <c r="F88" s="858">
        <v>4.0530710853181384</v>
      </c>
      <c r="G88" s="859">
        <v>428086</v>
      </c>
      <c r="H88" s="859">
        <v>364403</v>
      </c>
      <c r="I88" s="857">
        <v>473871</v>
      </c>
      <c r="J88" s="858">
        <v>0.57432109770463313</v>
      </c>
      <c r="K88" s="859">
        <v>277304</v>
      </c>
      <c r="L88" s="859">
        <v>196567</v>
      </c>
      <c r="M88" s="857">
        <v>303170</v>
      </c>
      <c r="N88" s="858">
        <v>2.4288721235484756</v>
      </c>
      <c r="O88" s="859">
        <v>188783</v>
      </c>
      <c r="P88" s="860">
        <v>114387</v>
      </c>
    </row>
    <row r="89" spans="1:16" ht="14.1" customHeight="1" x14ac:dyDescent="0.2">
      <c r="A89" s="888"/>
      <c r="B89" s="854" t="s">
        <v>185</v>
      </c>
      <c r="C89" s="855"/>
      <c r="D89" s="856"/>
      <c r="E89" s="857">
        <v>715682</v>
      </c>
      <c r="F89" s="858">
        <v>-9.6918695401450368</v>
      </c>
      <c r="G89" s="859">
        <v>388775</v>
      </c>
      <c r="H89" s="859">
        <v>326907</v>
      </c>
      <c r="I89" s="857">
        <v>424199</v>
      </c>
      <c r="J89" s="858">
        <v>-10.482177639062106</v>
      </c>
      <c r="K89" s="859">
        <v>246490</v>
      </c>
      <c r="L89" s="859">
        <v>177709</v>
      </c>
      <c r="M89" s="857">
        <v>261958</v>
      </c>
      <c r="N89" s="858">
        <v>-13.593693307385291</v>
      </c>
      <c r="O89" s="859">
        <v>166544</v>
      </c>
      <c r="P89" s="860">
        <v>95414</v>
      </c>
    </row>
    <row r="90" spans="1:16" ht="14.1" customHeight="1" x14ac:dyDescent="0.2">
      <c r="A90" s="888"/>
      <c r="B90" s="854" t="s">
        <v>186</v>
      </c>
      <c r="C90" s="855"/>
      <c r="D90" s="856"/>
      <c r="E90" s="857">
        <v>634665</v>
      </c>
      <c r="F90" s="858">
        <v>-11.320251173007001</v>
      </c>
      <c r="G90" s="859">
        <v>335025</v>
      </c>
      <c r="H90" s="859">
        <v>299640</v>
      </c>
      <c r="I90" s="857">
        <v>367035</v>
      </c>
      <c r="J90" s="858">
        <v>-13.475750767917882</v>
      </c>
      <c r="K90" s="859">
        <v>210585</v>
      </c>
      <c r="L90" s="859">
        <v>156450</v>
      </c>
      <c r="M90" s="857">
        <v>232549</v>
      </c>
      <c r="N90" s="858">
        <v>-11.226608845692819</v>
      </c>
      <c r="O90" s="859">
        <v>146037</v>
      </c>
      <c r="P90" s="860">
        <v>86512</v>
      </c>
    </row>
    <row r="91" spans="1:16" ht="14.1" customHeight="1" x14ac:dyDescent="0.2">
      <c r="A91" s="888">
        <v>2014</v>
      </c>
      <c r="B91" s="854" t="s">
        <v>30</v>
      </c>
      <c r="C91" s="855"/>
      <c r="D91" s="856"/>
      <c r="E91" s="857">
        <v>646486</v>
      </c>
      <c r="F91" s="858">
        <v>1.8625574121780675</v>
      </c>
      <c r="G91" s="859">
        <v>350084</v>
      </c>
      <c r="H91" s="859">
        <v>296402</v>
      </c>
      <c r="I91" s="857">
        <v>377155</v>
      </c>
      <c r="J91" s="858">
        <v>2.7572302368983781</v>
      </c>
      <c r="K91" s="859">
        <v>215609</v>
      </c>
      <c r="L91" s="859">
        <v>161546</v>
      </c>
      <c r="M91" s="857">
        <v>221566</v>
      </c>
      <c r="N91" s="858">
        <v>-4.7228756090114343</v>
      </c>
      <c r="O91" s="859">
        <v>135649</v>
      </c>
      <c r="P91" s="860">
        <v>85917</v>
      </c>
    </row>
    <row r="92" spans="1:16" ht="14.1" customHeight="1" x14ac:dyDescent="0.2">
      <c r="A92" s="888"/>
      <c r="B92" s="854" t="s">
        <v>31</v>
      </c>
      <c r="C92" s="855"/>
      <c r="D92" s="856"/>
      <c r="E92" s="857">
        <v>703048</v>
      </c>
      <c r="F92" s="858">
        <v>8.7491453797916776</v>
      </c>
      <c r="G92" s="859">
        <v>376924</v>
      </c>
      <c r="H92" s="859">
        <v>326124</v>
      </c>
      <c r="I92" s="857">
        <v>440939</v>
      </c>
      <c r="J92" s="858">
        <v>16.911879731145028</v>
      </c>
      <c r="K92" s="859">
        <v>260160</v>
      </c>
      <c r="L92" s="859">
        <v>180779</v>
      </c>
      <c r="M92" s="857">
        <v>263636</v>
      </c>
      <c r="N92" s="858">
        <v>18.98757029508138</v>
      </c>
      <c r="O92" s="859">
        <v>166331</v>
      </c>
      <c r="P92" s="860">
        <v>97305</v>
      </c>
    </row>
    <row r="93" spans="1:16" ht="14.1" customHeight="1" x14ac:dyDescent="0.2">
      <c r="A93" s="888"/>
      <c r="B93" s="854" t="s">
        <v>300</v>
      </c>
      <c r="C93" s="855"/>
      <c r="D93" s="856"/>
      <c r="E93" s="857">
        <v>665327</v>
      </c>
      <c r="F93" s="858">
        <v>-5.3653520101045737</v>
      </c>
      <c r="G93" s="859">
        <v>361667</v>
      </c>
      <c r="H93" s="859">
        <v>303660</v>
      </c>
      <c r="I93" s="857">
        <v>408337</v>
      </c>
      <c r="J93" s="858">
        <v>-7.3937664847064983</v>
      </c>
      <c r="K93" s="859">
        <v>241234</v>
      </c>
      <c r="L93" s="859">
        <v>167103</v>
      </c>
      <c r="M93" s="857">
        <v>252748</v>
      </c>
      <c r="N93" s="858">
        <v>-4.1299367309472146</v>
      </c>
      <c r="O93" s="859">
        <v>154129</v>
      </c>
      <c r="P93" s="860">
        <v>98619</v>
      </c>
    </row>
    <row r="94" spans="1:16" ht="14.1" customHeight="1" x14ac:dyDescent="0.2">
      <c r="A94" s="888"/>
      <c r="B94" s="854" t="s">
        <v>32</v>
      </c>
      <c r="C94" s="855"/>
      <c r="D94" s="856"/>
      <c r="E94" s="857">
        <v>716339</v>
      </c>
      <c r="F94" s="858">
        <v>7.6672072529748503</v>
      </c>
      <c r="G94" s="859">
        <v>383828</v>
      </c>
      <c r="H94" s="859">
        <v>332511</v>
      </c>
      <c r="I94" s="857">
        <v>434681</v>
      </c>
      <c r="J94" s="858">
        <v>6.4515339045935205</v>
      </c>
      <c r="K94" s="859">
        <v>254795</v>
      </c>
      <c r="L94" s="859">
        <v>179886</v>
      </c>
      <c r="M94" s="857">
        <v>257660</v>
      </c>
      <c r="N94" s="858">
        <v>1.9434377324449637</v>
      </c>
      <c r="O94" s="859">
        <v>162838</v>
      </c>
      <c r="P94" s="860">
        <v>94822</v>
      </c>
    </row>
    <row r="95" spans="1:16" ht="14.1" customHeight="1" x14ac:dyDescent="0.2">
      <c r="A95" s="888"/>
      <c r="B95" s="854" t="s">
        <v>33</v>
      </c>
      <c r="C95" s="855"/>
      <c r="D95" s="856"/>
      <c r="E95" s="857">
        <v>661265</v>
      </c>
      <c r="F95" s="858">
        <v>-7.6882593297307515</v>
      </c>
      <c r="G95" s="859">
        <v>394165</v>
      </c>
      <c r="H95" s="859">
        <v>267100</v>
      </c>
      <c r="I95" s="857">
        <v>442238</v>
      </c>
      <c r="J95" s="858">
        <v>1.7385162912572749</v>
      </c>
      <c r="K95" s="859">
        <v>254519</v>
      </c>
      <c r="L95" s="859">
        <v>187719</v>
      </c>
      <c r="M95" s="857">
        <v>253263</v>
      </c>
      <c r="N95" s="858">
        <v>-1.7065124582783531</v>
      </c>
      <c r="O95" s="859">
        <v>158976</v>
      </c>
      <c r="P95" s="860">
        <v>94287</v>
      </c>
    </row>
    <row r="96" spans="1:16" ht="14.1" customHeight="1" x14ac:dyDescent="0.2">
      <c r="A96" s="888"/>
      <c r="B96" s="854" t="s">
        <v>34</v>
      </c>
      <c r="C96" s="855"/>
      <c r="D96" s="856"/>
      <c r="E96" s="857">
        <v>668734</v>
      </c>
      <c r="F96" s="858">
        <v>1.1295017882392067</v>
      </c>
      <c r="G96" s="859">
        <v>371267</v>
      </c>
      <c r="H96" s="859">
        <v>297467</v>
      </c>
      <c r="I96" s="857">
        <v>394120</v>
      </c>
      <c r="J96" s="858">
        <v>-10.880566572750416</v>
      </c>
      <c r="K96" s="859">
        <v>228864</v>
      </c>
      <c r="L96" s="859">
        <v>165256</v>
      </c>
      <c r="M96" s="857">
        <v>235643</v>
      </c>
      <c r="N96" s="858">
        <v>-6.9571946948429053</v>
      </c>
      <c r="O96" s="859">
        <v>147721</v>
      </c>
      <c r="P96" s="860">
        <v>87922</v>
      </c>
    </row>
    <row r="97" spans="1:16" ht="14.1" customHeight="1" x14ac:dyDescent="0.2">
      <c r="A97" s="888"/>
      <c r="B97" s="854" t="s">
        <v>35</v>
      </c>
      <c r="C97" s="855"/>
      <c r="D97" s="856"/>
      <c r="E97" s="857">
        <v>774649</v>
      </c>
      <c r="F97" s="858">
        <v>15.838135940448673</v>
      </c>
      <c r="G97" s="859">
        <v>418116</v>
      </c>
      <c r="H97" s="859">
        <v>356533</v>
      </c>
      <c r="I97" s="857">
        <v>456746</v>
      </c>
      <c r="J97" s="858">
        <v>15.890084238303048</v>
      </c>
      <c r="K97" s="859">
        <v>260878</v>
      </c>
      <c r="L97" s="859">
        <v>195868</v>
      </c>
      <c r="M97" s="857">
        <v>264389</v>
      </c>
      <c r="N97" s="858">
        <v>12.198961989110657</v>
      </c>
      <c r="O97" s="859">
        <v>161565</v>
      </c>
      <c r="P97" s="860">
        <v>102824</v>
      </c>
    </row>
    <row r="98" spans="1:16" ht="14.1" customHeight="1" x14ac:dyDescent="0.2">
      <c r="A98" s="888"/>
      <c r="B98" s="854" t="s">
        <v>184</v>
      </c>
      <c r="C98" s="855"/>
      <c r="D98" s="856"/>
      <c r="E98" s="857">
        <v>786136</v>
      </c>
      <c r="F98" s="858">
        <v>1.482865142793699</v>
      </c>
      <c r="G98" s="859">
        <v>411116</v>
      </c>
      <c r="H98" s="859">
        <v>375020</v>
      </c>
      <c r="I98" s="857">
        <v>480295</v>
      </c>
      <c r="J98" s="858">
        <v>5.1558196459301264</v>
      </c>
      <c r="K98" s="859">
        <v>276176</v>
      </c>
      <c r="L98" s="859">
        <v>204119</v>
      </c>
      <c r="M98" s="857">
        <v>284799</v>
      </c>
      <c r="N98" s="858">
        <v>7.7196857660492668</v>
      </c>
      <c r="O98" s="859">
        <v>173591</v>
      </c>
      <c r="P98" s="860">
        <v>111208</v>
      </c>
    </row>
    <row r="99" spans="1:16" ht="14.1" customHeight="1" x14ac:dyDescent="0.2">
      <c r="A99" s="1039"/>
      <c r="B99" s="1040" t="s">
        <v>129</v>
      </c>
      <c r="C99" s="1041"/>
      <c r="D99" s="665"/>
      <c r="E99" s="1042">
        <v>829291</v>
      </c>
      <c r="F99" s="1043">
        <v>5.4895081767022402</v>
      </c>
      <c r="G99" s="1044">
        <v>436556</v>
      </c>
      <c r="H99" s="1044">
        <v>392735</v>
      </c>
      <c r="I99" s="1042">
        <v>511348</v>
      </c>
      <c r="J99" s="1043">
        <v>6.4654014720120001</v>
      </c>
      <c r="K99" s="1044">
        <v>294769</v>
      </c>
      <c r="L99" s="1044">
        <v>216579</v>
      </c>
      <c r="M99" s="1042">
        <v>308799</v>
      </c>
      <c r="N99" s="1043">
        <v>8.4269958813057535</v>
      </c>
      <c r="O99" s="1044">
        <v>184967</v>
      </c>
      <c r="P99" s="1045">
        <v>123832</v>
      </c>
    </row>
    <row r="100" spans="1:16" ht="14.1" customHeight="1" x14ac:dyDescent="0.2">
      <c r="A100" s="667"/>
      <c r="B100" s="852" t="s">
        <v>656</v>
      </c>
      <c r="C100" s="821"/>
      <c r="D100" s="653"/>
      <c r="E100" s="675">
        <v>6451275</v>
      </c>
      <c r="F100" s="676">
        <v>-1.6416649552649543</v>
      </c>
      <c r="G100" s="677">
        <v>3503723</v>
      </c>
      <c r="H100" s="677">
        <v>2947552</v>
      </c>
      <c r="I100" s="675">
        <v>3945859</v>
      </c>
      <c r="J100" s="678">
        <v>8.4590480615975849E-2</v>
      </c>
      <c r="K100" s="677">
        <v>2287004</v>
      </c>
      <c r="L100" s="677">
        <v>1658855</v>
      </c>
      <c r="M100" s="675">
        <v>2342503</v>
      </c>
      <c r="N100" s="678">
        <v>-6.2900591982039682</v>
      </c>
      <c r="O100" s="677">
        <v>1445767</v>
      </c>
      <c r="P100" s="679">
        <v>896736</v>
      </c>
    </row>
    <row r="101" spans="1:16" ht="15" customHeight="1" x14ac:dyDescent="0.2">
      <c r="A101" s="668" t="s">
        <v>646</v>
      </c>
      <c r="C101" s="669"/>
      <c r="L101" s="1108"/>
      <c r="P101" s="670"/>
    </row>
    <row r="102" spans="1:16" x14ac:dyDescent="0.2">
      <c r="A102" s="617" t="s">
        <v>733</v>
      </c>
    </row>
    <row r="103" spans="1:16" x14ac:dyDescent="0.2">
      <c r="I103" s="1109"/>
      <c r="J103" s="1109"/>
      <c r="K103" s="1109"/>
      <c r="L103" s="1109"/>
    </row>
  </sheetData>
  <mergeCells count="5">
    <mergeCell ref="O1:P1"/>
    <mergeCell ref="A5:C6"/>
    <mergeCell ref="I5:L5"/>
    <mergeCell ref="M5:P5"/>
    <mergeCell ref="C3:M3"/>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pageSetUpPr fitToPage="1"/>
  </sheetPr>
  <dimension ref="A1:T71"/>
  <sheetViews>
    <sheetView showGridLines="0" workbookViewId="0"/>
  </sheetViews>
  <sheetFormatPr defaultRowHeight="12.75" x14ac:dyDescent="0.2"/>
  <cols>
    <col min="1" max="1" width="5.7109375" customWidth="1"/>
    <col min="2" max="2" width="0.85546875" customWidth="1"/>
    <col min="3" max="3" width="10.85546875" customWidth="1"/>
    <col min="4" max="4" width="0.85546875" customWidth="1"/>
    <col min="5" max="5" width="8.7109375" customWidth="1"/>
    <col min="6" max="6" width="9.85546875" customWidth="1"/>
    <col min="7" max="7" width="11.85546875" customWidth="1"/>
    <col min="8" max="8" width="8.7109375" customWidth="1"/>
    <col min="9" max="9" width="10" customWidth="1"/>
    <col min="10" max="10" width="11.85546875" customWidth="1"/>
    <col min="11" max="11" width="8.7109375" customWidth="1"/>
    <col min="12" max="12" width="10" customWidth="1"/>
    <col min="13" max="13" width="12.42578125" customWidth="1"/>
    <col min="14" max="14" width="13" customWidth="1"/>
  </cols>
  <sheetData>
    <row r="1" spans="1:14" ht="16.5" customHeight="1" x14ac:dyDescent="0.2">
      <c r="A1" s="64" t="str">
        <f>'20'!A1</f>
        <v>Boletim Estatístico da Previdência Social - Vol. 19 Nº 09</v>
      </c>
      <c r="B1" s="45"/>
      <c r="C1" s="45"/>
      <c r="D1" s="45"/>
      <c r="E1" s="45"/>
      <c r="F1" s="45"/>
      <c r="G1" s="45"/>
      <c r="H1" s="45"/>
      <c r="I1" s="45"/>
      <c r="J1" s="45"/>
      <c r="K1" s="45"/>
      <c r="L1" s="45"/>
      <c r="M1" s="45"/>
      <c r="N1" s="914">
        <f>'20'!O1</f>
        <v>41883</v>
      </c>
    </row>
    <row r="2" spans="1:14" ht="9" customHeight="1" x14ac:dyDescent="0.2">
      <c r="A2" s="65"/>
      <c r="B2" s="65"/>
      <c r="C2" s="65"/>
      <c r="D2" s="67"/>
      <c r="E2" s="1"/>
      <c r="F2" s="1"/>
      <c r="G2" s="1"/>
      <c r="H2" s="1"/>
      <c r="I2" s="1"/>
      <c r="J2" s="1"/>
      <c r="K2" s="1"/>
      <c r="L2" s="387"/>
      <c r="M2" s="65"/>
      <c r="N2" s="65"/>
    </row>
    <row r="3" spans="1:14" ht="18" customHeight="1" x14ac:dyDescent="0.2">
      <c r="A3" s="921">
        <v>21</v>
      </c>
      <c r="B3" s="157"/>
      <c r="C3" s="1177" t="s">
        <v>647</v>
      </c>
      <c r="D3" s="1178"/>
      <c r="E3" s="1178"/>
      <c r="F3" s="1178"/>
      <c r="G3" s="1178"/>
      <c r="H3" s="1178"/>
      <c r="I3" s="1178"/>
      <c r="J3" s="1178"/>
      <c r="K3" s="1178"/>
      <c r="L3" s="1178"/>
      <c r="M3" s="1179"/>
      <c r="N3" s="65"/>
    </row>
    <row r="4" spans="1:14" ht="9" customHeight="1" x14ac:dyDescent="0.2">
      <c r="A4" s="65"/>
      <c r="B4" s="65"/>
      <c r="C4" s="65"/>
      <c r="D4" s="69"/>
      <c r="E4" s="1"/>
      <c r="F4" s="1"/>
      <c r="G4" s="1"/>
      <c r="H4" s="1"/>
      <c r="I4" s="1"/>
      <c r="J4" s="1"/>
      <c r="K4" s="1"/>
      <c r="L4" s="69"/>
      <c r="M4" s="65"/>
      <c r="N4" s="65"/>
    </row>
    <row r="5" spans="1:14" ht="16.5" customHeight="1" x14ac:dyDescent="0.2">
      <c r="A5" s="1234" t="s">
        <v>206</v>
      </c>
      <c r="B5" s="1234"/>
      <c r="C5" s="1234"/>
      <c r="D5" s="552"/>
      <c r="E5" s="1337" t="s">
        <v>651</v>
      </c>
      <c r="F5" s="1201"/>
      <c r="G5" s="1328"/>
      <c r="H5" s="1338" t="s">
        <v>652</v>
      </c>
      <c r="I5" s="1201"/>
      <c r="J5" s="1328"/>
      <c r="K5" s="1267" t="s">
        <v>38</v>
      </c>
      <c r="L5" s="1201"/>
      <c r="M5" s="1201"/>
      <c r="N5" s="1335" t="s">
        <v>714</v>
      </c>
    </row>
    <row r="6" spans="1:14" ht="45.75" customHeight="1" x14ac:dyDescent="0.2">
      <c r="A6" s="1234"/>
      <c r="B6" s="1234"/>
      <c r="C6" s="1234"/>
      <c r="D6" s="552"/>
      <c r="E6" s="1083" t="s">
        <v>757</v>
      </c>
      <c r="F6" s="934" t="s">
        <v>648</v>
      </c>
      <c r="G6" s="967" t="s">
        <v>119</v>
      </c>
      <c r="H6" s="1083" t="s">
        <v>757</v>
      </c>
      <c r="I6" s="934" t="s">
        <v>648</v>
      </c>
      <c r="J6" s="967" t="s">
        <v>119</v>
      </c>
      <c r="K6" s="1083" t="s">
        <v>757</v>
      </c>
      <c r="L6" s="934" t="s">
        <v>648</v>
      </c>
      <c r="M6" s="974" t="s">
        <v>119</v>
      </c>
      <c r="N6" s="1336"/>
    </row>
    <row r="7" spans="1:14" ht="4.5" customHeight="1" x14ac:dyDescent="0.2">
      <c r="A7" s="9"/>
      <c r="B7" s="65"/>
      <c r="C7" s="13"/>
      <c r="D7" s="9"/>
      <c r="E7" s="388"/>
      <c r="F7" s="388"/>
      <c r="G7" s="388"/>
      <c r="H7" s="388"/>
      <c r="I7" s="388"/>
      <c r="J7" s="388"/>
      <c r="K7" s="388"/>
      <c r="L7" s="388"/>
      <c r="M7" s="388"/>
      <c r="N7" s="65"/>
    </row>
    <row r="8" spans="1:14" ht="13.5" customHeight="1" x14ac:dyDescent="0.2">
      <c r="A8" s="239" t="s">
        <v>46</v>
      </c>
      <c r="B8" s="240"/>
      <c r="C8" s="258"/>
      <c r="D8" s="137"/>
      <c r="E8" s="269">
        <v>287596</v>
      </c>
      <c r="F8" s="270">
        <v>48637</v>
      </c>
      <c r="G8" s="270">
        <v>336233</v>
      </c>
      <c r="H8" s="269">
        <v>64739</v>
      </c>
      <c r="I8" s="270">
        <v>42266</v>
      </c>
      <c r="J8" s="270">
        <v>107005</v>
      </c>
      <c r="K8" s="269">
        <v>352335</v>
      </c>
      <c r="L8" s="270">
        <v>90903</v>
      </c>
      <c r="M8" s="271">
        <v>443238</v>
      </c>
      <c r="N8" s="671">
        <v>79.491153736818603</v>
      </c>
    </row>
    <row r="9" spans="1:14" ht="13.5" customHeight="1" x14ac:dyDescent="0.2">
      <c r="A9" s="232" t="s">
        <v>47</v>
      </c>
      <c r="B9" s="72"/>
      <c r="C9" s="265"/>
      <c r="D9" s="14"/>
      <c r="E9" s="277">
        <v>14383</v>
      </c>
      <c r="F9" s="92">
        <v>2347</v>
      </c>
      <c r="G9" s="92">
        <v>16730</v>
      </c>
      <c r="H9" s="277">
        <v>4367</v>
      </c>
      <c r="I9" s="92">
        <v>3423</v>
      </c>
      <c r="J9" s="92">
        <v>7790</v>
      </c>
      <c r="K9" s="277">
        <v>18750</v>
      </c>
      <c r="L9" s="92">
        <v>5770</v>
      </c>
      <c r="M9" s="231">
        <v>24520</v>
      </c>
      <c r="N9" s="672">
        <v>76.468189233278963</v>
      </c>
    </row>
    <row r="10" spans="1:14" ht="13.5" customHeight="1" x14ac:dyDescent="0.2">
      <c r="A10" s="226" t="s">
        <v>48</v>
      </c>
      <c r="B10" s="6"/>
      <c r="C10" s="262"/>
      <c r="D10" s="14"/>
      <c r="E10" s="274">
        <v>2150</v>
      </c>
      <c r="F10" s="47">
        <v>431</v>
      </c>
      <c r="G10" s="47">
        <v>2581</v>
      </c>
      <c r="H10" s="274">
        <v>554</v>
      </c>
      <c r="I10" s="47">
        <v>590</v>
      </c>
      <c r="J10" s="47">
        <v>1144</v>
      </c>
      <c r="K10" s="274">
        <v>2704</v>
      </c>
      <c r="L10" s="47">
        <v>1021</v>
      </c>
      <c r="M10" s="233">
        <v>3725</v>
      </c>
      <c r="N10" s="673">
        <v>72.590604026845639</v>
      </c>
    </row>
    <row r="11" spans="1:14" ht="13.5" customHeight="1" x14ac:dyDescent="0.2">
      <c r="A11" s="226" t="s">
        <v>49</v>
      </c>
      <c r="B11" s="6"/>
      <c r="C11" s="262"/>
      <c r="D11" s="14"/>
      <c r="E11" s="274">
        <v>361</v>
      </c>
      <c r="F11" s="47">
        <v>16</v>
      </c>
      <c r="G11" s="47">
        <v>377</v>
      </c>
      <c r="H11" s="274">
        <v>344</v>
      </c>
      <c r="I11" s="47">
        <v>19</v>
      </c>
      <c r="J11" s="47">
        <v>363</v>
      </c>
      <c r="K11" s="274">
        <v>705</v>
      </c>
      <c r="L11" s="47">
        <v>35</v>
      </c>
      <c r="M11" s="233">
        <v>740</v>
      </c>
      <c r="N11" s="673">
        <v>95.270270270270274</v>
      </c>
    </row>
    <row r="12" spans="1:14" ht="13.5" customHeight="1" x14ac:dyDescent="0.2">
      <c r="A12" s="226" t="s">
        <v>50</v>
      </c>
      <c r="B12" s="6"/>
      <c r="C12" s="262"/>
      <c r="D12" s="14"/>
      <c r="E12" s="274">
        <v>3247</v>
      </c>
      <c r="F12" s="47">
        <v>396</v>
      </c>
      <c r="G12" s="47">
        <v>3643</v>
      </c>
      <c r="H12" s="274">
        <v>750</v>
      </c>
      <c r="I12" s="47">
        <v>447</v>
      </c>
      <c r="J12" s="47">
        <v>1197</v>
      </c>
      <c r="K12" s="274">
        <v>3997</v>
      </c>
      <c r="L12" s="47">
        <v>843</v>
      </c>
      <c r="M12" s="233">
        <v>4840</v>
      </c>
      <c r="N12" s="673">
        <v>82.582644628099175</v>
      </c>
    </row>
    <row r="13" spans="1:14" ht="13.5" customHeight="1" x14ac:dyDescent="0.2">
      <c r="A13" s="226" t="s">
        <v>51</v>
      </c>
      <c r="B13" s="6"/>
      <c r="C13" s="262"/>
      <c r="D13" s="14"/>
      <c r="E13" s="274">
        <v>101</v>
      </c>
      <c r="F13" s="47">
        <v>2</v>
      </c>
      <c r="G13" s="47">
        <v>103</v>
      </c>
      <c r="H13" s="274">
        <v>292</v>
      </c>
      <c r="I13" s="47">
        <v>1</v>
      </c>
      <c r="J13" s="47">
        <v>293</v>
      </c>
      <c r="K13" s="274">
        <v>393</v>
      </c>
      <c r="L13" s="47">
        <v>3</v>
      </c>
      <c r="M13" s="233">
        <v>396</v>
      </c>
      <c r="N13" s="673">
        <v>99.242424242424249</v>
      </c>
    </row>
    <row r="14" spans="1:14" ht="13.5" customHeight="1" x14ac:dyDescent="0.2">
      <c r="A14" s="226" t="s">
        <v>52</v>
      </c>
      <c r="B14" s="6"/>
      <c r="C14" s="262"/>
      <c r="D14" s="14"/>
      <c r="E14" s="274">
        <v>6448</v>
      </c>
      <c r="F14" s="47">
        <v>1089</v>
      </c>
      <c r="G14" s="47">
        <v>7537</v>
      </c>
      <c r="H14" s="274">
        <v>1599</v>
      </c>
      <c r="I14" s="47">
        <v>1578</v>
      </c>
      <c r="J14" s="47">
        <v>3177</v>
      </c>
      <c r="K14" s="274">
        <v>8047</v>
      </c>
      <c r="L14" s="47">
        <v>2667</v>
      </c>
      <c r="M14" s="233">
        <v>10714</v>
      </c>
      <c r="N14" s="673">
        <v>75.107336195631873</v>
      </c>
    </row>
    <row r="15" spans="1:14" ht="13.5" customHeight="1" x14ac:dyDescent="0.2">
      <c r="A15" s="226" t="s">
        <v>53</v>
      </c>
      <c r="B15" s="6"/>
      <c r="C15" s="262"/>
      <c r="D15" s="14"/>
      <c r="E15" s="274">
        <v>421</v>
      </c>
      <c r="F15" s="47">
        <v>45</v>
      </c>
      <c r="G15" s="47">
        <v>466</v>
      </c>
      <c r="H15" s="274">
        <v>286</v>
      </c>
      <c r="I15" s="47">
        <v>140</v>
      </c>
      <c r="J15" s="47">
        <v>426</v>
      </c>
      <c r="K15" s="274">
        <v>707</v>
      </c>
      <c r="L15" s="47">
        <v>185</v>
      </c>
      <c r="M15" s="233">
        <v>892</v>
      </c>
      <c r="N15" s="673">
        <v>79.260089686098652</v>
      </c>
    </row>
    <row r="16" spans="1:14" ht="13.5" customHeight="1" x14ac:dyDescent="0.2">
      <c r="A16" s="226" t="s">
        <v>54</v>
      </c>
      <c r="B16" s="6"/>
      <c r="C16" s="262"/>
      <c r="D16" s="14"/>
      <c r="E16" s="274">
        <v>1655</v>
      </c>
      <c r="F16" s="47">
        <v>368</v>
      </c>
      <c r="G16" s="47">
        <v>2023</v>
      </c>
      <c r="H16" s="274">
        <v>542</v>
      </c>
      <c r="I16" s="47">
        <v>648</v>
      </c>
      <c r="J16" s="47">
        <v>1190</v>
      </c>
      <c r="K16" s="274">
        <v>2197</v>
      </c>
      <c r="L16" s="47">
        <v>1016</v>
      </c>
      <c r="M16" s="233">
        <v>3213</v>
      </c>
      <c r="N16" s="673">
        <v>68.378462496109563</v>
      </c>
    </row>
    <row r="17" spans="1:14" ht="13.5" customHeight="1" x14ac:dyDescent="0.2">
      <c r="A17" s="232" t="s">
        <v>55</v>
      </c>
      <c r="B17" s="72"/>
      <c r="C17" s="265"/>
      <c r="D17" s="74"/>
      <c r="E17" s="277">
        <v>66016</v>
      </c>
      <c r="F17" s="92">
        <v>19615</v>
      </c>
      <c r="G17" s="92">
        <v>85631</v>
      </c>
      <c r="H17" s="277">
        <v>20005</v>
      </c>
      <c r="I17" s="92">
        <v>13033</v>
      </c>
      <c r="J17" s="92">
        <v>33038</v>
      </c>
      <c r="K17" s="277">
        <v>86021</v>
      </c>
      <c r="L17" s="92">
        <v>32648</v>
      </c>
      <c r="M17" s="231">
        <v>118669</v>
      </c>
      <c r="N17" s="672">
        <v>72.488181412163243</v>
      </c>
    </row>
    <row r="18" spans="1:14" ht="13.5" customHeight="1" x14ac:dyDescent="0.2">
      <c r="A18" s="226" t="s">
        <v>56</v>
      </c>
      <c r="B18" s="6"/>
      <c r="C18" s="262"/>
      <c r="D18" s="14"/>
      <c r="E18" s="274">
        <v>8369</v>
      </c>
      <c r="F18" s="47">
        <v>1321</v>
      </c>
      <c r="G18" s="47">
        <v>9690</v>
      </c>
      <c r="H18" s="274">
        <v>2257</v>
      </c>
      <c r="I18" s="47">
        <v>1792</v>
      </c>
      <c r="J18" s="47">
        <v>4049</v>
      </c>
      <c r="K18" s="274">
        <v>10626</v>
      </c>
      <c r="L18" s="47">
        <v>3113</v>
      </c>
      <c r="M18" s="233">
        <v>13739</v>
      </c>
      <c r="N18" s="673">
        <v>77.341873498799046</v>
      </c>
    </row>
    <row r="19" spans="1:14" ht="13.5" customHeight="1" x14ac:dyDescent="0.2">
      <c r="A19" s="226" t="s">
        <v>57</v>
      </c>
      <c r="B19" s="6"/>
      <c r="C19" s="262"/>
      <c r="D19" s="14"/>
      <c r="E19" s="274">
        <v>6124</v>
      </c>
      <c r="F19" s="47">
        <v>2725</v>
      </c>
      <c r="G19" s="47">
        <v>8849</v>
      </c>
      <c r="H19" s="274">
        <v>1463</v>
      </c>
      <c r="I19" s="47">
        <v>407</v>
      </c>
      <c r="J19" s="47">
        <v>1870</v>
      </c>
      <c r="K19" s="274">
        <v>7587</v>
      </c>
      <c r="L19" s="47">
        <v>3132</v>
      </c>
      <c r="M19" s="233">
        <v>10719</v>
      </c>
      <c r="N19" s="673">
        <v>70.780856423173802</v>
      </c>
    </row>
    <row r="20" spans="1:14" ht="13.5" customHeight="1" x14ac:dyDescent="0.2">
      <c r="A20" s="226" t="s">
        <v>58</v>
      </c>
      <c r="B20" s="6"/>
      <c r="C20" s="262"/>
      <c r="D20" s="14"/>
      <c r="E20" s="274">
        <v>10130</v>
      </c>
      <c r="F20" s="47">
        <v>2527</v>
      </c>
      <c r="G20" s="47">
        <v>12657</v>
      </c>
      <c r="H20" s="274">
        <v>3313</v>
      </c>
      <c r="I20" s="47">
        <v>2056</v>
      </c>
      <c r="J20" s="47">
        <v>5369</v>
      </c>
      <c r="K20" s="274">
        <v>13443</v>
      </c>
      <c r="L20" s="47">
        <v>4583</v>
      </c>
      <c r="M20" s="233">
        <v>18026</v>
      </c>
      <c r="N20" s="673">
        <v>74.575613003439472</v>
      </c>
    </row>
    <row r="21" spans="1:14" ht="13.5" customHeight="1" x14ac:dyDescent="0.2">
      <c r="A21" s="226" t="s">
        <v>59</v>
      </c>
      <c r="B21" s="6"/>
      <c r="C21" s="262"/>
      <c r="D21" s="14"/>
      <c r="E21" s="274">
        <v>1845</v>
      </c>
      <c r="F21" s="47">
        <v>122</v>
      </c>
      <c r="G21" s="47">
        <v>1967</v>
      </c>
      <c r="H21" s="274">
        <v>872</v>
      </c>
      <c r="I21" s="47">
        <v>141</v>
      </c>
      <c r="J21" s="47">
        <v>1013</v>
      </c>
      <c r="K21" s="274">
        <v>2717</v>
      </c>
      <c r="L21" s="47">
        <v>263</v>
      </c>
      <c r="M21" s="233">
        <v>2980</v>
      </c>
      <c r="N21" s="673">
        <v>91.174496644295303</v>
      </c>
    </row>
    <row r="22" spans="1:14" ht="13.5" customHeight="1" x14ac:dyDescent="0.2">
      <c r="A22" s="226" t="s">
        <v>60</v>
      </c>
      <c r="B22" s="6"/>
      <c r="C22" s="262"/>
      <c r="D22" s="14"/>
      <c r="E22" s="274">
        <v>3107</v>
      </c>
      <c r="F22" s="47">
        <v>177</v>
      </c>
      <c r="G22" s="47">
        <v>3284</v>
      </c>
      <c r="H22" s="274">
        <v>1065</v>
      </c>
      <c r="I22" s="47">
        <v>194</v>
      </c>
      <c r="J22" s="47">
        <v>1259</v>
      </c>
      <c r="K22" s="274">
        <v>4172</v>
      </c>
      <c r="L22" s="47">
        <v>371</v>
      </c>
      <c r="M22" s="233">
        <v>4543</v>
      </c>
      <c r="N22" s="673">
        <v>91.833590138674879</v>
      </c>
    </row>
    <row r="23" spans="1:14" ht="13.5" customHeight="1" x14ac:dyDescent="0.2">
      <c r="A23" s="226" t="s">
        <v>61</v>
      </c>
      <c r="B23" s="6"/>
      <c r="C23" s="262"/>
      <c r="D23" s="14"/>
      <c r="E23" s="274">
        <v>12266</v>
      </c>
      <c r="F23" s="47">
        <v>5007</v>
      </c>
      <c r="G23" s="47">
        <v>17273</v>
      </c>
      <c r="H23" s="274">
        <v>2950</v>
      </c>
      <c r="I23" s="47">
        <v>4189</v>
      </c>
      <c r="J23" s="47">
        <v>7139</v>
      </c>
      <c r="K23" s="274">
        <v>15216</v>
      </c>
      <c r="L23" s="47">
        <v>9196</v>
      </c>
      <c r="M23" s="233">
        <v>24412</v>
      </c>
      <c r="N23" s="673">
        <v>62.330001638538427</v>
      </c>
    </row>
    <row r="24" spans="1:14" ht="13.5" customHeight="1" x14ac:dyDescent="0.2">
      <c r="A24" s="226" t="s">
        <v>62</v>
      </c>
      <c r="B24" s="6"/>
      <c r="C24" s="262"/>
      <c r="D24" s="14"/>
      <c r="E24" s="274">
        <v>7026</v>
      </c>
      <c r="F24" s="47">
        <v>4522</v>
      </c>
      <c r="G24" s="47">
        <v>11548</v>
      </c>
      <c r="H24" s="274">
        <v>2386</v>
      </c>
      <c r="I24" s="47">
        <v>1345</v>
      </c>
      <c r="J24" s="47">
        <v>3731</v>
      </c>
      <c r="K24" s="274">
        <v>9412</v>
      </c>
      <c r="L24" s="47">
        <v>5867</v>
      </c>
      <c r="M24" s="233">
        <v>15279</v>
      </c>
      <c r="N24" s="673">
        <v>61.600890110609328</v>
      </c>
    </row>
    <row r="25" spans="1:14" ht="13.5" customHeight="1" x14ac:dyDescent="0.2">
      <c r="A25" s="226" t="s">
        <v>63</v>
      </c>
      <c r="B25" s="6"/>
      <c r="C25" s="262"/>
      <c r="D25" s="14"/>
      <c r="E25" s="274">
        <v>4223</v>
      </c>
      <c r="F25" s="47">
        <v>1718</v>
      </c>
      <c r="G25" s="47">
        <v>5941</v>
      </c>
      <c r="H25" s="274">
        <v>1134</v>
      </c>
      <c r="I25" s="47">
        <v>1437</v>
      </c>
      <c r="J25" s="47">
        <v>2571</v>
      </c>
      <c r="K25" s="274">
        <v>5357</v>
      </c>
      <c r="L25" s="47">
        <v>3155</v>
      </c>
      <c r="M25" s="233">
        <v>8512</v>
      </c>
      <c r="N25" s="673">
        <v>62.934680451127825</v>
      </c>
    </row>
    <row r="26" spans="1:14" ht="13.5" customHeight="1" x14ac:dyDescent="0.2">
      <c r="A26" s="226" t="s">
        <v>64</v>
      </c>
      <c r="B26" s="6"/>
      <c r="C26" s="262"/>
      <c r="D26" s="14"/>
      <c r="E26" s="274">
        <v>12926</v>
      </c>
      <c r="F26" s="47">
        <v>1496</v>
      </c>
      <c r="G26" s="47">
        <v>14422</v>
      </c>
      <c r="H26" s="274">
        <v>4565</v>
      </c>
      <c r="I26" s="47">
        <v>1472</v>
      </c>
      <c r="J26" s="47">
        <v>6037</v>
      </c>
      <c r="K26" s="274">
        <v>17491</v>
      </c>
      <c r="L26" s="47">
        <v>2968</v>
      </c>
      <c r="M26" s="233">
        <v>20459</v>
      </c>
      <c r="N26" s="673">
        <v>85.492937093699595</v>
      </c>
    </row>
    <row r="27" spans="1:14" ht="13.5" customHeight="1" x14ac:dyDescent="0.2">
      <c r="A27" s="232" t="s">
        <v>65</v>
      </c>
      <c r="B27" s="72"/>
      <c r="C27" s="265"/>
      <c r="D27" s="74"/>
      <c r="E27" s="277">
        <v>124116</v>
      </c>
      <c r="F27" s="92">
        <v>15601</v>
      </c>
      <c r="G27" s="92">
        <v>139717</v>
      </c>
      <c r="H27" s="277">
        <v>23974</v>
      </c>
      <c r="I27" s="92">
        <v>13995</v>
      </c>
      <c r="J27" s="92">
        <v>37969</v>
      </c>
      <c r="K27" s="277">
        <v>148090</v>
      </c>
      <c r="L27" s="92">
        <v>29596</v>
      </c>
      <c r="M27" s="231">
        <v>177686</v>
      </c>
      <c r="N27" s="672">
        <v>83.343651159911303</v>
      </c>
    </row>
    <row r="28" spans="1:14" ht="13.5" customHeight="1" x14ac:dyDescent="0.2">
      <c r="A28" s="226" t="s">
        <v>66</v>
      </c>
      <c r="B28" s="6"/>
      <c r="C28" s="262"/>
      <c r="D28" s="14"/>
      <c r="E28" s="274">
        <v>29151</v>
      </c>
      <c r="F28" s="47">
        <v>2586</v>
      </c>
      <c r="G28" s="47">
        <v>31737</v>
      </c>
      <c r="H28" s="274">
        <v>7377</v>
      </c>
      <c r="I28" s="47">
        <v>3197</v>
      </c>
      <c r="J28" s="47">
        <v>10574</v>
      </c>
      <c r="K28" s="274">
        <v>36528</v>
      </c>
      <c r="L28" s="47">
        <v>5783</v>
      </c>
      <c r="M28" s="233">
        <v>42311</v>
      </c>
      <c r="N28" s="673">
        <v>86.332159485712936</v>
      </c>
    </row>
    <row r="29" spans="1:14" ht="13.5" customHeight="1" x14ac:dyDescent="0.2">
      <c r="A29" s="226" t="s">
        <v>67</v>
      </c>
      <c r="B29" s="6"/>
      <c r="C29" s="262"/>
      <c r="D29" s="14"/>
      <c r="E29" s="274">
        <v>6135</v>
      </c>
      <c r="F29" s="47">
        <v>390</v>
      </c>
      <c r="G29" s="47">
        <v>6525</v>
      </c>
      <c r="H29" s="274">
        <v>1312</v>
      </c>
      <c r="I29" s="47">
        <v>465</v>
      </c>
      <c r="J29" s="47">
        <v>1777</v>
      </c>
      <c r="K29" s="274">
        <v>7447</v>
      </c>
      <c r="L29" s="47">
        <v>855</v>
      </c>
      <c r="M29" s="233">
        <v>8302</v>
      </c>
      <c r="N29" s="673">
        <v>89.701276800770898</v>
      </c>
    </row>
    <row r="30" spans="1:14" ht="13.5" customHeight="1" x14ac:dyDescent="0.2">
      <c r="A30" s="226" t="s">
        <v>68</v>
      </c>
      <c r="B30" s="6"/>
      <c r="C30" s="262"/>
      <c r="D30" s="14"/>
      <c r="E30" s="274">
        <v>20335</v>
      </c>
      <c r="F30" s="47">
        <v>2732</v>
      </c>
      <c r="G30" s="47">
        <v>23067</v>
      </c>
      <c r="H30" s="274">
        <v>4488</v>
      </c>
      <c r="I30" s="47">
        <v>2858</v>
      </c>
      <c r="J30" s="47">
        <v>7346</v>
      </c>
      <c r="K30" s="274">
        <v>24823</v>
      </c>
      <c r="L30" s="47">
        <v>5590</v>
      </c>
      <c r="M30" s="233">
        <v>30413</v>
      </c>
      <c r="N30" s="673">
        <v>81.619702101075191</v>
      </c>
    </row>
    <row r="31" spans="1:14" ht="13.5" customHeight="1" x14ac:dyDescent="0.2">
      <c r="A31" s="226" t="s">
        <v>69</v>
      </c>
      <c r="B31" s="6"/>
      <c r="C31" s="262"/>
      <c r="D31" s="14"/>
      <c r="E31" s="274">
        <v>68495</v>
      </c>
      <c r="F31" s="47">
        <v>9893</v>
      </c>
      <c r="G31" s="47">
        <v>78388</v>
      </c>
      <c r="H31" s="274">
        <v>10797</v>
      </c>
      <c r="I31" s="47">
        <v>7475</v>
      </c>
      <c r="J31" s="47">
        <v>18272</v>
      </c>
      <c r="K31" s="274">
        <v>79292</v>
      </c>
      <c r="L31" s="47">
        <v>17368</v>
      </c>
      <c r="M31" s="233">
        <v>96660</v>
      </c>
      <c r="N31" s="673">
        <v>82.031864266501145</v>
      </c>
    </row>
    <row r="32" spans="1:14" ht="13.5" customHeight="1" x14ac:dyDescent="0.2">
      <c r="A32" s="232" t="s">
        <v>70</v>
      </c>
      <c r="B32" s="72"/>
      <c r="C32" s="265"/>
      <c r="D32" s="74"/>
      <c r="E32" s="277">
        <v>57840</v>
      </c>
      <c r="F32" s="92">
        <v>6609</v>
      </c>
      <c r="G32" s="92">
        <v>64449</v>
      </c>
      <c r="H32" s="277">
        <v>10816</v>
      </c>
      <c r="I32" s="92">
        <v>8451</v>
      </c>
      <c r="J32" s="92">
        <v>19267</v>
      </c>
      <c r="K32" s="277">
        <v>68656</v>
      </c>
      <c r="L32" s="92">
        <v>15060</v>
      </c>
      <c r="M32" s="231">
        <v>83716</v>
      </c>
      <c r="N32" s="672">
        <v>82.010607291318266</v>
      </c>
    </row>
    <row r="33" spans="1:20" ht="13.5" customHeight="1" x14ac:dyDescent="0.2">
      <c r="A33" s="226" t="s">
        <v>71</v>
      </c>
      <c r="B33" s="6"/>
      <c r="C33" s="262"/>
      <c r="D33" s="14"/>
      <c r="E33" s="274">
        <v>20964</v>
      </c>
      <c r="F33" s="47">
        <v>2190</v>
      </c>
      <c r="G33" s="47">
        <v>23154</v>
      </c>
      <c r="H33" s="274">
        <v>3907</v>
      </c>
      <c r="I33" s="47">
        <v>2995</v>
      </c>
      <c r="J33" s="47">
        <v>6902</v>
      </c>
      <c r="K33" s="274">
        <v>24871</v>
      </c>
      <c r="L33" s="47">
        <v>5185</v>
      </c>
      <c r="M33" s="233">
        <v>30056</v>
      </c>
      <c r="N33" s="673">
        <v>82.748868778280539</v>
      </c>
    </row>
    <row r="34" spans="1:20" ht="13.5" customHeight="1" x14ac:dyDescent="0.2">
      <c r="A34" s="226" t="s">
        <v>72</v>
      </c>
      <c r="B34" s="6"/>
      <c r="C34" s="262"/>
      <c r="D34" s="14"/>
      <c r="E34" s="274">
        <v>17776</v>
      </c>
      <c r="F34" s="47">
        <v>2256</v>
      </c>
      <c r="G34" s="47">
        <v>20032</v>
      </c>
      <c r="H34" s="274">
        <v>2381</v>
      </c>
      <c r="I34" s="47">
        <v>1696</v>
      </c>
      <c r="J34" s="47">
        <v>4077</v>
      </c>
      <c r="K34" s="274">
        <v>20157</v>
      </c>
      <c r="L34" s="47">
        <v>3952</v>
      </c>
      <c r="M34" s="233">
        <v>24109</v>
      </c>
      <c r="N34" s="673">
        <v>83.607781326475589</v>
      </c>
    </row>
    <row r="35" spans="1:20" ht="13.5" customHeight="1" x14ac:dyDescent="0.2">
      <c r="A35" s="226" t="s">
        <v>73</v>
      </c>
      <c r="B35" s="6"/>
      <c r="C35" s="262"/>
      <c r="D35" s="14"/>
      <c r="E35" s="274">
        <v>19100</v>
      </c>
      <c r="F35" s="47">
        <v>2163</v>
      </c>
      <c r="G35" s="47">
        <v>21263</v>
      </c>
      <c r="H35" s="274">
        <v>4528</v>
      </c>
      <c r="I35" s="47">
        <v>3760</v>
      </c>
      <c r="J35" s="47">
        <v>8288</v>
      </c>
      <c r="K35" s="274">
        <v>23628</v>
      </c>
      <c r="L35" s="47">
        <v>5923</v>
      </c>
      <c r="M35" s="233">
        <v>29551</v>
      </c>
      <c r="N35" s="673">
        <v>79.956685052959287</v>
      </c>
    </row>
    <row r="36" spans="1:20" ht="13.5" customHeight="1" x14ac:dyDescent="0.2">
      <c r="A36" s="232" t="s">
        <v>74</v>
      </c>
      <c r="B36" s="72"/>
      <c r="C36" s="265"/>
      <c r="D36" s="74"/>
      <c r="E36" s="277">
        <v>25241</v>
      </c>
      <c r="F36" s="92">
        <v>4465</v>
      </c>
      <c r="G36" s="92">
        <v>29706</v>
      </c>
      <c r="H36" s="277">
        <v>5577</v>
      </c>
      <c r="I36" s="92">
        <v>3364</v>
      </c>
      <c r="J36" s="92">
        <v>8941</v>
      </c>
      <c r="K36" s="277">
        <v>30818</v>
      </c>
      <c r="L36" s="92">
        <v>7829</v>
      </c>
      <c r="M36" s="231">
        <v>38647</v>
      </c>
      <c r="N36" s="672">
        <v>79.742282712759078</v>
      </c>
    </row>
    <row r="37" spans="1:20" ht="13.5" customHeight="1" x14ac:dyDescent="0.2">
      <c r="A37" s="226" t="s">
        <v>75</v>
      </c>
      <c r="B37" s="6"/>
      <c r="C37" s="262"/>
      <c r="D37" s="14"/>
      <c r="E37" s="274">
        <v>4420</v>
      </c>
      <c r="F37" s="47">
        <v>531</v>
      </c>
      <c r="G37" s="47">
        <v>4951</v>
      </c>
      <c r="H37" s="274">
        <v>1118</v>
      </c>
      <c r="I37" s="47">
        <v>573</v>
      </c>
      <c r="J37" s="47">
        <v>1691</v>
      </c>
      <c r="K37" s="274">
        <v>5538</v>
      </c>
      <c r="L37" s="47">
        <v>1104</v>
      </c>
      <c r="M37" s="233">
        <v>6642</v>
      </c>
      <c r="N37" s="673">
        <v>83.378500451671172</v>
      </c>
    </row>
    <row r="38" spans="1:20" ht="13.5" customHeight="1" x14ac:dyDescent="0.2">
      <c r="A38" s="226" t="s">
        <v>76</v>
      </c>
      <c r="B38" s="6"/>
      <c r="C38" s="262"/>
      <c r="D38" s="14"/>
      <c r="E38" s="274">
        <v>4954</v>
      </c>
      <c r="F38" s="47">
        <v>1138</v>
      </c>
      <c r="G38" s="47">
        <v>6092</v>
      </c>
      <c r="H38" s="274">
        <v>1271</v>
      </c>
      <c r="I38" s="47">
        <v>302</v>
      </c>
      <c r="J38" s="47">
        <v>1573</v>
      </c>
      <c r="K38" s="274">
        <v>6225</v>
      </c>
      <c r="L38" s="47">
        <v>1440</v>
      </c>
      <c r="M38" s="233">
        <v>7665</v>
      </c>
      <c r="N38" s="673">
        <v>81.213307240704495</v>
      </c>
    </row>
    <row r="39" spans="1:20" ht="13.5" customHeight="1" x14ac:dyDescent="0.2">
      <c r="A39" s="226" t="s">
        <v>77</v>
      </c>
      <c r="B39" s="6"/>
      <c r="C39" s="262"/>
      <c r="D39" s="14"/>
      <c r="E39" s="274">
        <v>8358</v>
      </c>
      <c r="F39" s="47">
        <v>915</v>
      </c>
      <c r="G39" s="47">
        <v>9273</v>
      </c>
      <c r="H39" s="274">
        <v>2162</v>
      </c>
      <c r="I39" s="47">
        <v>1396</v>
      </c>
      <c r="J39" s="47">
        <v>3558</v>
      </c>
      <c r="K39" s="274">
        <v>10520</v>
      </c>
      <c r="L39" s="47">
        <v>2311</v>
      </c>
      <c r="M39" s="233">
        <v>12831</v>
      </c>
      <c r="N39" s="673">
        <v>81.988933052762832</v>
      </c>
    </row>
    <row r="40" spans="1:20" ht="13.5" customHeight="1" x14ac:dyDescent="0.2">
      <c r="A40" s="227" t="s">
        <v>78</v>
      </c>
      <c r="B40" s="267"/>
      <c r="C40" s="268"/>
      <c r="D40" s="14"/>
      <c r="E40" s="278">
        <v>7509</v>
      </c>
      <c r="F40" s="280">
        <v>1881</v>
      </c>
      <c r="G40" s="280">
        <v>9390</v>
      </c>
      <c r="H40" s="278">
        <v>1026</v>
      </c>
      <c r="I40" s="280">
        <v>1093</v>
      </c>
      <c r="J40" s="280">
        <v>2119</v>
      </c>
      <c r="K40" s="278">
        <v>8535</v>
      </c>
      <c r="L40" s="280">
        <v>2974</v>
      </c>
      <c r="M40" s="281">
        <v>11509</v>
      </c>
      <c r="N40" s="674">
        <v>74.15935354939613</v>
      </c>
    </row>
    <row r="41" spans="1:20" ht="15" customHeight="1" x14ac:dyDescent="0.2">
      <c r="A41" s="14" t="s">
        <v>582</v>
      </c>
      <c r="B41" s="65"/>
      <c r="C41" s="66"/>
      <c r="D41" s="65"/>
      <c r="E41" s="65"/>
      <c r="F41" s="65"/>
      <c r="G41" s="65"/>
      <c r="H41" s="65"/>
      <c r="I41" s="65"/>
      <c r="J41" s="65"/>
      <c r="K41" s="65"/>
      <c r="L41" s="44"/>
      <c r="M41" s="65"/>
      <c r="N41" s="65"/>
      <c r="Q41" s="1212" t="s">
        <v>729</v>
      </c>
      <c r="R41" s="1213"/>
      <c r="S41" s="1213"/>
      <c r="T41" s="1213"/>
    </row>
    <row r="43" spans="1:20" x14ac:dyDescent="0.2">
      <c r="A43" s="64" t="str">
        <f>A1</f>
        <v>Boletim Estatístico da Previdência Social - Vol. 19 Nº 09</v>
      </c>
      <c r="N43" s="914">
        <f>N1</f>
        <v>41883</v>
      </c>
    </row>
    <row r="45" spans="1:20" x14ac:dyDescent="0.2">
      <c r="Q45" s="1047" t="s">
        <v>231</v>
      </c>
      <c r="R45" s="1048">
        <f>$N$13/100</f>
        <v>0.99242424242424254</v>
      </c>
    </row>
    <row r="46" spans="1:20" x14ac:dyDescent="0.2">
      <c r="Q46" s="1047" t="s">
        <v>256</v>
      </c>
      <c r="R46" s="1048">
        <f>$N$11/100</f>
        <v>0.95270270270270274</v>
      </c>
    </row>
    <row r="47" spans="1:20" x14ac:dyDescent="0.2">
      <c r="Q47" s="1047" t="s">
        <v>251</v>
      </c>
      <c r="R47" s="1048">
        <f>$N$22/100</f>
        <v>0.91833590138674881</v>
      </c>
    </row>
    <row r="48" spans="1:20" x14ac:dyDescent="0.2">
      <c r="Q48" s="1047" t="s">
        <v>240</v>
      </c>
      <c r="R48" s="1048">
        <f>$N$21/100</f>
        <v>0.911744966442953</v>
      </c>
    </row>
    <row r="49" spans="17:18" x14ac:dyDescent="0.2">
      <c r="Q49" s="1047" t="s">
        <v>237</v>
      </c>
      <c r="R49" s="1048">
        <f>$N$29/100</f>
        <v>0.89701276800770902</v>
      </c>
    </row>
    <row r="50" spans="17:18" x14ac:dyDescent="0.2">
      <c r="Q50" s="1047" t="s">
        <v>238</v>
      </c>
      <c r="R50" s="1048">
        <f>$N$28/100</f>
        <v>0.86332159485712934</v>
      </c>
    </row>
    <row r="51" spans="17:18" x14ac:dyDescent="0.2">
      <c r="Q51" s="1047" t="s">
        <v>242</v>
      </c>
      <c r="R51" s="1048">
        <f>$N$26/100</f>
        <v>0.85492937093699595</v>
      </c>
    </row>
    <row r="52" spans="17:18" x14ac:dyDescent="0.2">
      <c r="Q52" s="1047" t="s">
        <v>247</v>
      </c>
      <c r="R52" s="1048">
        <f>$N$34/100</f>
        <v>0.83607781326475594</v>
      </c>
    </row>
    <row r="53" spans="17:18" x14ac:dyDescent="0.2">
      <c r="Q53" s="1047" t="s">
        <v>244</v>
      </c>
      <c r="R53" s="1048">
        <f>$N$37/100</f>
        <v>0.83378500451671167</v>
      </c>
    </row>
    <row r="54" spans="17:18" x14ac:dyDescent="0.2">
      <c r="Q54" s="1047" t="s">
        <v>241</v>
      </c>
      <c r="R54" s="1048">
        <f>$N$33/100</f>
        <v>0.82748868778280538</v>
      </c>
    </row>
    <row r="55" spans="17:18" x14ac:dyDescent="0.2">
      <c r="Q55" s="1047" t="s">
        <v>232</v>
      </c>
      <c r="R55" s="1048">
        <f>$N$12/100</f>
        <v>0.82582644628099178</v>
      </c>
    </row>
    <row r="56" spans="17:18" x14ac:dyDescent="0.2">
      <c r="Q56" s="1047" t="s">
        <v>233</v>
      </c>
      <c r="R56" s="1048">
        <f>$N$31/100</f>
        <v>0.82031864266501142</v>
      </c>
    </row>
    <row r="57" spans="17:18" x14ac:dyDescent="0.2">
      <c r="Q57" s="1047" t="s">
        <v>245</v>
      </c>
      <c r="R57" s="1048">
        <f>$N$39/100</f>
        <v>0.81988933052762836</v>
      </c>
    </row>
    <row r="58" spans="17:18" x14ac:dyDescent="0.2">
      <c r="Q58" s="1047" t="s">
        <v>234</v>
      </c>
      <c r="R58" s="1048">
        <f>$N$30/100</f>
        <v>0.81619702101075187</v>
      </c>
    </row>
    <row r="59" spans="17:18" x14ac:dyDescent="0.2">
      <c r="Q59" s="1047" t="s">
        <v>257</v>
      </c>
      <c r="R59" s="1048">
        <f>$N$38/100</f>
        <v>0.81213307240704491</v>
      </c>
    </row>
    <row r="60" spans="17:18" x14ac:dyDescent="0.2">
      <c r="Q60" s="1047" t="s">
        <v>248</v>
      </c>
      <c r="R60" s="1048">
        <f>$N$35/100</f>
        <v>0.79956685052959287</v>
      </c>
    </row>
    <row r="61" spans="17:18" x14ac:dyDescent="0.2">
      <c r="Q61" s="1047" t="s">
        <v>236</v>
      </c>
      <c r="R61" s="1048">
        <f>$N$15/100</f>
        <v>0.79260089686098656</v>
      </c>
    </row>
    <row r="62" spans="17:18" x14ac:dyDescent="0.2">
      <c r="Q62" s="1047" t="s">
        <v>255</v>
      </c>
      <c r="R62" s="1048">
        <f>$N$18/100</f>
        <v>0.77341873498799041</v>
      </c>
    </row>
    <row r="63" spans="17:18" x14ac:dyDescent="0.2">
      <c r="Q63" s="1047" t="s">
        <v>243</v>
      </c>
      <c r="R63" s="1048">
        <f>$N$14/100</f>
        <v>0.75107336195631869</v>
      </c>
    </row>
    <row r="64" spans="17:18" x14ac:dyDescent="0.2">
      <c r="Q64" s="1047" t="s">
        <v>252</v>
      </c>
      <c r="R64" s="1048">
        <f>$N$20/100</f>
        <v>0.74575613003439467</v>
      </c>
    </row>
    <row r="65" spans="17:18" x14ac:dyDescent="0.2">
      <c r="Q65" s="1047" t="s">
        <v>235</v>
      </c>
      <c r="R65" s="1048">
        <f>$N$40/100</f>
        <v>0.74159353549396134</v>
      </c>
    </row>
    <row r="66" spans="17:18" x14ac:dyDescent="0.2">
      <c r="Q66" s="1047" t="s">
        <v>250</v>
      </c>
      <c r="R66" s="1048">
        <f>$N$10/100</f>
        <v>0.7259060402684564</v>
      </c>
    </row>
    <row r="67" spans="17:18" x14ac:dyDescent="0.2">
      <c r="Q67" s="1047" t="s">
        <v>239</v>
      </c>
      <c r="R67" s="1048">
        <f>$N$19/100</f>
        <v>0.70780856423173799</v>
      </c>
    </row>
    <row r="68" spans="17:18" x14ac:dyDescent="0.2">
      <c r="Q68" s="1047" t="s">
        <v>254</v>
      </c>
      <c r="R68" s="1048">
        <f>$N$16/100</f>
        <v>0.6837846249610956</v>
      </c>
    </row>
    <row r="69" spans="17:18" x14ac:dyDescent="0.2">
      <c r="Q69" s="1047" t="s">
        <v>253</v>
      </c>
      <c r="R69" s="1048">
        <f>$N$25/100</f>
        <v>0.62934680451127822</v>
      </c>
    </row>
    <row r="70" spans="17:18" x14ac:dyDescent="0.2">
      <c r="Q70" s="1047" t="s">
        <v>249</v>
      </c>
      <c r="R70" s="1048">
        <f>$N$23/100</f>
        <v>0.62330001638538424</v>
      </c>
    </row>
    <row r="71" spans="17:18" x14ac:dyDescent="0.2">
      <c r="Q71" s="1047" t="s">
        <v>246</v>
      </c>
      <c r="R71" s="1048">
        <f>$N$24/100</f>
        <v>0.6160089011060933</v>
      </c>
    </row>
  </sheetData>
  <mergeCells count="7">
    <mergeCell ref="Q41:T41"/>
    <mergeCell ref="N5:N6"/>
    <mergeCell ref="C3:M3"/>
    <mergeCell ref="A5:C6"/>
    <mergeCell ref="E5:G5"/>
    <mergeCell ref="H5:J5"/>
    <mergeCell ref="K5:M5"/>
  </mergeCells>
  <phoneticPr fontId="23" type="noConversion"/>
  <pageMargins left="0.59055118110236227" right="0.59055118110236227" top="0.39370078740157483" bottom="0.59055118110236227" header="0.31496062992125984" footer="0.31496062992125984"/>
  <pageSetup paperSize="9" scale="91" orientation="landscape"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dimension ref="A1:AB28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6" width="16.28515625" style="65" customWidth="1"/>
    <col min="7" max="7" width="0.85546875" style="65" customWidth="1"/>
    <col min="8" max="9" width="16.28515625" style="65" customWidth="1"/>
    <col min="10" max="10" width="0.85546875" style="65" customWidth="1"/>
    <col min="11" max="12" width="16.7109375" style="65" customWidth="1"/>
    <col min="13" max="13" width="0.85546875" style="65" customWidth="1"/>
    <col min="14" max="14" width="16.5703125" style="65" customWidth="1"/>
    <col min="15" max="15" width="16.28515625" style="65" customWidth="1"/>
    <col min="16" max="16" width="14.140625" style="65" bestFit="1" customWidth="1"/>
    <col min="17" max="17" width="11.42578125" style="65" customWidth="1"/>
    <col min="18" max="18" width="13" style="65" customWidth="1"/>
    <col min="19" max="22" width="11.42578125" style="65" customWidth="1"/>
    <col min="23" max="23" width="15.42578125" style="65" customWidth="1"/>
    <col min="24" max="25" width="11.42578125" style="65" customWidth="1"/>
    <col min="26" max="26" width="12.7109375" style="65" customWidth="1"/>
    <col min="27" max="16384" width="11.42578125" style="65"/>
  </cols>
  <sheetData>
    <row r="1" spans="1:16" s="45" customFormat="1" ht="16.5" customHeight="1" x14ac:dyDescent="0.2">
      <c r="A1" s="64" t="str">
        <f>'01'!A1</f>
        <v>Boletim Estatístico da Previdência Social - Vol. 19 Nº 09</v>
      </c>
      <c r="H1" s="64"/>
      <c r="O1" s="914">
        <f>'01'!K1</f>
        <v>41883</v>
      </c>
    </row>
    <row r="2" spans="1:16" ht="9" customHeight="1" x14ac:dyDescent="0.2">
      <c r="D2" s="67"/>
      <c r="E2" s="8"/>
      <c r="F2" s="8"/>
      <c r="G2" s="8"/>
      <c r="J2" s="8"/>
      <c r="K2" s="8"/>
      <c r="L2" s="8"/>
      <c r="M2" s="8"/>
      <c r="N2" s="8"/>
      <c r="O2" s="8"/>
    </row>
    <row r="3" spans="1:16" s="153" customFormat="1" ht="18" customHeight="1" x14ac:dyDescent="0.2">
      <c r="A3" s="922">
        <v>22</v>
      </c>
      <c r="B3" s="180"/>
      <c r="C3" s="1177" t="s">
        <v>0</v>
      </c>
      <c r="D3" s="1178"/>
      <c r="E3" s="1178"/>
      <c r="F3" s="1178"/>
      <c r="G3" s="1178"/>
      <c r="H3" s="1178"/>
      <c r="I3" s="1179"/>
      <c r="J3"/>
      <c r="K3"/>
      <c r="L3"/>
      <c r="M3"/>
      <c r="N3"/>
      <c r="O3" s="325"/>
    </row>
    <row r="4" spans="1:16" ht="9" customHeight="1" x14ac:dyDescent="0.2">
      <c r="A4" s="68"/>
      <c r="B4" s="68"/>
      <c r="C4" s="68"/>
      <c r="D4" s="69"/>
      <c r="E4" s="8"/>
      <c r="F4" s="8"/>
      <c r="G4" s="8"/>
      <c r="H4" s="68"/>
      <c r="I4" s="68"/>
      <c r="J4" s="8"/>
      <c r="K4" s="8"/>
      <c r="L4" s="8"/>
      <c r="M4" s="8"/>
      <c r="N4" s="8"/>
      <c r="O4" s="8"/>
    </row>
    <row r="5" spans="1:16" ht="18.95" customHeight="1" x14ac:dyDescent="0.2">
      <c r="A5" s="1296" t="s">
        <v>199</v>
      </c>
      <c r="B5" s="1296"/>
      <c r="C5" s="1296"/>
      <c r="D5" s="552"/>
      <c r="E5" s="1253" t="s">
        <v>38</v>
      </c>
      <c r="F5" s="1347"/>
      <c r="G5" s="556"/>
      <c r="H5" s="1339" t="s">
        <v>351</v>
      </c>
      <c r="I5" s="1340"/>
      <c r="J5" s="563"/>
      <c r="K5" s="1339" t="s">
        <v>352</v>
      </c>
      <c r="L5" s="1340"/>
      <c r="M5" s="563"/>
      <c r="N5" s="1339" t="s">
        <v>687</v>
      </c>
      <c r="O5" s="1340"/>
    </row>
    <row r="6" spans="1:16" ht="18.95" customHeight="1" x14ac:dyDescent="0.2">
      <c r="A6" s="1296"/>
      <c r="B6" s="1296"/>
      <c r="C6" s="1296"/>
      <c r="D6" s="552"/>
      <c r="E6" s="1348"/>
      <c r="F6" s="1349"/>
      <c r="G6" s="556"/>
      <c r="H6" s="1341"/>
      <c r="I6" s="1342"/>
      <c r="J6" s="563"/>
      <c r="K6" s="1341"/>
      <c r="L6" s="1342"/>
      <c r="M6" s="563"/>
      <c r="N6" s="1341"/>
      <c r="O6" s="1342"/>
    </row>
    <row r="7" spans="1:16" ht="18.95" customHeight="1" x14ac:dyDescent="0.2">
      <c r="A7" s="1296"/>
      <c r="B7" s="1296"/>
      <c r="C7" s="1296"/>
      <c r="D7" s="552"/>
      <c r="E7" s="1344" t="s">
        <v>348</v>
      </c>
      <c r="F7" s="1315" t="s">
        <v>227</v>
      </c>
      <c r="G7" s="556"/>
      <c r="H7" s="1344" t="s">
        <v>348</v>
      </c>
      <c r="I7" s="1315" t="s">
        <v>227</v>
      </c>
      <c r="J7" s="563"/>
      <c r="K7" s="1344" t="s">
        <v>348</v>
      </c>
      <c r="L7" s="1315" t="s">
        <v>227</v>
      </c>
      <c r="M7" s="563"/>
      <c r="N7" s="1344" t="s">
        <v>348</v>
      </c>
      <c r="O7" s="1315" t="s">
        <v>227</v>
      </c>
    </row>
    <row r="8" spans="1:16" ht="18.95" customHeight="1" x14ac:dyDescent="0.2">
      <c r="A8" s="1296"/>
      <c r="B8" s="1296"/>
      <c r="C8" s="1296"/>
      <c r="D8" s="552"/>
      <c r="E8" s="1199"/>
      <c r="F8" s="1316"/>
      <c r="G8" s="556"/>
      <c r="H8" s="1199"/>
      <c r="I8" s="1316"/>
      <c r="J8" s="556"/>
      <c r="K8" s="1199"/>
      <c r="L8" s="1316"/>
      <c r="M8" s="556"/>
      <c r="N8" s="1199"/>
      <c r="O8" s="1316"/>
    </row>
    <row r="9" spans="1:16" ht="6" customHeight="1" x14ac:dyDescent="0.2">
      <c r="A9" s="9"/>
      <c r="B9" s="9"/>
      <c r="D9" s="9"/>
      <c r="E9" s="7"/>
      <c r="F9" s="7"/>
      <c r="G9" s="7"/>
      <c r="H9" s="7"/>
      <c r="I9" s="7"/>
      <c r="K9" s="7"/>
      <c r="L9" s="7"/>
      <c r="N9" s="7"/>
      <c r="O9" s="7"/>
    </row>
    <row r="10" spans="1:16" s="57" customFormat="1" ht="12.6" customHeight="1" x14ac:dyDescent="0.2">
      <c r="A10" s="239">
        <v>2005</v>
      </c>
      <c r="B10" s="240" t="s">
        <v>119</v>
      </c>
      <c r="C10" s="241"/>
      <c r="D10" s="110"/>
      <c r="E10" s="245">
        <v>115276629028</v>
      </c>
      <c r="F10" s="390" t="s">
        <v>353</v>
      </c>
      <c r="G10" s="391"/>
      <c r="H10" s="245">
        <v>99675480772</v>
      </c>
      <c r="I10" s="390" t="s">
        <v>353</v>
      </c>
      <c r="J10" s="131"/>
      <c r="K10" s="245">
        <v>4235133746</v>
      </c>
      <c r="L10" s="390" t="s">
        <v>353</v>
      </c>
      <c r="M10" s="131"/>
      <c r="N10" s="245">
        <v>11366014510</v>
      </c>
      <c r="O10" s="390" t="s">
        <v>353</v>
      </c>
      <c r="P10" s="392"/>
    </row>
    <row r="11" spans="1:16" s="393" customFormat="1" ht="12.6" customHeight="1" x14ac:dyDescent="0.2">
      <c r="A11" s="579" t="s">
        <v>591</v>
      </c>
      <c r="B11" s="580" t="s">
        <v>119</v>
      </c>
      <c r="C11" s="581"/>
      <c r="D11" s="110"/>
      <c r="E11" s="249">
        <v>132329977172</v>
      </c>
      <c r="F11" s="283">
        <f>(E11/E10-1)*100</f>
        <v>14.793413277081392</v>
      </c>
      <c r="G11" s="391"/>
      <c r="H11" s="249">
        <v>112405875491</v>
      </c>
      <c r="I11" s="283">
        <f>(H11/H10-1)*100</f>
        <v>12.771841801415329</v>
      </c>
      <c r="J11" s="131"/>
      <c r="K11" s="249">
        <v>4785713350</v>
      </c>
      <c r="L11" s="283">
        <f>(K11/K10-1)*100</f>
        <v>13.000288468339672</v>
      </c>
      <c r="M11" s="131"/>
      <c r="N11" s="249">
        <v>15138388331</v>
      </c>
      <c r="O11" s="283">
        <f>(N11/N10-1)*100</f>
        <v>33.189943736927361</v>
      </c>
    </row>
    <row r="12" spans="1:16" s="393" customFormat="1" ht="12.6" customHeight="1" x14ac:dyDescent="0.2">
      <c r="A12" s="579" t="s">
        <v>599</v>
      </c>
      <c r="B12" s="580" t="s">
        <v>119</v>
      </c>
      <c r="C12" s="581"/>
      <c r="D12" s="502"/>
      <c r="E12" s="608">
        <v>150585971680</v>
      </c>
      <c r="F12" s="609">
        <f>(E12/E11-1)*100</f>
        <v>13.79581172622073</v>
      </c>
      <c r="G12" s="507"/>
      <c r="H12" s="608">
        <v>129764294656</v>
      </c>
      <c r="I12" s="609">
        <f>(H12/H11-1)*100</f>
        <v>15.442626187622931</v>
      </c>
      <c r="J12" s="488"/>
      <c r="K12" s="608">
        <v>5090906918</v>
      </c>
      <c r="L12" s="609">
        <f>(K12/K11-1)*100</f>
        <v>6.3771802797173427</v>
      </c>
      <c r="M12" s="488"/>
      <c r="N12" s="608">
        <v>15730770106</v>
      </c>
      <c r="O12" s="609">
        <f>(N12/N11-1)*100</f>
        <v>3.9131099166410888</v>
      </c>
    </row>
    <row r="13" spans="1:16" s="503" customFormat="1" ht="12.6" customHeight="1" x14ac:dyDescent="0.2">
      <c r="A13" s="584" t="s">
        <v>610</v>
      </c>
      <c r="B13" s="876" t="s">
        <v>119</v>
      </c>
      <c r="C13" s="873"/>
      <c r="D13" s="865"/>
      <c r="E13" s="608">
        <v>180399474856</v>
      </c>
      <c r="F13" s="609">
        <f>(E13/E12-1)*100</f>
        <v>19.798327057552644</v>
      </c>
      <c r="G13" s="874"/>
      <c r="H13" s="608">
        <v>155236521472</v>
      </c>
      <c r="I13" s="609">
        <f>(H13/H12-1)*100</f>
        <v>19.629611430113236</v>
      </c>
      <c r="J13" s="875"/>
      <c r="K13" s="608">
        <v>5747049735</v>
      </c>
      <c r="L13" s="609">
        <f>(K13/K12-1)*100</f>
        <v>12.888525120741567</v>
      </c>
      <c r="M13" s="875"/>
      <c r="N13" s="608">
        <v>19415903649</v>
      </c>
      <c r="O13" s="609">
        <f>(N13/N12-1)*100</f>
        <v>23.426275498072545</v>
      </c>
    </row>
    <row r="14" spans="1:16" s="503" customFormat="1" ht="12.6" hidden="1" customHeight="1" x14ac:dyDescent="0.2">
      <c r="A14" s="579"/>
      <c r="B14" s="625" t="s">
        <v>30</v>
      </c>
      <c r="C14" s="626"/>
      <c r="D14" s="136"/>
      <c r="E14" s="622">
        <v>14076323766</v>
      </c>
      <c r="F14" s="256">
        <v>-29.182304172746953</v>
      </c>
      <c r="G14" s="111"/>
      <c r="H14" s="622">
        <v>12163115970</v>
      </c>
      <c r="I14" s="256">
        <v>-32.488236326939735</v>
      </c>
      <c r="J14" s="112"/>
      <c r="K14" s="622">
        <v>454464099</v>
      </c>
      <c r="L14" s="256">
        <v>-10.260842578241625</v>
      </c>
      <c r="M14" s="112"/>
      <c r="N14" s="622">
        <v>1458743697</v>
      </c>
      <c r="O14" s="256">
        <v>7.7258405147202946</v>
      </c>
    </row>
    <row r="15" spans="1:16" s="503" customFormat="1" ht="12.6" hidden="1" customHeight="1" x14ac:dyDescent="0.2">
      <c r="A15" s="504"/>
      <c r="B15" s="505" t="s">
        <v>31</v>
      </c>
      <c r="C15" s="501"/>
      <c r="D15" s="502"/>
      <c r="E15" s="492">
        <v>13602455874</v>
      </c>
      <c r="F15" s="506">
        <v>-3.366417964501367</v>
      </c>
      <c r="G15" s="507"/>
      <c r="H15" s="492">
        <v>11401406846</v>
      </c>
      <c r="I15" s="506">
        <v>-6.262450558547128</v>
      </c>
      <c r="J15" s="488"/>
      <c r="K15" s="492">
        <v>434981128</v>
      </c>
      <c r="L15" s="506">
        <v>-4.2870209204357801</v>
      </c>
      <c r="M15" s="488"/>
      <c r="N15" s="492">
        <v>1766067900</v>
      </c>
      <c r="O15" s="506">
        <v>21.067731338413466</v>
      </c>
    </row>
    <row r="16" spans="1:16" s="503" customFormat="1" ht="12.6" hidden="1" customHeight="1" x14ac:dyDescent="0.2">
      <c r="A16" s="504"/>
      <c r="B16" s="848" t="s">
        <v>300</v>
      </c>
      <c r="C16" s="501"/>
      <c r="D16" s="502"/>
      <c r="E16" s="492">
        <v>13292958883</v>
      </c>
      <c r="F16" s="506">
        <v>-2.2753022973710069</v>
      </c>
      <c r="G16" s="507"/>
      <c r="H16" s="492">
        <v>11412351760</v>
      </c>
      <c r="I16" s="506">
        <v>9.5996170892198585E-2</v>
      </c>
      <c r="J16" s="488"/>
      <c r="K16" s="492">
        <v>440546977</v>
      </c>
      <c r="L16" s="506">
        <v>1.2795610295994297</v>
      </c>
      <c r="M16" s="488"/>
      <c r="N16" s="492">
        <v>1440060146</v>
      </c>
      <c r="O16" s="506">
        <v>-18.459525480305714</v>
      </c>
    </row>
    <row r="17" spans="1:15" s="503" customFormat="1" ht="12.6" hidden="1" customHeight="1" x14ac:dyDescent="0.2">
      <c r="A17" s="504"/>
      <c r="B17" s="848" t="s">
        <v>32</v>
      </c>
      <c r="C17" s="501"/>
      <c r="D17" s="502"/>
      <c r="E17" s="492">
        <v>13841308082</v>
      </c>
      <c r="F17" s="506">
        <v>4.1251101716809568</v>
      </c>
      <c r="G17" s="507"/>
      <c r="H17" s="492">
        <v>11795977161</v>
      </c>
      <c r="I17" s="506">
        <v>3.3614929601504029</v>
      </c>
      <c r="J17" s="488"/>
      <c r="K17" s="492">
        <v>468872359</v>
      </c>
      <c r="L17" s="506">
        <v>6.4295939999152507</v>
      </c>
      <c r="M17" s="488"/>
      <c r="N17" s="492">
        <v>1576458562</v>
      </c>
      <c r="O17" s="506">
        <v>9.4717166070367611</v>
      </c>
    </row>
    <row r="18" spans="1:15" s="503" customFormat="1" ht="12.6" hidden="1" customHeight="1" x14ac:dyDescent="0.2">
      <c r="A18" s="504"/>
      <c r="B18" s="848" t="s">
        <v>33</v>
      </c>
      <c r="C18" s="501"/>
      <c r="D18" s="502"/>
      <c r="E18" s="492">
        <v>13883137127</v>
      </c>
      <c r="F18" s="506">
        <v>0.30220442137542936</v>
      </c>
      <c r="G18" s="507"/>
      <c r="H18" s="492">
        <v>11916609531</v>
      </c>
      <c r="I18" s="506">
        <v>1.0226568630434141</v>
      </c>
      <c r="J18" s="488"/>
      <c r="K18" s="492">
        <v>472277027</v>
      </c>
      <c r="L18" s="506">
        <v>0.7261396272668641</v>
      </c>
      <c r="M18" s="488"/>
      <c r="N18" s="492">
        <v>1494250569</v>
      </c>
      <c r="O18" s="506">
        <v>-5.2147259040989606</v>
      </c>
    </row>
    <row r="19" spans="1:15" s="503" customFormat="1" ht="12.6" hidden="1" customHeight="1" x14ac:dyDescent="0.2">
      <c r="A19" s="504"/>
      <c r="B19" s="848" t="s">
        <v>34</v>
      </c>
      <c r="C19" s="501"/>
      <c r="D19" s="502"/>
      <c r="E19" s="492">
        <v>14180042375</v>
      </c>
      <c r="F19" s="506">
        <v>2.1386034387183006</v>
      </c>
      <c r="G19" s="507"/>
      <c r="H19" s="492">
        <v>12153350999</v>
      </c>
      <c r="I19" s="506">
        <v>1.986651214711177</v>
      </c>
      <c r="J19" s="488"/>
      <c r="K19" s="492">
        <v>472840498</v>
      </c>
      <c r="L19" s="506">
        <v>0.11930942387337051</v>
      </c>
      <c r="M19" s="488"/>
      <c r="N19" s="492">
        <v>1553850878</v>
      </c>
      <c r="O19" s="506">
        <v>3.9886422154676859</v>
      </c>
    </row>
    <row r="20" spans="1:15" s="503" customFormat="1" ht="12.6" hidden="1" customHeight="1" x14ac:dyDescent="0.2">
      <c r="A20" s="504"/>
      <c r="B20" s="505" t="s">
        <v>35</v>
      </c>
      <c r="C20" s="501"/>
      <c r="D20" s="502"/>
      <c r="E20" s="492">
        <v>15346006170</v>
      </c>
      <c r="F20" s="506">
        <v>8.2225691867863659</v>
      </c>
      <c r="G20" s="507"/>
      <c r="H20" s="492">
        <v>12396312953</v>
      </c>
      <c r="I20" s="506">
        <v>1.9991354978556197</v>
      </c>
      <c r="J20" s="488"/>
      <c r="K20" s="492">
        <v>494536334</v>
      </c>
      <c r="L20" s="506">
        <v>4.5884047774604975</v>
      </c>
      <c r="M20" s="488"/>
      <c r="N20" s="492">
        <v>2455156883</v>
      </c>
      <c r="O20" s="506">
        <v>58.004665554528188</v>
      </c>
    </row>
    <row r="21" spans="1:15" s="503" customFormat="1" ht="12.6" hidden="1" customHeight="1" x14ac:dyDescent="0.2">
      <c r="A21" s="504"/>
      <c r="B21" s="505" t="s">
        <v>184</v>
      </c>
      <c r="C21" s="501"/>
      <c r="D21" s="502"/>
      <c r="E21" s="492">
        <v>13834108160</v>
      </c>
      <c r="F21" s="506">
        <v>-9.8520617889208069</v>
      </c>
      <c r="G21" s="507"/>
      <c r="H21" s="492">
        <v>12551702643</v>
      </c>
      <c r="I21" s="506">
        <v>1.253515384688586</v>
      </c>
      <c r="J21" s="488"/>
      <c r="K21" s="492">
        <v>478805307</v>
      </c>
      <c r="L21" s="506">
        <v>-3.1809648590956696</v>
      </c>
      <c r="M21" s="488"/>
      <c r="N21" s="492">
        <v>803600210</v>
      </c>
      <c r="O21" s="506">
        <v>-67.268885521561188</v>
      </c>
    </row>
    <row r="22" spans="1:15" s="503" customFormat="1" ht="12.6" hidden="1" customHeight="1" x14ac:dyDescent="0.2">
      <c r="A22" s="504"/>
      <c r="B22" s="505" t="s">
        <v>129</v>
      </c>
      <c r="C22" s="501"/>
      <c r="D22" s="502"/>
      <c r="E22" s="492">
        <v>14757396649</v>
      </c>
      <c r="F22" s="506">
        <v>6.674000798039148</v>
      </c>
      <c r="G22" s="507"/>
      <c r="H22" s="492">
        <v>12630694678</v>
      </c>
      <c r="I22" s="506">
        <v>0.62933322471636632</v>
      </c>
      <c r="J22" s="488"/>
      <c r="K22" s="492">
        <v>487359699</v>
      </c>
      <c r="L22" s="506">
        <v>1.7866117762140865</v>
      </c>
      <c r="M22" s="488"/>
      <c r="N22" s="492">
        <v>1639342272</v>
      </c>
      <c r="O22" s="506">
        <v>103.99973165761121</v>
      </c>
    </row>
    <row r="23" spans="1:15" s="503" customFormat="1" ht="12.6" hidden="1" customHeight="1" x14ac:dyDescent="0.2">
      <c r="A23" s="504"/>
      <c r="B23" s="505" t="s">
        <v>130</v>
      </c>
      <c r="C23" s="501"/>
      <c r="D23" s="502"/>
      <c r="E23" s="492">
        <v>14883850387</v>
      </c>
      <c r="F23" s="506">
        <v>0.85688377840389407</v>
      </c>
      <c r="G23" s="507"/>
      <c r="H23" s="492">
        <v>12735160289</v>
      </c>
      <c r="I23" s="506">
        <v>0.82707731968185705</v>
      </c>
      <c r="J23" s="488"/>
      <c r="K23" s="492">
        <v>495362557</v>
      </c>
      <c r="L23" s="506">
        <v>1.642084484297901</v>
      </c>
      <c r="M23" s="488"/>
      <c r="N23" s="492">
        <v>1653327541</v>
      </c>
      <c r="O23" s="506">
        <v>0.85310244473462138</v>
      </c>
    </row>
    <row r="24" spans="1:15" s="503" customFormat="1" ht="12.6" hidden="1" customHeight="1" x14ac:dyDescent="0.2">
      <c r="A24" s="504"/>
      <c r="B24" s="505" t="s">
        <v>185</v>
      </c>
      <c r="C24" s="501"/>
      <c r="D24" s="502"/>
      <c r="E24" s="492">
        <v>14881969345</v>
      </c>
      <c r="F24" s="506">
        <v>-1.2638141012510928E-2</v>
      </c>
      <c r="G24" s="507"/>
      <c r="H24" s="492">
        <v>12733200215</v>
      </c>
      <c r="I24" s="506">
        <v>-1.5391043029844287E-2</v>
      </c>
      <c r="J24" s="488"/>
      <c r="K24" s="492">
        <v>482270373</v>
      </c>
      <c r="L24" s="506">
        <v>-2.6429498586426292</v>
      </c>
      <c r="M24" s="488"/>
      <c r="N24" s="492">
        <v>1666498757</v>
      </c>
      <c r="O24" s="506">
        <v>0.79664892003392662</v>
      </c>
    </row>
    <row r="25" spans="1:15" s="503" customFormat="1" ht="12.6" hidden="1" customHeight="1" x14ac:dyDescent="0.2">
      <c r="A25" s="504"/>
      <c r="B25" s="505" t="s">
        <v>186</v>
      </c>
      <c r="C25" s="501"/>
      <c r="D25" s="502"/>
      <c r="E25" s="492">
        <v>23819918038</v>
      </c>
      <c r="F25" s="506">
        <v>60.058910791957423</v>
      </c>
      <c r="G25" s="507"/>
      <c r="H25" s="492">
        <v>21346638427</v>
      </c>
      <c r="I25" s="506">
        <v>67.645509899806441</v>
      </c>
      <c r="J25" s="488"/>
      <c r="K25" s="492">
        <v>564733377</v>
      </c>
      <c r="L25" s="506">
        <v>17.098915591068241</v>
      </c>
      <c r="M25" s="488"/>
      <c r="N25" s="492">
        <v>1908546234</v>
      </c>
      <c r="O25" s="506">
        <v>14.524311883420138</v>
      </c>
    </row>
    <row r="26" spans="1:15" s="503" customFormat="1" ht="12.6" customHeight="1" x14ac:dyDescent="0.2">
      <c r="A26" s="584" t="s">
        <v>12</v>
      </c>
      <c r="B26" s="876" t="s">
        <v>119</v>
      </c>
      <c r="C26" s="873"/>
      <c r="D26" s="865"/>
      <c r="E26" s="608">
        <f>SUM(E27:E38)</f>
        <v>197583518330</v>
      </c>
      <c r="F26" s="609">
        <f>(E26/E13-1)*100</f>
        <v>9.5255507188791952</v>
      </c>
      <c r="G26" s="874"/>
      <c r="H26" s="608">
        <f>SUM(H27:H38)</f>
        <v>169735037126</v>
      </c>
      <c r="I26" s="609">
        <f>(H26/H13-1)*100</f>
        <v>9.3396293066352332</v>
      </c>
      <c r="J26" s="875"/>
      <c r="K26" s="608">
        <f>SUM(K27:K38)</f>
        <v>6467179317</v>
      </c>
      <c r="L26" s="609">
        <f>(K26/K13-1)*100</f>
        <v>12.530421959189809</v>
      </c>
      <c r="M26" s="875"/>
      <c r="N26" s="608">
        <f>SUM(N27:N38)</f>
        <v>21381301887</v>
      </c>
      <c r="O26" s="609">
        <f>(N26/N13-1)*100</f>
        <v>10.122620474073196</v>
      </c>
    </row>
    <row r="27" spans="1:15" s="503" customFormat="1" ht="12.6" hidden="1" customHeight="1" x14ac:dyDescent="0.2">
      <c r="A27" s="584"/>
      <c r="B27" s="505" t="s">
        <v>30</v>
      </c>
      <c r="C27" s="501"/>
      <c r="D27" s="502"/>
      <c r="E27" s="492">
        <v>14989401696</v>
      </c>
      <c r="F27" s="506">
        <v>-37.071984579932838</v>
      </c>
      <c r="G27" s="507"/>
      <c r="H27" s="492">
        <v>12926264029</v>
      </c>
      <c r="I27" s="506">
        <v>-39.445903516825418</v>
      </c>
      <c r="J27" s="488"/>
      <c r="K27" s="492">
        <v>470345303</v>
      </c>
      <c r="L27" s="506">
        <v>-16.713741004899031</v>
      </c>
      <c r="M27" s="488"/>
      <c r="N27" s="492">
        <v>1592792364</v>
      </c>
      <c r="O27" s="506">
        <v>-16.544208590547559</v>
      </c>
    </row>
    <row r="28" spans="1:15" s="503" customFormat="1" ht="12.6" hidden="1" customHeight="1" x14ac:dyDescent="0.2">
      <c r="A28" s="584"/>
      <c r="B28" s="505" t="s">
        <v>31</v>
      </c>
      <c r="C28" s="501"/>
      <c r="D28" s="502"/>
      <c r="E28" s="492">
        <v>13512607972</v>
      </c>
      <c r="F28" s="506">
        <v>-9.8522526379027475</v>
      </c>
      <c r="G28" s="507"/>
      <c r="H28" s="492">
        <v>11788095746</v>
      </c>
      <c r="I28" s="506">
        <v>-8.8050830498783377</v>
      </c>
      <c r="J28" s="488"/>
      <c r="K28" s="492">
        <v>475860313</v>
      </c>
      <c r="L28" s="506">
        <v>1.172544929187902</v>
      </c>
      <c r="M28" s="488"/>
      <c r="N28" s="492">
        <v>1248651913</v>
      </c>
      <c r="O28" s="506">
        <v>-21.606108792219192</v>
      </c>
    </row>
    <row r="29" spans="1:15" s="503" customFormat="1" ht="12.6" hidden="1" customHeight="1" x14ac:dyDescent="0.2">
      <c r="A29" s="584"/>
      <c r="B29" s="505" t="s">
        <v>300</v>
      </c>
      <c r="C29" s="501"/>
      <c r="D29" s="502"/>
      <c r="E29" s="492">
        <v>15521512664</v>
      </c>
      <c r="F29" s="506">
        <v>14.866890952233124</v>
      </c>
      <c r="G29" s="507"/>
      <c r="H29" s="492">
        <v>13451448097</v>
      </c>
      <c r="I29" s="506">
        <v>14.110441472825809</v>
      </c>
      <c r="J29" s="488"/>
      <c r="K29" s="492">
        <v>527879636</v>
      </c>
      <c r="L29" s="506">
        <v>10.931637200852261</v>
      </c>
      <c r="M29" s="488"/>
      <c r="N29" s="492">
        <v>1542184931</v>
      </c>
      <c r="O29" s="506">
        <v>23.507994096990579</v>
      </c>
    </row>
    <row r="30" spans="1:15" s="503" customFormat="1" ht="12.6" hidden="1" customHeight="1" x14ac:dyDescent="0.2">
      <c r="A30" s="584"/>
      <c r="B30" s="505" t="s">
        <v>32</v>
      </c>
      <c r="C30" s="501"/>
      <c r="D30" s="502"/>
      <c r="E30" s="492">
        <v>15898484694</v>
      </c>
      <c r="F30" s="506">
        <v>2.4287067772352788</v>
      </c>
      <c r="G30" s="507"/>
      <c r="H30" s="492">
        <v>13184426140</v>
      </c>
      <c r="I30" s="506">
        <v>-1.9850796365898482</v>
      </c>
      <c r="J30" s="488"/>
      <c r="K30" s="492">
        <v>527495105</v>
      </c>
      <c r="L30" s="506">
        <v>-7.284444668367307E-2</v>
      </c>
      <c r="M30" s="488"/>
      <c r="N30" s="492">
        <v>2186563449</v>
      </c>
      <c r="O30" s="506">
        <v>41.783479078748684</v>
      </c>
    </row>
    <row r="31" spans="1:15" s="503" customFormat="1" ht="12.6" hidden="1" customHeight="1" x14ac:dyDescent="0.2">
      <c r="A31" s="584"/>
      <c r="B31" s="505" t="s">
        <v>33</v>
      </c>
      <c r="C31" s="501"/>
      <c r="D31" s="502"/>
      <c r="E31" s="492">
        <v>15387311341</v>
      </c>
      <c r="F31" s="506">
        <v>-3.2152331674282997</v>
      </c>
      <c r="G31" s="507"/>
      <c r="H31" s="492">
        <v>13168412078</v>
      </c>
      <c r="I31" s="506">
        <v>-0.12146195693277795</v>
      </c>
      <c r="J31" s="488"/>
      <c r="K31" s="492">
        <v>525106626</v>
      </c>
      <c r="L31" s="506">
        <v>-0.45279642926734365</v>
      </c>
      <c r="M31" s="488"/>
      <c r="N31" s="492">
        <v>1693792637</v>
      </c>
      <c r="O31" s="506">
        <v>-22.536314334960782</v>
      </c>
    </row>
    <row r="32" spans="1:15" s="503" customFormat="1" ht="12.6" hidden="1" customHeight="1" x14ac:dyDescent="0.2">
      <c r="A32" s="584"/>
      <c r="B32" s="505" t="s">
        <v>34</v>
      </c>
      <c r="C32" s="501"/>
      <c r="D32" s="502"/>
      <c r="E32" s="492">
        <v>15595127380</v>
      </c>
      <c r="F32" s="506">
        <v>1.3505675838654696</v>
      </c>
      <c r="G32" s="507"/>
      <c r="H32" s="492">
        <v>13345633658</v>
      </c>
      <c r="I32" s="506">
        <v>1.3458082793146975</v>
      </c>
      <c r="J32" s="488"/>
      <c r="K32" s="492">
        <v>527346897</v>
      </c>
      <c r="L32" s="506">
        <v>0.42663163804754767</v>
      </c>
      <c r="M32" s="488"/>
      <c r="N32" s="492">
        <v>1722146825</v>
      </c>
      <c r="O32" s="506">
        <v>1.6740058600219321</v>
      </c>
    </row>
    <row r="33" spans="1:15" s="503" customFormat="1" ht="12.6" hidden="1" customHeight="1" x14ac:dyDescent="0.2">
      <c r="A33" s="584"/>
      <c r="B33" s="505" t="s">
        <v>35</v>
      </c>
      <c r="C33" s="501"/>
      <c r="D33" s="502"/>
      <c r="E33" s="492">
        <v>15796548651</v>
      </c>
      <c r="F33" s="506">
        <v>1.2915654107340746</v>
      </c>
      <c r="G33" s="507"/>
      <c r="H33" s="492">
        <v>13455613426</v>
      </c>
      <c r="I33" s="506">
        <v>0.82408801873616877</v>
      </c>
      <c r="J33" s="488"/>
      <c r="K33" s="492">
        <v>547701424</v>
      </c>
      <c r="L33" s="506">
        <v>3.8597983823919213</v>
      </c>
      <c r="M33" s="488"/>
      <c r="N33" s="492">
        <v>1793233801</v>
      </c>
      <c r="O33" s="506">
        <v>4.1278115761122836</v>
      </c>
    </row>
    <row r="34" spans="1:15" s="503" customFormat="1" ht="12.6" hidden="1" customHeight="1" x14ac:dyDescent="0.2">
      <c r="A34" s="584"/>
      <c r="B34" s="505" t="s">
        <v>184</v>
      </c>
      <c r="C34" s="501"/>
      <c r="D34" s="502"/>
      <c r="E34" s="492">
        <v>15761012840</v>
      </c>
      <c r="F34" s="506">
        <v>-0.22495933627723064</v>
      </c>
      <c r="G34" s="507"/>
      <c r="H34" s="492">
        <v>13609327388</v>
      </c>
      <c r="I34" s="506">
        <v>1.1423779588003224</v>
      </c>
      <c r="J34" s="488"/>
      <c r="K34" s="492">
        <v>530854104</v>
      </c>
      <c r="L34" s="506">
        <v>-3.0760044180567991</v>
      </c>
      <c r="M34" s="488"/>
      <c r="N34" s="492">
        <v>1620831348</v>
      </c>
      <c r="O34" s="506">
        <v>-9.6140532764807052</v>
      </c>
    </row>
    <row r="35" spans="1:15" s="503" customFormat="1" ht="12.6" hidden="1" customHeight="1" x14ac:dyDescent="0.2">
      <c r="A35" s="584"/>
      <c r="B35" s="505" t="s">
        <v>129</v>
      </c>
      <c r="C35" s="501"/>
      <c r="D35" s="502"/>
      <c r="E35" s="492">
        <v>15664161656</v>
      </c>
      <c r="F35" s="506">
        <v>-0.61449847787827805</v>
      </c>
      <c r="G35" s="507"/>
      <c r="H35" s="492">
        <v>13485811927</v>
      </c>
      <c r="I35" s="506">
        <v>-0.90757946721826688</v>
      </c>
      <c r="J35" s="488"/>
      <c r="K35" s="492">
        <v>547519710</v>
      </c>
      <c r="L35" s="506">
        <v>3.1393947742749395</v>
      </c>
      <c r="M35" s="488"/>
      <c r="N35" s="492">
        <v>1630830019</v>
      </c>
      <c r="O35" s="506">
        <v>0.61688534173143239</v>
      </c>
    </row>
    <row r="36" spans="1:15" s="503" customFormat="1" ht="12.6" hidden="1" customHeight="1" x14ac:dyDescent="0.2">
      <c r="A36" s="584"/>
      <c r="B36" s="505" t="s">
        <v>130</v>
      </c>
      <c r="C36" s="501"/>
      <c r="D36" s="502"/>
      <c r="E36" s="492">
        <v>16042570908</v>
      </c>
      <c r="F36" s="506">
        <v>2.4157644712192727</v>
      </c>
      <c r="G36" s="507"/>
      <c r="H36" s="492">
        <v>13747174422</v>
      </c>
      <c r="I36" s="506">
        <v>1.9380553163189651</v>
      </c>
      <c r="J36" s="488"/>
      <c r="K36" s="492">
        <v>547885419</v>
      </c>
      <c r="L36" s="506">
        <v>6.6793759808203568E-2</v>
      </c>
      <c r="M36" s="488"/>
      <c r="N36" s="492">
        <v>1747511067</v>
      </c>
      <c r="O36" s="506">
        <v>7.1547032272282429</v>
      </c>
    </row>
    <row r="37" spans="1:15" s="503" customFormat="1" ht="12.6" hidden="1" customHeight="1" x14ac:dyDescent="0.2">
      <c r="A37" s="584"/>
      <c r="B37" s="505" t="s">
        <v>185</v>
      </c>
      <c r="C37" s="501"/>
      <c r="D37" s="502"/>
      <c r="E37" s="492">
        <v>16443075940</v>
      </c>
      <c r="F37" s="506">
        <v>2.4965140207064973</v>
      </c>
      <c r="G37" s="507"/>
      <c r="H37" s="492">
        <v>14028027924</v>
      </c>
      <c r="I37" s="506">
        <v>2.042990751252427</v>
      </c>
      <c r="J37" s="488"/>
      <c r="K37" s="492">
        <v>556526588</v>
      </c>
      <c r="L37" s="506">
        <v>1.5771854297148113</v>
      </c>
      <c r="M37" s="488"/>
      <c r="N37" s="492">
        <v>1858521428</v>
      </c>
      <c r="O37" s="506">
        <v>6.3524840040397823</v>
      </c>
    </row>
    <row r="38" spans="1:15" s="503" customFormat="1" ht="12.6" hidden="1" customHeight="1" x14ac:dyDescent="0.2">
      <c r="A38" s="584"/>
      <c r="B38" s="505" t="s">
        <v>186</v>
      </c>
      <c r="C38" s="501"/>
      <c r="D38" s="502"/>
      <c r="E38" s="492">
        <v>26971702588</v>
      </c>
      <c r="F38" s="506">
        <v>64.030760950192374</v>
      </c>
      <c r="G38" s="507"/>
      <c r="H38" s="492">
        <v>23544802291</v>
      </c>
      <c r="I38" s="506">
        <v>67.841142165949961</v>
      </c>
      <c r="J38" s="488"/>
      <c r="K38" s="492">
        <v>682658192</v>
      </c>
      <c r="L38" s="506">
        <v>22.664075125912952</v>
      </c>
      <c r="M38" s="488"/>
      <c r="N38" s="492">
        <v>2744242105</v>
      </c>
      <c r="O38" s="506">
        <v>47.657275490933969</v>
      </c>
    </row>
    <row r="39" spans="1:15" s="503" customFormat="1" ht="12.6" customHeight="1" x14ac:dyDescent="0.2">
      <c r="A39" s="584" t="s">
        <v>690</v>
      </c>
      <c r="B39" s="876" t="s">
        <v>119</v>
      </c>
      <c r="C39" s="873"/>
      <c r="D39" s="865"/>
      <c r="E39" s="608">
        <f>SUM(E40:E51)</f>
        <v>232450773753</v>
      </c>
      <c r="F39" s="609">
        <f>(E39/E26-1)*100</f>
        <v>17.646844087858284</v>
      </c>
      <c r="G39" s="874"/>
      <c r="H39" s="608">
        <f>SUM(H40:H51)</f>
        <v>200598028794</v>
      </c>
      <c r="I39" s="609">
        <f>(H39/H26-1)*100</f>
        <v>18.183041162614757</v>
      </c>
      <c r="J39" s="875"/>
      <c r="K39" s="608">
        <f>SUM(K40:K51)</f>
        <v>7278866463</v>
      </c>
      <c r="L39" s="609">
        <f>(K39/K26-1)*100</f>
        <v>12.550868102054213</v>
      </c>
      <c r="M39" s="875"/>
      <c r="N39" s="608">
        <f>SUM(N40:N51)</f>
        <v>24573878496</v>
      </c>
      <c r="O39" s="609">
        <f>(N39/N26-1)*100</f>
        <v>14.931628700033039</v>
      </c>
    </row>
    <row r="40" spans="1:15" s="503" customFormat="1" ht="12.6" hidden="1" customHeight="1" x14ac:dyDescent="0.2">
      <c r="A40" s="1054"/>
      <c r="B40" s="505" t="s">
        <v>30</v>
      </c>
      <c r="C40" s="501"/>
      <c r="D40" s="502"/>
      <c r="E40" s="492">
        <v>17150790372</v>
      </c>
      <c r="F40" s="506">
        <v>-36.411910534596473</v>
      </c>
      <c r="G40" s="507"/>
      <c r="H40" s="492">
        <v>14979128864</v>
      </c>
      <c r="I40" s="506">
        <v>-36.380315795959042</v>
      </c>
      <c r="J40" s="488"/>
      <c r="K40" s="492">
        <v>537443571</v>
      </c>
      <c r="L40" s="506">
        <v>-21.271937069203151</v>
      </c>
      <c r="M40" s="488"/>
      <c r="N40" s="492">
        <v>1634217937</v>
      </c>
      <c r="O40" s="506">
        <v>-40.449206940507899</v>
      </c>
    </row>
    <row r="41" spans="1:15" s="503" customFormat="1" ht="12.6" hidden="1" customHeight="1" x14ac:dyDescent="0.2">
      <c r="A41" s="584"/>
      <c r="B41" s="505" t="s">
        <v>31</v>
      </c>
      <c r="C41" s="501"/>
      <c r="D41" s="502"/>
      <c r="E41" s="492">
        <v>17177739570</v>
      </c>
      <c r="F41" s="506">
        <v>0.15713093924811794</v>
      </c>
      <c r="G41" s="507"/>
      <c r="H41" s="492">
        <v>14554972140</v>
      </c>
      <c r="I41" s="506">
        <v>-2.8316514788746749</v>
      </c>
      <c r="J41" s="488"/>
      <c r="K41" s="492">
        <v>536982270</v>
      </c>
      <c r="L41" s="506">
        <v>-8.583245291067243E-2</v>
      </c>
      <c r="M41" s="488"/>
      <c r="N41" s="492">
        <v>2085785160</v>
      </c>
      <c r="O41" s="506">
        <v>27.632007505006364</v>
      </c>
    </row>
    <row r="42" spans="1:15" s="503" customFormat="1" ht="12.6" hidden="1" customHeight="1" x14ac:dyDescent="0.2">
      <c r="A42" s="584"/>
      <c r="B42" s="505" t="s">
        <v>300</v>
      </c>
      <c r="C42" s="501"/>
      <c r="D42" s="502"/>
      <c r="E42" s="492">
        <v>17554913889</v>
      </c>
      <c r="F42" s="506">
        <v>2.1957156671458478</v>
      </c>
      <c r="G42" s="507"/>
      <c r="H42" s="492">
        <v>15009023206</v>
      </c>
      <c r="I42" s="506">
        <v>3.1195598427301352</v>
      </c>
      <c r="J42" s="488"/>
      <c r="K42" s="492">
        <v>600979325</v>
      </c>
      <c r="L42" s="506">
        <v>11.917908388297448</v>
      </c>
      <c r="M42" s="488"/>
      <c r="N42" s="492">
        <v>1944911358</v>
      </c>
      <c r="O42" s="506">
        <v>-6.7539938772984698</v>
      </c>
    </row>
    <row r="43" spans="1:15" s="503" customFormat="1" ht="12.6" hidden="1" customHeight="1" x14ac:dyDescent="0.2">
      <c r="A43" s="584"/>
      <c r="B43" s="505" t="s">
        <v>32</v>
      </c>
      <c r="C43" s="501"/>
      <c r="D43" s="502"/>
      <c r="E43" s="492">
        <v>17342880405</v>
      </c>
      <c r="F43" s="506">
        <v>-1.2078298152909839</v>
      </c>
      <c r="G43" s="507"/>
      <c r="H43" s="492">
        <v>15206521149</v>
      </c>
      <c r="I43" s="506">
        <v>1.3158614007675595</v>
      </c>
      <c r="J43" s="488"/>
      <c r="K43" s="492">
        <v>589346748</v>
      </c>
      <c r="L43" s="506">
        <v>-1.9356035251295922</v>
      </c>
      <c r="M43" s="488"/>
      <c r="N43" s="492">
        <v>1547012508</v>
      </c>
      <c r="O43" s="506">
        <v>-20.458456801299629</v>
      </c>
    </row>
    <row r="44" spans="1:15" s="503" customFormat="1" ht="12.6" hidden="1" customHeight="1" x14ac:dyDescent="0.2">
      <c r="A44" s="584"/>
      <c r="B44" s="505" t="s">
        <v>33</v>
      </c>
      <c r="C44" s="501"/>
      <c r="D44" s="502"/>
      <c r="E44" s="492">
        <v>18104822298</v>
      </c>
      <c r="F44" s="506">
        <v>4.3933987619515058</v>
      </c>
      <c r="G44" s="507"/>
      <c r="H44" s="492">
        <v>15471475025</v>
      </c>
      <c r="I44" s="506">
        <v>1.7423700884894533</v>
      </c>
      <c r="J44" s="488"/>
      <c r="K44" s="492">
        <v>588019621</v>
      </c>
      <c r="L44" s="506">
        <v>-0.22518610724564514</v>
      </c>
      <c r="M44" s="488"/>
      <c r="N44" s="492">
        <v>2045327652</v>
      </c>
      <c r="O44" s="506">
        <v>32.211448932900289</v>
      </c>
    </row>
    <row r="45" spans="1:15" s="503" customFormat="1" ht="12.6" hidden="1" customHeight="1" x14ac:dyDescent="0.2">
      <c r="A45" s="584"/>
      <c r="B45" s="505" t="s">
        <v>34</v>
      </c>
      <c r="C45" s="501"/>
      <c r="D45" s="502"/>
      <c r="E45" s="492">
        <v>18235304796</v>
      </c>
      <c r="F45" s="506">
        <v>0.72070576475316006</v>
      </c>
      <c r="G45" s="507"/>
      <c r="H45" s="492">
        <v>15477838355</v>
      </c>
      <c r="I45" s="506">
        <v>4.1129433293973783E-2</v>
      </c>
      <c r="J45" s="488"/>
      <c r="K45" s="492">
        <v>587728118</v>
      </c>
      <c r="L45" s="506">
        <v>-4.9573685909365395E-2</v>
      </c>
      <c r="M45" s="488"/>
      <c r="N45" s="492">
        <v>2169738323</v>
      </c>
      <c r="O45" s="506">
        <v>6.0826768209165216</v>
      </c>
    </row>
    <row r="46" spans="1:15" s="503" customFormat="1" ht="12.6" hidden="1" customHeight="1" x14ac:dyDescent="0.2">
      <c r="A46" s="584"/>
      <c r="B46" s="505" t="s">
        <v>35</v>
      </c>
      <c r="C46" s="501"/>
      <c r="D46" s="502"/>
      <c r="E46" s="492">
        <v>18406450269</v>
      </c>
      <c r="F46" s="506">
        <v>0.93853914104875535</v>
      </c>
      <c r="G46" s="507"/>
      <c r="H46" s="492">
        <v>15817827634</v>
      </c>
      <c r="I46" s="506">
        <v>2.1966199103647277</v>
      </c>
      <c r="J46" s="488"/>
      <c r="K46" s="492">
        <v>618584668</v>
      </c>
      <c r="L46" s="506">
        <v>5.2501401677025106</v>
      </c>
      <c r="M46" s="488"/>
      <c r="N46" s="492">
        <v>1970037967</v>
      </c>
      <c r="O46" s="506">
        <v>-9.2038912657395162</v>
      </c>
    </row>
    <row r="47" spans="1:15" s="503" customFormat="1" ht="12.6" hidden="1" customHeight="1" x14ac:dyDescent="0.2">
      <c r="A47" s="584"/>
      <c r="B47" s="505" t="s">
        <v>184</v>
      </c>
      <c r="C47" s="501"/>
      <c r="D47" s="502"/>
      <c r="E47" s="492">
        <v>18988093247</v>
      </c>
      <c r="F47" s="506">
        <v>3.1599953793350233</v>
      </c>
      <c r="G47" s="507"/>
      <c r="H47" s="492">
        <v>16189487416</v>
      </c>
      <c r="I47" s="506">
        <v>2.3496259448492651</v>
      </c>
      <c r="J47" s="488"/>
      <c r="K47" s="492">
        <v>612106288</v>
      </c>
      <c r="L47" s="506">
        <v>-1.0472907485641114</v>
      </c>
      <c r="M47" s="488"/>
      <c r="N47" s="492">
        <v>2186499543</v>
      </c>
      <c r="O47" s="506">
        <v>10.987685497738431</v>
      </c>
    </row>
    <row r="48" spans="1:15" s="503" customFormat="1" ht="12.6" hidden="1" customHeight="1" x14ac:dyDescent="0.2">
      <c r="A48" s="584"/>
      <c r="B48" s="505" t="s">
        <v>129</v>
      </c>
      <c r="C48" s="501"/>
      <c r="D48" s="502"/>
      <c r="E48" s="492">
        <v>18902222834</v>
      </c>
      <c r="F48" s="506">
        <v>-0.45223294347138676</v>
      </c>
      <c r="G48" s="507"/>
      <c r="H48" s="492">
        <v>16168038648</v>
      </c>
      <c r="I48" s="506">
        <v>-0.13248577579301202</v>
      </c>
      <c r="J48" s="488"/>
      <c r="K48" s="492">
        <v>622271219</v>
      </c>
      <c r="L48" s="506">
        <v>1.6606480278470892</v>
      </c>
      <c r="M48" s="488"/>
      <c r="N48" s="492">
        <v>2111912967</v>
      </c>
      <c r="O48" s="506">
        <v>-3.4112321787940103</v>
      </c>
    </row>
    <row r="49" spans="1:15" s="503" customFormat="1" ht="12.6" hidden="1" customHeight="1" x14ac:dyDescent="0.2">
      <c r="A49" s="584"/>
      <c r="B49" s="505" t="s">
        <v>130</v>
      </c>
      <c r="C49" s="501"/>
      <c r="D49" s="502"/>
      <c r="E49" s="492">
        <v>19189807710</v>
      </c>
      <c r="F49" s="506">
        <v>1.5214341642545426</v>
      </c>
      <c r="G49" s="507"/>
      <c r="H49" s="492">
        <v>16441037978</v>
      </c>
      <c r="I49" s="506">
        <v>1.6885123541795277</v>
      </c>
      <c r="J49" s="488"/>
      <c r="K49" s="492">
        <v>616555342</v>
      </c>
      <c r="L49" s="506">
        <v>-0.91855075817028897</v>
      </c>
      <c r="M49" s="488"/>
      <c r="N49" s="492">
        <v>2132214390</v>
      </c>
      <c r="O49" s="506">
        <v>0.96128123257079867</v>
      </c>
    </row>
    <row r="50" spans="1:15" s="503" customFormat="1" ht="12.6" hidden="1" customHeight="1" x14ac:dyDescent="0.2">
      <c r="A50" s="584"/>
      <c r="B50" s="505" t="s">
        <v>185</v>
      </c>
      <c r="C50" s="501"/>
      <c r="D50" s="502"/>
      <c r="E50" s="492">
        <v>19834513168</v>
      </c>
      <c r="F50" s="506">
        <v>3.359624378435222</v>
      </c>
      <c r="G50" s="507"/>
      <c r="H50" s="492">
        <v>16892571906</v>
      </c>
      <c r="I50" s="506">
        <v>2.7463833402988636</v>
      </c>
      <c r="J50" s="488"/>
      <c r="K50" s="492">
        <v>621864650</v>
      </c>
      <c r="L50" s="506">
        <v>0.86112432061289379</v>
      </c>
      <c r="M50" s="488"/>
      <c r="N50" s="492">
        <v>2320076612</v>
      </c>
      <c r="O50" s="506">
        <v>8.8106628902359105</v>
      </c>
    </row>
    <row r="51" spans="1:15" s="503" customFormat="1" ht="12.6" hidden="1" customHeight="1" x14ac:dyDescent="0.2">
      <c r="A51" s="584"/>
      <c r="B51" s="505" t="s">
        <v>186</v>
      </c>
      <c r="C51" s="501"/>
      <c r="D51" s="502"/>
      <c r="E51" s="492">
        <v>31563235195</v>
      </c>
      <c r="F51" s="506">
        <v>59.132895915602937</v>
      </c>
      <c r="G51" s="507"/>
      <c r="H51" s="492">
        <v>28390106473</v>
      </c>
      <c r="I51" s="506">
        <v>68.062664649165953</v>
      </c>
      <c r="J51" s="488"/>
      <c r="K51" s="492">
        <v>746984643</v>
      </c>
      <c r="L51" s="506">
        <v>20.120132733063368</v>
      </c>
      <c r="M51" s="488"/>
      <c r="N51" s="492">
        <v>2426144079</v>
      </c>
      <c r="O51" s="506">
        <v>4.5717226082704787</v>
      </c>
    </row>
    <row r="52" spans="1:15" s="503" customFormat="1" ht="12.6" customHeight="1" x14ac:dyDescent="0.2">
      <c r="A52" s="584" t="s">
        <v>709</v>
      </c>
      <c r="B52" s="876" t="s">
        <v>119</v>
      </c>
      <c r="C52" s="873"/>
      <c r="D52" s="865"/>
      <c r="E52" s="608">
        <f>SUM(E53:E64)</f>
        <v>272433738635</v>
      </c>
      <c r="F52" s="609">
        <f>(E52/E39-1)*100</f>
        <v>17.200615956858691</v>
      </c>
      <c r="G52" s="874"/>
      <c r="H52" s="608">
        <f>SUM(H53:H64)</f>
        <v>231437592543</v>
      </c>
      <c r="I52" s="609">
        <f>(H52/H39-1)*100</f>
        <v>15.373811963361849</v>
      </c>
      <c r="J52" s="875"/>
      <c r="K52" s="608">
        <f>SUM(K53:K64)</f>
        <v>8168701001</v>
      </c>
      <c r="L52" s="609">
        <f>(K52/K39-1)*100</f>
        <v>12.224905382221451</v>
      </c>
      <c r="M52" s="875"/>
      <c r="N52" s="608">
        <f>SUM(N53:N64)</f>
        <v>32827445091</v>
      </c>
      <c r="O52" s="609">
        <f>(N52/N39-1)*100</f>
        <v>33.586747799471169</v>
      </c>
    </row>
    <row r="53" spans="1:15" s="503" customFormat="1" ht="12.6" hidden="1" customHeight="1" x14ac:dyDescent="0.2">
      <c r="A53" s="584"/>
      <c r="B53" s="505" t="s">
        <v>30</v>
      </c>
      <c r="C53" s="501"/>
      <c r="D53" s="502"/>
      <c r="E53" s="492">
        <v>22312834884</v>
      </c>
      <c r="F53" s="506">
        <v>-29.307516336175119</v>
      </c>
      <c r="G53" s="507"/>
      <c r="H53" s="492">
        <v>17659699315</v>
      </c>
      <c r="I53" s="506">
        <v>-37.79629064866311</v>
      </c>
      <c r="J53" s="488"/>
      <c r="K53" s="492">
        <v>621504977</v>
      </c>
      <c r="L53" s="506">
        <v>-16.798158727340795</v>
      </c>
      <c r="M53" s="488"/>
      <c r="N53" s="492">
        <v>4031630592</v>
      </c>
      <c r="O53" s="506">
        <v>66.174409298137988</v>
      </c>
    </row>
    <row r="54" spans="1:15" s="503" customFormat="1" ht="12.6" hidden="1" customHeight="1" x14ac:dyDescent="0.2">
      <c r="A54" s="584"/>
      <c r="B54" s="505" t="s">
        <v>31</v>
      </c>
      <c r="C54" s="501"/>
      <c r="D54" s="502"/>
      <c r="E54" s="492">
        <v>18601081804</v>
      </c>
      <c r="F54" s="506">
        <v>-16.635058249194547</v>
      </c>
      <c r="G54" s="507"/>
      <c r="H54" s="492">
        <v>16939406832</v>
      </c>
      <c r="I54" s="506">
        <v>-4.0787358275584555</v>
      </c>
      <c r="J54" s="488"/>
      <c r="K54" s="492">
        <v>637550023</v>
      </c>
      <c r="L54" s="506">
        <v>2.5816440082989001</v>
      </c>
      <c r="M54" s="488"/>
      <c r="N54" s="492">
        <v>1024124949</v>
      </c>
      <c r="O54" s="506">
        <v>-74.597748339538342</v>
      </c>
    </row>
    <row r="55" spans="1:15" s="503" customFormat="1" ht="12.6" hidden="1" customHeight="1" x14ac:dyDescent="0.2">
      <c r="A55" s="584"/>
      <c r="B55" s="505" t="s">
        <v>300</v>
      </c>
      <c r="C55" s="501"/>
      <c r="D55" s="502"/>
      <c r="E55" s="492">
        <v>20040005060</v>
      </c>
      <c r="F55" s="506">
        <v>7.7356966178739883</v>
      </c>
      <c r="G55" s="507"/>
      <c r="H55" s="492">
        <v>17024952026</v>
      </c>
      <c r="I55" s="506">
        <v>0.50500702207822989</v>
      </c>
      <c r="J55" s="488"/>
      <c r="K55" s="492">
        <v>668192499</v>
      </c>
      <c r="L55" s="506">
        <v>4.8062857649681323</v>
      </c>
      <c r="M55" s="488"/>
      <c r="N55" s="492">
        <v>2346860535</v>
      </c>
      <c r="O55" s="506">
        <v>129.15763718983473</v>
      </c>
    </row>
    <row r="56" spans="1:15" s="503" customFormat="1" ht="12.6" hidden="1" customHeight="1" x14ac:dyDescent="0.2">
      <c r="A56" s="584"/>
      <c r="B56" s="505" t="s">
        <v>32</v>
      </c>
      <c r="C56" s="501"/>
      <c r="D56" s="502"/>
      <c r="E56" s="492">
        <v>20064245148</v>
      </c>
      <c r="F56" s="506">
        <v>0.12095849241267054</v>
      </c>
      <c r="G56" s="507"/>
      <c r="H56" s="492">
        <v>17490593585</v>
      </c>
      <c r="I56" s="506">
        <v>2.7350535748287941</v>
      </c>
      <c r="J56" s="488"/>
      <c r="K56" s="492">
        <v>656512615</v>
      </c>
      <c r="L56" s="506">
        <v>-1.7479819090276849</v>
      </c>
      <c r="M56" s="488"/>
      <c r="N56" s="492">
        <v>1917138948</v>
      </c>
      <c r="O56" s="506">
        <v>-18.310486737125174</v>
      </c>
    </row>
    <row r="57" spans="1:15" s="503" customFormat="1" ht="12.6" hidden="1" customHeight="1" x14ac:dyDescent="0.2">
      <c r="A57" s="584"/>
      <c r="B57" s="505" t="s">
        <v>33</v>
      </c>
      <c r="C57" s="501"/>
      <c r="D57" s="502"/>
      <c r="E57" s="492">
        <v>22206700779</v>
      </c>
      <c r="F57" s="506">
        <v>10.677977741981293</v>
      </c>
      <c r="G57" s="507"/>
      <c r="H57" s="492">
        <v>17962595139</v>
      </c>
      <c r="I57" s="506">
        <v>2.6986022613022742</v>
      </c>
      <c r="J57" s="488"/>
      <c r="K57" s="492">
        <v>679887302</v>
      </c>
      <c r="L57" s="506">
        <v>3.5604322698353563</v>
      </c>
      <c r="M57" s="488"/>
      <c r="N57" s="492">
        <v>3564218338</v>
      </c>
      <c r="O57" s="506">
        <v>85.913407148619456</v>
      </c>
    </row>
    <row r="58" spans="1:15" s="503" customFormat="1" ht="12.6" hidden="1" customHeight="1" x14ac:dyDescent="0.2">
      <c r="A58" s="584"/>
      <c r="B58" s="505" t="s">
        <v>34</v>
      </c>
      <c r="C58" s="501"/>
      <c r="D58" s="502"/>
      <c r="E58" s="492">
        <v>19851379509</v>
      </c>
      <c r="F58" s="506">
        <v>-10.606353881380404</v>
      </c>
      <c r="G58" s="507"/>
      <c r="H58" s="492">
        <v>18027197933</v>
      </c>
      <c r="I58" s="506">
        <v>0.35965178472310289</v>
      </c>
      <c r="J58" s="488"/>
      <c r="K58" s="492">
        <v>672673518</v>
      </c>
      <c r="L58" s="506">
        <v>-1.0610264346428422</v>
      </c>
      <c r="M58" s="488"/>
      <c r="N58" s="492">
        <v>1151508058</v>
      </c>
      <c r="O58" s="506">
        <v>-67.692549984293365</v>
      </c>
    </row>
    <row r="59" spans="1:15" s="503" customFormat="1" ht="12.6" hidden="1" customHeight="1" x14ac:dyDescent="0.2">
      <c r="A59" s="584"/>
      <c r="B59" s="505" t="s">
        <v>35</v>
      </c>
      <c r="C59" s="501"/>
      <c r="D59" s="502"/>
      <c r="E59" s="492">
        <v>21824241719</v>
      </c>
      <c r="F59" s="506">
        <v>9.9381617741253869</v>
      </c>
      <c r="G59" s="507"/>
      <c r="H59" s="492">
        <v>18231678405</v>
      </c>
      <c r="I59" s="506">
        <v>1.1342887161941206</v>
      </c>
      <c r="J59" s="488"/>
      <c r="K59" s="492">
        <v>677533406</v>
      </c>
      <c r="L59" s="506">
        <v>0.72247351351804046</v>
      </c>
      <c r="M59" s="488"/>
      <c r="N59" s="492">
        <v>2915029908</v>
      </c>
      <c r="O59" s="506">
        <v>153.14889355294463</v>
      </c>
    </row>
    <row r="60" spans="1:15" s="503" customFormat="1" ht="12.6" hidden="1" customHeight="1" x14ac:dyDescent="0.2">
      <c r="A60" s="584"/>
      <c r="B60" s="505" t="s">
        <v>184</v>
      </c>
      <c r="C60" s="501"/>
      <c r="D60" s="502"/>
      <c r="E60" s="492">
        <v>22717702670</v>
      </c>
      <c r="F60" s="506">
        <v>4.093892298774171</v>
      </c>
      <c r="G60" s="507"/>
      <c r="H60" s="492">
        <v>18771237096</v>
      </c>
      <c r="I60" s="506">
        <v>2.9594570451178415</v>
      </c>
      <c r="J60" s="488"/>
      <c r="K60" s="492">
        <v>692867070</v>
      </c>
      <c r="L60" s="506">
        <v>2.2631598477965031</v>
      </c>
      <c r="M60" s="488"/>
      <c r="N60" s="492">
        <v>3253598504</v>
      </c>
      <c r="O60" s="506">
        <v>11.614583955754053</v>
      </c>
    </row>
    <row r="61" spans="1:15" s="503" customFormat="1" ht="12.6" hidden="1" customHeight="1" x14ac:dyDescent="0.2">
      <c r="A61" s="584"/>
      <c r="B61" s="505" t="s">
        <v>129</v>
      </c>
      <c r="C61" s="501"/>
      <c r="D61" s="502"/>
      <c r="E61" s="492">
        <v>23221320927</v>
      </c>
      <c r="F61" s="506">
        <v>2.2168538091884349</v>
      </c>
      <c r="G61" s="507"/>
      <c r="H61" s="492">
        <v>18596649294</v>
      </c>
      <c r="I61" s="506">
        <v>-0.93008149173717802</v>
      </c>
      <c r="J61" s="488"/>
      <c r="K61" s="492">
        <v>685052215</v>
      </c>
      <c r="L61" s="506">
        <v>-1.1279010561145553</v>
      </c>
      <c r="M61" s="488"/>
      <c r="N61" s="492">
        <v>3939619418</v>
      </c>
      <c r="O61" s="506">
        <v>21.084989839914179</v>
      </c>
    </row>
    <row r="62" spans="1:15" s="503" customFormat="1" ht="12.6" hidden="1" customHeight="1" x14ac:dyDescent="0.2">
      <c r="A62" s="584"/>
      <c r="B62" s="505" t="s">
        <v>130</v>
      </c>
      <c r="C62" s="501"/>
      <c r="D62" s="502"/>
      <c r="E62" s="492">
        <v>20723301686</v>
      </c>
      <c r="F62" s="506">
        <v>-10.757438170089163</v>
      </c>
      <c r="G62" s="507"/>
      <c r="H62" s="492">
        <v>18644471703</v>
      </c>
      <c r="I62" s="506">
        <v>0.25715605130773866</v>
      </c>
      <c r="J62" s="488"/>
      <c r="K62" s="492">
        <v>672541760</v>
      </c>
      <c r="L62" s="506">
        <v>-1.8262045908427615</v>
      </c>
      <c r="M62" s="488"/>
      <c r="N62" s="492">
        <v>1406288223</v>
      </c>
      <c r="O62" s="506">
        <v>-64.303957469223747</v>
      </c>
    </row>
    <row r="63" spans="1:15" s="503" customFormat="1" ht="12.6" hidden="1" customHeight="1" x14ac:dyDescent="0.2">
      <c r="A63" s="584"/>
      <c r="B63" s="505" t="s">
        <v>185</v>
      </c>
      <c r="C63" s="501"/>
      <c r="D63" s="502"/>
      <c r="E63" s="492">
        <v>22790538695</v>
      </c>
      <c r="F63" s="506">
        <v>9.9754230301851941</v>
      </c>
      <c r="G63" s="507"/>
      <c r="H63" s="492">
        <v>19334796032</v>
      </c>
      <c r="I63" s="506">
        <v>3.7025684610249465</v>
      </c>
      <c r="J63" s="488"/>
      <c r="K63" s="492">
        <v>681705234</v>
      </c>
      <c r="L63" s="506">
        <v>1.3625137567665702</v>
      </c>
      <c r="M63" s="488"/>
      <c r="N63" s="492">
        <v>2774037429</v>
      </c>
      <c r="O63" s="506">
        <v>97.259522168379846</v>
      </c>
    </row>
    <row r="64" spans="1:15" s="503" customFormat="1" ht="12.6" hidden="1" customHeight="1" x14ac:dyDescent="0.2">
      <c r="A64" s="584"/>
      <c r="B64" s="505" t="s">
        <v>186</v>
      </c>
      <c r="C64" s="501"/>
      <c r="D64" s="502"/>
      <c r="E64" s="492">
        <v>38080385754</v>
      </c>
      <c r="F64" s="506">
        <v>67.088572427445214</v>
      </c>
      <c r="G64" s="507"/>
      <c r="H64" s="492">
        <v>32754315183</v>
      </c>
      <c r="I64" s="506">
        <v>69.406054911518396</v>
      </c>
      <c r="J64" s="488"/>
      <c r="K64" s="492">
        <v>822680382</v>
      </c>
      <c r="L64" s="506">
        <v>20.679780786309763</v>
      </c>
      <c r="M64" s="488"/>
      <c r="N64" s="492">
        <v>4503390189</v>
      </c>
      <c r="O64" s="506">
        <v>62.340642628726407</v>
      </c>
    </row>
    <row r="65" spans="1:15" s="503" customFormat="1" ht="12.6" customHeight="1" x14ac:dyDescent="0.2">
      <c r="A65" s="584" t="s">
        <v>722</v>
      </c>
      <c r="B65" s="876" t="s">
        <v>119</v>
      </c>
      <c r="C65" s="873"/>
      <c r="D65" s="865"/>
      <c r="E65" s="608">
        <f>SUM(E66:E77)</f>
        <v>271864862867</v>
      </c>
      <c r="F65" s="609">
        <f>(E65/E52-1)*100</f>
        <v>-0.20881252478136547</v>
      </c>
      <c r="G65" s="874"/>
      <c r="H65" s="608">
        <f>SUM(H66:H77)</f>
        <v>253995227460</v>
      </c>
      <c r="I65" s="609">
        <f>(H65/H52-1)*100</f>
        <v>9.746746269324813</v>
      </c>
      <c r="J65" s="875"/>
      <c r="K65" s="608">
        <f>SUM(K66:K77)</f>
        <v>9230881346</v>
      </c>
      <c r="L65" s="609">
        <f>(K65/K52-1)*100</f>
        <v>13.003050850679564</v>
      </c>
      <c r="M65" s="875"/>
      <c r="N65" s="608">
        <f>SUM(N66:N77)</f>
        <v>8638754061</v>
      </c>
      <c r="O65" s="609">
        <f>(N65/N52-1)*100</f>
        <v>-73.684354548297122</v>
      </c>
    </row>
    <row r="66" spans="1:15" s="503" customFormat="1" ht="12.6" hidden="1" customHeight="1" x14ac:dyDescent="0.2">
      <c r="A66" s="584"/>
      <c r="B66" s="505" t="s">
        <v>30</v>
      </c>
      <c r="C66" s="501"/>
      <c r="D66" s="502"/>
      <c r="E66" s="492">
        <v>21417940178</v>
      </c>
      <c r="F66" s="506">
        <v>-43.755978953678955</v>
      </c>
      <c r="G66" s="507"/>
      <c r="H66" s="492">
        <v>19632045502</v>
      </c>
      <c r="I66" s="506">
        <v>-40.062720309324803</v>
      </c>
      <c r="J66" s="488"/>
      <c r="K66" s="492">
        <v>650872289</v>
      </c>
      <c r="L66" s="506">
        <v>-20.883941900051283</v>
      </c>
      <c r="M66" s="488"/>
      <c r="N66" s="492">
        <v>1135022387</v>
      </c>
      <c r="O66" s="506">
        <v>-74.796268158766026</v>
      </c>
    </row>
    <row r="67" spans="1:15" s="503" customFormat="1" ht="12.6" hidden="1" customHeight="1" x14ac:dyDescent="0.2">
      <c r="A67" s="584"/>
      <c r="B67" s="505" t="s">
        <v>31</v>
      </c>
      <c r="C67" s="501"/>
      <c r="D67" s="502"/>
      <c r="E67" s="492">
        <v>20793496489</v>
      </c>
      <c r="F67" s="506">
        <v>-2.9155170096208161</v>
      </c>
      <c r="G67" s="507"/>
      <c r="H67" s="492">
        <v>19385583409</v>
      </c>
      <c r="I67" s="506">
        <v>-1.2554070994532429</v>
      </c>
      <c r="J67" s="488"/>
      <c r="K67" s="492">
        <v>722039632</v>
      </c>
      <c r="L67" s="506">
        <v>10.934148557675027</v>
      </c>
      <c r="M67" s="488"/>
      <c r="N67" s="492">
        <v>685873448</v>
      </c>
      <c r="O67" s="506">
        <v>-39.571813220984509</v>
      </c>
    </row>
    <row r="68" spans="1:15" s="503" customFormat="1" ht="12.6" hidden="1" customHeight="1" x14ac:dyDescent="0.2">
      <c r="A68" s="584"/>
      <c r="B68" s="505" t="s">
        <v>300</v>
      </c>
      <c r="C68" s="501"/>
      <c r="D68" s="502"/>
      <c r="E68" s="492">
        <v>20841162364</v>
      </c>
      <c r="F68" s="506">
        <v>0.22923453506347169</v>
      </c>
      <c r="G68" s="507"/>
      <c r="H68" s="492">
        <v>19453263628</v>
      </c>
      <c r="I68" s="506">
        <v>0.34912655230472378</v>
      </c>
      <c r="J68" s="488"/>
      <c r="K68" s="492">
        <v>760132425</v>
      </c>
      <c r="L68" s="506">
        <v>5.275720516128124</v>
      </c>
      <c r="M68" s="488"/>
      <c r="N68" s="492">
        <v>627766311</v>
      </c>
      <c r="O68" s="506">
        <v>-8.4719910312084252</v>
      </c>
    </row>
    <row r="69" spans="1:15" s="503" customFormat="1" ht="12.6" hidden="1" customHeight="1" x14ac:dyDescent="0.2">
      <c r="A69" s="584"/>
      <c r="B69" s="505" t="s">
        <v>32</v>
      </c>
      <c r="C69" s="501"/>
      <c r="D69" s="502"/>
      <c r="E69" s="492">
        <v>21432706872</v>
      </c>
      <c r="F69" s="506">
        <v>2.8383470061238203</v>
      </c>
      <c r="G69" s="507"/>
      <c r="H69" s="492">
        <v>20003511561</v>
      </c>
      <c r="I69" s="506">
        <v>2.8285635948921195</v>
      </c>
      <c r="J69" s="488"/>
      <c r="K69" s="492">
        <v>758368334</v>
      </c>
      <c r="L69" s="506">
        <v>-0.2320767989867023</v>
      </c>
      <c r="M69" s="488"/>
      <c r="N69" s="492">
        <v>670826977</v>
      </c>
      <c r="O69" s="506">
        <v>6.85934642325845</v>
      </c>
    </row>
    <row r="70" spans="1:15" s="503" customFormat="1" ht="12.6" hidden="1" customHeight="1" x14ac:dyDescent="0.2">
      <c r="A70" s="584"/>
      <c r="B70" s="505" t="s">
        <v>33</v>
      </c>
      <c r="C70" s="501"/>
      <c r="D70" s="502"/>
      <c r="E70" s="492">
        <v>21667319745</v>
      </c>
      <c r="F70" s="506">
        <v>1.0946488206139859</v>
      </c>
      <c r="G70" s="507"/>
      <c r="H70" s="492">
        <v>20183686383</v>
      </c>
      <c r="I70" s="506">
        <v>0.90071596404743826</v>
      </c>
      <c r="J70" s="488"/>
      <c r="K70" s="492">
        <v>785149352</v>
      </c>
      <c r="L70" s="506">
        <v>3.5313998223981846</v>
      </c>
      <c r="M70" s="488"/>
      <c r="N70" s="492">
        <v>698484010</v>
      </c>
      <c r="O70" s="506">
        <v>4.1228265928846319</v>
      </c>
    </row>
    <row r="71" spans="1:15" s="503" customFormat="1" ht="12.6" hidden="1" customHeight="1" x14ac:dyDescent="0.2">
      <c r="A71" s="584"/>
      <c r="B71" s="505" t="s">
        <v>34</v>
      </c>
      <c r="C71" s="501"/>
      <c r="D71" s="502"/>
      <c r="E71" s="492">
        <v>21614617510</v>
      </c>
      <c r="F71" s="506">
        <v>-0.24323375304489137</v>
      </c>
      <c r="G71" s="507"/>
      <c r="H71" s="492">
        <v>20185907578</v>
      </c>
      <c r="I71" s="506">
        <v>1.100490246355168E-2</v>
      </c>
      <c r="J71" s="488"/>
      <c r="K71" s="492">
        <v>753488575</v>
      </c>
      <c r="L71" s="506">
        <v>-4.0324527963184309</v>
      </c>
      <c r="M71" s="488"/>
      <c r="N71" s="492">
        <v>675221357</v>
      </c>
      <c r="O71" s="506">
        <v>-3.3304488960312795</v>
      </c>
    </row>
    <row r="72" spans="1:15" s="503" customFormat="1" ht="12.6" hidden="1" customHeight="1" x14ac:dyDescent="0.2">
      <c r="A72" s="584"/>
      <c r="B72" s="505" t="s">
        <v>35</v>
      </c>
      <c r="C72" s="501"/>
      <c r="D72" s="502"/>
      <c r="E72" s="492">
        <v>21793036687</v>
      </c>
      <c r="F72" s="506">
        <v>0.82545609200557202</v>
      </c>
      <c r="G72" s="507"/>
      <c r="H72" s="492">
        <v>20265617588</v>
      </c>
      <c r="I72" s="506">
        <v>0.39487949546976875</v>
      </c>
      <c r="J72" s="488"/>
      <c r="K72" s="492">
        <v>774401768</v>
      </c>
      <c r="L72" s="506">
        <v>2.775515607519341</v>
      </c>
      <c r="M72" s="488"/>
      <c r="N72" s="492">
        <v>753017331</v>
      </c>
      <c r="O72" s="506">
        <v>11.521551146670861</v>
      </c>
    </row>
    <row r="73" spans="1:15" s="503" customFormat="1" ht="12.6" hidden="1" customHeight="1" x14ac:dyDescent="0.2">
      <c r="A73" s="584"/>
      <c r="B73" s="505" t="s">
        <v>184</v>
      </c>
      <c r="C73" s="501"/>
      <c r="D73" s="502"/>
      <c r="E73" s="492">
        <v>22244529445</v>
      </c>
      <c r="F73" s="506">
        <v>2.0717294449805745</v>
      </c>
      <c r="G73" s="507"/>
      <c r="H73" s="492">
        <v>20766046558</v>
      </c>
      <c r="I73" s="506">
        <v>2.4693497142486365</v>
      </c>
      <c r="J73" s="488"/>
      <c r="K73" s="492">
        <v>789364635</v>
      </c>
      <c r="L73" s="506">
        <v>1.9321839926377926</v>
      </c>
      <c r="M73" s="488"/>
      <c r="N73" s="492">
        <v>689118252</v>
      </c>
      <c r="O73" s="506">
        <v>-8.4857381589269139</v>
      </c>
    </row>
    <row r="74" spans="1:15" s="503" customFormat="1" ht="12.6" hidden="1" customHeight="1" x14ac:dyDescent="0.2">
      <c r="A74" s="584"/>
      <c r="B74" s="505" t="s">
        <v>129</v>
      </c>
      <c r="C74" s="501"/>
      <c r="D74" s="502"/>
      <c r="E74" s="492">
        <v>21074084579</v>
      </c>
      <c r="F74" s="506">
        <v>-5.2617200507385276</v>
      </c>
      <c r="G74" s="507"/>
      <c r="H74" s="492">
        <v>19770878258</v>
      </c>
      <c r="I74" s="506">
        <v>-4.7922857979754259</v>
      </c>
      <c r="J74" s="488"/>
      <c r="K74" s="492">
        <v>753533748</v>
      </c>
      <c r="L74" s="506">
        <v>-4.5392060159877845</v>
      </c>
      <c r="M74" s="488"/>
      <c r="N74" s="492">
        <v>549672573</v>
      </c>
      <c r="O74" s="506">
        <v>-20.235377396447195</v>
      </c>
    </row>
    <row r="75" spans="1:15" s="503" customFormat="1" ht="12.6" hidden="1" customHeight="1" x14ac:dyDescent="0.2">
      <c r="A75" s="584"/>
      <c r="B75" s="505" t="s">
        <v>130</v>
      </c>
      <c r="C75" s="501"/>
      <c r="D75" s="502"/>
      <c r="E75" s="492">
        <v>21949364043</v>
      </c>
      <c r="F75" s="506">
        <v>4.1533451226261286</v>
      </c>
      <c r="G75" s="507"/>
      <c r="H75" s="492">
        <v>20363268554</v>
      </c>
      <c r="I75" s="506">
        <v>2.9962770913340542</v>
      </c>
      <c r="J75" s="488"/>
      <c r="K75" s="492">
        <v>803742979</v>
      </c>
      <c r="L75" s="506">
        <v>6.6631695173923422</v>
      </c>
      <c r="M75" s="488"/>
      <c r="N75" s="492">
        <v>782352510</v>
      </c>
      <c r="O75" s="506">
        <v>42.33064344653048</v>
      </c>
    </row>
    <row r="76" spans="1:15" s="503" customFormat="1" ht="12.6" hidden="1" customHeight="1" x14ac:dyDescent="0.2">
      <c r="A76" s="584"/>
      <c r="B76" s="505" t="s">
        <v>185</v>
      </c>
      <c r="C76" s="501"/>
      <c r="D76" s="502"/>
      <c r="E76" s="492">
        <v>21834899139</v>
      </c>
      <c r="F76" s="506">
        <v>-0.52149530973087943</v>
      </c>
      <c r="G76" s="507"/>
      <c r="H76" s="492">
        <v>20419616286</v>
      </c>
      <c r="I76" s="506">
        <v>0.27671261050541407</v>
      </c>
      <c r="J76" s="488"/>
      <c r="K76" s="492">
        <v>763848122</v>
      </c>
      <c r="L76" s="506">
        <v>-4.9636336543351645</v>
      </c>
      <c r="M76" s="488"/>
      <c r="N76" s="492">
        <v>651434731</v>
      </c>
      <c r="O76" s="506">
        <v>-16.733860673623969</v>
      </c>
    </row>
    <row r="77" spans="1:15" s="503" customFormat="1" ht="12.6" hidden="1" customHeight="1" x14ac:dyDescent="0.2">
      <c r="A77" s="584"/>
      <c r="B77" s="505" t="s">
        <v>186</v>
      </c>
      <c r="C77" s="501"/>
      <c r="D77" s="502"/>
      <c r="E77" s="492">
        <v>35201705816</v>
      </c>
      <c r="F77" s="506">
        <v>61.217625013550567</v>
      </c>
      <c r="G77" s="507"/>
      <c r="H77" s="492">
        <v>33565802155</v>
      </c>
      <c r="I77" s="506">
        <v>64.380180728534171</v>
      </c>
      <c r="J77" s="488"/>
      <c r="K77" s="492">
        <v>915939487</v>
      </c>
      <c r="L77" s="506">
        <v>19.911204939769434</v>
      </c>
      <c r="M77" s="488"/>
      <c r="N77" s="492">
        <v>719964174</v>
      </c>
      <c r="O77" s="506">
        <v>10.519771166453197</v>
      </c>
    </row>
    <row r="78" spans="1:15" s="503" customFormat="1" ht="12.6" customHeight="1" x14ac:dyDescent="0.2">
      <c r="A78" s="584" t="s">
        <v>753</v>
      </c>
      <c r="B78" s="876" t="s">
        <v>119</v>
      </c>
      <c r="C78" s="873"/>
      <c r="D78" s="865"/>
      <c r="E78" s="608">
        <f>SUM(E79:E90)</f>
        <v>289508476824</v>
      </c>
      <c r="F78" s="609">
        <f>(E78/E65-1)*100</f>
        <v>6.4898471140904634</v>
      </c>
      <c r="G78" s="874"/>
      <c r="H78" s="608">
        <f>SUM(H79:H90)</f>
        <v>270236893380</v>
      </c>
      <c r="I78" s="609">
        <f>(H78/H65-1)*100</f>
        <v>6.3944768106155792</v>
      </c>
      <c r="J78" s="875"/>
      <c r="K78" s="608">
        <f>SUM(K79:K90)</f>
        <v>10598458739</v>
      </c>
      <c r="L78" s="609">
        <f>(K78/K65-1)*100</f>
        <v>14.81524181428906</v>
      </c>
      <c r="M78" s="875"/>
      <c r="N78" s="608">
        <f>SUM(N79:N90)</f>
        <v>8673124705</v>
      </c>
      <c r="O78" s="609">
        <f>(N78/N65-1)*100</f>
        <v>0.3978657542198949</v>
      </c>
    </row>
    <row r="79" spans="1:15" s="503" customFormat="1" ht="12.6" customHeight="1" x14ac:dyDescent="0.2">
      <c r="A79" s="1054"/>
      <c r="B79" s="505" t="s">
        <v>30</v>
      </c>
      <c r="C79" s="501"/>
      <c r="D79" s="502"/>
      <c r="E79" s="492">
        <v>23931836539</v>
      </c>
      <c r="F79" s="506">
        <v>-32.015122607716307</v>
      </c>
      <c r="G79" s="507"/>
      <c r="H79" s="492">
        <v>22102884736</v>
      </c>
      <c r="I79" s="506">
        <v>-34.150583877205122</v>
      </c>
      <c r="J79" s="488"/>
      <c r="K79" s="492">
        <v>841804086</v>
      </c>
      <c r="L79" s="506">
        <v>-8.0939190909671943</v>
      </c>
      <c r="M79" s="488"/>
      <c r="N79" s="492">
        <v>987147717</v>
      </c>
      <c r="O79" s="506">
        <v>37.110671981853358</v>
      </c>
    </row>
    <row r="80" spans="1:15" s="503" customFormat="1" ht="12.6" customHeight="1" x14ac:dyDescent="0.2">
      <c r="A80" s="584"/>
      <c r="B80" s="505" t="s">
        <v>31</v>
      </c>
      <c r="C80" s="501"/>
      <c r="D80" s="502"/>
      <c r="E80" s="492">
        <v>21542079771</v>
      </c>
      <c r="F80" s="506">
        <v>-9.9856806397017763</v>
      </c>
      <c r="G80" s="507"/>
      <c r="H80" s="492">
        <v>20107325655</v>
      </c>
      <c r="I80" s="506">
        <v>-9.0285005999680266</v>
      </c>
      <c r="J80" s="488"/>
      <c r="K80" s="492">
        <v>802507623</v>
      </c>
      <c r="L80" s="506">
        <v>-4.6681245260669861</v>
      </c>
      <c r="M80" s="488"/>
      <c r="N80" s="492">
        <v>632246493</v>
      </c>
      <c r="O80" s="506">
        <v>-35.952190121916686</v>
      </c>
    </row>
    <row r="81" spans="1:15" s="503" customFormat="1" ht="12.6" customHeight="1" x14ac:dyDescent="0.2">
      <c r="A81" s="584"/>
      <c r="B81" s="505" t="s">
        <v>300</v>
      </c>
      <c r="C81" s="501"/>
      <c r="D81" s="502"/>
      <c r="E81" s="492">
        <v>21809978349</v>
      </c>
      <c r="F81" s="506">
        <v>1.2436059138572375</v>
      </c>
      <c r="G81" s="507"/>
      <c r="H81" s="492">
        <v>20214513763</v>
      </c>
      <c r="I81" s="506">
        <v>0.53307988262152328</v>
      </c>
      <c r="J81" s="488"/>
      <c r="K81" s="492">
        <v>846713975</v>
      </c>
      <c r="L81" s="506">
        <v>5.508527362611737</v>
      </c>
      <c r="M81" s="488"/>
      <c r="N81" s="492">
        <v>748750611</v>
      </c>
      <c r="O81" s="506">
        <v>18.427008973539682</v>
      </c>
    </row>
    <row r="82" spans="1:15" s="503" customFormat="1" ht="12.6" customHeight="1" x14ac:dyDescent="0.2">
      <c r="A82" s="584"/>
      <c r="B82" s="505" t="s">
        <v>32</v>
      </c>
      <c r="C82" s="501"/>
      <c r="D82" s="502"/>
      <c r="E82" s="492">
        <v>22649771534</v>
      </c>
      <c r="F82" s="506">
        <v>3.8504998563581916</v>
      </c>
      <c r="G82" s="507"/>
      <c r="H82" s="492">
        <v>21052068531</v>
      </c>
      <c r="I82" s="506">
        <v>4.1433337344627841</v>
      </c>
      <c r="J82" s="488"/>
      <c r="K82" s="492">
        <v>879904563</v>
      </c>
      <c r="L82" s="506">
        <v>3.9199291590764185</v>
      </c>
      <c r="M82" s="488"/>
      <c r="N82" s="492">
        <v>717798440</v>
      </c>
      <c r="O82" s="506">
        <v>-4.1338425031348658</v>
      </c>
    </row>
    <row r="83" spans="1:15" s="503" customFormat="1" ht="12.6" customHeight="1" x14ac:dyDescent="0.2">
      <c r="A83" s="584"/>
      <c r="B83" s="505" t="s">
        <v>33</v>
      </c>
      <c r="C83" s="501"/>
      <c r="D83" s="502"/>
      <c r="E83" s="492">
        <v>22668580802</v>
      </c>
      <c r="F83" s="506">
        <v>8.3043963475581961E-2</v>
      </c>
      <c r="G83" s="507"/>
      <c r="H83" s="492">
        <v>20995058784</v>
      </c>
      <c r="I83" s="506">
        <v>-0.27080354083044433</v>
      </c>
      <c r="J83" s="488"/>
      <c r="K83" s="492">
        <v>879510414</v>
      </c>
      <c r="L83" s="506">
        <v>-4.4794517107193954E-2</v>
      </c>
      <c r="M83" s="488"/>
      <c r="N83" s="492">
        <v>794011604</v>
      </c>
      <c r="O83" s="506">
        <v>10.617627421982135</v>
      </c>
    </row>
    <row r="84" spans="1:15" s="503" customFormat="1" ht="12.6" customHeight="1" x14ac:dyDescent="0.2">
      <c r="A84" s="584"/>
      <c r="B84" s="505" t="s">
        <v>34</v>
      </c>
      <c r="C84" s="501"/>
      <c r="D84" s="502"/>
      <c r="E84" s="492">
        <v>22157009135</v>
      </c>
      <c r="F84" s="506">
        <v>-2.2567432494709383</v>
      </c>
      <c r="G84" s="507"/>
      <c r="H84" s="492">
        <v>20704791195</v>
      </c>
      <c r="I84" s="506">
        <v>-1.382551923223041</v>
      </c>
      <c r="J84" s="488"/>
      <c r="K84" s="492">
        <v>850407870</v>
      </c>
      <c r="L84" s="506">
        <v>-3.3089481985371871</v>
      </c>
      <c r="M84" s="488"/>
      <c r="N84" s="492">
        <v>601810070</v>
      </c>
      <c r="O84" s="506">
        <v>-24.206388550462542</v>
      </c>
    </row>
    <row r="85" spans="1:15" s="503" customFormat="1" ht="12.6" customHeight="1" x14ac:dyDescent="0.2">
      <c r="A85" s="584"/>
      <c r="B85" s="505" t="s">
        <v>35</v>
      </c>
      <c r="C85" s="501"/>
      <c r="D85" s="502"/>
      <c r="E85" s="492">
        <v>23010209299</v>
      </c>
      <c r="F85" s="506">
        <v>3.8507009623977462</v>
      </c>
      <c r="G85" s="507"/>
      <c r="H85" s="492">
        <v>21353897060</v>
      </c>
      <c r="I85" s="506">
        <v>3.1350514906750337</v>
      </c>
      <c r="J85" s="488"/>
      <c r="K85" s="492">
        <v>903871382</v>
      </c>
      <c r="L85" s="506">
        <v>6.2868082347356413</v>
      </c>
      <c r="M85" s="488"/>
      <c r="N85" s="492">
        <v>752440857</v>
      </c>
      <c r="O85" s="506">
        <v>25.029622219515211</v>
      </c>
    </row>
    <row r="86" spans="1:15" s="503" customFormat="1" ht="12.6" customHeight="1" x14ac:dyDescent="0.2">
      <c r="A86" s="584"/>
      <c r="B86" s="505" t="s">
        <v>184</v>
      </c>
      <c r="C86" s="501"/>
      <c r="D86" s="502"/>
      <c r="E86" s="492">
        <v>23066386157</v>
      </c>
      <c r="F86" s="506">
        <v>0.24413883972120853</v>
      </c>
      <c r="G86" s="507"/>
      <c r="H86" s="492">
        <v>21581245533</v>
      </c>
      <c r="I86" s="506">
        <v>1.0646697057740795</v>
      </c>
      <c r="J86" s="488"/>
      <c r="K86" s="492">
        <v>887698793</v>
      </c>
      <c r="L86" s="506">
        <v>-1.7892577773858553</v>
      </c>
      <c r="M86" s="488"/>
      <c r="N86" s="492">
        <v>597441831</v>
      </c>
      <c r="O86" s="506">
        <v>-20.599496233894698</v>
      </c>
    </row>
    <row r="87" spans="1:15" s="503" customFormat="1" ht="12.6" customHeight="1" x14ac:dyDescent="0.2">
      <c r="A87" s="584"/>
      <c r="B87" s="505" t="s">
        <v>129</v>
      </c>
      <c r="C87" s="501"/>
      <c r="D87" s="502"/>
      <c r="E87" s="492">
        <v>23050392613</v>
      </c>
      <c r="F87" s="506">
        <v>-6.9337016605641733E-2</v>
      </c>
      <c r="G87" s="507"/>
      <c r="H87" s="492">
        <v>21570769999</v>
      </c>
      <c r="I87" s="506">
        <v>-4.8539988037210602E-2</v>
      </c>
      <c r="J87" s="488"/>
      <c r="K87" s="492">
        <v>880775303</v>
      </c>
      <c r="L87" s="506">
        <v>-0.77993684959307696</v>
      </c>
      <c r="M87" s="488"/>
      <c r="N87" s="492">
        <v>598847311</v>
      </c>
      <c r="O87" s="506">
        <v>0.23524968073418417</v>
      </c>
    </row>
    <row r="88" spans="1:15" s="503" customFormat="1" ht="12.6" customHeight="1" x14ac:dyDescent="0.2">
      <c r="A88" s="584"/>
      <c r="B88" s="505" t="s">
        <v>130</v>
      </c>
      <c r="C88" s="501"/>
      <c r="D88" s="502"/>
      <c r="E88" s="492">
        <v>23576595686</v>
      </c>
      <c r="F88" s="506">
        <v>2.2828377886424001</v>
      </c>
      <c r="G88" s="507"/>
      <c r="H88" s="492">
        <v>21956809904</v>
      </c>
      <c r="I88" s="506">
        <v>1.7896436011227035</v>
      </c>
      <c r="J88" s="488"/>
      <c r="K88" s="492">
        <v>904584915</v>
      </c>
      <c r="L88" s="506">
        <v>2.7032560880059009</v>
      </c>
      <c r="M88" s="488"/>
      <c r="N88" s="492">
        <v>715200867</v>
      </c>
      <c r="O88" s="506">
        <v>19.429586450960954</v>
      </c>
    </row>
    <row r="89" spans="1:15" s="503" customFormat="1" ht="12.6" customHeight="1" x14ac:dyDescent="0.2">
      <c r="A89" s="584"/>
      <c r="B89" s="505" t="s">
        <v>185</v>
      </c>
      <c r="C89" s="501"/>
      <c r="D89" s="502"/>
      <c r="E89" s="492">
        <v>23577052875</v>
      </c>
      <c r="F89" s="506">
        <v>1.9391646109090388E-3</v>
      </c>
      <c r="G89" s="507"/>
      <c r="H89" s="492">
        <v>22191269533</v>
      </c>
      <c r="I89" s="506">
        <v>1.0678219196008421</v>
      </c>
      <c r="J89" s="488"/>
      <c r="K89" s="492">
        <v>875868466</v>
      </c>
      <c r="L89" s="506">
        <v>-3.174544315720762</v>
      </c>
      <c r="M89" s="488"/>
      <c r="N89" s="492">
        <v>509914876</v>
      </c>
      <c r="O89" s="506">
        <v>-28.703263722413809</v>
      </c>
    </row>
    <row r="90" spans="1:15" s="503" customFormat="1" ht="12.6" customHeight="1" x14ac:dyDescent="0.2">
      <c r="A90" s="584"/>
      <c r="B90" s="505" t="s">
        <v>186</v>
      </c>
      <c r="C90" s="501"/>
      <c r="D90" s="502"/>
      <c r="E90" s="492">
        <v>38468584064</v>
      </c>
      <c r="F90" s="506">
        <v>63.161122248617765</v>
      </c>
      <c r="G90" s="507"/>
      <c r="H90" s="492">
        <v>36406258687</v>
      </c>
      <c r="I90" s="506">
        <v>64.056673877361092</v>
      </c>
      <c r="J90" s="488"/>
      <c r="K90" s="492">
        <v>1044811349</v>
      </c>
      <c r="L90" s="506">
        <v>19.288613480006255</v>
      </c>
      <c r="M90" s="488"/>
      <c r="N90" s="492">
        <v>1017514028</v>
      </c>
      <c r="O90" s="506">
        <v>99.545860670281755</v>
      </c>
    </row>
    <row r="91" spans="1:15" s="503" customFormat="1" ht="12.6" customHeight="1" x14ac:dyDescent="0.2">
      <c r="A91" s="584" t="s">
        <v>1</v>
      </c>
      <c r="B91" s="505" t="s">
        <v>30</v>
      </c>
      <c r="C91" s="501"/>
      <c r="D91" s="502"/>
      <c r="E91" s="492">
        <v>24607661080</v>
      </c>
      <c r="F91" s="506">
        <v>-36.031799249329396</v>
      </c>
      <c r="G91" s="507"/>
      <c r="H91" s="492">
        <v>22970748778</v>
      </c>
      <c r="I91" s="506">
        <v>-36.904396094393441</v>
      </c>
      <c r="J91" s="488"/>
      <c r="K91" s="492">
        <v>906947406</v>
      </c>
      <c r="L91" s="506">
        <v>-13.195103894301209</v>
      </c>
      <c r="M91" s="488"/>
      <c r="N91" s="492">
        <v>729964896</v>
      </c>
      <c r="O91" s="506">
        <v>-28.259967340715619</v>
      </c>
    </row>
    <row r="92" spans="1:15" s="503" customFormat="1" ht="12.6" customHeight="1" x14ac:dyDescent="0.2">
      <c r="A92" s="584"/>
      <c r="B92" s="505" t="s">
        <v>31</v>
      </c>
      <c r="C92" s="501"/>
      <c r="D92" s="502"/>
      <c r="E92" s="492">
        <v>23270695835</v>
      </c>
      <c r="F92" s="506">
        <v>-5.4331260523033826</v>
      </c>
      <c r="G92" s="507"/>
      <c r="H92" s="492">
        <v>21798682105</v>
      </c>
      <c r="I92" s="506">
        <v>-5.1024312891468915</v>
      </c>
      <c r="J92" s="488"/>
      <c r="K92" s="492">
        <v>904582715</v>
      </c>
      <c r="L92" s="506">
        <v>-0.26073077494418451</v>
      </c>
      <c r="M92" s="488"/>
      <c r="N92" s="492">
        <v>567431015</v>
      </c>
      <c r="O92" s="506">
        <v>-22.265985924890288</v>
      </c>
    </row>
    <row r="93" spans="1:15" s="503" customFormat="1" ht="12.6" customHeight="1" x14ac:dyDescent="0.2">
      <c r="A93" s="584"/>
      <c r="B93" s="505" t="s">
        <v>300</v>
      </c>
      <c r="C93" s="501"/>
      <c r="D93" s="502"/>
      <c r="E93" s="492">
        <v>22905048939</v>
      </c>
      <c r="F93" s="506">
        <v>-1.5712761603374759</v>
      </c>
      <c r="G93" s="507"/>
      <c r="H93" s="492">
        <v>21388394255</v>
      </c>
      <c r="I93" s="506">
        <v>-1.8821681422010905</v>
      </c>
      <c r="J93" s="488"/>
      <c r="K93" s="492">
        <v>904400446</v>
      </c>
      <c r="L93" s="506">
        <v>-2.0149511700540135E-2</v>
      </c>
      <c r="M93" s="488"/>
      <c r="N93" s="492">
        <v>612254238</v>
      </c>
      <c r="O93" s="506">
        <v>7.8993255241784688</v>
      </c>
    </row>
    <row r="94" spans="1:15" s="503" customFormat="1" ht="12.6" customHeight="1" x14ac:dyDescent="0.2">
      <c r="A94" s="584"/>
      <c r="B94" s="505" t="s">
        <v>32</v>
      </c>
      <c r="C94" s="501"/>
      <c r="D94" s="502"/>
      <c r="E94" s="492">
        <v>23416273433</v>
      </c>
      <c r="F94" s="506">
        <v>2.2319292805768498</v>
      </c>
      <c r="G94" s="507"/>
      <c r="H94" s="492">
        <v>21820950488</v>
      </c>
      <c r="I94" s="506">
        <v>2.0223875988206963</v>
      </c>
      <c r="J94" s="488"/>
      <c r="K94" s="492">
        <v>989235778</v>
      </c>
      <c r="L94" s="506">
        <v>9.3802841844242035</v>
      </c>
      <c r="M94" s="488"/>
      <c r="N94" s="492">
        <v>606087167</v>
      </c>
      <c r="O94" s="506">
        <v>-1.0072728969823808</v>
      </c>
    </row>
    <row r="95" spans="1:15" s="503" customFormat="1" ht="12.6" customHeight="1" x14ac:dyDescent="0.2">
      <c r="A95" s="584"/>
      <c r="B95" s="505" t="s">
        <v>33</v>
      </c>
      <c r="C95" s="501"/>
      <c r="D95" s="502"/>
      <c r="E95" s="492">
        <v>23832495003</v>
      </c>
      <c r="F95" s="506">
        <v>1.7774885111028427</v>
      </c>
      <c r="G95" s="507"/>
      <c r="H95" s="492">
        <v>22189788809</v>
      </c>
      <c r="I95" s="506">
        <v>1.6902944773319328</v>
      </c>
      <c r="J95" s="488"/>
      <c r="K95" s="492">
        <v>988432374</v>
      </c>
      <c r="L95" s="506">
        <v>-8.121461211444414E-2</v>
      </c>
      <c r="M95" s="488"/>
      <c r="N95" s="492">
        <v>654273820</v>
      </c>
      <c r="O95" s="506">
        <v>7.9504493121861364</v>
      </c>
    </row>
    <row r="96" spans="1:15" s="503" customFormat="1" ht="12.6" customHeight="1" x14ac:dyDescent="0.2">
      <c r="A96" s="584"/>
      <c r="B96" s="505" t="s">
        <v>34</v>
      </c>
      <c r="C96" s="501"/>
      <c r="D96" s="502"/>
      <c r="E96" s="492">
        <v>23559705423</v>
      </c>
      <c r="F96" s="506">
        <v>-1.1446119257159659</v>
      </c>
      <c r="G96" s="507"/>
      <c r="H96" s="492">
        <v>22060376719</v>
      </c>
      <c r="I96" s="506">
        <v>-0.58320559566349406</v>
      </c>
      <c r="J96" s="488"/>
      <c r="K96" s="492">
        <v>924092584</v>
      </c>
      <c r="L96" s="506">
        <v>-6.5092758687808843</v>
      </c>
      <c r="M96" s="488"/>
      <c r="N96" s="492">
        <v>575236120</v>
      </c>
      <c r="O96" s="506">
        <v>-12.080217423341189</v>
      </c>
    </row>
    <row r="97" spans="1:28" s="503" customFormat="1" ht="12.6" customHeight="1" x14ac:dyDescent="0.2">
      <c r="A97" s="584"/>
      <c r="B97" s="505" t="s">
        <v>35</v>
      </c>
      <c r="C97" s="501"/>
      <c r="D97" s="502"/>
      <c r="E97" s="492">
        <v>23747148023</v>
      </c>
      <c r="F97" s="506">
        <v>0.79560672187781734</v>
      </c>
      <c r="G97" s="507"/>
      <c r="H97" s="492">
        <v>22177606275</v>
      </c>
      <c r="I97" s="506">
        <v>0.53140323709446324</v>
      </c>
      <c r="J97" s="488"/>
      <c r="K97" s="492">
        <v>994235120</v>
      </c>
      <c r="L97" s="506">
        <v>7.5904229959711467</v>
      </c>
      <c r="M97" s="488"/>
      <c r="N97" s="492">
        <v>575306628</v>
      </c>
      <c r="O97" s="506">
        <v>1.2257227519030245E-2</v>
      </c>
    </row>
    <row r="98" spans="1:28" s="503" customFormat="1" ht="12.6" customHeight="1" x14ac:dyDescent="0.2">
      <c r="A98" s="584"/>
      <c r="B98" s="505" t="s">
        <v>184</v>
      </c>
      <c r="C98" s="501"/>
      <c r="D98" s="502"/>
      <c r="E98" s="492">
        <v>24099396975</v>
      </c>
      <c r="F98" s="506">
        <v>1.4833316053735501</v>
      </c>
      <c r="G98" s="507"/>
      <c r="H98" s="492">
        <v>22409675458</v>
      </c>
      <c r="I98" s="506">
        <v>1.04641222376467</v>
      </c>
      <c r="J98" s="488"/>
      <c r="K98" s="492">
        <v>971059398</v>
      </c>
      <c r="L98" s="506">
        <v>-2.3310101940474559</v>
      </c>
      <c r="M98" s="488"/>
      <c r="N98" s="492">
        <v>718662119</v>
      </c>
      <c r="O98" s="506">
        <v>24.918101760510215</v>
      </c>
    </row>
    <row r="99" spans="1:28" s="503" customFormat="1" ht="12.6" customHeight="1" x14ac:dyDescent="0.2">
      <c r="A99" s="1098"/>
      <c r="B99" s="1030" t="s">
        <v>129</v>
      </c>
      <c r="C99" s="1031"/>
      <c r="D99" s="865"/>
      <c r="E99" s="995">
        <v>23813246871</v>
      </c>
      <c r="F99" s="1032">
        <v>-1.1873745401050684</v>
      </c>
      <c r="G99" s="391"/>
      <c r="H99" s="995">
        <v>22374614042</v>
      </c>
      <c r="I99" s="1032">
        <v>-0.15645659869422124</v>
      </c>
      <c r="J99" s="131"/>
      <c r="K99" s="995">
        <v>993025116</v>
      </c>
      <c r="L99" s="1032">
        <v>2.2620364979980323</v>
      </c>
      <c r="M99" s="131"/>
      <c r="N99" s="995">
        <v>445607713</v>
      </c>
      <c r="O99" s="1032">
        <v>-37.994823823460763</v>
      </c>
    </row>
    <row r="100" spans="1:28" s="73" customFormat="1" ht="12.6" customHeight="1" x14ac:dyDescent="0.2">
      <c r="A100" s="548"/>
      <c r="B100" s="822" t="s">
        <v>682</v>
      </c>
      <c r="C100" s="577"/>
      <c r="D100" s="110"/>
      <c r="E100" s="578">
        <v>213251671582</v>
      </c>
      <c r="F100" s="333">
        <v>4.5934572093343506</v>
      </c>
      <c r="G100" s="391"/>
      <c r="H100" s="578">
        <v>199190836929</v>
      </c>
      <c r="I100" s="333">
        <v>5.0127338595620463</v>
      </c>
      <c r="J100" s="131"/>
      <c r="K100" s="578">
        <v>8576010937</v>
      </c>
      <c r="L100" s="333">
        <v>10.328018663505345</v>
      </c>
      <c r="M100" s="131"/>
      <c r="N100" s="578">
        <v>5484823716</v>
      </c>
      <c r="O100" s="333">
        <v>-14.706040945619069</v>
      </c>
    </row>
    <row r="101" spans="1:28" ht="11.25" customHeight="1" x14ac:dyDescent="0.2">
      <c r="A101" s="14" t="s">
        <v>354</v>
      </c>
      <c r="B101" s="72"/>
      <c r="C101" s="73"/>
      <c r="D101" s="74"/>
      <c r="E101" s="545"/>
      <c r="F101" s="545"/>
      <c r="G101" s="545" t="e">
        <f>SUM(#REF!)</f>
        <v>#REF!</v>
      </c>
      <c r="H101" s="545"/>
      <c r="I101" s="545"/>
      <c r="J101" s="545" t="e">
        <f>SUM(#REF!)</f>
        <v>#REF!</v>
      </c>
      <c r="K101" s="545"/>
      <c r="L101" s="545"/>
      <c r="M101" s="545"/>
      <c r="N101" s="545"/>
      <c r="O101" s="545"/>
    </row>
    <row r="102" spans="1:28" ht="11.25" customHeight="1" x14ac:dyDescent="0.2">
      <c r="A102" s="9" t="s">
        <v>355</v>
      </c>
    </row>
    <row r="103" spans="1:28" ht="11.25" customHeight="1" x14ac:dyDescent="0.2">
      <c r="A103" s="617" t="s">
        <v>734</v>
      </c>
    </row>
    <row r="104" spans="1:28" ht="9.9499999999999993" customHeight="1" x14ac:dyDescent="0.2">
      <c r="A104" s="1345" t="s">
        <v>783</v>
      </c>
      <c r="B104" s="1346"/>
      <c r="C104" s="1346"/>
      <c r="D104" s="1346"/>
      <c r="E104" s="1346"/>
      <c r="F104" s="1346"/>
      <c r="G104" s="1346"/>
      <c r="H104" s="1346"/>
      <c r="I104" s="1346"/>
      <c r="J104" s="1346"/>
      <c r="K104" s="1346"/>
      <c r="L104" s="1346"/>
      <c r="M104" s="1346"/>
      <c r="N104" s="1346"/>
      <c r="O104" s="1346"/>
    </row>
    <row r="105" spans="1:28" ht="9.9499999999999993" customHeight="1" x14ac:dyDescent="0.2">
      <c r="A105" s="1346"/>
      <c r="B105" s="1346"/>
      <c r="C105" s="1346"/>
      <c r="D105" s="1346"/>
      <c r="E105" s="1346"/>
      <c r="F105" s="1346"/>
      <c r="G105" s="1346"/>
      <c r="H105" s="1346"/>
      <c r="I105" s="1346"/>
      <c r="J105" s="1346"/>
      <c r="K105" s="1346"/>
      <c r="L105" s="1346"/>
      <c r="M105" s="1346"/>
      <c r="N105" s="1346"/>
      <c r="O105" s="1346"/>
      <c r="Q105" s="395"/>
    </row>
    <row r="106" spans="1:28" ht="9" customHeight="1" x14ac:dyDescent="0.2">
      <c r="A106" s="617"/>
      <c r="C106" s="394"/>
      <c r="E106" s="541"/>
      <c r="H106" s="547"/>
      <c r="I106" s="535"/>
      <c r="K106" s="546"/>
      <c r="Q106" s="396"/>
      <c r="R106" s="6" t="s">
        <v>356</v>
      </c>
      <c r="S106" s="6"/>
      <c r="T106" s="1343" t="s">
        <v>539</v>
      </c>
      <c r="U106" s="1343"/>
      <c r="V106" s="158"/>
      <c r="W106" s="158"/>
      <c r="X106" s="158"/>
      <c r="Y106" s="158"/>
      <c r="Z106" s="158"/>
    </row>
    <row r="107" spans="1:28" ht="9" customHeight="1" x14ac:dyDescent="0.2">
      <c r="A107" s="617"/>
      <c r="C107" s="394"/>
      <c r="E107" s="541"/>
      <c r="H107" s="547"/>
      <c r="I107" s="535"/>
      <c r="K107" s="546"/>
      <c r="Q107" s="396"/>
      <c r="R107" s="6"/>
      <c r="S107" s="6"/>
      <c r="T107" s="397"/>
      <c r="U107" s="397"/>
      <c r="V107" s="158"/>
      <c r="W107" s="158"/>
      <c r="X107" s="158"/>
      <c r="Y107" s="158"/>
      <c r="Z107" s="158"/>
    </row>
    <row r="108" spans="1:28" ht="12.75" customHeight="1" x14ac:dyDescent="0.2">
      <c r="C108" s="394"/>
      <c r="E108" s="541"/>
      <c r="H108" s="547"/>
      <c r="I108" s="535"/>
      <c r="K108" s="546"/>
      <c r="Q108" s="396"/>
      <c r="R108" s="6"/>
      <c r="S108" s="6"/>
      <c r="T108" s="397"/>
      <c r="U108" s="397"/>
      <c r="V108" s="158"/>
      <c r="W108" s="158"/>
      <c r="X108" s="158"/>
      <c r="Y108" s="158"/>
      <c r="Z108" s="158"/>
    </row>
    <row r="109" spans="1:28" x14ac:dyDescent="0.2">
      <c r="A109" s="64" t="str">
        <f>A1</f>
        <v>Boletim Estatístico da Previdência Social - Vol. 19 Nº 09</v>
      </c>
      <c r="B109" s="158"/>
      <c r="C109" s="158"/>
      <c r="D109" s="158"/>
      <c r="E109" s="158"/>
      <c r="F109" s="158"/>
      <c r="G109" s="158"/>
      <c r="H109" s="158"/>
      <c r="I109" s="158"/>
      <c r="J109" s="158"/>
      <c r="K109" s="353"/>
      <c r="M109" s="158"/>
      <c r="O109" s="914">
        <f>O1</f>
        <v>41883</v>
      </c>
      <c r="Q109" s="158"/>
      <c r="R109" s="323" t="s">
        <v>357</v>
      </c>
      <c r="S109" s="388"/>
      <c r="T109" s="323" t="s">
        <v>357</v>
      </c>
      <c r="U109" s="158"/>
      <c r="V109" s="158"/>
      <c r="W109" s="352" t="s">
        <v>534</v>
      </c>
      <c r="X109" s="199" t="s">
        <v>535</v>
      </c>
      <c r="Y109" s="199" t="s">
        <v>536</v>
      </c>
      <c r="Z109" s="352" t="s">
        <v>540</v>
      </c>
    </row>
    <row r="110" spans="1:28" x14ac:dyDescent="0.2">
      <c r="A110" s="158"/>
      <c r="B110" s="158"/>
      <c r="C110" s="158"/>
      <c r="D110" s="158"/>
      <c r="E110" s="158"/>
      <c r="F110" s="158"/>
      <c r="G110" s="158"/>
      <c r="H110" s="158"/>
      <c r="I110" s="158"/>
      <c r="J110" s="158"/>
      <c r="K110" s="158"/>
      <c r="L110" s="158"/>
      <c r="M110" s="158"/>
      <c r="Q110" s="575" t="str">
        <f>'02'!U111</f>
        <v>Set/2013</v>
      </c>
      <c r="R110" s="353">
        <f t="shared" ref="R110:R121" si="0">E87/1000</f>
        <v>23050392.613000002</v>
      </c>
      <c r="S110" s="474" t="str">
        <f t="shared" ref="S110:S122" si="1">Q110</f>
        <v>Set/2013</v>
      </c>
      <c r="T110" s="353">
        <f t="shared" ref="T110:T121" si="2">K87/1000</f>
        <v>880775.30299999996</v>
      </c>
      <c r="V110" s="398" t="s">
        <v>528</v>
      </c>
      <c r="W110" s="353">
        <v>4151572657</v>
      </c>
      <c r="X110" s="472">
        <v>1598.24</v>
      </c>
      <c r="Y110" s="473">
        <f t="shared" ref="Y110:Y173" si="3">$X$286/X110</f>
        <v>2.5671363499849833</v>
      </c>
      <c r="Z110" s="353">
        <f t="shared" ref="Z110:Z173" si="4">Y110*W110</f>
        <v>10657653077.388439</v>
      </c>
      <c r="AB110" s="571"/>
    </row>
    <row r="111" spans="1:28" x14ac:dyDescent="0.2">
      <c r="A111" s="158"/>
      <c r="B111" s="158"/>
      <c r="C111" s="158"/>
      <c r="D111" s="158"/>
      <c r="E111" s="158"/>
      <c r="F111" s="158"/>
      <c r="G111" s="158"/>
      <c r="H111" s="158"/>
      <c r="I111" s="158"/>
      <c r="J111" s="158"/>
      <c r="K111" s="158"/>
      <c r="L111" s="158"/>
      <c r="M111" s="158"/>
      <c r="Q111" s="575" t="str">
        <f>'02'!U112</f>
        <v>Out</v>
      </c>
      <c r="R111" s="353">
        <f t="shared" si="0"/>
        <v>23576595.686000001</v>
      </c>
      <c r="S111" s="474" t="str">
        <f t="shared" si="1"/>
        <v>Out</v>
      </c>
      <c r="T111" s="353">
        <f t="shared" si="2"/>
        <v>904584.91500000004</v>
      </c>
      <c r="V111" s="158" t="s">
        <v>31</v>
      </c>
      <c r="W111" s="353">
        <v>4233053559</v>
      </c>
      <c r="X111" s="472">
        <v>1599.04</v>
      </c>
      <c r="Y111" s="473">
        <f t="shared" si="3"/>
        <v>2.565852011206724</v>
      </c>
      <c r="Z111" s="353">
        <f t="shared" si="4"/>
        <v>10861388987.905931</v>
      </c>
      <c r="AB111" s="571"/>
    </row>
    <row r="112" spans="1:28" x14ac:dyDescent="0.2">
      <c r="A112" s="158"/>
      <c r="B112" s="158"/>
      <c r="C112" s="158"/>
      <c r="D112" s="158"/>
      <c r="E112" s="158"/>
      <c r="F112" s="158"/>
      <c r="G112" s="158"/>
      <c r="H112" s="158"/>
      <c r="I112" s="158"/>
      <c r="J112" s="158"/>
      <c r="K112" s="158"/>
      <c r="L112" s="158"/>
      <c r="M112" s="158"/>
      <c r="Q112" s="575" t="str">
        <f>'02'!U113</f>
        <v>Nov</v>
      </c>
      <c r="R112" s="353">
        <f t="shared" si="0"/>
        <v>23577052.875</v>
      </c>
      <c r="S112" s="474" t="str">
        <f t="shared" si="1"/>
        <v>Nov</v>
      </c>
      <c r="T112" s="353">
        <f t="shared" si="2"/>
        <v>875868.46600000001</v>
      </c>
      <c r="V112" s="158" t="s">
        <v>300</v>
      </c>
      <c r="W112" s="353">
        <v>4191088666</v>
      </c>
      <c r="X112" s="472">
        <v>1601.12</v>
      </c>
      <c r="Y112" s="473">
        <f t="shared" si="3"/>
        <v>2.5625187368841811</v>
      </c>
      <c r="Z112" s="353">
        <f t="shared" si="4"/>
        <v>10739743234.567928</v>
      </c>
      <c r="AB112" s="571"/>
    </row>
    <row r="113" spans="1:28" x14ac:dyDescent="0.2">
      <c r="A113" s="158"/>
      <c r="B113" s="158"/>
      <c r="C113" s="158"/>
      <c r="D113" s="158"/>
      <c r="E113" s="158"/>
      <c r="F113" s="158"/>
      <c r="G113" s="158"/>
      <c r="H113" s="158"/>
      <c r="I113" s="158"/>
      <c r="J113" s="158"/>
      <c r="K113" s="158"/>
      <c r="L113" s="158"/>
      <c r="M113" s="158"/>
      <c r="Q113" s="575" t="str">
        <f>'02'!U114</f>
        <v>Dez</v>
      </c>
      <c r="R113" s="353">
        <f t="shared" si="0"/>
        <v>38468584.064000003</v>
      </c>
      <c r="S113" s="474" t="str">
        <f t="shared" si="1"/>
        <v>Dez</v>
      </c>
      <c r="T113" s="353">
        <f t="shared" si="2"/>
        <v>1044811.349</v>
      </c>
      <c r="V113" s="158" t="s">
        <v>32</v>
      </c>
      <c r="W113" s="353">
        <v>4283607596</v>
      </c>
      <c r="X113" s="472">
        <v>1602.56</v>
      </c>
      <c r="Y113" s="473">
        <f t="shared" si="3"/>
        <v>2.5602161541533546</v>
      </c>
      <c r="Z113" s="353">
        <f t="shared" si="4"/>
        <v>10966961365.333216</v>
      </c>
      <c r="AB113" s="571"/>
    </row>
    <row r="114" spans="1:28" x14ac:dyDescent="0.2">
      <c r="A114" s="158"/>
      <c r="B114" s="158"/>
      <c r="C114" s="158"/>
      <c r="D114" s="158"/>
      <c r="E114" s="158"/>
      <c r="F114" s="158"/>
      <c r="G114" s="158"/>
      <c r="H114" s="158"/>
      <c r="I114" s="158"/>
      <c r="J114" s="158"/>
      <c r="K114" s="158"/>
      <c r="L114" s="158"/>
      <c r="M114" s="158"/>
      <c r="Q114" s="575" t="str">
        <f>'02'!U115</f>
        <v>Jan/2014</v>
      </c>
      <c r="R114" s="353">
        <f t="shared" si="0"/>
        <v>24607661.079999998</v>
      </c>
      <c r="S114" s="474" t="str">
        <f t="shared" si="1"/>
        <v>Jan/2014</v>
      </c>
      <c r="T114" s="353">
        <f t="shared" si="2"/>
        <v>906947.40599999996</v>
      </c>
      <c r="V114" s="158" t="s">
        <v>33</v>
      </c>
      <c r="W114" s="353">
        <v>4498792781</v>
      </c>
      <c r="X114" s="472">
        <v>1601.76</v>
      </c>
      <c r="Y114" s="473">
        <f t="shared" si="3"/>
        <v>2.5614948556587751</v>
      </c>
      <c r="Z114" s="353">
        <f t="shared" si="4"/>
        <v>11523634565.206335</v>
      </c>
      <c r="AB114" s="571"/>
    </row>
    <row r="115" spans="1:28" x14ac:dyDescent="0.2">
      <c r="A115" s="158"/>
      <c r="B115" s="158"/>
      <c r="C115" s="158"/>
      <c r="D115" s="158"/>
      <c r="E115" s="158"/>
      <c r="F115" s="158"/>
      <c r="G115" s="158"/>
      <c r="H115" s="158"/>
      <c r="I115" s="158"/>
      <c r="J115" s="158"/>
      <c r="K115" s="158"/>
      <c r="L115" s="158"/>
      <c r="M115" s="158"/>
      <c r="Q115" s="575" t="str">
        <f>'02'!U116</f>
        <v>Fev</v>
      </c>
      <c r="R115" s="353">
        <f t="shared" si="0"/>
        <v>23270695.835000001</v>
      </c>
      <c r="S115" s="474" t="str">
        <f t="shared" si="1"/>
        <v>Fev</v>
      </c>
      <c r="T115" s="353">
        <f t="shared" si="2"/>
        <v>904582.71499999997</v>
      </c>
      <c r="V115" s="158" t="s">
        <v>34</v>
      </c>
      <c r="W115" s="353">
        <v>4416823014</v>
      </c>
      <c r="X115" s="472">
        <v>1606.57</v>
      </c>
      <c r="Y115" s="473">
        <f t="shared" si="3"/>
        <v>2.5538258525927908</v>
      </c>
      <c r="Z115" s="353">
        <f t="shared" si="4"/>
        <v>11279796799.480011</v>
      </c>
      <c r="AB115" s="572"/>
    </row>
    <row r="116" spans="1:28" x14ac:dyDescent="0.2">
      <c r="A116" s="158"/>
      <c r="B116" s="158"/>
      <c r="C116" s="158"/>
      <c r="D116" s="158"/>
      <c r="E116" s="158"/>
      <c r="F116" s="158"/>
      <c r="G116" s="158"/>
      <c r="H116" s="158"/>
      <c r="I116" s="158"/>
      <c r="J116" s="158"/>
      <c r="K116" s="158"/>
      <c r="L116" s="158"/>
      <c r="M116" s="158"/>
      <c r="Q116" s="575" t="str">
        <f>'02'!U117</f>
        <v>Mar</v>
      </c>
      <c r="R116" s="353">
        <f t="shared" si="0"/>
        <v>22905048.938999999</v>
      </c>
      <c r="S116" s="474" t="str">
        <f t="shared" si="1"/>
        <v>Mar</v>
      </c>
      <c r="T116" s="353">
        <f t="shared" si="2"/>
        <v>904400.446</v>
      </c>
      <c r="V116" s="158" t="s">
        <v>35</v>
      </c>
      <c r="W116" s="353">
        <v>4710544978</v>
      </c>
      <c r="X116" s="472">
        <v>1628.9</v>
      </c>
      <c r="Y116" s="473">
        <f t="shared" si="3"/>
        <v>2.5188163791515743</v>
      </c>
      <c r="Z116" s="353">
        <f t="shared" si="4"/>
        <v>11864997845.316593</v>
      </c>
      <c r="AB116" s="573"/>
    </row>
    <row r="117" spans="1:28" x14ac:dyDescent="0.2">
      <c r="A117" s="158"/>
      <c r="B117" s="158"/>
      <c r="C117" s="158"/>
      <c r="D117" s="158"/>
      <c r="E117" s="158"/>
      <c r="F117" s="158"/>
      <c r="G117" s="158"/>
      <c r="H117" s="158"/>
      <c r="I117" s="158"/>
      <c r="J117" s="158"/>
      <c r="K117" s="158"/>
      <c r="L117" s="158"/>
      <c r="M117" s="158"/>
      <c r="Q117" s="575" t="str">
        <f>'02'!U118</f>
        <v>Abr</v>
      </c>
      <c r="R117" s="353">
        <f t="shared" si="0"/>
        <v>23416273.432999998</v>
      </c>
      <c r="S117" s="474" t="str">
        <f t="shared" si="1"/>
        <v>Abr</v>
      </c>
      <c r="T117" s="353">
        <f t="shared" si="2"/>
        <v>989235.77800000005</v>
      </c>
      <c r="V117" s="158" t="s">
        <v>184</v>
      </c>
      <c r="W117" s="353">
        <v>4742261921</v>
      </c>
      <c r="X117" s="472">
        <v>1648.61</v>
      </c>
      <c r="Y117" s="473">
        <f t="shared" si="3"/>
        <v>2.4887026040118645</v>
      </c>
      <c r="Z117" s="353">
        <f t="shared" si="4"/>
        <v>11802079591.699007</v>
      </c>
      <c r="AB117" s="573"/>
    </row>
    <row r="118" spans="1:28" x14ac:dyDescent="0.2">
      <c r="A118" s="158"/>
      <c r="B118" s="158"/>
      <c r="C118" s="158"/>
      <c r="D118" s="158"/>
      <c r="E118" s="158"/>
      <c r="F118" s="158"/>
      <c r="G118" s="158"/>
      <c r="H118" s="158"/>
      <c r="I118" s="158"/>
      <c r="J118" s="158"/>
      <c r="K118" s="158"/>
      <c r="L118" s="158"/>
      <c r="M118" s="158"/>
      <c r="Q118" s="575" t="str">
        <f>'02'!U119</f>
        <v>Mai</v>
      </c>
      <c r="R118" s="353">
        <f t="shared" si="0"/>
        <v>23832495.002999999</v>
      </c>
      <c r="S118" s="474" t="str">
        <f t="shared" si="1"/>
        <v>Mai</v>
      </c>
      <c r="T118" s="353">
        <f t="shared" si="2"/>
        <v>988432.37399999995</v>
      </c>
      <c r="V118" s="158" t="s">
        <v>129</v>
      </c>
      <c r="W118" s="353">
        <v>4574856088</v>
      </c>
      <c r="X118" s="472">
        <v>1655.7</v>
      </c>
      <c r="Y118" s="473">
        <f t="shared" si="3"/>
        <v>2.4780455396509025</v>
      </c>
      <c r="Z118" s="353">
        <f t="shared" si="4"/>
        <v>11336701723.413176</v>
      </c>
      <c r="AB118" s="573"/>
    </row>
    <row r="119" spans="1:28" x14ac:dyDescent="0.2">
      <c r="A119" s="158"/>
      <c r="B119" s="158"/>
      <c r="C119" s="158"/>
      <c r="D119" s="158"/>
      <c r="E119" s="158"/>
      <c r="F119" s="158"/>
      <c r="G119" s="158"/>
      <c r="H119" s="158"/>
      <c r="I119" s="158"/>
      <c r="J119" s="158"/>
      <c r="K119" s="158"/>
      <c r="L119" s="158"/>
      <c r="M119" s="158"/>
      <c r="Q119" s="575" t="str">
        <f>'02'!U120</f>
        <v>Jun</v>
      </c>
      <c r="R119" s="353">
        <f t="shared" si="0"/>
        <v>23559705.423</v>
      </c>
      <c r="S119" s="474" t="str">
        <f t="shared" si="1"/>
        <v>Jun</v>
      </c>
      <c r="T119" s="353">
        <f t="shared" si="2"/>
        <v>924092.58400000003</v>
      </c>
      <c r="V119" s="158" t="s">
        <v>130</v>
      </c>
      <c r="W119" s="353">
        <v>4861145824</v>
      </c>
      <c r="X119" s="472">
        <v>1658.35</v>
      </c>
      <c r="Y119" s="473">
        <f t="shared" si="3"/>
        <v>2.4740856875810291</v>
      </c>
      <c r="Z119" s="353">
        <f t="shared" si="4"/>
        <v>12026891308.402689</v>
      </c>
      <c r="AB119" s="573"/>
    </row>
    <row r="120" spans="1:28" x14ac:dyDescent="0.2">
      <c r="A120" s="158"/>
      <c r="B120" s="158"/>
      <c r="C120" s="158"/>
      <c r="D120" s="158"/>
      <c r="E120" s="158"/>
      <c r="F120" s="158"/>
      <c r="G120" s="158"/>
      <c r="H120" s="158"/>
      <c r="I120" s="158"/>
      <c r="J120" s="158"/>
      <c r="K120" s="158"/>
      <c r="L120" s="158"/>
      <c r="M120" s="158"/>
      <c r="Q120" s="575" t="str">
        <f>'02'!U121</f>
        <v>Jul</v>
      </c>
      <c r="R120" s="353">
        <f t="shared" si="0"/>
        <v>23747148.022999998</v>
      </c>
      <c r="S120" s="474" t="str">
        <f t="shared" si="1"/>
        <v>Jul</v>
      </c>
      <c r="T120" s="353">
        <f t="shared" si="2"/>
        <v>994235.12</v>
      </c>
      <c r="V120" s="158" t="s">
        <v>185</v>
      </c>
      <c r="W120" s="353">
        <v>4801687550</v>
      </c>
      <c r="X120" s="472">
        <v>1663.16</v>
      </c>
      <c r="Y120" s="473">
        <f t="shared" si="3"/>
        <v>2.4669304216070609</v>
      </c>
      <c r="Z120" s="353">
        <f t="shared" si="4"/>
        <v>11845429092.146875</v>
      </c>
      <c r="AB120" s="573"/>
    </row>
    <row r="121" spans="1:28" x14ac:dyDescent="0.2">
      <c r="A121" s="158"/>
      <c r="B121" s="158"/>
      <c r="C121" s="158"/>
      <c r="D121" s="158"/>
      <c r="E121" s="158"/>
      <c r="F121" s="158"/>
      <c r="G121" s="158"/>
      <c r="H121" s="158"/>
      <c r="I121" s="158"/>
      <c r="J121" s="158"/>
      <c r="K121" s="158"/>
      <c r="L121" s="158"/>
      <c r="M121" s="158"/>
      <c r="Q121" s="575" t="str">
        <f>'02'!U122</f>
        <v>Ago</v>
      </c>
      <c r="R121" s="353">
        <f t="shared" si="0"/>
        <v>24099396.975000001</v>
      </c>
      <c r="S121" s="474" t="str">
        <f t="shared" si="1"/>
        <v>Ago</v>
      </c>
      <c r="T121" s="353">
        <f t="shared" si="2"/>
        <v>971059.39800000004</v>
      </c>
      <c r="V121" s="158" t="s">
        <v>186</v>
      </c>
      <c r="W121" s="353">
        <v>7691299820</v>
      </c>
      <c r="X121" s="472">
        <v>1672.31</v>
      </c>
      <c r="Y121" s="473">
        <f t="shared" si="3"/>
        <v>2.4534326769558272</v>
      </c>
      <c r="Z121" s="353">
        <f t="shared" si="4"/>
        <v>18870086306.652473</v>
      </c>
      <c r="AB121" s="573"/>
    </row>
    <row r="122" spans="1:28" x14ac:dyDescent="0.2">
      <c r="A122" s="158"/>
      <c r="B122" s="158"/>
      <c r="C122" s="158"/>
      <c r="D122" s="158"/>
      <c r="E122" s="158"/>
      <c r="F122" s="158"/>
      <c r="G122" s="158"/>
      <c r="H122" s="158"/>
      <c r="I122" s="158"/>
      <c r="J122" s="158"/>
      <c r="K122" s="158"/>
      <c r="L122" s="158"/>
      <c r="M122" s="158"/>
      <c r="Q122" s="575" t="str">
        <f>'02'!U123</f>
        <v>Set</v>
      </c>
      <c r="R122" s="353">
        <f>E99/1000</f>
        <v>23813246.870999999</v>
      </c>
      <c r="S122" s="474" t="str">
        <f t="shared" si="1"/>
        <v>Set</v>
      </c>
      <c r="T122" s="353">
        <f>K99/1000</f>
        <v>993025.11600000004</v>
      </c>
      <c r="V122" s="398" t="s">
        <v>529</v>
      </c>
      <c r="W122" s="353">
        <v>4442858943</v>
      </c>
      <c r="X122" s="472">
        <v>1685.19</v>
      </c>
      <c r="Y122" s="473">
        <f t="shared" si="3"/>
        <v>2.4346809558566092</v>
      </c>
      <c r="Z122" s="353">
        <f t="shared" si="4"/>
        <v>10816944058.079325</v>
      </c>
      <c r="AB122" s="573"/>
    </row>
    <row r="123" spans="1:28" x14ac:dyDescent="0.2">
      <c r="A123" s="158"/>
      <c r="B123" s="158"/>
      <c r="C123" s="158"/>
      <c r="D123" s="158"/>
      <c r="E123" s="158"/>
      <c r="F123" s="158"/>
      <c r="G123" s="158"/>
      <c r="H123" s="158"/>
      <c r="I123" s="158"/>
      <c r="J123" s="158"/>
      <c r="K123" s="158"/>
      <c r="L123" s="158"/>
      <c r="M123" s="158"/>
      <c r="S123" s="158"/>
      <c r="T123" s="158"/>
      <c r="U123" s="158"/>
      <c r="V123" s="158" t="s">
        <v>31</v>
      </c>
      <c r="W123" s="353">
        <v>4837965994</v>
      </c>
      <c r="X123" s="472">
        <v>1693.45</v>
      </c>
      <c r="Y123" s="473">
        <f t="shared" si="3"/>
        <v>2.4228055153680352</v>
      </c>
      <c r="Z123" s="353">
        <f t="shared" si="4"/>
        <v>11721450693.426199</v>
      </c>
      <c r="AB123" s="573"/>
    </row>
    <row r="124" spans="1:28" x14ac:dyDescent="0.2">
      <c r="A124" s="158"/>
      <c r="B124" s="158"/>
      <c r="C124" s="158"/>
      <c r="D124" s="158"/>
      <c r="E124" s="158"/>
      <c r="F124" s="158"/>
      <c r="G124" s="158"/>
      <c r="H124" s="158"/>
      <c r="I124" s="158"/>
      <c r="J124" s="158"/>
      <c r="K124" s="158"/>
      <c r="L124" s="158"/>
      <c r="M124" s="158"/>
      <c r="Q124" s="398"/>
      <c r="R124" s="158" t="s">
        <v>541</v>
      </c>
      <c r="S124" s="158"/>
      <c r="T124" s="158"/>
      <c r="U124" s="158"/>
      <c r="V124" s="158" t="s">
        <v>300</v>
      </c>
      <c r="W124" s="353">
        <v>5118036454</v>
      </c>
      <c r="X124" s="472">
        <v>1701.58</v>
      </c>
      <c r="Y124" s="473">
        <f t="shared" si="3"/>
        <v>2.4112295631119314</v>
      </c>
      <c r="Z124" s="353">
        <f t="shared" si="4"/>
        <v>12340760802.969358</v>
      </c>
      <c r="AB124" s="573"/>
    </row>
    <row r="125" spans="1:28" x14ac:dyDescent="0.2">
      <c r="A125" s="158"/>
      <c r="B125" s="158"/>
      <c r="C125" s="158"/>
      <c r="D125" s="158"/>
      <c r="E125" s="158"/>
      <c r="F125" s="158"/>
      <c r="G125" s="158"/>
      <c r="H125" s="158"/>
      <c r="I125" s="158"/>
      <c r="J125" s="158"/>
      <c r="K125" s="158"/>
      <c r="L125" s="158"/>
      <c r="M125" s="158"/>
      <c r="Q125" s="474" t="s">
        <v>537</v>
      </c>
      <c r="R125" s="353">
        <f>SUM(Z110:Z121)/1000</f>
        <v>143775363.8975127</v>
      </c>
      <c r="S125" s="158"/>
      <c r="T125" s="158"/>
      <c r="U125" s="158"/>
      <c r="V125" s="158" t="s">
        <v>32</v>
      </c>
      <c r="W125" s="353">
        <v>5157743606</v>
      </c>
      <c r="X125" s="472">
        <v>1715.87</v>
      </c>
      <c r="Y125" s="473">
        <f t="shared" si="3"/>
        <v>2.3911485135820314</v>
      </c>
      <c r="Z125" s="353">
        <f t="shared" si="4"/>
        <v>12332930956.924126</v>
      </c>
      <c r="AB125" s="573"/>
    </row>
    <row r="126" spans="1:28" x14ac:dyDescent="0.2">
      <c r="A126" s="158"/>
      <c r="B126" s="158"/>
      <c r="C126" s="158"/>
      <c r="D126" s="158"/>
      <c r="E126" s="158"/>
      <c r="F126" s="158"/>
      <c r="G126" s="158"/>
      <c r="H126" s="158"/>
      <c r="I126" s="158"/>
      <c r="J126" s="158"/>
      <c r="K126" s="158"/>
      <c r="L126" s="158"/>
      <c r="M126" s="158"/>
      <c r="Q126" s="474" t="s">
        <v>538</v>
      </c>
      <c r="R126" s="353">
        <f>SUM(Z122:Z133)/1000</f>
        <v>152976213.28250319</v>
      </c>
      <c r="S126" s="158"/>
      <c r="T126" s="158"/>
      <c r="U126" s="158"/>
      <c r="V126" s="158" t="s">
        <v>33</v>
      </c>
      <c r="W126" s="353">
        <v>5155985856</v>
      </c>
      <c r="X126" s="472">
        <v>1725.65</v>
      </c>
      <c r="Y126" s="473">
        <f t="shared" si="3"/>
        <v>2.3775968475646856</v>
      </c>
      <c r="Z126" s="353">
        <f t="shared" si="4"/>
        <v>12258855717.313707</v>
      </c>
      <c r="AB126" s="573"/>
    </row>
    <row r="127" spans="1:28" x14ac:dyDescent="0.2">
      <c r="A127" s="158"/>
      <c r="B127" s="158"/>
      <c r="C127" s="158"/>
      <c r="D127" s="158"/>
      <c r="E127" s="158"/>
      <c r="F127" s="158"/>
      <c r="G127" s="158"/>
      <c r="H127" s="158"/>
      <c r="I127" s="158"/>
      <c r="J127" s="158"/>
      <c r="K127" s="158"/>
      <c r="L127" s="158"/>
      <c r="M127" s="158"/>
      <c r="Q127" s="396">
        <v>2002</v>
      </c>
      <c r="R127" s="353">
        <f>SUM(Z134:Z145)/1000</f>
        <v>159999594.31557208</v>
      </c>
      <c r="S127" s="158"/>
      <c r="T127" s="158"/>
      <c r="U127" s="158"/>
      <c r="V127" s="158" t="s">
        <v>34</v>
      </c>
      <c r="W127" s="353">
        <v>5123016397</v>
      </c>
      <c r="X127" s="472">
        <v>1736</v>
      </c>
      <c r="Y127" s="473">
        <f t="shared" si="3"/>
        <v>2.3634216589861747</v>
      </c>
      <c r="Z127" s="353">
        <f t="shared" si="4"/>
        <v>12107847912.011116</v>
      </c>
      <c r="AB127" s="573"/>
    </row>
    <row r="128" spans="1:28" x14ac:dyDescent="0.2">
      <c r="A128" s="158"/>
      <c r="B128" s="158"/>
      <c r="C128" s="158"/>
      <c r="D128" s="158"/>
      <c r="E128" s="158"/>
      <c r="F128" s="158"/>
      <c r="G128" s="158"/>
      <c r="H128" s="158"/>
      <c r="I128" s="158"/>
      <c r="J128" s="158"/>
      <c r="K128" s="158"/>
      <c r="L128" s="158"/>
      <c r="M128" s="158"/>
      <c r="Q128" s="396">
        <v>2003</v>
      </c>
      <c r="R128" s="353">
        <f>SUM(Z146:Z157)/1000</f>
        <v>157108596.69404286</v>
      </c>
      <c r="S128" s="158"/>
      <c r="T128" s="158"/>
      <c r="U128" s="158"/>
      <c r="V128" s="158" t="s">
        <v>35</v>
      </c>
      <c r="W128" s="353">
        <v>5401915549</v>
      </c>
      <c r="X128" s="472">
        <v>1755.27</v>
      </c>
      <c r="Y128" s="473">
        <f t="shared" si="3"/>
        <v>2.3374751462737926</v>
      </c>
      <c r="Z128" s="353">
        <f t="shared" si="4"/>
        <v>12626843338.057449</v>
      </c>
      <c r="AB128" s="573"/>
    </row>
    <row r="129" spans="1:28" x14ac:dyDescent="0.2">
      <c r="A129" s="158"/>
      <c r="B129" s="158"/>
      <c r="C129" s="158"/>
      <c r="D129" s="158"/>
      <c r="E129" s="158"/>
      <c r="F129" s="158"/>
      <c r="G129" s="158"/>
      <c r="H129" s="158"/>
      <c r="I129" s="158"/>
      <c r="J129" s="158"/>
      <c r="K129" s="158"/>
      <c r="L129" s="158"/>
      <c r="M129" s="158"/>
      <c r="Q129" s="396">
        <v>2004</v>
      </c>
      <c r="R129" s="353">
        <f>SUM(Z158:Z169)/1000</f>
        <v>170799062.49837542</v>
      </c>
      <c r="S129" s="158"/>
      <c r="T129" s="158"/>
      <c r="U129" s="158"/>
      <c r="V129" s="158" t="s">
        <v>184</v>
      </c>
      <c r="W129" s="353">
        <v>5399936544</v>
      </c>
      <c r="X129" s="472">
        <v>1769.14</v>
      </c>
      <c r="Y129" s="473">
        <f t="shared" si="3"/>
        <v>2.3191494172309706</v>
      </c>
      <c r="Z129" s="353">
        <f t="shared" si="4"/>
        <v>12523259689.101822</v>
      </c>
      <c r="AB129" s="573"/>
    </row>
    <row r="130" spans="1:28" x14ac:dyDescent="0.2">
      <c r="A130" s="158"/>
      <c r="B130" s="158"/>
      <c r="C130" s="158"/>
      <c r="D130" s="158"/>
      <c r="E130" s="158"/>
      <c r="F130" s="158"/>
      <c r="G130" s="158"/>
      <c r="H130" s="158"/>
      <c r="I130" s="158"/>
      <c r="J130" s="158"/>
      <c r="K130" s="158"/>
      <c r="L130" s="158"/>
      <c r="M130" s="158"/>
      <c r="Q130" s="396">
        <v>2005</v>
      </c>
      <c r="R130" s="353">
        <f>SUM(Z170:Z181)/1000</f>
        <v>185085693.99963835</v>
      </c>
      <c r="S130" s="158"/>
      <c r="T130" s="158"/>
      <c r="U130" s="158"/>
      <c r="V130" s="158" t="s">
        <v>129</v>
      </c>
      <c r="W130" s="353">
        <v>5186718232</v>
      </c>
      <c r="X130" s="472">
        <v>1776.92</v>
      </c>
      <c r="Y130" s="473">
        <f t="shared" si="3"/>
        <v>2.3089953402516712</v>
      </c>
      <c r="Z130" s="353">
        <f t="shared" si="4"/>
        <v>11976108228.886387</v>
      </c>
      <c r="AB130" s="573"/>
    </row>
    <row r="131" spans="1:28" x14ac:dyDescent="0.2">
      <c r="A131" s="158"/>
      <c r="B131" s="158"/>
      <c r="C131" s="158"/>
      <c r="D131" s="158"/>
      <c r="E131" s="158"/>
      <c r="F131" s="158"/>
      <c r="G131" s="158"/>
      <c r="H131" s="158"/>
      <c r="I131" s="158"/>
      <c r="J131" s="158"/>
      <c r="K131" s="158"/>
      <c r="L131" s="158"/>
      <c r="M131" s="158"/>
      <c r="Q131" s="396">
        <v>2006</v>
      </c>
      <c r="R131" s="353">
        <f>SUM(Z182:Z193)/1000</f>
        <v>204247085.16495171</v>
      </c>
      <c r="S131" s="158"/>
      <c r="T131" s="158"/>
      <c r="U131" s="158"/>
      <c r="V131" s="158" t="s">
        <v>130</v>
      </c>
      <c r="W131" s="353">
        <v>5381266506</v>
      </c>
      <c r="X131" s="472">
        <v>1793.62</v>
      </c>
      <c r="Y131" s="473">
        <f t="shared" si="3"/>
        <v>2.2874967941927498</v>
      </c>
      <c r="Z131" s="353">
        <f t="shared" si="4"/>
        <v>12309629881.17182</v>
      </c>
      <c r="AB131" s="573"/>
    </row>
    <row r="132" spans="1:28" x14ac:dyDescent="0.2">
      <c r="A132" s="158"/>
      <c r="B132" s="158"/>
      <c r="C132" s="158"/>
      <c r="D132" s="158"/>
      <c r="E132" s="158"/>
      <c r="F132" s="158"/>
      <c r="G132" s="158"/>
      <c r="H132" s="158"/>
      <c r="I132" s="158"/>
      <c r="J132" s="158"/>
      <c r="K132" s="158"/>
      <c r="L132" s="158"/>
      <c r="M132" s="158"/>
      <c r="Q132" s="396">
        <v>2007</v>
      </c>
      <c r="R132" s="353">
        <f>SUM(Z194:Z205)/1000</f>
        <v>229240576.09018621</v>
      </c>
      <c r="S132" s="158"/>
      <c r="T132" s="158"/>
      <c r="U132" s="158"/>
      <c r="V132" s="158" t="s">
        <v>185</v>
      </c>
      <c r="W132" s="353">
        <v>5258473314</v>
      </c>
      <c r="X132" s="472">
        <v>1816.76</v>
      </c>
      <c r="Y132" s="473">
        <f t="shared" si="3"/>
        <v>2.2583610383319752</v>
      </c>
      <c r="Z132" s="353">
        <f t="shared" si="4"/>
        <v>11875531253.446022</v>
      </c>
      <c r="AB132" s="573"/>
    </row>
    <row r="133" spans="1:28" x14ac:dyDescent="0.2">
      <c r="A133" s="158"/>
      <c r="B133" s="158"/>
      <c r="C133" s="158"/>
      <c r="D133" s="158"/>
      <c r="E133" s="158"/>
      <c r="F133" s="158"/>
      <c r="G133" s="158"/>
      <c r="H133" s="158"/>
      <c r="I133" s="158"/>
      <c r="J133" s="158"/>
      <c r="K133" s="158"/>
      <c r="L133" s="158"/>
      <c r="M133" s="158"/>
      <c r="Q133" s="619">
        <f>'10'!S123</f>
        <v>2008</v>
      </c>
      <c r="R133" s="353">
        <f>SUM(Z206:Z217)/1000</f>
        <v>254561108.58469006</v>
      </c>
      <c r="S133" s="158"/>
      <c r="T133" s="158"/>
      <c r="U133" s="158"/>
      <c r="V133" s="158" t="s">
        <v>186</v>
      </c>
      <c r="W133" s="353">
        <v>8959879618</v>
      </c>
      <c r="X133" s="472">
        <v>1830.2</v>
      </c>
      <c r="Y133" s="473">
        <f t="shared" si="3"/>
        <v>2.2417768549885255</v>
      </c>
      <c r="Z133" s="353">
        <f t="shared" si="4"/>
        <v>20086050751.115833</v>
      </c>
      <c r="AB133" s="573"/>
    </row>
    <row r="134" spans="1:28" x14ac:dyDescent="0.2">
      <c r="A134" s="158"/>
      <c r="B134" s="158"/>
      <c r="C134" s="158"/>
      <c r="D134" s="158"/>
      <c r="E134" s="158"/>
      <c r="F134" s="158"/>
      <c r="G134" s="158"/>
      <c r="H134" s="158"/>
      <c r="I134" s="158"/>
      <c r="J134" s="158"/>
      <c r="K134" s="158"/>
      <c r="L134" s="158"/>
      <c r="M134" s="158"/>
      <c r="Q134" s="619">
        <v>2009</v>
      </c>
      <c r="R134" s="353">
        <f>SUM(Z218:Z229)/1000</f>
        <v>265492274.11653385</v>
      </c>
      <c r="S134" s="158"/>
      <c r="T134" s="158"/>
      <c r="U134" s="158"/>
      <c r="V134" s="398" t="s">
        <v>530</v>
      </c>
      <c r="W134" s="353">
        <v>5805356027</v>
      </c>
      <c r="X134" s="472">
        <v>1849.78</v>
      </c>
      <c r="Y134" s="473">
        <f t="shared" si="3"/>
        <v>2.2180475516007307</v>
      </c>
      <c r="Z134" s="353">
        <f t="shared" si="4"/>
        <v>12876555721.857895</v>
      </c>
      <c r="AB134" s="573"/>
    </row>
    <row r="135" spans="1:28" x14ac:dyDescent="0.2">
      <c r="A135" s="158"/>
      <c r="B135" s="158"/>
      <c r="C135" s="158"/>
      <c r="D135" s="158"/>
      <c r="E135" s="158"/>
      <c r="F135" s="158"/>
      <c r="G135" s="158"/>
      <c r="H135" s="158"/>
      <c r="I135" s="158"/>
      <c r="J135" s="158"/>
      <c r="K135" s="158"/>
      <c r="L135" s="158"/>
      <c r="M135" s="158"/>
      <c r="Q135" s="619">
        <f>'10'!S125</f>
        <v>2010</v>
      </c>
      <c r="R135" s="353">
        <f>SUM(Z230:Z241)/1000</f>
        <v>296915863.7339775</v>
      </c>
      <c r="S135" s="158"/>
      <c r="T135" s="158"/>
      <c r="U135" s="158"/>
      <c r="V135" s="158" t="s">
        <v>31</v>
      </c>
      <c r="W135" s="353">
        <v>5393297597</v>
      </c>
      <c r="X135" s="472">
        <v>1855.51</v>
      </c>
      <c r="Y135" s="473">
        <f t="shared" si="3"/>
        <v>2.2111979994718429</v>
      </c>
      <c r="Z135" s="353">
        <f t="shared" si="4"/>
        <v>11925648857.042698</v>
      </c>
      <c r="AB135" s="573"/>
    </row>
    <row r="136" spans="1:28" x14ac:dyDescent="0.2">
      <c r="A136" s="158"/>
      <c r="B136" s="158"/>
      <c r="C136" s="158"/>
      <c r="D136" s="158"/>
      <c r="E136" s="158"/>
      <c r="F136" s="158"/>
      <c r="G136" s="158"/>
      <c r="H136" s="158"/>
      <c r="I136" s="158"/>
      <c r="J136" s="158"/>
      <c r="K136" s="158"/>
      <c r="L136" s="158"/>
      <c r="M136" s="158"/>
      <c r="Q136" s="619">
        <v>2011</v>
      </c>
      <c r="R136" s="353">
        <f>SUM(Z242:Z253)/1000</f>
        <v>326526648.01723814</v>
      </c>
      <c r="S136" s="158"/>
      <c r="T136" s="158"/>
      <c r="U136" s="158"/>
      <c r="V136" s="158" t="s">
        <v>300</v>
      </c>
      <c r="W136" s="353">
        <v>5480044711</v>
      </c>
      <c r="X136" s="472">
        <v>1867.01</v>
      </c>
      <c r="Y136" s="473">
        <f t="shared" si="3"/>
        <v>2.1975779454850266</v>
      </c>
      <c r="Z136" s="353">
        <f t="shared" si="4"/>
        <v>12042825397.165466</v>
      </c>
      <c r="AB136" s="572"/>
    </row>
    <row r="137" spans="1:28" x14ac:dyDescent="0.2">
      <c r="A137" s="158"/>
      <c r="B137" s="158"/>
      <c r="C137" s="158"/>
      <c r="D137" s="158"/>
      <c r="E137" s="158"/>
      <c r="F137" s="158"/>
      <c r="G137" s="158"/>
      <c r="H137" s="158"/>
      <c r="I137" s="158"/>
      <c r="J137" s="158"/>
      <c r="K137" s="158"/>
      <c r="L137" s="158"/>
      <c r="M137" s="158"/>
      <c r="Q137" s="619">
        <f>'10'!S127</f>
        <v>2012</v>
      </c>
      <c r="R137" s="353">
        <f>SUM(Z254:Z265)/1000</f>
        <v>309108897.23122126</v>
      </c>
      <c r="S137" s="158"/>
      <c r="T137" s="158"/>
      <c r="U137" s="158"/>
      <c r="V137" s="158" t="s">
        <v>32</v>
      </c>
      <c r="W137" s="353">
        <v>5817453745</v>
      </c>
      <c r="X137" s="472">
        <v>1879.71</v>
      </c>
      <c r="Y137" s="473">
        <f t="shared" si="3"/>
        <v>2.1827303147825994</v>
      </c>
      <c r="Z137" s="353">
        <f t="shared" si="4"/>
        <v>12697932644.057062</v>
      </c>
      <c r="AB137" s="571"/>
    </row>
    <row r="138" spans="1:28" x14ac:dyDescent="0.2">
      <c r="A138" s="158"/>
      <c r="B138" s="158"/>
      <c r="C138" s="158"/>
      <c r="D138" s="158"/>
      <c r="E138" s="158"/>
      <c r="F138" s="158"/>
      <c r="G138" s="158"/>
      <c r="H138" s="158"/>
      <c r="I138" s="158"/>
      <c r="J138" s="158"/>
      <c r="K138" s="158"/>
      <c r="L138" s="158"/>
      <c r="M138" s="158"/>
      <c r="Q138" s="619">
        <f>'10'!S128</f>
        <v>2013</v>
      </c>
      <c r="R138" s="353">
        <f>SUM(Z266:Z277)/1000</f>
        <v>309520284.35500264</v>
      </c>
      <c r="S138" s="158"/>
      <c r="T138" s="158"/>
      <c r="U138" s="158"/>
      <c r="V138" s="158" t="s">
        <v>33</v>
      </c>
      <c r="W138" s="353">
        <v>5856439120</v>
      </c>
      <c r="X138" s="472">
        <v>1881.4</v>
      </c>
      <c r="Y138" s="473">
        <f t="shared" si="3"/>
        <v>2.1807696396300624</v>
      </c>
      <c r="Z138" s="353">
        <f t="shared" si="4"/>
        <v>12771544629.237801</v>
      </c>
      <c r="AB138" s="571"/>
    </row>
    <row r="139" spans="1:28" x14ac:dyDescent="0.2">
      <c r="A139" s="158"/>
      <c r="B139" s="158"/>
      <c r="C139" s="158"/>
      <c r="D139" s="158"/>
      <c r="E139" s="158"/>
      <c r="F139" s="158"/>
      <c r="G139" s="158"/>
      <c r="H139" s="158"/>
      <c r="I139" s="158"/>
      <c r="J139" s="158"/>
      <c r="K139" s="158"/>
      <c r="L139" s="158"/>
      <c r="M139" s="158"/>
      <c r="Q139" s="158" t="str">
        <f>'10'!S129</f>
        <v>out/13 a set/14</v>
      </c>
      <c r="R139" s="353">
        <f>SUM(Z275:Z286)/1000</f>
        <v>306737861.75111568</v>
      </c>
      <c r="S139" s="158"/>
      <c r="T139" s="158"/>
      <c r="U139" s="158"/>
      <c r="V139" s="158" t="s">
        <v>34</v>
      </c>
      <c r="W139" s="353">
        <v>5765514024</v>
      </c>
      <c r="X139" s="472">
        <v>1892.88</v>
      </c>
      <c r="Y139" s="473">
        <f t="shared" si="3"/>
        <v>2.167543637208909</v>
      </c>
      <c r="Z139" s="353">
        <f t="shared" si="4"/>
        <v>12497003237.959932</v>
      </c>
      <c r="AB139" s="571"/>
    </row>
    <row r="140" spans="1:28" x14ac:dyDescent="0.2">
      <c r="A140" s="158"/>
      <c r="B140" s="158"/>
      <c r="C140" s="158"/>
      <c r="D140" s="158"/>
      <c r="E140" s="158"/>
      <c r="F140" s="158"/>
      <c r="G140" s="158"/>
      <c r="H140" s="158"/>
      <c r="I140" s="158"/>
      <c r="J140" s="158"/>
      <c r="K140" s="158"/>
      <c r="L140" s="158"/>
      <c r="M140" s="158"/>
      <c r="Q140" s="158"/>
      <c r="S140" s="158"/>
      <c r="T140" s="158"/>
      <c r="U140" s="158"/>
      <c r="V140" s="158" t="s">
        <v>35</v>
      </c>
      <c r="W140" s="353">
        <v>6169429014</v>
      </c>
      <c r="X140" s="472">
        <v>1914.65</v>
      </c>
      <c r="Y140" s="473">
        <f t="shared" si="3"/>
        <v>2.1428981798239883</v>
      </c>
      <c r="Z140" s="353">
        <f t="shared" si="4"/>
        <v>13220458204.653904</v>
      </c>
      <c r="AB140" s="571"/>
    </row>
    <row r="141" spans="1:28" x14ac:dyDescent="0.2">
      <c r="A141" s="158"/>
      <c r="B141" s="158"/>
      <c r="C141" s="158"/>
      <c r="D141" s="158"/>
      <c r="E141" s="158"/>
      <c r="F141" s="158"/>
      <c r="G141" s="158"/>
      <c r="H141" s="158"/>
      <c r="I141" s="158"/>
      <c r="J141" s="158"/>
      <c r="K141" s="158"/>
      <c r="L141" s="158"/>
      <c r="M141" s="158"/>
      <c r="Q141" s="158"/>
      <c r="R141" s="1060"/>
      <c r="S141" s="158"/>
      <c r="T141" s="158"/>
      <c r="U141" s="158"/>
      <c r="V141" s="158" t="s">
        <v>184</v>
      </c>
      <c r="W141" s="353">
        <v>6046278504</v>
      </c>
      <c r="X141" s="472">
        <v>1931.12</v>
      </c>
      <c r="Y141" s="473">
        <f t="shared" si="3"/>
        <v>2.1246219810265545</v>
      </c>
      <c r="Z141" s="353">
        <f t="shared" si="4"/>
        <v>12846056213.006752</v>
      </c>
      <c r="AB141" s="571"/>
    </row>
    <row r="142" spans="1:28" x14ac:dyDescent="0.2">
      <c r="A142" s="158"/>
      <c r="B142" s="158"/>
      <c r="C142" s="158"/>
      <c r="D142" s="158"/>
      <c r="E142" s="158"/>
      <c r="F142" s="158"/>
      <c r="G142" s="158"/>
      <c r="H142" s="158"/>
      <c r="I142" s="158"/>
      <c r="J142" s="158"/>
      <c r="K142" s="158"/>
      <c r="L142" s="158"/>
      <c r="M142" s="158"/>
      <c r="Q142" s="158"/>
      <c r="R142" s="323"/>
      <c r="S142" s="158"/>
      <c r="T142" s="158"/>
      <c r="U142" s="158"/>
      <c r="V142" s="158" t="s">
        <v>129</v>
      </c>
      <c r="W142" s="353">
        <v>6293412623</v>
      </c>
      <c r="X142" s="472">
        <v>1947.15</v>
      </c>
      <c r="Y142" s="473">
        <f t="shared" si="3"/>
        <v>2.1071309349562179</v>
      </c>
      <c r="Z142" s="353">
        <f t="shared" si="4"/>
        <v>13261044424.367254</v>
      </c>
      <c r="AB142" s="571"/>
    </row>
    <row r="143" spans="1:28" x14ac:dyDescent="0.2">
      <c r="A143" s="158"/>
      <c r="B143" s="158"/>
      <c r="C143" s="158"/>
      <c r="D143" s="158"/>
      <c r="E143" s="158"/>
      <c r="F143" s="158"/>
      <c r="G143" s="158"/>
      <c r="H143" s="158"/>
      <c r="I143" s="158"/>
      <c r="J143" s="158"/>
      <c r="K143" s="158"/>
      <c r="L143" s="158"/>
      <c r="M143" s="158"/>
      <c r="Q143" s="398"/>
      <c r="R143" s="353"/>
      <c r="S143" s="158"/>
      <c r="T143" s="158"/>
      <c r="U143" s="158"/>
      <c r="V143" s="158" t="s">
        <v>130</v>
      </c>
      <c r="W143" s="353">
        <v>6507019192</v>
      </c>
      <c r="X143" s="472">
        <v>1977.72</v>
      </c>
      <c r="Y143" s="473">
        <f t="shared" si="3"/>
        <v>2.0745606051412735</v>
      </c>
      <c r="Z143" s="353">
        <f t="shared" si="4"/>
        <v>13499205672.621401</v>
      </c>
      <c r="AB143" s="571"/>
    </row>
    <row r="144" spans="1:28" x14ac:dyDescent="0.2">
      <c r="A144" s="158"/>
      <c r="B144" s="158"/>
      <c r="C144" s="158"/>
      <c r="D144" s="158"/>
      <c r="E144" s="158"/>
      <c r="F144" s="158"/>
      <c r="G144" s="158"/>
      <c r="H144" s="158"/>
      <c r="I144" s="158"/>
      <c r="J144" s="158"/>
      <c r="K144" s="158"/>
      <c r="L144" s="158"/>
      <c r="M144" s="158"/>
      <c r="Q144" s="398"/>
      <c r="R144" s="353"/>
      <c r="S144" s="158"/>
      <c r="T144" s="158"/>
      <c r="U144" s="158"/>
      <c r="V144" s="158" t="s">
        <v>185</v>
      </c>
      <c r="W144" s="353">
        <v>6016987537</v>
      </c>
      <c r="X144" s="472">
        <v>2044.76</v>
      </c>
      <c r="Y144" s="473">
        <f t="shared" si="3"/>
        <v>2.0065435552338657</v>
      </c>
      <c r="Z144" s="353">
        <f t="shared" si="4"/>
        <v>12073347564.289841</v>
      </c>
      <c r="AB144" s="571"/>
    </row>
    <row r="145" spans="1:28" x14ac:dyDescent="0.2">
      <c r="A145" s="158"/>
      <c r="B145" s="158"/>
      <c r="C145" s="158"/>
      <c r="D145" s="158"/>
      <c r="E145" s="158"/>
      <c r="F145" s="158"/>
      <c r="G145" s="158"/>
      <c r="H145" s="158"/>
      <c r="I145" s="158"/>
      <c r="J145" s="158"/>
      <c r="K145" s="158"/>
      <c r="L145" s="158"/>
      <c r="M145" s="158"/>
      <c r="Q145" s="398"/>
      <c r="R145" s="353"/>
      <c r="S145" s="158"/>
      <c r="T145" s="158"/>
      <c r="U145" s="158"/>
      <c r="V145" s="158" t="s">
        <v>186</v>
      </c>
      <c r="W145" s="353">
        <v>10383907001</v>
      </c>
      <c r="X145" s="472">
        <v>2099.9699999999998</v>
      </c>
      <c r="Y145" s="473">
        <f t="shared" si="3"/>
        <v>1.9537898160449911</v>
      </c>
      <c r="Z145" s="353">
        <f t="shared" si="4"/>
        <v>20287971749.312084</v>
      </c>
      <c r="AB145" s="571"/>
    </row>
    <row r="146" spans="1:28" x14ac:dyDescent="0.2">
      <c r="A146" s="158"/>
      <c r="B146" s="158"/>
      <c r="C146" s="158"/>
      <c r="D146" s="158"/>
      <c r="E146" s="158"/>
      <c r="F146" s="158"/>
      <c r="G146" s="158"/>
      <c r="H146" s="158"/>
      <c r="I146" s="158"/>
      <c r="J146" s="158"/>
      <c r="K146" s="158"/>
      <c r="L146" s="158"/>
      <c r="M146" s="158"/>
      <c r="Q146" s="398"/>
      <c r="R146" s="353"/>
      <c r="S146" s="158"/>
      <c r="T146" s="158"/>
      <c r="U146" s="158"/>
      <c r="V146" s="398" t="s">
        <v>531</v>
      </c>
      <c r="W146" s="353">
        <v>6275406789</v>
      </c>
      <c r="X146" s="472">
        <v>2151.84</v>
      </c>
      <c r="Y146" s="473">
        <f t="shared" si="3"/>
        <v>1.9066938062309462</v>
      </c>
      <c r="Z146" s="353">
        <f t="shared" si="4"/>
        <v>11965279256.16593</v>
      </c>
      <c r="AB146" s="574"/>
    </row>
    <row r="147" spans="1:28" x14ac:dyDescent="0.2">
      <c r="A147" s="158"/>
      <c r="B147" s="158"/>
      <c r="C147" s="158"/>
      <c r="D147" s="158"/>
      <c r="E147" s="158"/>
      <c r="F147" s="158"/>
      <c r="G147" s="158"/>
      <c r="H147" s="158"/>
      <c r="I147" s="158"/>
      <c r="J147" s="158"/>
      <c r="K147" s="158"/>
      <c r="L147" s="158"/>
      <c r="M147" s="158"/>
      <c r="Q147" s="398"/>
      <c r="R147" s="353"/>
      <c r="S147" s="158"/>
      <c r="T147" s="158"/>
      <c r="U147" s="158"/>
      <c r="V147" s="158" t="s">
        <v>31</v>
      </c>
      <c r="W147" s="353">
        <v>7196976447</v>
      </c>
      <c r="X147" s="472">
        <v>2183.2600000000002</v>
      </c>
      <c r="Y147" s="473">
        <f t="shared" si="3"/>
        <v>1.8792539596749811</v>
      </c>
      <c r="Z147" s="353">
        <f t="shared" si="4"/>
        <v>13524946485.712326</v>
      </c>
      <c r="AB147" s="574"/>
    </row>
    <row r="148" spans="1:28" x14ac:dyDescent="0.2">
      <c r="A148" s="158"/>
      <c r="B148" s="158"/>
      <c r="C148" s="158"/>
      <c r="D148" s="158"/>
      <c r="E148" s="158"/>
      <c r="F148" s="158"/>
      <c r="G148" s="158"/>
      <c r="H148" s="158"/>
      <c r="I148" s="158"/>
      <c r="J148" s="158"/>
      <c r="K148" s="158"/>
      <c r="L148" s="158"/>
      <c r="M148" s="158"/>
      <c r="Q148" s="398"/>
      <c r="R148" s="353"/>
      <c r="S148" s="158"/>
      <c r="T148" s="158"/>
      <c r="U148" s="158"/>
      <c r="V148" s="158" t="s">
        <v>300</v>
      </c>
      <c r="W148" s="353">
        <v>6104002022</v>
      </c>
      <c r="X148" s="472">
        <v>2213.17</v>
      </c>
      <c r="Y148" s="473">
        <f t="shared" si="3"/>
        <v>1.8538566852071914</v>
      </c>
      <c r="Z148" s="353">
        <f t="shared" si="4"/>
        <v>11315944955.002914</v>
      </c>
      <c r="AB148" s="574"/>
    </row>
    <row r="149" spans="1:28" x14ac:dyDescent="0.2">
      <c r="A149" s="158"/>
      <c r="B149" s="158"/>
      <c r="C149" s="158"/>
      <c r="D149" s="158"/>
      <c r="E149" s="158"/>
      <c r="F149" s="158"/>
      <c r="G149" s="158"/>
      <c r="H149" s="158"/>
      <c r="I149" s="158"/>
      <c r="J149" s="158"/>
      <c r="K149" s="158"/>
      <c r="L149" s="158"/>
      <c r="M149" s="158"/>
      <c r="Q149" s="398"/>
      <c r="R149" s="353"/>
      <c r="S149" s="158"/>
      <c r="T149" s="158"/>
      <c r="U149" s="158"/>
      <c r="V149" s="158" t="s">
        <v>32</v>
      </c>
      <c r="W149" s="353">
        <v>6211721747</v>
      </c>
      <c r="X149" s="472">
        <v>2243.71</v>
      </c>
      <c r="Y149" s="473">
        <f t="shared" si="3"/>
        <v>1.8286231286574466</v>
      </c>
      <c r="Z149" s="353">
        <f t="shared" si="4"/>
        <v>11358898055.34864</v>
      </c>
      <c r="AB149" s="574"/>
    </row>
    <row r="150" spans="1:28" x14ac:dyDescent="0.2">
      <c r="A150" s="158"/>
      <c r="B150" s="158"/>
      <c r="C150" s="158"/>
      <c r="D150" s="158"/>
      <c r="E150" s="158"/>
      <c r="F150" s="158"/>
      <c r="G150" s="158"/>
      <c r="H150" s="158"/>
      <c r="I150" s="158"/>
      <c r="J150" s="158"/>
      <c r="K150" s="158"/>
      <c r="L150" s="158"/>
      <c r="M150" s="158"/>
      <c r="Q150" s="398"/>
      <c r="R150" s="353"/>
      <c r="S150" s="158"/>
      <c r="T150" s="158"/>
      <c r="U150" s="158"/>
      <c r="V150" s="158" t="s">
        <v>33</v>
      </c>
      <c r="W150" s="353">
        <v>6395485015</v>
      </c>
      <c r="X150" s="472">
        <v>2265.92</v>
      </c>
      <c r="Y150" s="473">
        <f t="shared" si="3"/>
        <v>1.8106994068634372</v>
      </c>
      <c r="Z150" s="353">
        <f t="shared" si="4"/>
        <v>11580300923.264502</v>
      </c>
      <c r="AB150" s="574"/>
    </row>
    <row r="151" spans="1:28" x14ac:dyDescent="0.2">
      <c r="A151" s="158"/>
      <c r="B151" s="158"/>
      <c r="C151" s="158"/>
      <c r="D151" s="158"/>
      <c r="E151" s="158"/>
      <c r="F151" s="158"/>
      <c r="G151" s="158"/>
      <c r="H151" s="158"/>
      <c r="I151" s="158"/>
      <c r="J151" s="158"/>
      <c r="K151" s="158"/>
      <c r="L151" s="158"/>
      <c r="M151" s="158"/>
      <c r="Q151" s="398"/>
      <c r="R151" s="353"/>
      <c r="S151" s="158"/>
      <c r="T151" s="158"/>
      <c r="U151" s="158"/>
      <c r="V151" s="158" t="s">
        <v>34</v>
      </c>
      <c r="W151" s="353">
        <v>6821861341</v>
      </c>
      <c r="X151" s="472">
        <v>2264.56</v>
      </c>
      <c r="Y151" s="473">
        <f t="shared" si="3"/>
        <v>1.811786837178083</v>
      </c>
      <c r="Z151" s="353">
        <f t="shared" si="4"/>
        <v>12359758582.677826</v>
      </c>
      <c r="AB151" s="574"/>
    </row>
    <row r="152" spans="1:28" x14ac:dyDescent="0.2">
      <c r="A152" s="158"/>
      <c r="B152" s="158"/>
      <c r="C152" s="158"/>
      <c r="D152" s="158"/>
      <c r="E152" s="158"/>
      <c r="F152" s="158"/>
      <c r="G152" s="158"/>
      <c r="H152" s="158"/>
      <c r="I152" s="158"/>
      <c r="J152" s="158"/>
      <c r="K152" s="158"/>
      <c r="L152" s="158"/>
      <c r="M152" s="158"/>
      <c r="Q152" s="398"/>
      <c r="R152" s="353"/>
      <c r="S152" s="158"/>
      <c r="T152" s="158"/>
      <c r="U152" s="158"/>
      <c r="V152" s="158" t="s">
        <v>35</v>
      </c>
      <c r="W152" s="353">
        <v>6582574236</v>
      </c>
      <c r="X152" s="472">
        <v>2265.4699999999998</v>
      </c>
      <c r="Y152" s="473">
        <f t="shared" si="3"/>
        <v>1.8110590738345684</v>
      </c>
      <c r="Z152" s="353">
        <f t="shared" si="4"/>
        <v>11921430799.297451</v>
      </c>
      <c r="AB152" s="574"/>
    </row>
    <row r="153" spans="1:28" x14ac:dyDescent="0.2">
      <c r="A153" s="158"/>
      <c r="B153" s="158"/>
      <c r="C153" s="158"/>
      <c r="D153" s="158"/>
      <c r="E153" s="158"/>
      <c r="F153" s="158"/>
      <c r="G153" s="158"/>
      <c r="H153" s="158"/>
      <c r="I153" s="158"/>
      <c r="J153" s="158"/>
      <c r="K153" s="158"/>
      <c r="L153" s="158"/>
      <c r="M153" s="158"/>
      <c r="Q153" s="398"/>
      <c r="R153" s="353"/>
      <c r="S153" s="158"/>
      <c r="T153" s="158"/>
      <c r="U153" s="158"/>
      <c r="V153" s="158" t="s">
        <v>184</v>
      </c>
      <c r="W153" s="353">
        <v>7037377190</v>
      </c>
      <c r="X153" s="472">
        <v>2269.5500000000002</v>
      </c>
      <c r="Y153" s="473">
        <f t="shared" si="3"/>
        <v>1.8078033090260182</v>
      </c>
      <c r="Z153" s="353">
        <f t="shared" si="4"/>
        <v>12722193770.94622</v>
      </c>
      <c r="AB153" s="574"/>
    </row>
    <row r="154" spans="1:28" x14ac:dyDescent="0.2">
      <c r="A154" s="158"/>
      <c r="B154" s="158"/>
      <c r="C154" s="158"/>
      <c r="D154" s="158"/>
      <c r="E154" s="158"/>
      <c r="F154" s="158"/>
      <c r="G154" s="158"/>
      <c r="H154" s="158"/>
      <c r="I154" s="158"/>
      <c r="J154" s="158"/>
      <c r="K154" s="158"/>
      <c r="L154" s="158"/>
      <c r="M154" s="158"/>
      <c r="Q154" s="398"/>
      <c r="R154" s="353"/>
      <c r="S154" s="158"/>
      <c r="T154" s="158"/>
      <c r="U154" s="158"/>
      <c r="V154" s="158" t="s">
        <v>129</v>
      </c>
      <c r="W154" s="353">
        <v>7301031432</v>
      </c>
      <c r="X154" s="472">
        <v>2288.16</v>
      </c>
      <c r="Y154" s="473">
        <f t="shared" si="3"/>
        <v>1.793100132857842</v>
      </c>
      <c r="Z154" s="353">
        <f t="shared" si="4"/>
        <v>13091480430.718481</v>
      </c>
      <c r="AB154" s="574"/>
    </row>
    <row r="155" spans="1:28" x14ac:dyDescent="0.2">
      <c r="A155" s="158"/>
      <c r="B155" s="158"/>
      <c r="C155" s="158"/>
      <c r="D155" s="158"/>
      <c r="E155" s="158"/>
      <c r="F155" s="158"/>
      <c r="G155" s="158"/>
      <c r="H155" s="158"/>
      <c r="I155" s="158"/>
      <c r="J155" s="158"/>
      <c r="K155" s="158"/>
      <c r="L155" s="158"/>
      <c r="M155" s="158"/>
      <c r="Q155" s="398"/>
      <c r="R155" s="353"/>
      <c r="S155" s="158"/>
      <c r="T155" s="158"/>
      <c r="U155" s="158"/>
      <c r="V155" s="158" t="s">
        <v>130</v>
      </c>
      <c r="W155" s="353">
        <v>7368084271</v>
      </c>
      <c r="X155" s="472">
        <v>2297.08</v>
      </c>
      <c r="Y155" s="473">
        <f t="shared" si="3"/>
        <v>1.7861371828582373</v>
      </c>
      <c r="Z155" s="353">
        <f t="shared" si="4"/>
        <v>13160409282.86603</v>
      </c>
      <c r="AB155" s="574"/>
    </row>
    <row r="156" spans="1:28" x14ac:dyDescent="0.2">
      <c r="A156" s="158"/>
      <c r="B156" s="158"/>
      <c r="C156" s="158"/>
      <c r="D156" s="158"/>
      <c r="E156" s="158"/>
      <c r="F156" s="158"/>
      <c r="G156" s="158"/>
      <c r="H156" s="158"/>
      <c r="I156" s="158"/>
      <c r="J156" s="158"/>
      <c r="K156" s="158"/>
      <c r="L156" s="158"/>
      <c r="M156" s="158"/>
      <c r="Q156" s="158"/>
      <c r="R156" s="158"/>
      <c r="S156" s="158"/>
      <c r="T156" s="158"/>
      <c r="U156" s="158"/>
      <c r="V156" s="158" t="s">
        <v>185</v>
      </c>
      <c r="W156" s="353">
        <v>7232851491</v>
      </c>
      <c r="X156" s="472">
        <v>2305.58</v>
      </c>
      <c r="Y156" s="473">
        <f t="shared" si="3"/>
        <v>1.7795522167957736</v>
      </c>
      <c r="Z156" s="353">
        <f t="shared" si="4"/>
        <v>12871236904.563665</v>
      </c>
      <c r="AB156" s="574"/>
    </row>
    <row r="157" spans="1:28" x14ac:dyDescent="0.2">
      <c r="A157" s="158"/>
      <c r="B157" s="158"/>
      <c r="C157" s="158"/>
      <c r="D157" s="158"/>
      <c r="E157" s="158"/>
      <c r="F157" s="158"/>
      <c r="G157" s="158"/>
      <c r="H157" s="158"/>
      <c r="I157" s="158"/>
      <c r="J157" s="158"/>
      <c r="K157" s="158"/>
      <c r="L157" s="158"/>
      <c r="M157" s="158"/>
      <c r="Q157" s="158"/>
      <c r="R157" s="158"/>
      <c r="S157" s="158"/>
      <c r="T157" s="158"/>
      <c r="U157" s="158"/>
      <c r="V157" s="158" t="s">
        <v>186</v>
      </c>
      <c r="W157" s="353">
        <v>11998183646</v>
      </c>
      <c r="X157" s="472">
        <v>2318.0300000000002</v>
      </c>
      <c r="Y157" s="473">
        <f t="shared" si="3"/>
        <v>1.7699943486494996</v>
      </c>
      <c r="Z157" s="353">
        <f t="shared" si="4"/>
        <v>21236717247.478848</v>
      </c>
      <c r="AB157" s="574"/>
    </row>
    <row r="158" spans="1:28" ht="12.75" customHeight="1" x14ac:dyDescent="0.2">
      <c r="A158" s="158"/>
      <c r="B158" s="158"/>
      <c r="C158" s="158"/>
      <c r="D158" s="158"/>
      <c r="E158" s="158"/>
      <c r="F158" s="158"/>
      <c r="G158" s="158"/>
      <c r="H158" s="158"/>
      <c r="I158" s="158"/>
      <c r="J158" s="158"/>
      <c r="K158" s="158"/>
      <c r="L158" s="158"/>
      <c r="M158" s="158"/>
      <c r="Q158" s="158"/>
      <c r="R158" s="158"/>
      <c r="S158" s="158"/>
      <c r="T158" s="158"/>
      <c r="U158" s="158"/>
      <c r="V158" s="398" t="s">
        <v>532</v>
      </c>
      <c r="W158" s="353">
        <v>6468885708</v>
      </c>
      <c r="X158" s="472">
        <v>2337.27</v>
      </c>
      <c r="Y158" s="473">
        <f t="shared" si="3"/>
        <v>1.7554240631163707</v>
      </c>
      <c r="Z158" s="353">
        <f t="shared" si="4"/>
        <v>11355637633.37278</v>
      </c>
      <c r="AB158" s="574"/>
    </row>
    <row r="159" spans="1:28" x14ac:dyDescent="0.2">
      <c r="A159" s="158"/>
      <c r="B159" s="158"/>
      <c r="C159" s="158"/>
      <c r="D159" s="158"/>
      <c r="E159" s="158"/>
      <c r="F159" s="158"/>
      <c r="G159" s="158"/>
      <c r="H159" s="158"/>
      <c r="I159" s="535"/>
      <c r="J159" s="158"/>
      <c r="K159" s="158"/>
      <c r="L159" s="158"/>
      <c r="M159" s="158"/>
      <c r="Q159" s="158"/>
      <c r="R159" s="158"/>
      <c r="S159" s="158"/>
      <c r="T159" s="158"/>
      <c r="U159" s="158"/>
      <c r="V159" s="158" t="s">
        <v>31</v>
      </c>
      <c r="W159" s="353">
        <v>7878768388</v>
      </c>
      <c r="X159" s="472">
        <v>2346.39</v>
      </c>
      <c r="Y159" s="473">
        <f t="shared" si="3"/>
        <v>1.7486010424524481</v>
      </c>
      <c r="Z159" s="353">
        <f t="shared" si="4"/>
        <v>13776822616.498194</v>
      </c>
      <c r="AB159" s="574"/>
    </row>
    <row r="160" spans="1:28" x14ac:dyDescent="0.2">
      <c r="A160" s="158"/>
      <c r="B160" s="158"/>
      <c r="C160" s="158"/>
      <c r="D160" s="158"/>
      <c r="E160" s="158"/>
      <c r="F160" s="158"/>
      <c r="G160" s="158"/>
      <c r="H160" s="158"/>
      <c r="I160" s="158"/>
      <c r="J160" s="158"/>
      <c r="K160" s="158"/>
      <c r="L160" s="158"/>
      <c r="M160" s="158"/>
      <c r="Q160" s="158"/>
      <c r="R160" s="158"/>
      <c r="S160" s="158"/>
      <c r="T160" s="158"/>
      <c r="U160" s="158"/>
      <c r="V160" s="158" t="s">
        <v>300</v>
      </c>
      <c r="W160" s="353">
        <v>7621033354</v>
      </c>
      <c r="X160" s="472">
        <v>2359.7600000000002</v>
      </c>
      <c r="Y160" s="473">
        <f t="shared" si="3"/>
        <v>1.7386937654676744</v>
      </c>
      <c r="Z160" s="353">
        <f t="shared" si="4"/>
        <v>13250643179.021</v>
      </c>
      <c r="AB160" s="574"/>
    </row>
    <row r="161" spans="1:28" x14ac:dyDescent="0.2">
      <c r="A161" s="158"/>
      <c r="B161" s="158"/>
      <c r="C161" s="158"/>
      <c r="D161" s="158"/>
      <c r="E161" s="158"/>
      <c r="F161" s="158"/>
      <c r="G161" s="158"/>
      <c r="H161" s="158"/>
      <c r="I161" s="158"/>
      <c r="J161" s="158"/>
      <c r="K161" s="158"/>
      <c r="L161" s="158"/>
      <c r="M161" s="158"/>
      <c r="Q161" s="158"/>
      <c r="R161" s="158"/>
      <c r="S161" s="158"/>
      <c r="T161" s="158"/>
      <c r="U161" s="158"/>
      <c r="V161" s="158" t="s">
        <v>32</v>
      </c>
      <c r="W161" s="353">
        <v>7467637956</v>
      </c>
      <c r="X161" s="472">
        <v>2369.4299999999998</v>
      </c>
      <c r="Y161" s="473">
        <f t="shared" si="3"/>
        <v>1.7315978948523485</v>
      </c>
      <c r="Z161" s="353">
        <f t="shared" si="4"/>
        <v>12930946164.129095</v>
      </c>
      <c r="AB161" s="574"/>
    </row>
    <row r="162" spans="1:28" x14ac:dyDescent="0.2">
      <c r="A162" s="158"/>
      <c r="B162" s="158"/>
      <c r="C162" s="158"/>
      <c r="D162" s="158"/>
      <c r="E162" s="158"/>
      <c r="F162" s="158"/>
      <c r="G162" s="158"/>
      <c r="H162" s="158"/>
      <c r="I162" s="158"/>
      <c r="J162" s="158"/>
      <c r="K162" s="158"/>
      <c r="L162" s="158"/>
      <c r="M162" s="158"/>
      <c r="Q162" s="158"/>
      <c r="R162" s="158"/>
      <c r="S162" s="158"/>
      <c r="T162" s="158"/>
      <c r="U162" s="158"/>
      <c r="V162" s="158" t="s">
        <v>33</v>
      </c>
      <c r="W162" s="353">
        <v>8068836366</v>
      </c>
      <c r="X162" s="472">
        <v>2378.91</v>
      </c>
      <c r="Y162" s="473">
        <f t="shared" si="3"/>
        <v>1.7246974454687229</v>
      </c>
      <c r="Z162" s="353">
        <f t="shared" si="4"/>
        <v>13916301468.345333</v>
      </c>
      <c r="AB162" s="574"/>
    </row>
    <row r="163" spans="1:28" x14ac:dyDescent="0.2">
      <c r="A163" s="158"/>
      <c r="B163" s="158"/>
      <c r="C163" s="158"/>
      <c r="D163" s="158"/>
      <c r="E163" s="158"/>
      <c r="F163" s="158"/>
      <c r="G163" s="158"/>
      <c r="H163" s="158"/>
      <c r="I163" s="158"/>
      <c r="J163" s="158"/>
      <c r="K163" s="158"/>
      <c r="L163" s="158"/>
      <c r="M163" s="158"/>
      <c r="Q163" s="158"/>
      <c r="R163" s="158"/>
      <c r="S163" s="158"/>
      <c r="T163" s="158"/>
      <c r="U163" s="158"/>
      <c r="V163" s="158" t="s">
        <v>34</v>
      </c>
      <c r="W163" s="353">
        <v>7790494732</v>
      </c>
      <c r="X163" s="472">
        <v>2390.8000000000002</v>
      </c>
      <c r="Y163" s="473">
        <f t="shared" si="3"/>
        <v>1.7161201271540905</v>
      </c>
      <c r="Z163" s="353">
        <f t="shared" si="4"/>
        <v>13369424810.073112</v>
      </c>
      <c r="AB163" s="574"/>
    </row>
    <row r="164" spans="1:28" x14ac:dyDescent="0.2">
      <c r="A164" s="158"/>
      <c r="B164" s="158"/>
      <c r="C164" s="158"/>
      <c r="D164" s="158"/>
      <c r="E164" s="158"/>
      <c r="F164" s="158"/>
      <c r="G164" s="158"/>
      <c r="H164" s="158"/>
      <c r="I164" s="158"/>
      <c r="J164" s="158"/>
      <c r="K164" s="158"/>
      <c r="L164" s="158"/>
      <c r="M164" s="158"/>
      <c r="Q164" s="158"/>
      <c r="R164" s="158"/>
      <c r="S164" s="158"/>
      <c r="T164" s="158"/>
      <c r="U164" s="158"/>
      <c r="V164" s="158" t="s">
        <v>35</v>
      </c>
      <c r="W164" s="353">
        <v>7960612564</v>
      </c>
      <c r="X164" s="472">
        <v>2408.25</v>
      </c>
      <c r="Y164" s="473">
        <f t="shared" si="3"/>
        <v>1.7036852486245198</v>
      </c>
      <c r="Z164" s="353">
        <f t="shared" si="4"/>
        <v>13562378195.301815</v>
      </c>
      <c r="AB164" s="574"/>
    </row>
    <row r="165" spans="1:28" x14ac:dyDescent="0.2">
      <c r="A165" s="158"/>
      <c r="B165" s="158"/>
      <c r="C165" s="158"/>
      <c r="D165" s="158"/>
      <c r="E165" s="158"/>
      <c r="F165" s="158"/>
      <c r="G165" s="158"/>
      <c r="H165" s="158"/>
      <c r="I165" s="158"/>
      <c r="J165" s="158"/>
      <c r="K165" s="158"/>
      <c r="L165" s="158"/>
      <c r="M165" s="158"/>
      <c r="Q165" s="158"/>
      <c r="R165" s="158"/>
      <c r="S165" s="158"/>
      <c r="T165" s="158"/>
      <c r="U165" s="158"/>
      <c r="V165" s="158" t="s">
        <v>184</v>
      </c>
      <c r="W165" s="353">
        <v>8381522192</v>
      </c>
      <c r="X165" s="472">
        <v>2420.29</v>
      </c>
      <c r="Y165" s="473">
        <f t="shared" si="3"/>
        <v>1.695210078131133</v>
      </c>
      <c r="Z165" s="353">
        <f t="shared" si="4"/>
        <v>14208440889.958145</v>
      </c>
      <c r="AB165" s="574"/>
    </row>
    <row r="166" spans="1:28" x14ac:dyDescent="0.2">
      <c r="A166" s="158"/>
      <c r="B166" s="158"/>
      <c r="C166" s="158"/>
      <c r="D166" s="158"/>
      <c r="E166" s="158"/>
      <c r="F166" s="158"/>
      <c r="G166" s="158"/>
      <c r="H166" s="158"/>
      <c r="I166" s="158"/>
      <c r="J166" s="158"/>
      <c r="K166" s="158"/>
      <c r="L166" s="158"/>
      <c r="M166" s="158"/>
      <c r="Q166" s="158"/>
      <c r="R166" s="158"/>
      <c r="S166" s="158"/>
      <c r="T166" s="158"/>
      <c r="U166" s="158"/>
      <c r="V166" s="158" t="s">
        <v>129</v>
      </c>
      <c r="W166" s="353">
        <v>8158349756</v>
      </c>
      <c r="X166" s="472">
        <v>2424.4</v>
      </c>
      <c r="Y166" s="473">
        <f t="shared" si="3"/>
        <v>1.6923362481438704</v>
      </c>
      <c r="Z166" s="353">
        <f t="shared" si="4"/>
        <v>13806671017.1145</v>
      </c>
      <c r="AB166" s="574"/>
    </row>
    <row r="167" spans="1:28" x14ac:dyDescent="0.2">
      <c r="A167" s="158"/>
      <c r="B167" s="158"/>
      <c r="C167" s="158"/>
      <c r="D167" s="158"/>
      <c r="E167" s="158"/>
      <c r="F167" s="158"/>
      <c r="G167" s="158"/>
      <c r="H167" s="158"/>
      <c r="I167" s="158"/>
      <c r="J167" s="158"/>
      <c r="K167" s="158"/>
      <c r="L167" s="158"/>
      <c r="M167" s="158"/>
      <c r="Q167" s="158"/>
      <c r="R167" s="158"/>
      <c r="S167" s="158"/>
      <c r="T167" s="158"/>
      <c r="U167" s="158"/>
      <c r="V167" s="158" t="s">
        <v>130</v>
      </c>
      <c r="W167" s="353">
        <v>7917643278</v>
      </c>
      <c r="X167" s="472">
        <v>2428.52</v>
      </c>
      <c r="Y167" s="473">
        <f t="shared" si="3"/>
        <v>1.6894651886745835</v>
      </c>
      <c r="Z167" s="353">
        <f t="shared" si="4"/>
        <v>13376582694.524319</v>
      </c>
      <c r="AB167" s="574"/>
    </row>
    <row r="168" spans="1:28" x14ac:dyDescent="0.2">
      <c r="A168" s="158"/>
      <c r="B168" s="158"/>
      <c r="C168" s="158"/>
      <c r="D168" s="158"/>
      <c r="E168" s="158"/>
      <c r="F168" s="158"/>
      <c r="G168" s="158"/>
      <c r="H168" s="158"/>
      <c r="I168" s="158"/>
      <c r="J168" s="158"/>
      <c r="K168" s="158"/>
      <c r="L168" s="158"/>
      <c r="M168" s="158"/>
      <c r="Q168" s="158"/>
      <c r="R168" s="158"/>
      <c r="S168" s="158"/>
      <c r="T168" s="158"/>
      <c r="U168" s="158"/>
      <c r="V168" s="158" t="s">
        <v>185</v>
      </c>
      <c r="W168" s="353">
        <v>8638207679</v>
      </c>
      <c r="X168" s="472">
        <v>2439.21</v>
      </c>
      <c r="Y168" s="473">
        <f t="shared" si="3"/>
        <v>1.6820609951582683</v>
      </c>
      <c r="Z168" s="353">
        <f t="shared" si="4"/>
        <v>14529992204.922535</v>
      </c>
      <c r="AB168" s="574"/>
    </row>
    <row r="169" spans="1:28" x14ac:dyDescent="0.2">
      <c r="A169" s="158"/>
      <c r="B169" s="158"/>
      <c r="C169" s="158"/>
      <c r="D169" s="158"/>
      <c r="E169" s="158"/>
      <c r="F169" s="158"/>
      <c r="G169" s="158"/>
      <c r="H169" s="158"/>
      <c r="I169" s="158"/>
      <c r="J169" s="158"/>
      <c r="K169" s="158"/>
      <c r="L169" s="158"/>
      <c r="M169" s="158"/>
      <c r="Q169" s="158"/>
      <c r="R169" s="158"/>
      <c r="S169" s="158"/>
      <c r="T169" s="158"/>
      <c r="U169" s="158"/>
      <c r="V169" s="158" t="s">
        <v>186</v>
      </c>
      <c r="W169" s="353">
        <v>13620551583</v>
      </c>
      <c r="X169" s="472">
        <v>2460.19</v>
      </c>
      <c r="Y169" s="473">
        <f t="shared" si="3"/>
        <v>1.6677167210662589</v>
      </c>
      <c r="Z169" s="353">
        <f t="shared" si="4"/>
        <v>22715221625.114601</v>
      </c>
      <c r="AB169" s="574"/>
    </row>
    <row r="170" spans="1:28" x14ac:dyDescent="0.2">
      <c r="A170" s="158"/>
      <c r="B170" s="158"/>
      <c r="C170" s="158"/>
      <c r="D170" s="158"/>
      <c r="E170" s="158"/>
      <c r="F170" s="158"/>
      <c r="G170" s="158"/>
      <c r="H170" s="158"/>
      <c r="I170" s="158"/>
      <c r="J170" s="158"/>
      <c r="K170" s="158"/>
      <c r="L170" s="158"/>
      <c r="M170" s="158"/>
      <c r="Q170" s="158"/>
      <c r="R170" s="158"/>
      <c r="S170" s="158"/>
      <c r="T170" s="158"/>
      <c r="U170" s="158"/>
      <c r="V170" s="398" t="s">
        <v>533</v>
      </c>
      <c r="W170" s="353">
        <v>8260944272</v>
      </c>
      <c r="X170" s="472">
        <v>2474.21</v>
      </c>
      <c r="Y170" s="473">
        <f t="shared" si="3"/>
        <v>1.6582666790611951</v>
      </c>
      <c r="Z170" s="353">
        <f t="shared" si="4"/>
        <v>13698848623.839043</v>
      </c>
      <c r="AB170" s="574"/>
    </row>
    <row r="171" spans="1:28" x14ac:dyDescent="0.2">
      <c r="A171" s="158"/>
      <c r="B171" s="158"/>
      <c r="C171" s="158"/>
      <c r="D171" s="158"/>
      <c r="E171" s="158"/>
      <c r="F171" s="158"/>
      <c r="G171" s="158"/>
      <c r="H171" s="158"/>
      <c r="I171" s="158"/>
      <c r="J171" s="158"/>
      <c r="K171" s="158"/>
      <c r="L171" s="158"/>
      <c r="M171" s="158"/>
      <c r="Q171" s="158"/>
      <c r="R171" s="158"/>
      <c r="S171" s="158"/>
      <c r="T171" s="158"/>
      <c r="U171" s="158"/>
      <c r="V171" s="158" t="s">
        <v>31</v>
      </c>
      <c r="W171" s="353">
        <v>8501933920</v>
      </c>
      <c r="X171" s="472">
        <v>2485.1</v>
      </c>
      <c r="Y171" s="473">
        <f t="shared" si="3"/>
        <v>1.6509999597601706</v>
      </c>
      <c r="Z171" s="353">
        <f t="shared" si="4"/>
        <v>14036692559.803629</v>
      </c>
      <c r="AB171" s="574"/>
    </row>
    <row r="172" spans="1:28" x14ac:dyDescent="0.2">
      <c r="A172" s="158"/>
      <c r="B172" s="158"/>
      <c r="C172" s="158"/>
      <c r="D172" s="158"/>
      <c r="E172" s="158"/>
      <c r="F172" s="158"/>
      <c r="G172" s="158"/>
      <c r="H172" s="158"/>
      <c r="I172" s="158"/>
      <c r="J172" s="158"/>
      <c r="K172" s="158"/>
      <c r="L172" s="158"/>
      <c r="M172" s="158"/>
      <c r="Q172" s="158"/>
      <c r="R172" s="158"/>
      <c r="S172" s="158"/>
      <c r="T172" s="158"/>
      <c r="U172" s="158"/>
      <c r="V172" s="158" t="s">
        <v>300</v>
      </c>
      <c r="W172" s="353">
        <v>8686723219</v>
      </c>
      <c r="X172" s="472">
        <v>2503.2399999999998</v>
      </c>
      <c r="Y172" s="473">
        <f t="shared" si="3"/>
        <v>1.6390358095907704</v>
      </c>
      <c r="Z172" s="353">
        <f t="shared" si="4"/>
        <v>14237850423.944609</v>
      </c>
      <c r="AB172" s="574"/>
    </row>
    <row r="173" spans="1:28" x14ac:dyDescent="0.2">
      <c r="A173" s="158"/>
      <c r="B173" s="158"/>
      <c r="C173" s="158"/>
      <c r="D173" s="158"/>
      <c r="E173" s="158"/>
      <c r="F173" s="158"/>
      <c r="G173" s="158"/>
      <c r="H173" s="158"/>
      <c r="I173" s="158"/>
      <c r="J173" s="158"/>
      <c r="K173" s="158"/>
      <c r="L173" s="158"/>
      <c r="M173" s="158"/>
      <c r="Q173" s="158"/>
      <c r="R173" s="158"/>
      <c r="S173" s="158"/>
      <c r="T173" s="158"/>
      <c r="U173" s="158"/>
      <c r="V173" s="158" t="s">
        <v>32</v>
      </c>
      <c r="W173" s="353">
        <v>8564665433</v>
      </c>
      <c r="X173" s="472">
        <v>2526.02</v>
      </c>
      <c r="Y173" s="473">
        <f t="shared" si="3"/>
        <v>1.6242547564944061</v>
      </c>
      <c r="Z173" s="353">
        <f t="shared" si="4"/>
        <v>13911198567.333471</v>
      </c>
      <c r="AB173" s="574"/>
    </row>
    <row r="174" spans="1:28" x14ac:dyDescent="0.2">
      <c r="A174" s="158"/>
      <c r="B174" s="158"/>
      <c r="C174" s="158"/>
      <c r="D174" s="158"/>
      <c r="E174" s="158"/>
      <c r="F174" s="158"/>
      <c r="G174" s="158"/>
      <c r="H174" s="158"/>
      <c r="I174" s="158"/>
      <c r="J174" s="158"/>
      <c r="K174" s="158"/>
      <c r="L174" s="158"/>
      <c r="M174" s="158"/>
      <c r="Q174" s="158"/>
      <c r="R174" s="158"/>
      <c r="S174" s="158"/>
      <c r="T174" s="158"/>
      <c r="U174" s="158"/>
      <c r="V174" s="158" t="s">
        <v>33</v>
      </c>
      <c r="W174" s="353">
        <v>9157690507</v>
      </c>
      <c r="X174" s="472">
        <v>2543.6999999999998</v>
      </c>
      <c r="Y174" s="473">
        <f t="shared" ref="Y174:Y237" si="5">$X$286/X174</f>
        <v>1.6129653654125879</v>
      </c>
      <c r="Z174" s="353">
        <f t="shared" ref="Z174:Z193" si="6">Y174*W174</f>
        <v>14771037614.958643</v>
      </c>
      <c r="AB174" s="574"/>
    </row>
    <row r="175" spans="1:28" x14ac:dyDescent="0.2">
      <c r="A175" s="158"/>
      <c r="B175" s="158"/>
      <c r="C175" s="158"/>
      <c r="D175" s="158"/>
      <c r="E175" s="158"/>
      <c r="F175" s="158"/>
      <c r="G175" s="158"/>
      <c r="H175" s="158"/>
      <c r="I175" s="158"/>
      <c r="J175" s="158"/>
      <c r="K175" s="158"/>
      <c r="L175" s="158"/>
      <c r="M175" s="158"/>
      <c r="Q175" s="158"/>
      <c r="R175" s="158"/>
      <c r="S175" s="158"/>
      <c r="T175" s="158"/>
      <c r="U175" s="158"/>
      <c r="V175" s="158" t="s">
        <v>34</v>
      </c>
      <c r="W175" s="353">
        <v>9126992497</v>
      </c>
      <c r="X175" s="472">
        <v>2540.9</v>
      </c>
      <c r="Y175" s="473">
        <f t="shared" si="5"/>
        <v>1.6147428076665746</v>
      </c>
      <c r="Z175" s="353">
        <f t="shared" si="6"/>
        <v>14737745490.157541</v>
      </c>
      <c r="AB175" s="574"/>
    </row>
    <row r="176" spans="1:28" x14ac:dyDescent="0.2">
      <c r="A176" s="158"/>
      <c r="B176" s="158"/>
      <c r="C176" s="158"/>
      <c r="D176" s="158"/>
      <c r="E176" s="158"/>
      <c r="F176" s="158"/>
      <c r="G176" s="158"/>
      <c r="H176" s="158"/>
      <c r="I176" s="158"/>
      <c r="J176" s="158"/>
      <c r="K176" s="158"/>
      <c r="L176" s="158"/>
      <c r="M176" s="158"/>
      <c r="Q176" s="158"/>
      <c r="R176" s="158"/>
      <c r="S176" s="158"/>
      <c r="T176" s="158"/>
      <c r="U176" s="158"/>
      <c r="V176" s="158" t="s">
        <v>35</v>
      </c>
      <c r="W176" s="353">
        <v>8792864943</v>
      </c>
      <c r="X176" s="472">
        <v>2541.66</v>
      </c>
      <c r="Y176" s="473">
        <f t="shared" si="5"/>
        <v>1.6142599718294341</v>
      </c>
      <c r="Z176" s="353">
        <f t="shared" si="6"/>
        <v>14193969915.187199</v>
      </c>
      <c r="AB176" s="574"/>
    </row>
    <row r="177" spans="1:28" x14ac:dyDescent="0.2">
      <c r="A177" s="158"/>
      <c r="B177" s="158"/>
      <c r="C177" s="158"/>
      <c r="D177" s="158"/>
      <c r="E177" s="158"/>
      <c r="F177" s="158"/>
      <c r="G177" s="158"/>
      <c r="H177" s="158"/>
      <c r="I177" s="158"/>
      <c r="J177" s="158"/>
      <c r="K177" s="158"/>
      <c r="L177" s="158"/>
      <c r="M177" s="158"/>
      <c r="Q177" s="158"/>
      <c r="R177" s="158"/>
      <c r="S177" s="158"/>
      <c r="T177" s="158"/>
      <c r="U177" s="158"/>
      <c r="V177" s="158" t="s">
        <v>184</v>
      </c>
      <c r="W177" s="353">
        <v>9730905764</v>
      </c>
      <c r="X177" s="472">
        <v>2541.66</v>
      </c>
      <c r="Y177" s="473">
        <f t="shared" si="5"/>
        <v>1.6142599718294341</v>
      </c>
      <c r="Z177" s="353">
        <f t="shared" si="6"/>
        <v>15708211664.469519</v>
      </c>
      <c r="AB177" s="574"/>
    </row>
    <row r="178" spans="1:28" x14ac:dyDescent="0.2">
      <c r="A178" s="158"/>
      <c r="B178" s="158"/>
      <c r="C178" s="158"/>
      <c r="D178" s="158"/>
      <c r="E178" s="158"/>
      <c r="F178" s="158"/>
      <c r="G178" s="158"/>
      <c r="H178" s="158"/>
      <c r="I178" s="158"/>
      <c r="J178" s="158"/>
      <c r="K178" s="158"/>
      <c r="L178" s="158"/>
      <c r="M178" s="158"/>
      <c r="Q178" s="158"/>
      <c r="R178" s="158"/>
      <c r="S178" s="158"/>
      <c r="T178" s="158"/>
      <c r="U178" s="158"/>
      <c r="V178" s="158" t="s">
        <v>129</v>
      </c>
      <c r="W178" s="353">
        <v>9080640229</v>
      </c>
      <c r="X178" s="472">
        <v>2545.4699999999998</v>
      </c>
      <c r="Y178" s="473">
        <f t="shared" si="5"/>
        <v>1.6118437852341612</v>
      </c>
      <c r="Z178" s="353">
        <f t="shared" si="6"/>
        <v>14636573519.060961</v>
      </c>
      <c r="AB178" s="574"/>
    </row>
    <row r="179" spans="1:28" x14ac:dyDescent="0.2">
      <c r="A179" s="158"/>
      <c r="B179" s="158"/>
      <c r="C179" s="158"/>
      <c r="D179" s="158"/>
      <c r="E179" s="158"/>
      <c r="F179" s="158"/>
      <c r="G179" s="158"/>
      <c r="H179" s="158"/>
      <c r="I179" s="158"/>
      <c r="J179" s="158"/>
      <c r="K179" s="158"/>
      <c r="L179" s="158"/>
      <c r="M179" s="158"/>
      <c r="Q179" s="158"/>
      <c r="R179" s="158"/>
      <c r="S179" s="158"/>
      <c r="T179" s="158"/>
      <c r="U179" s="158"/>
      <c r="V179" s="158" t="s">
        <v>130</v>
      </c>
      <c r="W179" s="353">
        <v>9620547587</v>
      </c>
      <c r="X179" s="472">
        <v>2560.23</v>
      </c>
      <c r="Y179" s="473">
        <f t="shared" si="5"/>
        <v>1.6025513332786505</v>
      </c>
      <c r="Z179" s="353">
        <f t="shared" si="6"/>
        <v>15417421362.417555</v>
      </c>
      <c r="AB179" s="574"/>
    </row>
    <row r="180" spans="1:28" x14ac:dyDescent="0.2">
      <c r="A180" s="158"/>
      <c r="B180" s="158"/>
      <c r="C180" s="158"/>
      <c r="D180" s="158"/>
      <c r="E180" s="158"/>
      <c r="F180" s="158"/>
      <c r="G180" s="158"/>
      <c r="H180" s="158"/>
      <c r="I180" s="158"/>
      <c r="J180" s="158"/>
      <c r="K180" s="158"/>
      <c r="L180" s="158"/>
      <c r="M180" s="158"/>
      <c r="Q180" s="158"/>
      <c r="R180" s="158"/>
      <c r="S180" s="158"/>
      <c r="T180" s="158"/>
      <c r="U180" s="158"/>
      <c r="V180" s="158" t="s">
        <v>185</v>
      </c>
      <c r="W180" s="353">
        <v>9548674450</v>
      </c>
      <c r="X180" s="472">
        <v>2574.0500000000002</v>
      </c>
      <c r="Y180" s="473">
        <f t="shared" si="5"/>
        <v>1.5939472815213378</v>
      </c>
      <c r="Z180" s="353">
        <f t="shared" si="6"/>
        <v>15220083681.709755</v>
      </c>
      <c r="AB180" s="574"/>
    </row>
    <row r="181" spans="1:28" x14ac:dyDescent="0.2">
      <c r="A181" s="158"/>
      <c r="B181" s="158"/>
      <c r="C181" s="158"/>
      <c r="D181" s="158"/>
      <c r="E181" s="158"/>
      <c r="F181" s="158"/>
      <c r="G181" s="158"/>
      <c r="H181" s="158"/>
      <c r="I181" s="158"/>
      <c r="J181" s="158"/>
      <c r="K181" s="158"/>
      <c r="L181" s="158"/>
      <c r="M181" s="158"/>
      <c r="Q181" s="158"/>
      <c r="R181" s="158"/>
      <c r="S181" s="158"/>
      <c r="T181" s="158"/>
      <c r="U181" s="158"/>
      <c r="V181" s="158" t="s">
        <v>186</v>
      </c>
      <c r="W181" s="353">
        <v>15442267945</v>
      </c>
      <c r="X181" s="472">
        <v>2584.35</v>
      </c>
      <c r="Y181" s="473">
        <f t="shared" si="5"/>
        <v>1.5875945595604311</v>
      </c>
      <c r="Z181" s="353">
        <f t="shared" si="6"/>
        <v>24516060576.756439</v>
      </c>
      <c r="AB181" s="574"/>
    </row>
    <row r="182" spans="1:28" x14ac:dyDescent="0.2">
      <c r="A182" s="158"/>
      <c r="B182" s="158"/>
      <c r="C182" s="158"/>
      <c r="D182" s="158"/>
      <c r="E182" s="158"/>
      <c r="F182" s="158"/>
      <c r="G182" s="158"/>
      <c r="H182" s="158"/>
      <c r="I182" s="158"/>
      <c r="J182" s="158"/>
      <c r="K182" s="158"/>
      <c r="L182" s="158"/>
      <c r="M182" s="158"/>
      <c r="Q182" s="158"/>
      <c r="R182" s="158"/>
      <c r="S182" s="158"/>
      <c r="T182" s="158"/>
      <c r="U182" s="158"/>
      <c r="V182" s="398" t="s">
        <v>587</v>
      </c>
      <c r="W182" s="353">
        <v>8252205739</v>
      </c>
      <c r="X182" s="472">
        <v>2594.17</v>
      </c>
      <c r="Y182" s="473">
        <f t="shared" si="5"/>
        <v>1.581584861439304</v>
      </c>
      <c r="Z182" s="353">
        <f t="shared" si="6"/>
        <v>13051563670.284945</v>
      </c>
      <c r="AB182" s="574"/>
    </row>
    <row r="183" spans="1:28" x14ac:dyDescent="0.2">
      <c r="A183" s="158"/>
      <c r="B183" s="158"/>
      <c r="C183" s="158"/>
      <c r="D183" s="158"/>
      <c r="E183" s="158"/>
      <c r="F183" s="158"/>
      <c r="G183" s="158"/>
      <c r="H183" s="158"/>
      <c r="I183" s="158"/>
      <c r="J183" s="158"/>
      <c r="K183" s="158"/>
      <c r="L183" s="158"/>
      <c r="M183" s="158"/>
      <c r="Q183" s="158"/>
      <c r="R183" s="158"/>
      <c r="S183" s="158"/>
      <c r="T183" s="158"/>
      <c r="U183" s="158"/>
      <c r="V183" s="158" t="s">
        <v>31</v>
      </c>
      <c r="W183" s="353">
        <v>9974553640</v>
      </c>
      <c r="X183" s="472">
        <v>2600.14</v>
      </c>
      <c r="Y183" s="473">
        <f t="shared" si="5"/>
        <v>1.5779534948118177</v>
      </c>
      <c r="Z183" s="353">
        <f t="shared" si="6"/>
        <v>15739381775.425938</v>
      </c>
      <c r="AB183" s="574"/>
    </row>
    <row r="184" spans="1:28" x14ac:dyDescent="0.2">
      <c r="A184" s="158"/>
      <c r="B184" s="158"/>
      <c r="C184" s="158"/>
      <c r="D184" s="158"/>
      <c r="E184" s="158"/>
      <c r="F184" s="158"/>
      <c r="G184" s="158"/>
      <c r="H184" s="158"/>
      <c r="I184" s="158"/>
      <c r="J184" s="158"/>
      <c r="K184" s="158"/>
      <c r="L184" s="158"/>
      <c r="M184" s="158"/>
      <c r="Q184" s="158"/>
      <c r="R184" s="158"/>
      <c r="S184" s="158"/>
      <c r="T184" s="158"/>
      <c r="U184" s="158"/>
      <c r="V184" s="158" t="s">
        <v>300</v>
      </c>
      <c r="W184" s="353">
        <v>9804416269</v>
      </c>
      <c r="X184" s="472">
        <v>2607.16</v>
      </c>
      <c r="Y184" s="473">
        <f t="shared" si="5"/>
        <v>1.5737047208456711</v>
      </c>
      <c r="Z184" s="353">
        <f t="shared" si="6"/>
        <v>15429256167.661402</v>
      </c>
      <c r="AB184" s="574"/>
    </row>
    <row r="185" spans="1:28" x14ac:dyDescent="0.2">
      <c r="A185" s="158"/>
      <c r="B185" s="158"/>
      <c r="C185" s="158"/>
      <c r="D185" s="158"/>
      <c r="E185" s="158"/>
      <c r="F185" s="158"/>
      <c r="G185" s="158"/>
      <c r="H185" s="158"/>
      <c r="I185" s="158"/>
      <c r="J185" s="158"/>
      <c r="K185" s="158"/>
      <c r="L185" s="158"/>
      <c r="M185" s="158"/>
      <c r="Q185" s="158"/>
      <c r="R185" s="158"/>
      <c r="S185" s="158"/>
      <c r="T185" s="158"/>
      <c r="U185" s="158"/>
      <c r="V185" s="158" t="s">
        <v>32</v>
      </c>
      <c r="W185" s="353">
        <v>9789436194</v>
      </c>
      <c r="X185" s="472">
        <v>2610.29</v>
      </c>
      <c r="Y185" s="473">
        <f t="shared" si="5"/>
        <v>1.571817690754667</v>
      </c>
      <c r="Z185" s="353">
        <f t="shared" si="6"/>
        <v>15387208992.243237</v>
      </c>
      <c r="AB185" s="574"/>
    </row>
    <row r="186" spans="1:28" x14ac:dyDescent="0.2">
      <c r="A186" s="158"/>
      <c r="B186" s="158"/>
      <c r="C186" s="158"/>
      <c r="D186" s="158"/>
      <c r="E186" s="158"/>
      <c r="F186" s="158"/>
      <c r="G186" s="158"/>
      <c r="H186" s="158"/>
      <c r="I186" s="158"/>
      <c r="J186" s="158"/>
      <c r="K186" s="158"/>
      <c r="L186" s="158"/>
      <c r="M186" s="158"/>
      <c r="Q186" s="158"/>
      <c r="R186" s="158"/>
      <c r="S186" s="158"/>
      <c r="T186" s="158"/>
      <c r="U186" s="158"/>
      <c r="V186" s="158" t="s">
        <v>33</v>
      </c>
      <c r="W186" s="353">
        <v>10376028542</v>
      </c>
      <c r="X186" s="472">
        <v>2613.6799999999998</v>
      </c>
      <c r="Y186" s="473">
        <f t="shared" si="5"/>
        <v>1.5697790089069816</v>
      </c>
      <c r="Z186" s="353">
        <f t="shared" si="6"/>
        <v>16288071801.051313</v>
      </c>
      <c r="AB186" s="574"/>
    </row>
    <row r="187" spans="1:28" x14ac:dyDescent="0.2">
      <c r="A187" s="158"/>
      <c r="B187" s="158"/>
      <c r="C187" s="158"/>
      <c r="D187" s="158"/>
      <c r="E187" s="158"/>
      <c r="F187" s="158"/>
      <c r="G187" s="158"/>
      <c r="H187" s="158"/>
      <c r="I187" s="158"/>
      <c r="J187" s="158"/>
      <c r="K187" s="158"/>
      <c r="L187" s="158"/>
      <c r="M187" s="158"/>
      <c r="Q187" s="158"/>
      <c r="R187" s="158"/>
      <c r="U187" s="158"/>
      <c r="V187" s="158" t="s">
        <v>34</v>
      </c>
      <c r="W187" s="353">
        <v>10181450944</v>
      </c>
      <c r="X187" s="472">
        <v>2611.85</v>
      </c>
      <c r="Y187" s="473">
        <f t="shared" si="5"/>
        <v>1.5708788789555295</v>
      </c>
      <c r="Z187" s="353">
        <f t="shared" si="6"/>
        <v>15993826245.051437</v>
      </c>
      <c r="AB187" s="574"/>
    </row>
    <row r="188" spans="1:28" x14ac:dyDescent="0.2">
      <c r="A188" s="158"/>
      <c r="B188" s="158"/>
      <c r="C188" s="158"/>
      <c r="D188" s="158"/>
      <c r="E188" s="158"/>
      <c r="F188" s="158"/>
      <c r="G188" s="158"/>
      <c r="H188" s="158"/>
      <c r="I188" s="158"/>
      <c r="J188" s="158"/>
      <c r="K188" s="158"/>
      <c r="L188" s="158"/>
      <c r="M188" s="158"/>
      <c r="V188" s="158" t="s">
        <v>35</v>
      </c>
      <c r="W188" s="353">
        <v>10488262192</v>
      </c>
      <c r="X188" s="472">
        <v>2614.7199999999998</v>
      </c>
      <c r="Y188" s="473">
        <f t="shared" si="5"/>
        <v>1.5691546322359564</v>
      </c>
      <c r="Z188" s="353">
        <f t="shared" si="6"/>
        <v>16457705202.682047</v>
      </c>
      <c r="AB188" s="574"/>
    </row>
    <row r="189" spans="1:28" x14ac:dyDescent="0.2">
      <c r="V189" s="158" t="s">
        <v>184</v>
      </c>
      <c r="W189" s="353">
        <v>10671412197</v>
      </c>
      <c r="X189" s="472">
        <v>2614.1999999999998</v>
      </c>
      <c r="Y189" s="473">
        <f t="shared" si="5"/>
        <v>1.5694667584729554</v>
      </c>
      <c r="Z189" s="353">
        <f t="shared" si="6"/>
        <v>16748426709.154348</v>
      </c>
      <c r="AB189" s="574"/>
    </row>
    <row r="190" spans="1:28" x14ac:dyDescent="0.2">
      <c r="V190" s="158" t="s">
        <v>129</v>
      </c>
      <c r="W190" s="353">
        <v>11102411521</v>
      </c>
      <c r="X190" s="541">
        <v>2618.38</v>
      </c>
      <c r="Y190" s="473">
        <f t="shared" si="5"/>
        <v>1.5669612508497619</v>
      </c>
      <c r="Z190" s="353">
        <f t="shared" si="6"/>
        <v>17397048644.394966</v>
      </c>
      <c r="AB190" s="571"/>
    </row>
    <row r="191" spans="1:28" x14ac:dyDescent="0.2">
      <c r="V191" s="158" t="s">
        <v>130</v>
      </c>
      <c r="W191" s="353">
        <v>11067651503</v>
      </c>
      <c r="X191" s="541">
        <v>2629.64</v>
      </c>
      <c r="Y191" s="473">
        <f t="shared" si="5"/>
        <v>1.560251593373998</v>
      </c>
      <c r="Z191" s="353">
        <f t="shared" si="6"/>
        <v>17268320892.463875</v>
      </c>
      <c r="AB191" s="571"/>
    </row>
    <row r="192" spans="1:28" x14ac:dyDescent="0.2">
      <c r="V192" s="158" t="s">
        <v>185</v>
      </c>
      <c r="W192" s="353">
        <v>11079894160</v>
      </c>
      <c r="X192" s="541">
        <v>2640.68</v>
      </c>
      <c r="Y192" s="473">
        <f t="shared" si="5"/>
        <v>1.5537285850614235</v>
      </c>
      <c r="Z192" s="353">
        <f t="shared" si="6"/>
        <v>17215148275.84713</v>
      </c>
      <c r="AB192" s="571"/>
    </row>
    <row r="193" spans="21:28" x14ac:dyDescent="0.2">
      <c r="V193" s="158" t="s">
        <v>186</v>
      </c>
      <c r="W193" s="353">
        <v>17660861204</v>
      </c>
      <c r="X193" s="541">
        <v>2657.05</v>
      </c>
      <c r="Y193" s="473">
        <f t="shared" si="5"/>
        <v>1.5441561129824426</v>
      </c>
      <c r="Z193" s="353">
        <f t="shared" si="6"/>
        <v>27271126788.691063</v>
      </c>
      <c r="AB193" s="571"/>
    </row>
    <row r="194" spans="21:28" x14ac:dyDescent="0.2">
      <c r="V194" s="398" t="s">
        <v>596</v>
      </c>
      <c r="W194" s="353">
        <v>10970990837</v>
      </c>
      <c r="X194" s="541">
        <v>2670.07</v>
      </c>
      <c r="Y194" s="473">
        <f t="shared" si="5"/>
        <v>1.5366263805817824</v>
      </c>
      <c r="Z194" s="353">
        <f t="shared" ref="Z194:Z207" si="7">Y194*W194</f>
        <v>16858313941.255209</v>
      </c>
      <c r="AB194" s="574"/>
    </row>
    <row r="195" spans="21:28" x14ac:dyDescent="0.2">
      <c r="V195" s="398" t="s">
        <v>31</v>
      </c>
      <c r="W195" s="353">
        <v>11454994004</v>
      </c>
      <c r="X195" s="541">
        <v>2681.28</v>
      </c>
      <c r="Y195" s="473">
        <f t="shared" si="5"/>
        <v>1.5302019930779327</v>
      </c>
      <c r="Z195" s="353">
        <f t="shared" si="7"/>
        <v>17528454655.61657</v>
      </c>
      <c r="AB195" s="574"/>
    </row>
    <row r="196" spans="21:28" x14ac:dyDescent="0.2">
      <c r="V196" s="398" t="s">
        <v>300</v>
      </c>
      <c r="W196" s="353">
        <v>11357971745</v>
      </c>
      <c r="X196" s="541">
        <v>2693.08</v>
      </c>
      <c r="Y196" s="473">
        <f t="shared" si="5"/>
        <v>1.5234972596432337</v>
      </c>
      <c r="Z196" s="353">
        <f t="shared" si="7"/>
        <v>17303838828.612778</v>
      </c>
      <c r="AB196" s="574"/>
    </row>
    <row r="197" spans="21:28" x14ac:dyDescent="0.2">
      <c r="V197" s="398" t="s">
        <v>32</v>
      </c>
      <c r="W197" s="353">
        <v>11520862404</v>
      </c>
      <c r="X197" s="541">
        <v>2700.08</v>
      </c>
      <c r="Y197" s="473">
        <f t="shared" si="5"/>
        <v>1.5195475689609197</v>
      </c>
      <c r="Z197" s="353">
        <f t="shared" si="7"/>
        <v>17506498458.331455</v>
      </c>
      <c r="AB197" s="574"/>
    </row>
    <row r="198" spans="21:28" x14ac:dyDescent="0.2">
      <c r="V198" s="398" t="s">
        <v>33</v>
      </c>
      <c r="W198" s="353">
        <v>11896865409</v>
      </c>
      <c r="X198" s="541">
        <v>2707.1</v>
      </c>
      <c r="Y198" s="473">
        <f t="shared" si="5"/>
        <v>1.515607107236526</v>
      </c>
      <c r="Z198" s="353">
        <f t="shared" si="7"/>
        <v>18030973767.716782</v>
      </c>
      <c r="AB198" s="574"/>
    </row>
    <row r="199" spans="21:28" x14ac:dyDescent="0.2">
      <c r="V199" s="398" t="s">
        <v>34</v>
      </c>
      <c r="W199" s="353">
        <v>11969218888</v>
      </c>
      <c r="X199" s="541">
        <v>2715.49</v>
      </c>
      <c r="Y199" s="473">
        <f t="shared" si="5"/>
        <v>1.5109243635586946</v>
      </c>
      <c r="Z199" s="353">
        <f t="shared" si="7"/>
        <v>18084584430.646107</v>
      </c>
      <c r="AB199" s="574"/>
    </row>
    <row r="200" spans="21:28" x14ac:dyDescent="0.2">
      <c r="V200" s="398" t="s">
        <v>35</v>
      </c>
      <c r="W200" s="353">
        <v>12247305506</v>
      </c>
      <c r="X200" s="541">
        <v>2724.18</v>
      </c>
      <c r="Y200" s="473">
        <f t="shared" si="5"/>
        <v>1.5061045892708997</v>
      </c>
      <c r="Z200" s="353">
        <f t="shared" si="7"/>
        <v>18445723028.78936</v>
      </c>
      <c r="AB200" s="574"/>
    </row>
    <row r="201" spans="21:28" x14ac:dyDescent="0.2">
      <c r="V201" s="398" t="s">
        <v>184</v>
      </c>
      <c r="W201" s="353">
        <v>12699116969</v>
      </c>
      <c r="X201" s="541">
        <v>2740.25</v>
      </c>
      <c r="Y201" s="473">
        <f t="shared" si="5"/>
        <v>1.4972721467019432</v>
      </c>
      <c r="Z201" s="353">
        <f t="shared" si="7"/>
        <v>19014034125.393703</v>
      </c>
      <c r="AB201" s="574"/>
    </row>
    <row r="202" spans="21:28" x14ac:dyDescent="0.2">
      <c r="V202" s="398" t="s">
        <v>129</v>
      </c>
      <c r="W202" s="353">
        <v>12633834756</v>
      </c>
      <c r="X202" s="541">
        <v>2747.1</v>
      </c>
      <c r="Y202" s="473">
        <f t="shared" si="5"/>
        <v>1.4935386407484255</v>
      </c>
      <c r="Z202" s="353">
        <f t="shared" si="7"/>
        <v>18869120388.916454</v>
      </c>
      <c r="AB202" s="574"/>
    </row>
    <row r="203" spans="21:28" x14ac:dyDescent="0.2">
      <c r="V203" s="398" t="s">
        <v>130</v>
      </c>
      <c r="W203" s="353">
        <v>13431463826</v>
      </c>
      <c r="X203" s="541">
        <v>2755.34</v>
      </c>
      <c r="Y203" s="473">
        <f t="shared" si="5"/>
        <v>1.489072129029448</v>
      </c>
      <c r="Z203" s="353">
        <f t="shared" si="7"/>
        <v>20000418435.363834</v>
      </c>
      <c r="AB203" s="574"/>
    </row>
    <row r="204" spans="21:28" x14ac:dyDescent="0.2">
      <c r="V204" s="398" t="s">
        <v>185</v>
      </c>
      <c r="W204" s="353">
        <v>12416855753</v>
      </c>
      <c r="X204" s="541">
        <v>2767.19</v>
      </c>
      <c r="Y204" s="473">
        <f t="shared" si="5"/>
        <v>1.4826954419465233</v>
      </c>
      <c r="Z204" s="353">
        <f t="shared" si="7"/>
        <v>18410415428.280563</v>
      </c>
      <c r="AB204" s="571"/>
    </row>
    <row r="205" spans="21:28" x14ac:dyDescent="0.2">
      <c r="V205" s="398" t="s">
        <v>186</v>
      </c>
      <c r="W205" s="353">
        <v>19876845189</v>
      </c>
      <c r="X205" s="541">
        <v>2794.03</v>
      </c>
      <c r="Y205" s="473">
        <f t="shared" si="5"/>
        <v>1.4684523788219881</v>
      </c>
      <c r="Z205" s="353">
        <f t="shared" si="7"/>
        <v>29188200601.263439</v>
      </c>
      <c r="AB205" s="571"/>
    </row>
    <row r="206" spans="21:28" x14ac:dyDescent="0.2">
      <c r="U206" s="45">
        <v>2008</v>
      </c>
      <c r="V206" s="398" t="s">
        <v>608</v>
      </c>
      <c r="W206" s="353">
        <v>14076323766</v>
      </c>
      <c r="X206" s="541">
        <v>2813.31</v>
      </c>
      <c r="Y206" s="473">
        <f t="shared" si="5"/>
        <v>1.4583888728934955</v>
      </c>
      <c r="Z206" s="353">
        <f t="shared" si="7"/>
        <v>20528753951.580666</v>
      </c>
      <c r="AB206" s="571"/>
    </row>
    <row r="207" spans="21:28" x14ac:dyDescent="0.2">
      <c r="U207" s="45"/>
      <c r="V207" s="398" t="s">
        <v>31</v>
      </c>
      <c r="W207" s="353">
        <v>13602455874</v>
      </c>
      <c r="X207" s="541">
        <v>2826.81</v>
      </c>
      <c r="Y207" s="473">
        <f t="shared" si="5"/>
        <v>1.4514240433562919</v>
      </c>
      <c r="Z207" s="353">
        <f t="shared" si="7"/>
        <v>19742931504.216625</v>
      </c>
    </row>
    <row r="208" spans="21:28" x14ac:dyDescent="0.2">
      <c r="U208" s="45"/>
      <c r="V208" s="398" t="s">
        <v>300</v>
      </c>
      <c r="W208" s="353">
        <v>13292958883</v>
      </c>
      <c r="X208" s="541">
        <v>2841.23</v>
      </c>
      <c r="Y208" s="473">
        <f t="shared" si="5"/>
        <v>1.4440576792445523</v>
      </c>
      <c r="Z208" s="353">
        <f t="shared" ref="Z208:Z213" si="8">Y208*W208</f>
        <v>19195799354.878235</v>
      </c>
    </row>
    <row r="209" spans="21:26" x14ac:dyDescent="0.2">
      <c r="U209" s="45"/>
      <c r="V209" s="398" t="s">
        <v>32</v>
      </c>
      <c r="W209" s="353">
        <v>13841308082</v>
      </c>
      <c r="X209" s="541">
        <v>2859.41</v>
      </c>
      <c r="Y209" s="473">
        <f t="shared" si="5"/>
        <v>1.4348764255563211</v>
      </c>
      <c r="Z209" s="353">
        <f t="shared" si="8"/>
        <v>19860566665.72398</v>
      </c>
    </row>
    <row r="210" spans="21:26" x14ac:dyDescent="0.2">
      <c r="U210" s="45"/>
      <c r="V210" s="398" t="s">
        <v>33</v>
      </c>
      <c r="W210" s="353">
        <v>13883137127</v>
      </c>
      <c r="X210" s="541">
        <v>2886.86</v>
      </c>
      <c r="Y210" s="473">
        <f t="shared" si="5"/>
        <v>1.4212327580831767</v>
      </c>
      <c r="Z210" s="353">
        <f t="shared" si="8"/>
        <v>19731169269.853161</v>
      </c>
    </row>
    <row r="211" spans="21:26" x14ac:dyDescent="0.2">
      <c r="U211" s="45"/>
      <c r="V211" s="398" t="s">
        <v>34</v>
      </c>
      <c r="W211" s="353">
        <v>14180042375</v>
      </c>
      <c r="X211" s="541">
        <v>2913.13</v>
      </c>
      <c r="Y211" s="473">
        <f t="shared" si="5"/>
        <v>1.4084163768867162</v>
      </c>
      <c r="Z211" s="353">
        <f t="shared" si="8"/>
        <v>19971403905.897606</v>
      </c>
    </row>
    <row r="212" spans="21:26" x14ac:dyDescent="0.2">
      <c r="U212" s="45"/>
      <c r="V212" s="398" t="s">
        <v>35</v>
      </c>
      <c r="W212" s="353">
        <v>15346006170</v>
      </c>
      <c r="X212" s="541">
        <v>2930.03</v>
      </c>
      <c r="Y212" s="473">
        <f t="shared" si="5"/>
        <v>1.4002928297662478</v>
      </c>
      <c r="Z212" s="353">
        <f t="shared" si="8"/>
        <v>21488902405.399597</v>
      </c>
    </row>
    <row r="213" spans="21:26" x14ac:dyDescent="0.2">
      <c r="U213" s="45"/>
      <c r="V213" s="398" t="s">
        <v>184</v>
      </c>
      <c r="W213" s="353">
        <v>13834108160</v>
      </c>
      <c r="X213" s="541">
        <v>2936.18</v>
      </c>
      <c r="Y213" s="473">
        <f t="shared" si="5"/>
        <v>1.3973598348875069</v>
      </c>
      <c r="Z213" s="353">
        <f t="shared" si="8"/>
        <v>19331227094.273514</v>
      </c>
    </row>
    <row r="214" spans="21:26" x14ac:dyDescent="0.2">
      <c r="U214" s="45"/>
      <c r="V214" s="398" t="s">
        <v>129</v>
      </c>
      <c r="W214" s="353">
        <v>14757396649</v>
      </c>
      <c r="X214" s="541">
        <v>2937.18</v>
      </c>
      <c r="Y214" s="473">
        <f t="shared" si="5"/>
        <v>1.3968840860961875</v>
      </c>
      <c r="Z214" s="353">
        <f t="shared" ref="Z214:Z219" si="9">Y214*W214</f>
        <v>20614372531.197304</v>
      </c>
    </row>
    <row r="215" spans="21:26" x14ac:dyDescent="0.2">
      <c r="U215" s="45"/>
      <c r="V215" s="398" t="s">
        <v>130</v>
      </c>
      <c r="W215" s="353">
        <v>14883850387</v>
      </c>
      <c r="X215" s="541">
        <v>2955.28</v>
      </c>
      <c r="Y215" s="473">
        <f t="shared" si="5"/>
        <v>1.3883286862835329</v>
      </c>
      <c r="Z215" s="353">
        <f t="shared" si="9"/>
        <v>20663676454.624363</v>
      </c>
    </row>
    <row r="216" spans="21:26" x14ac:dyDescent="0.2">
      <c r="U216" s="45"/>
      <c r="V216" s="398" t="s">
        <v>185</v>
      </c>
      <c r="W216" s="353">
        <v>14881969345</v>
      </c>
      <c r="X216" s="541">
        <v>2966.51</v>
      </c>
      <c r="Y216" s="473">
        <f t="shared" si="5"/>
        <v>1.3830730386885597</v>
      </c>
      <c r="Z216" s="353">
        <f t="shared" si="9"/>
        <v>20582850563.659145</v>
      </c>
    </row>
    <row r="217" spans="21:26" x14ac:dyDescent="0.2">
      <c r="U217" s="45"/>
      <c r="V217" s="398" t="s">
        <v>186</v>
      </c>
      <c r="W217" s="353">
        <v>23819918038</v>
      </c>
      <c r="X217" s="541">
        <v>2975.11</v>
      </c>
      <c r="Y217" s="473">
        <f t="shared" si="5"/>
        <v>1.3790750594095678</v>
      </c>
      <c r="Z217" s="353">
        <f t="shared" si="9"/>
        <v>32849454883.385883</v>
      </c>
    </row>
    <row r="218" spans="21:26" x14ac:dyDescent="0.2">
      <c r="U218" s="45">
        <v>2009</v>
      </c>
      <c r="V218" s="882" t="s">
        <v>659</v>
      </c>
      <c r="W218" s="353">
        <v>14989401696</v>
      </c>
      <c r="X218" s="541">
        <v>2994.1507040000001</v>
      </c>
      <c r="Y218" s="473">
        <f t="shared" si="5"/>
        <v>1.3703051067265182</v>
      </c>
      <c r="Z218" s="353">
        <f t="shared" si="9"/>
        <v>20540053690.803932</v>
      </c>
    </row>
    <row r="219" spans="21:26" x14ac:dyDescent="0.2">
      <c r="U219" s="45"/>
      <c r="V219" s="474" t="s">
        <v>31</v>
      </c>
      <c r="W219" s="353">
        <v>13512607972</v>
      </c>
      <c r="X219" s="541">
        <v>3003.43</v>
      </c>
      <c r="Y219" s="473">
        <f t="shared" si="5"/>
        <v>1.3660714582993443</v>
      </c>
      <c r="Z219" s="353">
        <f t="shared" si="9"/>
        <v>18459188077.737385</v>
      </c>
    </row>
    <row r="220" spans="21:26" x14ac:dyDescent="0.2">
      <c r="U220" s="45"/>
      <c r="V220" s="474" t="s">
        <v>300</v>
      </c>
      <c r="W220" s="353">
        <v>15521512664</v>
      </c>
      <c r="X220" s="541">
        <v>3009.44</v>
      </c>
      <c r="Y220" s="473">
        <f t="shared" si="5"/>
        <v>1.3633433462704023</v>
      </c>
      <c r="Z220" s="353">
        <f t="shared" ref="Z220:Z225" si="10">Y220*W220</f>
        <v>21161151014.516186</v>
      </c>
    </row>
    <row r="221" spans="21:26" x14ac:dyDescent="0.2">
      <c r="U221" s="45"/>
      <c r="V221" s="474" t="s">
        <v>32</v>
      </c>
      <c r="W221" s="353">
        <v>15898484694</v>
      </c>
      <c r="X221" s="541">
        <v>3025.99</v>
      </c>
      <c r="Y221" s="473">
        <f t="shared" si="5"/>
        <v>1.3558868337304486</v>
      </c>
      <c r="Z221" s="353">
        <f t="shared" si="10"/>
        <v>21556546072.859661</v>
      </c>
    </row>
    <row r="222" spans="21:26" x14ac:dyDescent="0.2">
      <c r="U222" s="45"/>
      <c r="V222" s="474" t="s">
        <v>33</v>
      </c>
      <c r="W222" s="353">
        <v>15387311341</v>
      </c>
      <c r="X222" s="541">
        <v>3044.15</v>
      </c>
      <c r="Y222" s="473">
        <f t="shared" si="5"/>
        <v>1.347798235960777</v>
      </c>
      <c r="Z222" s="353">
        <f t="shared" si="10"/>
        <v>20738991081.579056</v>
      </c>
    </row>
    <row r="223" spans="21:26" x14ac:dyDescent="0.2">
      <c r="U223" s="45"/>
      <c r="V223" s="474" t="s">
        <v>34</v>
      </c>
      <c r="W223" s="353">
        <v>15595127380</v>
      </c>
      <c r="X223" s="541">
        <v>3056.93</v>
      </c>
      <c r="Y223" s="473">
        <f t="shared" si="5"/>
        <v>1.3421635431625847</v>
      </c>
      <c r="Z223" s="353">
        <f t="shared" si="10"/>
        <v>20931211420.412636</v>
      </c>
    </row>
    <row r="224" spans="21:26" x14ac:dyDescent="0.2">
      <c r="U224" s="45"/>
      <c r="V224" s="474" t="s">
        <v>35</v>
      </c>
      <c r="W224" s="353">
        <v>15796548651</v>
      </c>
      <c r="X224" s="541">
        <v>3063.96</v>
      </c>
      <c r="Y224" s="473">
        <f t="shared" si="5"/>
        <v>1.3390840611496233</v>
      </c>
      <c r="Z224" s="353">
        <f t="shared" si="10"/>
        <v>21152906519.728683</v>
      </c>
    </row>
    <row r="225" spans="21:26" x14ac:dyDescent="0.2">
      <c r="U225" s="45"/>
      <c r="V225" s="474" t="s">
        <v>184</v>
      </c>
      <c r="W225" s="353">
        <v>15761012840</v>
      </c>
      <c r="X225" s="541">
        <v>3066.41</v>
      </c>
      <c r="Y225" s="473">
        <f t="shared" si="5"/>
        <v>1.3380141598807727</v>
      </c>
      <c r="Z225" s="353">
        <f t="shared" si="10"/>
        <v>21088458353.98267</v>
      </c>
    </row>
    <row r="226" spans="21:26" x14ac:dyDescent="0.2">
      <c r="U226" s="45"/>
      <c r="V226" s="474" t="s">
        <v>129</v>
      </c>
      <c r="W226" s="353">
        <v>15664161656</v>
      </c>
      <c r="X226" s="541">
        <v>3071.32</v>
      </c>
      <c r="Y226" s="473">
        <f t="shared" si="5"/>
        <v>1.3358751286091972</v>
      </c>
      <c r="Z226" s="353">
        <f t="shared" ref="Z226:Z232" si="11">Y226*W226</f>
        <v>20925363966.764256</v>
      </c>
    </row>
    <row r="227" spans="21:26" x14ac:dyDescent="0.2">
      <c r="U227" s="45"/>
      <c r="V227" s="474" t="s">
        <v>130</v>
      </c>
      <c r="W227" s="353">
        <v>16042570908</v>
      </c>
      <c r="X227" s="541">
        <v>3078.69</v>
      </c>
      <c r="Y227" s="473">
        <f t="shared" si="5"/>
        <v>1.3326772101120929</v>
      </c>
      <c r="Z227" s="353">
        <f t="shared" si="11"/>
        <v>21379568640.698864</v>
      </c>
    </row>
    <row r="228" spans="21:26" x14ac:dyDescent="0.2">
      <c r="U228" s="45"/>
      <c r="V228" s="474" t="s">
        <v>185</v>
      </c>
      <c r="W228" s="353">
        <v>16443075940</v>
      </c>
      <c r="X228" s="541">
        <v>3090.08</v>
      </c>
      <c r="Y228" s="473">
        <f t="shared" si="5"/>
        <v>1.3277649769585254</v>
      </c>
      <c r="Z228" s="353">
        <f t="shared" si="11"/>
        <v>21832540346.601383</v>
      </c>
    </row>
    <row r="229" spans="21:26" x14ac:dyDescent="0.2">
      <c r="U229" s="45"/>
      <c r="V229" s="474" t="s">
        <v>186</v>
      </c>
      <c r="W229" s="353">
        <v>26971702588</v>
      </c>
      <c r="X229" s="541">
        <v>3097.5</v>
      </c>
      <c r="Y229" s="473">
        <f t="shared" si="5"/>
        <v>1.3245843422114607</v>
      </c>
      <c r="Z229" s="353">
        <f t="shared" si="11"/>
        <v>35726294930.849129</v>
      </c>
    </row>
    <row r="230" spans="21:26" x14ac:dyDescent="0.2">
      <c r="U230" s="45">
        <v>2010</v>
      </c>
      <c r="V230" s="882" t="s">
        <v>688</v>
      </c>
      <c r="W230" s="353">
        <f t="shared" ref="W230:W236" si="12">E40</f>
        <v>17150790372</v>
      </c>
      <c r="X230" s="541">
        <v>3124.76</v>
      </c>
      <c r="Y230" s="473">
        <f t="shared" si="5"/>
        <v>1.3130288406149591</v>
      </c>
      <c r="Z230" s="353">
        <f t="shared" si="11"/>
        <v>22519482397.777363</v>
      </c>
    </row>
    <row r="231" spans="21:26" x14ac:dyDescent="0.2">
      <c r="U231" s="45"/>
      <c r="V231" s="474" t="s">
        <v>31</v>
      </c>
      <c r="W231" s="353">
        <f t="shared" si="12"/>
        <v>17177739570</v>
      </c>
      <c r="X231" s="541">
        <v>3146.63</v>
      </c>
      <c r="Y231" s="473">
        <f t="shared" si="5"/>
        <v>1.3039029056482647</v>
      </c>
      <c r="Z231" s="353">
        <f t="shared" si="11"/>
        <v>22398104537.792175</v>
      </c>
    </row>
    <row r="232" spans="21:26" x14ac:dyDescent="0.2">
      <c r="U232" s="45"/>
      <c r="V232" s="474" t="s">
        <v>300</v>
      </c>
      <c r="W232" s="353">
        <f t="shared" si="12"/>
        <v>17554913889</v>
      </c>
      <c r="X232" s="541">
        <v>3168.97</v>
      </c>
      <c r="Y232" s="473">
        <f t="shared" si="5"/>
        <v>1.2947108997560721</v>
      </c>
      <c r="Z232" s="353">
        <f t="shared" si="11"/>
        <v>22728538356.367558</v>
      </c>
    </row>
    <row r="233" spans="21:26" x14ac:dyDescent="0.2">
      <c r="U233" s="45"/>
      <c r="V233" s="474" t="s">
        <v>32</v>
      </c>
      <c r="W233" s="353">
        <f t="shared" si="12"/>
        <v>17342880405</v>
      </c>
      <c r="X233" s="541">
        <v>3192.1</v>
      </c>
      <c r="Y233" s="473">
        <f t="shared" si="5"/>
        <v>1.2853294069734658</v>
      </c>
      <c r="Z233" s="353">
        <f t="shared" ref="Z233:Z238" si="13">Y233*W233</f>
        <v>22291314186.170391</v>
      </c>
    </row>
    <row r="234" spans="21:26" x14ac:dyDescent="0.2">
      <c r="U234" s="45"/>
      <c r="V234" s="474" t="s">
        <v>33</v>
      </c>
      <c r="W234" s="353">
        <f t="shared" si="12"/>
        <v>18104822298</v>
      </c>
      <c r="X234" s="541">
        <v>3205.83</v>
      </c>
      <c r="Y234" s="473">
        <f t="shared" si="5"/>
        <v>1.2798245696122377</v>
      </c>
      <c r="Z234" s="353">
        <f t="shared" si="13"/>
        <v>23170996405.443893</v>
      </c>
    </row>
    <row r="235" spans="21:26" x14ac:dyDescent="0.2">
      <c r="U235" s="45"/>
      <c r="V235" s="474" t="s">
        <v>34</v>
      </c>
      <c r="W235" s="353">
        <f t="shared" si="12"/>
        <v>18235304796</v>
      </c>
      <c r="X235" s="541">
        <v>3202.3</v>
      </c>
      <c r="Y235" s="473">
        <f t="shared" si="5"/>
        <v>1.2812353620835022</v>
      </c>
      <c r="Z235" s="353">
        <f t="shared" si="13"/>
        <v>23363717343.006084</v>
      </c>
    </row>
    <row r="236" spans="21:26" x14ac:dyDescent="0.2">
      <c r="U236" s="45"/>
      <c r="V236" s="474" t="s">
        <v>35</v>
      </c>
      <c r="W236" s="353">
        <f t="shared" si="12"/>
        <v>18406450269</v>
      </c>
      <c r="X236" s="541">
        <v>3200.06</v>
      </c>
      <c r="Y236" s="473">
        <f t="shared" si="5"/>
        <v>1.2821322100210619</v>
      </c>
      <c r="Z236" s="353">
        <f t="shared" si="13"/>
        <v>23599502762.03574</v>
      </c>
    </row>
    <row r="237" spans="21:26" x14ac:dyDescent="0.2">
      <c r="U237" s="45"/>
      <c r="V237" s="474" t="s">
        <v>184</v>
      </c>
      <c r="W237" s="353">
        <v>18988093247</v>
      </c>
      <c r="X237" s="541">
        <v>3197.82</v>
      </c>
      <c r="Y237" s="473">
        <f t="shared" si="5"/>
        <v>1.2830303144016859</v>
      </c>
      <c r="Z237" s="353">
        <f t="shared" si="13"/>
        <v>24362299248.586941</v>
      </c>
    </row>
    <row r="238" spans="21:26" x14ac:dyDescent="0.2">
      <c r="U238" s="45"/>
      <c r="V238" s="474" t="s">
        <v>129</v>
      </c>
      <c r="W238" s="353">
        <v>18902222834</v>
      </c>
      <c r="X238" s="541">
        <v>3215.09</v>
      </c>
      <c r="Y238" s="473">
        <f t="shared" ref="Y238:Y285" si="14">$X$286/X238</f>
        <v>1.276138459576559</v>
      </c>
      <c r="Z238" s="353">
        <f t="shared" si="13"/>
        <v>24121853529.953621</v>
      </c>
    </row>
    <row r="239" spans="21:26" x14ac:dyDescent="0.2">
      <c r="U239" s="45"/>
      <c r="V239" s="474" t="s">
        <v>130</v>
      </c>
      <c r="W239" s="353">
        <v>19189807710</v>
      </c>
      <c r="X239" s="541">
        <v>3244.67</v>
      </c>
      <c r="Y239" s="473">
        <f t="shared" si="14"/>
        <v>1.2645045567037632</v>
      </c>
      <c r="Z239" s="353">
        <f t="shared" ref="Z239:Z244" si="15">Y239*W239</f>
        <v>24265599291.564007</v>
      </c>
    </row>
    <row r="240" spans="21:26" x14ac:dyDescent="0.2">
      <c r="U240" s="45"/>
      <c r="V240" s="474" t="s">
        <v>185</v>
      </c>
      <c r="W240" s="353">
        <v>19834513168</v>
      </c>
      <c r="X240" s="541">
        <v>3278.09</v>
      </c>
      <c r="Y240" s="473">
        <f t="shared" si="14"/>
        <v>1.2516129819498547</v>
      </c>
      <c r="Z240" s="353">
        <f t="shared" si="15"/>
        <v>24825134171.72414</v>
      </c>
    </row>
    <row r="241" spans="21:26" x14ac:dyDescent="0.2">
      <c r="U241" s="45"/>
      <c r="V241" s="474" t="s">
        <v>186</v>
      </c>
      <c r="W241" s="353">
        <f>E51</f>
        <v>31563235195</v>
      </c>
      <c r="X241" s="541">
        <v>3297.76</v>
      </c>
      <c r="Y241" s="473">
        <f t="shared" si="14"/>
        <v>1.2441475425743533</v>
      </c>
      <c r="Z241" s="353">
        <f t="shared" si="15"/>
        <v>39269321503.555588</v>
      </c>
    </row>
    <row r="242" spans="21:26" x14ac:dyDescent="0.2">
      <c r="U242" s="45">
        <v>2011</v>
      </c>
      <c r="V242" s="882" t="s">
        <v>710</v>
      </c>
      <c r="W242" s="353">
        <v>22312834884</v>
      </c>
      <c r="X242" s="541">
        <v>3328.76</v>
      </c>
      <c r="Y242" s="473">
        <f t="shared" si="14"/>
        <v>1.2325610737932442</v>
      </c>
      <c r="Z242" s="353">
        <f t="shared" si="15"/>
        <v>27501931723.994396</v>
      </c>
    </row>
    <row r="243" spans="21:26" x14ac:dyDescent="0.2">
      <c r="U243" s="45"/>
      <c r="V243" s="474" t="s">
        <v>31</v>
      </c>
      <c r="W243" s="353">
        <v>18601081804</v>
      </c>
      <c r="X243" s="541">
        <v>3346.74</v>
      </c>
      <c r="Y243" s="473">
        <f t="shared" si="14"/>
        <v>1.2259392722470224</v>
      </c>
      <c r="Z243" s="353">
        <f t="shared" si="15"/>
        <v>22803796689.803089</v>
      </c>
    </row>
    <row r="244" spans="21:26" x14ac:dyDescent="0.2">
      <c r="U244" s="45"/>
      <c r="V244" s="474" t="s">
        <v>300</v>
      </c>
      <c r="W244" s="353">
        <v>20040005060</v>
      </c>
      <c r="X244" s="541">
        <v>3368.83</v>
      </c>
      <c r="Y244" s="473">
        <f t="shared" si="14"/>
        <v>1.2179005767581028</v>
      </c>
      <c r="Z244" s="353">
        <f t="shared" si="15"/>
        <v>24406733720.809299</v>
      </c>
    </row>
    <row r="245" spans="21:26" x14ac:dyDescent="0.2">
      <c r="U245" s="45"/>
      <c r="V245" s="474" t="s">
        <v>32</v>
      </c>
      <c r="W245" s="353">
        <v>20064245148</v>
      </c>
      <c r="X245" s="541">
        <v>3393.09</v>
      </c>
      <c r="Y245" s="473">
        <f t="shared" si="14"/>
        <v>1.2091928006625228</v>
      </c>
      <c r="Z245" s="353">
        <f t="shared" ref="Z245:Z250" si="16">Y245*W245</f>
        <v>24261540783.689552</v>
      </c>
    </row>
    <row r="246" spans="21:26" x14ac:dyDescent="0.2">
      <c r="V246" s="474" t="s">
        <v>33</v>
      </c>
      <c r="W246" s="353">
        <v>22206700779</v>
      </c>
      <c r="X246" s="541">
        <v>3412.43</v>
      </c>
      <c r="Y246" s="473">
        <f t="shared" si="14"/>
        <v>1.2023396816931042</v>
      </c>
      <c r="Z246" s="353">
        <f t="shared" si="16"/>
        <v>26699997546.07687</v>
      </c>
    </row>
    <row r="247" spans="21:26" x14ac:dyDescent="0.2">
      <c r="V247" s="474" t="s">
        <v>34</v>
      </c>
      <c r="W247" s="353">
        <v>19851379509</v>
      </c>
      <c r="X247" s="541">
        <v>3419.94</v>
      </c>
      <c r="Y247" s="473">
        <f t="shared" si="14"/>
        <v>1.1996994099311682</v>
      </c>
      <c r="Z247" s="353">
        <f t="shared" si="16"/>
        <v>23815688283.266983</v>
      </c>
    </row>
    <row r="248" spans="21:26" x14ac:dyDescent="0.2">
      <c r="V248" s="474" t="s">
        <v>35</v>
      </c>
      <c r="W248" s="353">
        <v>21824241719</v>
      </c>
      <c r="X248" s="541">
        <v>3419.94</v>
      </c>
      <c r="Y248" s="473">
        <f t="shared" si="14"/>
        <v>1.1996994099311682</v>
      </c>
      <c r="Z248" s="353">
        <f t="shared" si="16"/>
        <v>26182529912.479485</v>
      </c>
    </row>
    <row r="249" spans="21:26" x14ac:dyDescent="0.2">
      <c r="V249" s="474" t="s">
        <v>184</v>
      </c>
      <c r="W249" s="353">
        <v>22717702670</v>
      </c>
      <c r="X249" s="541">
        <v>3434.3</v>
      </c>
      <c r="Y249" s="473">
        <f t="shared" si="14"/>
        <v>1.1946830504032844</v>
      </c>
      <c r="Z249" s="353">
        <f t="shared" si="16"/>
        <v>27140454323.950439</v>
      </c>
    </row>
    <row r="250" spans="21:26" x14ac:dyDescent="0.2">
      <c r="V250" s="474" t="s">
        <v>129</v>
      </c>
      <c r="W250" s="353">
        <v>23221320927</v>
      </c>
      <c r="X250" s="541">
        <v>3449.76</v>
      </c>
      <c r="Y250" s="473">
        <f t="shared" si="14"/>
        <v>1.1893291127498722</v>
      </c>
      <c r="Z250" s="353">
        <f t="shared" si="16"/>
        <v>27617793014.988949</v>
      </c>
    </row>
    <row r="251" spans="21:26" x14ac:dyDescent="0.2">
      <c r="V251" s="474" t="s">
        <v>130</v>
      </c>
      <c r="W251" s="353">
        <v>20723301686</v>
      </c>
      <c r="X251" s="541">
        <v>3460.8</v>
      </c>
      <c r="Y251" s="473">
        <f t="shared" si="14"/>
        <v>1.1855351363846507</v>
      </c>
      <c r="Z251" s="353">
        <f t="shared" ref="Z251:Z256" si="17">Y251*W251</f>
        <v>24568202290.652271</v>
      </c>
    </row>
    <row r="252" spans="21:26" x14ac:dyDescent="0.2">
      <c r="V252" s="474" t="s">
        <v>185</v>
      </c>
      <c r="W252" s="353">
        <v>22790538695</v>
      </c>
      <c r="X252" s="541">
        <v>3480.52</v>
      </c>
      <c r="Y252" s="473">
        <f t="shared" si="14"/>
        <v>1.1788181076390882</v>
      </c>
      <c r="Z252" s="353">
        <f t="shared" si="17"/>
        <v>26865899696.515316</v>
      </c>
    </row>
    <row r="253" spans="21:26" x14ac:dyDescent="0.2">
      <c r="V253" s="474" t="s">
        <v>186</v>
      </c>
      <c r="W253" s="353">
        <v>38080385754</v>
      </c>
      <c r="X253" s="541">
        <v>3498.27</v>
      </c>
      <c r="Y253" s="473">
        <f t="shared" si="14"/>
        <v>1.1728368593619132</v>
      </c>
      <c r="Z253" s="353">
        <f t="shared" si="17"/>
        <v>44662080031.011497</v>
      </c>
    </row>
    <row r="254" spans="21:26" x14ac:dyDescent="0.2">
      <c r="U254" s="45">
        <v>2012</v>
      </c>
      <c r="V254" s="882" t="s">
        <v>720</v>
      </c>
      <c r="W254" s="353">
        <v>21417940178</v>
      </c>
      <c r="X254" s="541">
        <v>3516.11</v>
      </c>
      <c r="Y254" s="473">
        <f t="shared" si="14"/>
        <v>1.1668861326864062</v>
      </c>
      <c r="Z254" s="353">
        <f t="shared" si="17"/>
        <v>24992297384.415218</v>
      </c>
    </row>
    <row r="255" spans="21:26" x14ac:dyDescent="0.2">
      <c r="V255" s="474" t="s">
        <v>31</v>
      </c>
      <c r="W255" s="353">
        <v>20793496489</v>
      </c>
      <c r="X255" s="541">
        <v>3529.82</v>
      </c>
      <c r="Y255" s="473">
        <f t="shared" si="14"/>
        <v>1.1623538877336519</v>
      </c>
      <c r="Z255" s="353">
        <f t="shared" si="17"/>
        <v>24169401483.565189</v>
      </c>
    </row>
    <row r="256" spans="21:26" x14ac:dyDescent="0.2">
      <c r="V256" s="474" t="s">
        <v>300</v>
      </c>
      <c r="W256" s="353">
        <v>20841162364</v>
      </c>
      <c r="X256" s="541">
        <v>3536.17</v>
      </c>
      <c r="Y256" s="473">
        <f t="shared" si="14"/>
        <v>1.1602666161411921</v>
      </c>
      <c r="Z256" s="353">
        <f t="shared" si="17"/>
        <v>24181304932.527447</v>
      </c>
    </row>
    <row r="257" spans="21:26" x14ac:dyDescent="0.2">
      <c r="V257" s="474" t="s">
        <v>32</v>
      </c>
      <c r="W257" s="353">
        <v>21432706872</v>
      </c>
      <c r="X257" s="541">
        <v>3558.81</v>
      </c>
      <c r="Y257" s="473">
        <f t="shared" si="14"/>
        <v>1.1528853746055563</v>
      </c>
      <c r="Z257" s="353">
        <f t="shared" ref="Z257:Z262" si="18">Y257*W257</f>
        <v>24709454290.936802</v>
      </c>
    </row>
    <row r="258" spans="21:26" x14ac:dyDescent="0.2">
      <c r="V258" s="474" t="s">
        <v>33</v>
      </c>
      <c r="W258" s="353">
        <v>21667319745</v>
      </c>
      <c r="X258" s="541">
        <v>3578.37</v>
      </c>
      <c r="Y258" s="473">
        <f t="shared" si="14"/>
        <v>1.1465835003087999</v>
      </c>
      <c r="Z258" s="353">
        <f t="shared" si="18"/>
        <v>24843391315.532074</v>
      </c>
    </row>
    <row r="259" spans="21:26" x14ac:dyDescent="0.2">
      <c r="V259" s="474" t="s">
        <v>34</v>
      </c>
      <c r="W259" s="353">
        <v>21614617510</v>
      </c>
      <c r="X259" s="541">
        <v>3587.67</v>
      </c>
      <c r="Y259" s="473">
        <f t="shared" si="14"/>
        <v>1.1436113131921273</v>
      </c>
      <c r="Z259" s="353">
        <f t="shared" si="18"/>
        <v>24718721114.756649</v>
      </c>
    </row>
    <row r="260" spans="21:26" x14ac:dyDescent="0.2">
      <c r="V260" s="474" t="s">
        <v>35</v>
      </c>
      <c r="W260" s="353">
        <v>21793036687</v>
      </c>
      <c r="X260" s="541">
        <v>3603.1</v>
      </c>
      <c r="Y260" s="473">
        <f t="shared" si="14"/>
        <v>1.1387138852654657</v>
      </c>
      <c r="Z260" s="353">
        <f t="shared" si="18"/>
        <v>24816033477.586601</v>
      </c>
    </row>
    <row r="261" spans="21:26" x14ac:dyDescent="0.2">
      <c r="V261" s="474" t="s">
        <v>184</v>
      </c>
      <c r="W261" s="353">
        <v>22244529445</v>
      </c>
      <c r="X261" s="541">
        <v>3619.31</v>
      </c>
      <c r="Y261" s="473">
        <f t="shared" si="14"/>
        <v>1.133613865626321</v>
      </c>
      <c r="Z261" s="353">
        <f t="shared" si="18"/>
        <v>25216707013.184971</v>
      </c>
    </row>
    <row r="262" spans="21:26" x14ac:dyDescent="0.2">
      <c r="V262" s="474" t="s">
        <v>129</v>
      </c>
      <c r="W262" s="353">
        <v>21074084579</v>
      </c>
      <c r="X262" s="541">
        <v>3642.12</v>
      </c>
      <c r="Y262" s="473">
        <f t="shared" si="14"/>
        <v>1.1265142279771121</v>
      </c>
      <c r="Z262" s="353">
        <f t="shared" si="18"/>
        <v>23740256119.836548</v>
      </c>
    </row>
    <row r="263" spans="21:26" x14ac:dyDescent="0.2">
      <c r="V263" s="474" t="s">
        <v>130</v>
      </c>
      <c r="W263" s="353">
        <v>21949364043</v>
      </c>
      <c r="X263" s="541">
        <v>3667.97</v>
      </c>
      <c r="Y263" s="473">
        <f t="shared" si="14"/>
        <v>1.1185751246602345</v>
      </c>
      <c r="Z263" s="353">
        <f t="shared" ref="Z263:Z268" si="19">Y263*W263</f>
        <v>24552012620.611591</v>
      </c>
    </row>
    <row r="264" spans="21:26" x14ac:dyDescent="0.2">
      <c r="V264" s="474" t="s">
        <v>185</v>
      </c>
      <c r="W264" s="353">
        <v>21834899139</v>
      </c>
      <c r="X264" s="541">
        <v>3687.78</v>
      </c>
      <c r="Y264" s="473">
        <f t="shared" si="14"/>
        <v>1.1125663678418993</v>
      </c>
      <c r="Z264" s="353">
        <f t="shared" si="19"/>
        <v>24292774427.271446</v>
      </c>
    </row>
    <row r="265" spans="21:26" x14ac:dyDescent="0.2">
      <c r="V265" s="474" t="s">
        <v>186</v>
      </c>
      <c r="W265" s="353">
        <f>E77</f>
        <v>35201705816</v>
      </c>
      <c r="X265" s="541">
        <v>3715.07</v>
      </c>
      <c r="Y265" s="473">
        <f t="shared" si="14"/>
        <v>1.10439372609399</v>
      </c>
      <c r="Z265" s="353">
        <f t="shared" si="19"/>
        <v>38876543050.996719</v>
      </c>
    </row>
    <row r="266" spans="21:26" x14ac:dyDescent="0.2">
      <c r="U266" s="45">
        <v>2013</v>
      </c>
      <c r="V266" s="474" t="s">
        <v>30</v>
      </c>
      <c r="W266" s="353">
        <v>23931836539</v>
      </c>
      <c r="X266" s="541">
        <v>3749.25</v>
      </c>
      <c r="Y266" s="473">
        <f t="shared" si="14"/>
        <v>1.0943255317730212</v>
      </c>
      <c r="Z266" s="353">
        <f t="shared" si="19"/>
        <v>26189219746.846195</v>
      </c>
    </row>
    <row r="267" spans="21:26" x14ac:dyDescent="0.2">
      <c r="V267" s="474" t="s">
        <v>31</v>
      </c>
      <c r="W267" s="353">
        <v>21542079771</v>
      </c>
      <c r="X267" s="541">
        <v>3768.75</v>
      </c>
      <c r="Y267" s="473">
        <f t="shared" si="14"/>
        <v>1.0886633499170812</v>
      </c>
      <c r="Z267" s="353">
        <f t="shared" si="19"/>
        <v>23452072727.677849</v>
      </c>
    </row>
    <row r="268" spans="21:26" x14ac:dyDescent="0.2">
      <c r="V268" s="474" t="s">
        <v>300</v>
      </c>
      <c r="W268" s="353">
        <v>21809978349</v>
      </c>
      <c r="X268" s="541">
        <v>3791.36</v>
      </c>
      <c r="Y268" s="473">
        <f t="shared" si="14"/>
        <v>1.0821710415259957</v>
      </c>
      <c r="Z268" s="353">
        <f t="shared" si="19"/>
        <v>23602126985.596748</v>
      </c>
    </row>
    <row r="269" spans="21:26" x14ac:dyDescent="0.2">
      <c r="V269" s="474" t="s">
        <v>32</v>
      </c>
      <c r="W269" s="353">
        <v>22649771534</v>
      </c>
      <c r="X269" s="541">
        <v>3813.73</v>
      </c>
      <c r="Y269" s="473">
        <f t="shared" si="14"/>
        <v>1.0758234064813188</v>
      </c>
      <c r="Z269" s="353">
        <f t="shared" ref="Z269:Z274" si="20">Y269*W269</f>
        <v>24367154367.731487</v>
      </c>
    </row>
    <row r="270" spans="21:26" x14ac:dyDescent="0.2">
      <c r="V270" s="474" t="s">
        <v>33</v>
      </c>
      <c r="W270" s="353">
        <v>22668580802</v>
      </c>
      <c r="X270" s="541">
        <v>3827.08</v>
      </c>
      <c r="Y270" s="473">
        <f t="shared" si="14"/>
        <v>1.0720706125819162</v>
      </c>
      <c r="Z270" s="353">
        <f t="shared" si="20"/>
        <v>24302319306.762806</v>
      </c>
    </row>
    <row r="271" spans="21:26" x14ac:dyDescent="0.2">
      <c r="V271" s="474" t="s">
        <v>34</v>
      </c>
      <c r="W271" s="353">
        <v>22157009135</v>
      </c>
      <c r="X271" s="541">
        <v>3837.8</v>
      </c>
      <c r="Y271" s="473">
        <f t="shared" si="14"/>
        <v>1.0690760331439886</v>
      </c>
      <c r="Z271" s="353">
        <f t="shared" si="20"/>
        <v>23687527432.380917</v>
      </c>
    </row>
    <row r="272" spans="21:26" x14ac:dyDescent="0.2">
      <c r="V272" s="474" t="s">
        <v>35</v>
      </c>
      <c r="W272" s="353">
        <v>23010209299</v>
      </c>
      <c r="X272" s="541">
        <v>3832.81</v>
      </c>
      <c r="Y272" s="473">
        <f t="shared" si="14"/>
        <v>1.0704678812672686</v>
      </c>
      <c r="Z272" s="353">
        <f t="shared" si="20"/>
        <v>24631689995.816929</v>
      </c>
    </row>
    <row r="273" spans="21:26" x14ac:dyDescent="0.2">
      <c r="V273" s="474" t="s">
        <v>184</v>
      </c>
      <c r="W273" s="353">
        <v>23066386157</v>
      </c>
      <c r="X273" s="541">
        <v>3838.94</v>
      </c>
      <c r="Y273" s="473">
        <f t="shared" si="14"/>
        <v>1.0687585635618164</v>
      </c>
      <c r="Z273" s="353">
        <f t="shared" si="20"/>
        <v>24652397735.717487</v>
      </c>
    </row>
    <row r="274" spans="21:26" x14ac:dyDescent="0.2">
      <c r="V274" s="474" t="s">
        <v>129</v>
      </c>
      <c r="W274" s="353">
        <v>23050392613</v>
      </c>
      <c r="X274" s="541">
        <v>3849.31</v>
      </c>
      <c r="Y274" s="473">
        <f t="shared" si="14"/>
        <v>1.0658793394140766</v>
      </c>
      <c r="Z274" s="353">
        <f t="shared" si="20"/>
        <v>24568937251.579552</v>
      </c>
    </row>
    <row r="275" spans="21:26" x14ac:dyDescent="0.2">
      <c r="V275" s="474" t="s">
        <v>130</v>
      </c>
      <c r="W275" s="353">
        <v>23576595686</v>
      </c>
      <c r="X275" s="541">
        <v>3872.79</v>
      </c>
      <c r="Y275" s="473">
        <f t="shared" si="14"/>
        <v>1.0594171127275167</v>
      </c>
      <c r="Z275" s="353">
        <f t="shared" ref="Z275:Z280" si="21">Y275*W275</f>
        <v>24977448929.606148</v>
      </c>
    </row>
    <row r="276" spans="21:26" x14ac:dyDescent="0.2">
      <c r="V276" s="474" t="s">
        <v>185</v>
      </c>
      <c r="W276" s="353">
        <v>23577052875</v>
      </c>
      <c r="X276" s="541">
        <v>3893.7</v>
      </c>
      <c r="Y276" s="473">
        <f t="shared" si="14"/>
        <v>1.0537278167295887</v>
      </c>
      <c r="Z276" s="353">
        <f t="shared" si="21"/>
        <v>24843796450.891823</v>
      </c>
    </row>
    <row r="277" spans="21:26" x14ac:dyDescent="0.2">
      <c r="V277" s="474" t="s">
        <v>186</v>
      </c>
      <c r="W277" s="353">
        <v>38468584064</v>
      </c>
      <c r="X277" s="541">
        <v>3921.74</v>
      </c>
      <c r="Y277" s="473">
        <f t="shared" si="14"/>
        <v>1.0461937813317557</v>
      </c>
      <c r="Z277" s="353">
        <f t="shared" si="21"/>
        <v>40245593424.394676</v>
      </c>
    </row>
    <row r="278" spans="21:26" x14ac:dyDescent="0.2">
      <c r="U278" s="45">
        <v>2014</v>
      </c>
      <c r="V278" s="474" t="s">
        <v>30</v>
      </c>
      <c r="W278" s="353">
        <v>24607661080</v>
      </c>
      <c r="X278" s="541">
        <v>3946.44</v>
      </c>
      <c r="Y278" s="473">
        <f t="shared" si="14"/>
        <v>1.0396458580391441</v>
      </c>
      <c r="Z278" s="353">
        <f t="shared" si="21"/>
        <v>25583252917.85305</v>
      </c>
    </row>
    <row r="279" spans="21:26" x14ac:dyDescent="0.2">
      <c r="V279" s="474" t="s">
        <v>31</v>
      </c>
      <c r="W279" s="353">
        <v>23270695835</v>
      </c>
      <c r="X279" s="541">
        <v>3971.7</v>
      </c>
      <c r="Y279" s="473">
        <f t="shared" si="14"/>
        <v>1.0330337135231764</v>
      </c>
      <c r="Z279" s="353">
        <f t="shared" si="21"/>
        <v>24039413334.698364</v>
      </c>
    </row>
    <row r="280" spans="21:26" x14ac:dyDescent="0.2">
      <c r="V280" s="474" t="s">
        <v>300</v>
      </c>
      <c r="W280" s="353">
        <v>22905048939</v>
      </c>
      <c r="X280" s="541">
        <v>4004.27</v>
      </c>
      <c r="Y280" s="473">
        <f t="shared" si="14"/>
        <v>1.0246312061873948</v>
      </c>
      <c r="Z280" s="353">
        <f t="shared" si="21"/>
        <v>23469227922.148876</v>
      </c>
    </row>
    <row r="281" spans="21:26" x14ac:dyDescent="0.2">
      <c r="V281" s="474" t="s">
        <v>32</v>
      </c>
      <c r="W281" s="353">
        <v>23416273433</v>
      </c>
      <c r="X281" s="541">
        <v>4035.5</v>
      </c>
      <c r="Y281" s="473">
        <f t="shared" si="14"/>
        <v>1.0167017717754925</v>
      </c>
      <c r="Z281" s="353">
        <f t="shared" ref="Z281:Z286" si="22">Y281*W281</f>
        <v>23807366687.710495</v>
      </c>
    </row>
    <row r="282" spans="21:26" x14ac:dyDescent="0.2">
      <c r="V282" s="474" t="s">
        <v>33</v>
      </c>
      <c r="W282" s="353">
        <v>23832495003</v>
      </c>
      <c r="X282" s="541">
        <v>4059.71</v>
      </c>
      <c r="Y282" s="473">
        <f t="shared" si="14"/>
        <v>1.0106386909409784</v>
      </c>
      <c r="Z282" s="353">
        <f t="shared" si="22"/>
        <v>24086041551.689327</v>
      </c>
    </row>
    <row r="283" spans="21:26" x14ac:dyDescent="0.2">
      <c r="V283" s="474" t="s">
        <v>34</v>
      </c>
      <c r="W283" s="353">
        <v>23559705423</v>
      </c>
      <c r="X283" s="541">
        <v>4070.27</v>
      </c>
      <c r="Y283" s="473">
        <f t="shared" si="14"/>
        <v>1.0080166671989819</v>
      </c>
      <c r="Z283" s="353">
        <f t="shared" si="22"/>
        <v>23748575740.68224</v>
      </c>
    </row>
    <row r="284" spans="21:26" x14ac:dyDescent="0.2">
      <c r="V284" s="474" t="s">
        <v>35</v>
      </c>
      <c r="W284" s="353">
        <v>23747148023</v>
      </c>
      <c r="X284" s="541">
        <v>4075.56</v>
      </c>
      <c r="Y284" s="473">
        <f t="shared" si="14"/>
        <v>1.0067082805798466</v>
      </c>
      <c r="Z284" s="353">
        <f t="shared" si="22"/>
        <v>23906450554.909435</v>
      </c>
    </row>
    <row r="285" spans="21:26" x14ac:dyDescent="0.2">
      <c r="V285" s="474" t="s">
        <v>184</v>
      </c>
      <c r="W285" s="353">
        <v>24099396975</v>
      </c>
      <c r="X285" s="541">
        <v>4082.9</v>
      </c>
      <c r="Y285" s="473">
        <f t="shared" si="14"/>
        <v>1.0048984790222635</v>
      </c>
      <c r="Z285" s="353">
        <f t="shared" si="22"/>
        <v>24217447365.531239</v>
      </c>
    </row>
    <row r="286" spans="21:26" x14ac:dyDescent="0.2">
      <c r="V286" s="474" t="s">
        <v>129</v>
      </c>
      <c r="W286" s="353">
        <f>E99</f>
        <v>23813246871</v>
      </c>
      <c r="X286" s="541">
        <v>4102.8999999999996</v>
      </c>
      <c r="Y286" s="473">
        <f>$X$286/X286</f>
        <v>1</v>
      </c>
      <c r="Z286" s="353">
        <f t="shared" si="22"/>
        <v>23813246871</v>
      </c>
    </row>
  </sheetData>
  <mergeCells count="16">
    <mergeCell ref="C3:I3"/>
    <mergeCell ref="A5:C8"/>
    <mergeCell ref="E5:F6"/>
    <mergeCell ref="H5:I6"/>
    <mergeCell ref="E7:E8"/>
    <mergeCell ref="F7:F8"/>
    <mergeCell ref="H7:H8"/>
    <mergeCell ref="I7:I8"/>
    <mergeCell ref="O7:O8"/>
    <mergeCell ref="K5:L6"/>
    <mergeCell ref="T106:U106"/>
    <mergeCell ref="N5:O6"/>
    <mergeCell ref="K7:K8"/>
    <mergeCell ref="L7:L8"/>
    <mergeCell ref="N7:N8"/>
    <mergeCell ref="A104:O105"/>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dimension ref="A1:U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2.140625" style="65" customWidth="1"/>
    <col min="6" max="6" width="5.85546875" style="65" customWidth="1"/>
    <col min="7" max="7" width="11.5703125" style="65" customWidth="1"/>
    <col min="8" max="8" width="11.85546875" style="65" customWidth="1"/>
    <col min="9" max="9" width="11.140625" style="65" customWidth="1"/>
    <col min="10" max="10" width="12.5703125" style="65" customWidth="1"/>
    <col min="11" max="13" width="11.5703125" style="65" customWidth="1"/>
    <col min="14" max="14" width="10.85546875" style="65" customWidth="1"/>
    <col min="15" max="15" width="11.5703125" style="65" customWidth="1"/>
    <col min="16" max="16" width="12.42578125" style="65" customWidth="1"/>
    <col min="17" max="17" width="11" style="65" customWidth="1"/>
    <col min="18" max="18" width="13.28515625" style="65" customWidth="1"/>
    <col min="19" max="19" width="11.42578125" style="65" customWidth="1"/>
    <col min="20" max="20" width="14.28515625" style="65" customWidth="1"/>
    <col min="21" max="16384" width="11.42578125" style="65"/>
  </cols>
  <sheetData>
    <row r="1" spans="1:17" s="45" customFormat="1" ht="16.5" customHeight="1" x14ac:dyDescent="0.2">
      <c r="A1" s="64" t="str">
        <f>'01'!A1</f>
        <v>Boletim Estatístico da Previdência Social - Vol. 19 Nº 09</v>
      </c>
      <c r="J1" s="360"/>
      <c r="O1" s="1205">
        <f>'01'!K1</f>
        <v>41883</v>
      </c>
      <c r="P1" s="1205"/>
    </row>
    <row r="2" spans="1:17" ht="6.75" customHeight="1" x14ac:dyDescent="0.2">
      <c r="D2" s="67"/>
      <c r="E2" s="1"/>
      <c r="F2" s="1"/>
      <c r="G2" s="1"/>
      <c r="H2" s="1"/>
      <c r="I2" s="1"/>
      <c r="J2" s="1"/>
      <c r="K2" s="1"/>
      <c r="L2" s="1"/>
      <c r="M2" s="1"/>
      <c r="N2" s="1"/>
      <c r="O2" s="1"/>
      <c r="P2" s="1"/>
    </row>
    <row r="3" spans="1:17" ht="18" customHeight="1" x14ac:dyDescent="0.2">
      <c r="A3" s="919">
        <v>23</v>
      </c>
      <c r="B3" s="157"/>
      <c r="C3" s="1134" t="s">
        <v>358</v>
      </c>
      <c r="D3" s="1135"/>
      <c r="E3" s="1135"/>
      <c r="F3" s="1135"/>
      <c r="G3" s="1135"/>
      <c r="H3" s="1135"/>
      <c r="I3" s="1135"/>
      <c r="J3" s="1135"/>
      <c r="K3" s="1135"/>
      <c r="L3" s="1135"/>
      <c r="M3" s="1136"/>
      <c r="N3"/>
      <c r="O3"/>
      <c r="P3"/>
      <c r="Q3" s="77"/>
    </row>
    <row r="4" spans="1:17" ht="6.75" customHeight="1" x14ac:dyDescent="0.2">
      <c r="D4" s="69"/>
      <c r="E4" s="1"/>
      <c r="F4" s="1"/>
      <c r="G4" s="69"/>
      <c r="H4" s="69"/>
      <c r="I4" s="69"/>
      <c r="J4" s="69"/>
      <c r="K4" s="69"/>
      <c r="L4" s="69"/>
      <c r="M4" s="69"/>
      <c r="N4" s="69"/>
      <c r="O4" s="69"/>
      <c r="P4" s="69"/>
    </row>
    <row r="5" spans="1:17" ht="20.25" customHeight="1" x14ac:dyDescent="0.2">
      <c r="A5" s="1234" t="s">
        <v>206</v>
      </c>
      <c r="B5" s="1234"/>
      <c r="C5" s="1234"/>
      <c r="D5" s="558"/>
      <c r="E5" s="1350" t="s">
        <v>348</v>
      </c>
      <c r="F5" s="1351" t="s">
        <v>204</v>
      </c>
      <c r="G5" s="1351" t="s">
        <v>205</v>
      </c>
      <c r="H5" s="975" t="s">
        <v>359</v>
      </c>
      <c r="I5" s="976"/>
      <c r="J5" s="976"/>
      <c r="K5" s="976"/>
      <c r="L5" s="976"/>
      <c r="M5" s="976"/>
      <c r="N5" s="976"/>
      <c r="O5" s="976"/>
      <c r="P5" s="977"/>
    </row>
    <row r="6" spans="1:17" ht="40.5" customHeight="1" x14ac:dyDescent="0.2">
      <c r="A6" s="1234"/>
      <c r="B6" s="1234"/>
      <c r="C6" s="1234"/>
      <c r="D6" s="552"/>
      <c r="E6" s="1199"/>
      <c r="F6" s="1197"/>
      <c r="G6" s="1197"/>
      <c r="H6" s="934" t="s">
        <v>360</v>
      </c>
      <c r="I6" s="934" t="s">
        <v>361</v>
      </c>
      <c r="J6" s="934" t="s">
        <v>362</v>
      </c>
      <c r="K6" s="934" t="s">
        <v>364</v>
      </c>
      <c r="L6" s="934" t="s">
        <v>363</v>
      </c>
      <c r="M6" s="934" t="s">
        <v>657</v>
      </c>
      <c r="N6" s="934" t="s">
        <v>658</v>
      </c>
      <c r="O6" s="934" t="s">
        <v>365</v>
      </c>
      <c r="P6" s="937" t="s">
        <v>366</v>
      </c>
    </row>
    <row r="7" spans="1:17" ht="4.5" customHeight="1" x14ac:dyDescent="0.2">
      <c r="A7" s="9"/>
      <c r="C7" s="13"/>
      <c r="D7" s="9"/>
      <c r="E7" s="3"/>
      <c r="F7" s="3"/>
      <c r="G7" s="3"/>
      <c r="H7" s="3"/>
      <c r="I7" s="3"/>
      <c r="J7" s="3"/>
      <c r="K7" s="3"/>
      <c r="L7" s="3"/>
      <c r="M7" s="3"/>
      <c r="N7" s="3"/>
      <c r="O7" s="3"/>
      <c r="P7" s="3"/>
    </row>
    <row r="8" spans="1:17" s="58" customFormat="1" ht="12.6" customHeight="1" x14ac:dyDescent="0.2">
      <c r="A8" s="239" t="s">
        <v>46</v>
      </c>
      <c r="B8" s="240"/>
      <c r="C8" s="258"/>
      <c r="D8" s="137"/>
      <c r="E8" s="688">
        <v>23813246871</v>
      </c>
      <c r="F8" s="682">
        <v>100</v>
      </c>
      <c r="G8" s="711">
        <v>-1.1873745401050684</v>
      </c>
      <c r="H8" s="688">
        <v>22374614042</v>
      </c>
      <c r="I8" s="691">
        <v>993025116</v>
      </c>
      <c r="J8" s="691">
        <v>372301305</v>
      </c>
      <c r="K8" s="691">
        <v>12109844</v>
      </c>
      <c r="L8" s="691">
        <v>9672691</v>
      </c>
      <c r="M8" s="691">
        <v>50912659</v>
      </c>
      <c r="N8" s="691">
        <v>221375</v>
      </c>
      <c r="O8" s="691">
        <v>373679</v>
      </c>
      <c r="P8" s="692">
        <v>16160</v>
      </c>
      <c r="Q8" s="92"/>
    </row>
    <row r="9" spans="1:17" ht="12.6" customHeight="1" x14ac:dyDescent="0.2">
      <c r="A9" s="232" t="s">
        <v>47</v>
      </c>
      <c r="B9" s="72"/>
      <c r="C9" s="265"/>
      <c r="D9" s="14"/>
      <c r="E9" s="699">
        <v>605917455</v>
      </c>
      <c r="F9" s="685">
        <v>2.5444554381111804</v>
      </c>
      <c r="G9" s="713">
        <v>-0.31645857003859135</v>
      </c>
      <c r="H9" s="699">
        <v>569575835</v>
      </c>
      <c r="I9" s="704">
        <v>18798469</v>
      </c>
      <c r="J9" s="704">
        <v>15834039</v>
      </c>
      <c r="K9" s="704">
        <v>272925</v>
      </c>
      <c r="L9" s="704">
        <v>1877</v>
      </c>
      <c r="M9" s="704">
        <v>1428311</v>
      </c>
      <c r="N9" s="704">
        <v>4899</v>
      </c>
      <c r="O9" s="704">
        <v>657</v>
      </c>
      <c r="P9" s="705">
        <v>443</v>
      </c>
    </row>
    <row r="10" spans="1:17" ht="12.6" customHeight="1" x14ac:dyDescent="0.2">
      <c r="A10" s="226" t="s">
        <v>48</v>
      </c>
      <c r="B10" s="6"/>
      <c r="C10" s="262"/>
      <c r="D10" s="14"/>
      <c r="E10" s="689">
        <v>72797501</v>
      </c>
      <c r="F10" s="684">
        <v>0.30570170205833413</v>
      </c>
      <c r="G10" s="719">
        <v>7.6771691862509428E-2</v>
      </c>
      <c r="H10" s="689">
        <v>67350460</v>
      </c>
      <c r="I10" s="693">
        <v>2444724</v>
      </c>
      <c r="J10" s="693">
        <v>2889434</v>
      </c>
      <c r="K10" s="693">
        <v>3505</v>
      </c>
      <c r="L10" s="693">
        <v>0</v>
      </c>
      <c r="M10" s="693">
        <v>109233</v>
      </c>
      <c r="N10" s="693">
        <v>0</v>
      </c>
      <c r="O10" s="693">
        <v>0</v>
      </c>
      <c r="P10" s="694">
        <v>145</v>
      </c>
    </row>
    <row r="11" spans="1:17" ht="12.6" customHeight="1" x14ac:dyDescent="0.2">
      <c r="A11" s="226" t="s">
        <v>49</v>
      </c>
      <c r="B11" s="6"/>
      <c r="C11" s="262"/>
      <c r="D11" s="14"/>
      <c r="E11" s="689">
        <v>37615714</v>
      </c>
      <c r="F11" s="684">
        <v>0.15796129861572458</v>
      </c>
      <c r="G11" s="719">
        <v>-8.3538435885258995</v>
      </c>
      <c r="H11" s="689">
        <v>35868287</v>
      </c>
      <c r="I11" s="693">
        <v>576440</v>
      </c>
      <c r="J11" s="693">
        <v>1129762</v>
      </c>
      <c r="K11" s="693">
        <v>3319</v>
      </c>
      <c r="L11" s="693">
        <v>0</v>
      </c>
      <c r="M11" s="693">
        <v>37608</v>
      </c>
      <c r="N11" s="693">
        <v>0</v>
      </c>
      <c r="O11" s="693">
        <v>0</v>
      </c>
      <c r="P11" s="694">
        <v>298</v>
      </c>
    </row>
    <row r="12" spans="1:17" ht="12.6" customHeight="1" x14ac:dyDescent="0.2">
      <c r="A12" s="226" t="s">
        <v>50</v>
      </c>
      <c r="B12" s="6"/>
      <c r="C12" s="262"/>
      <c r="D12" s="14"/>
      <c r="E12" s="689">
        <v>156900964</v>
      </c>
      <c r="F12" s="684">
        <v>0.65888102050911623</v>
      </c>
      <c r="G12" s="719">
        <v>-6.6132845530316402</v>
      </c>
      <c r="H12" s="689">
        <v>148561411</v>
      </c>
      <c r="I12" s="693">
        <v>4331411</v>
      </c>
      <c r="J12" s="693">
        <v>3609607</v>
      </c>
      <c r="K12" s="693">
        <v>147421</v>
      </c>
      <c r="L12" s="693">
        <v>0</v>
      </c>
      <c r="M12" s="693">
        <v>248254</v>
      </c>
      <c r="N12" s="693">
        <v>2860</v>
      </c>
      <c r="O12" s="693">
        <v>0</v>
      </c>
      <c r="P12" s="694">
        <v>0</v>
      </c>
    </row>
    <row r="13" spans="1:17" ht="12.6" customHeight="1" x14ac:dyDescent="0.2">
      <c r="A13" s="226" t="s">
        <v>51</v>
      </c>
      <c r="B13" s="6"/>
      <c r="C13" s="262"/>
      <c r="D13" s="14"/>
      <c r="E13" s="689">
        <v>22391534</v>
      </c>
      <c r="F13" s="684">
        <v>9.4029739502968099E-2</v>
      </c>
      <c r="G13" s="719">
        <v>-2.2402562064125164</v>
      </c>
      <c r="H13" s="689">
        <v>21555610</v>
      </c>
      <c r="I13" s="693">
        <v>343194</v>
      </c>
      <c r="J13" s="693">
        <v>473095</v>
      </c>
      <c r="K13" s="693">
        <v>3143</v>
      </c>
      <c r="L13" s="693">
        <v>1877</v>
      </c>
      <c r="M13" s="693">
        <v>12624</v>
      </c>
      <c r="N13" s="693">
        <v>1991</v>
      </c>
      <c r="O13" s="693">
        <v>0</v>
      </c>
      <c r="P13" s="694">
        <v>0</v>
      </c>
    </row>
    <row r="14" spans="1:17" ht="12.6" customHeight="1" x14ac:dyDescent="0.2">
      <c r="A14" s="226" t="s">
        <v>52</v>
      </c>
      <c r="B14" s="6"/>
      <c r="C14" s="262"/>
      <c r="D14" s="14"/>
      <c r="E14" s="689">
        <v>248293546</v>
      </c>
      <c r="F14" s="684">
        <v>1.042669852393687</v>
      </c>
      <c r="G14" s="719">
        <v>3.1575635097343957</v>
      </c>
      <c r="H14" s="689">
        <v>232636736</v>
      </c>
      <c r="I14" s="693">
        <v>9110617</v>
      </c>
      <c r="J14" s="693">
        <v>5797923</v>
      </c>
      <c r="K14" s="693">
        <v>78889</v>
      </c>
      <c r="L14" s="693">
        <v>0</v>
      </c>
      <c r="M14" s="693">
        <v>669381</v>
      </c>
      <c r="N14" s="693">
        <v>0</v>
      </c>
      <c r="O14" s="693">
        <v>0</v>
      </c>
      <c r="P14" s="694">
        <v>0</v>
      </c>
    </row>
    <row r="15" spans="1:17" ht="12.6" customHeight="1" x14ac:dyDescent="0.2">
      <c r="A15" s="226" t="s">
        <v>53</v>
      </c>
      <c r="B15" s="6"/>
      <c r="C15" s="262"/>
      <c r="D15" s="14"/>
      <c r="E15" s="689">
        <v>26395131</v>
      </c>
      <c r="F15" s="684">
        <v>0.11084221795955192</v>
      </c>
      <c r="G15" s="719">
        <v>27.313504488074191</v>
      </c>
      <c r="H15" s="689">
        <v>24713978</v>
      </c>
      <c r="I15" s="693">
        <v>508428</v>
      </c>
      <c r="J15" s="693">
        <v>980388</v>
      </c>
      <c r="K15" s="693">
        <v>13852</v>
      </c>
      <c r="L15" s="693">
        <v>0</v>
      </c>
      <c r="M15" s="693">
        <v>178485</v>
      </c>
      <c r="N15" s="693">
        <v>0</v>
      </c>
      <c r="O15" s="693">
        <v>0</v>
      </c>
      <c r="P15" s="694">
        <v>0</v>
      </c>
    </row>
    <row r="16" spans="1:17" ht="12.6" customHeight="1" x14ac:dyDescent="0.2">
      <c r="A16" s="226" t="s">
        <v>54</v>
      </c>
      <c r="B16" s="6"/>
      <c r="C16" s="262"/>
      <c r="D16" s="14"/>
      <c r="E16" s="689">
        <v>41523065</v>
      </c>
      <c r="F16" s="684">
        <v>0.17436960707179827</v>
      </c>
      <c r="G16" s="719">
        <v>-0.45350724810153675</v>
      </c>
      <c r="H16" s="689">
        <v>38889353</v>
      </c>
      <c r="I16" s="693">
        <v>1483655</v>
      </c>
      <c r="J16" s="693">
        <v>953830</v>
      </c>
      <c r="K16" s="693">
        <v>22796</v>
      </c>
      <c r="L16" s="693">
        <v>0</v>
      </c>
      <c r="M16" s="693">
        <v>172726</v>
      </c>
      <c r="N16" s="693">
        <v>48</v>
      </c>
      <c r="O16" s="693">
        <v>657</v>
      </c>
      <c r="P16" s="694">
        <v>0</v>
      </c>
    </row>
    <row r="17" spans="1:16" ht="12.6" customHeight="1" x14ac:dyDescent="0.2">
      <c r="A17" s="232" t="s">
        <v>55</v>
      </c>
      <c r="B17" s="72"/>
      <c r="C17" s="265"/>
      <c r="D17" s="74"/>
      <c r="E17" s="699">
        <v>2008939659</v>
      </c>
      <c r="F17" s="685">
        <v>8.4362274068829564</v>
      </c>
      <c r="G17" s="713">
        <v>-0.14998221356331554</v>
      </c>
      <c r="H17" s="699">
        <v>1871407493</v>
      </c>
      <c r="I17" s="704">
        <v>93346500</v>
      </c>
      <c r="J17" s="704">
        <v>38668434</v>
      </c>
      <c r="K17" s="704">
        <v>1511575</v>
      </c>
      <c r="L17" s="704">
        <v>193048</v>
      </c>
      <c r="M17" s="704">
        <v>3668085</v>
      </c>
      <c r="N17" s="704">
        <v>22786</v>
      </c>
      <c r="O17" s="704">
        <v>121738</v>
      </c>
      <c r="P17" s="705">
        <v>0</v>
      </c>
    </row>
    <row r="18" spans="1:16" ht="12.6" customHeight="1" x14ac:dyDescent="0.2">
      <c r="A18" s="226" t="s">
        <v>56</v>
      </c>
      <c r="B18" s="6"/>
      <c r="C18" s="262"/>
      <c r="D18" s="14"/>
      <c r="E18" s="689">
        <v>129060476</v>
      </c>
      <c r="F18" s="684">
        <v>0.54196925223654024</v>
      </c>
      <c r="G18" s="719">
        <v>-1.9360067711167162</v>
      </c>
      <c r="H18" s="689">
        <v>120746440</v>
      </c>
      <c r="I18" s="693">
        <v>4893758</v>
      </c>
      <c r="J18" s="693">
        <v>2736422</v>
      </c>
      <c r="K18" s="693">
        <v>79628</v>
      </c>
      <c r="L18" s="693">
        <v>0</v>
      </c>
      <c r="M18" s="693">
        <v>603928</v>
      </c>
      <c r="N18" s="693">
        <v>300</v>
      </c>
      <c r="O18" s="693">
        <v>0</v>
      </c>
      <c r="P18" s="694">
        <v>0</v>
      </c>
    </row>
    <row r="19" spans="1:16" s="73" customFormat="1" ht="12.6" customHeight="1" x14ac:dyDescent="0.2">
      <c r="A19" s="226" t="s">
        <v>57</v>
      </c>
      <c r="B19" s="6"/>
      <c r="C19" s="262"/>
      <c r="D19" s="14"/>
      <c r="E19" s="689">
        <v>84098797</v>
      </c>
      <c r="F19" s="684">
        <v>0.35315972431468939</v>
      </c>
      <c r="G19" s="719">
        <v>-4.6896340130457403</v>
      </c>
      <c r="H19" s="689">
        <v>76743256</v>
      </c>
      <c r="I19" s="693">
        <v>3877259</v>
      </c>
      <c r="J19" s="693">
        <v>3065062</v>
      </c>
      <c r="K19" s="693">
        <v>169033</v>
      </c>
      <c r="L19" s="693">
        <v>42061</v>
      </c>
      <c r="M19" s="693">
        <v>187044</v>
      </c>
      <c r="N19" s="693">
        <v>15082</v>
      </c>
      <c r="O19" s="693">
        <v>0</v>
      </c>
      <c r="P19" s="694">
        <v>0</v>
      </c>
    </row>
    <row r="20" spans="1:16" ht="12.6" customHeight="1" x14ac:dyDescent="0.2">
      <c r="A20" s="226" t="s">
        <v>58</v>
      </c>
      <c r="B20" s="6"/>
      <c r="C20" s="262"/>
      <c r="D20" s="14"/>
      <c r="E20" s="689">
        <v>408545824</v>
      </c>
      <c r="F20" s="684">
        <v>1.7156241910779961</v>
      </c>
      <c r="G20" s="719">
        <v>1.8436808783948377</v>
      </c>
      <c r="H20" s="689">
        <v>392819049</v>
      </c>
      <c r="I20" s="693">
        <v>11245888</v>
      </c>
      <c r="J20" s="693">
        <v>3958746</v>
      </c>
      <c r="K20" s="693">
        <v>193571</v>
      </c>
      <c r="L20" s="693">
        <v>160</v>
      </c>
      <c r="M20" s="693">
        <v>328410</v>
      </c>
      <c r="N20" s="693">
        <v>0</v>
      </c>
      <c r="O20" s="693">
        <v>0</v>
      </c>
      <c r="P20" s="694">
        <v>0</v>
      </c>
    </row>
    <row r="21" spans="1:16" ht="12.6" customHeight="1" x14ac:dyDescent="0.2">
      <c r="A21" s="226" t="s">
        <v>59</v>
      </c>
      <c r="B21" s="6"/>
      <c r="C21" s="262"/>
      <c r="D21" s="14"/>
      <c r="E21" s="689">
        <v>113647253</v>
      </c>
      <c r="F21" s="684">
        <v>0.47724383665799353</v>
      </c>
      <c r="G21" s="719">
        <v>-1.6812582473164084</v>
      </c>
      <c r="H21" s="689">
        <v>103412374</v>
      </c>
      <c r="I21" s="693">
        <v>6576390</v>
      </c>
      <c r="J21" s="693">
        <v>3229465</v>
      </c>
      <c r="K21" s="693">
        <v>107821</v>
      </c>
      <c r="L21" s="693">
        <v>0</v>
      </c>
      <c r="M21" s="693">
        <v>312472</v>
      </c>
      <c r="N21" s="693">
        <v>0</v>
      </c>
      <c r="O21" s="693">
        <v>8731</v>
      </c>
      <c r="P21" s="694">
        <v>0</v>
      </c>
    </row>
    <row r="22" spans="1:16" ht="12.6" customHeight="1" x14ac:dyDescent="0.2">
      <c r="A22" s="226" t="s">
        <v>60</v>
      </c>
      <c r="B22" s="6"/>
      <c r="C22" s="262"/>
      <c r="D22" s="14"/>
      <c r="E22" s="689">
        <v>136651468</v>
      </c>
      <c r="F22" s="684">
        <v>0.57384643404682234</v>
      </c>
      <c r="G22" s="719">
        <v>4.7103103338119734</v>
      </c>
      <c r="H22" s="689">
        <v>125740761</v>
      </c>
      <c r="I22" s="693">
        <v>7635073</v>
      </c>
      <c r="J22" s="693">
        <v>3067624</v>
      </c>
      <c r="K22" s="693">
        <v>21051</v>
      </c>
      <c r="L22" s="693">
        <v>1188</v>
      </c>
      <c r="M22" s="693">
        <v>185771</v>
      </c>
      <c r="N22" s="693">
        <v>0</v>
      </c>
      <c r="O22" s="693">
        <v>0</v>
      </c>
      <c r="P22" s="694">
        <v>0</v>
      </c>
    </row>
    <row r="23" spans="1:16" ht="12.6" customHeight="1" x14ac:dyDescent="0.2">
      <c r="A23" s="226" t="s">
        <v>61</v>
      </c>
      <c r="B23" s="6"/>
      <c r="C23" s="262"/>
      <c r="D23" s="14"/>
      <c r="E23" s="689">
        <v>408260625</v>
      </c>
      <c r="F23" s="684">
        <v>1.7144265425525977</v>
      </c>
      <c r="G23" s="719">
        <v>-1.0825826758787405</v>
      </c>
      <c r="H23" s="689">
        <v>378983828</v>
      </c>
      <c r="I23" s="693">
        <v>19915206</v>
      </c>
      <c r="J23" s="693">
        <v>7919037</v>
      </c>
      <c r="K23" s="693">
        <v>166833</v>
      </c>
      <c r="L23" s="693">
        <v>189</v>
      </c>
      <c r="M23" s="693">
        <v>1155746</v>
      </c>
      <c r="N23" s="693">
        <v>6779</v>
      </c>
      <c r="O23" s="693">
        <v>113007</v>
      </c>
      <c r="P23" s="694">
        <v>0</v>
      </c>
    </row>
    <row r="24" spans="1:16" s="73" customFormat="1" ht="12.6" customHeight="1" x14ac:dyDescent="0.2">
      <c r="A24" s="226" t="s">
        <v>62</v>
      </c>
      <c r="B24" s="6"/>
      <c r="C24" s="262"/>
      <c r="D24" s="14"/>
      <c r="E24" s="689">
        <v>94902680</v>
      </c>
      <c r="F24" s="684">
        <v>0.39852893859498595</v>
      </c>
      <c r="G24" s="719">
        <v>0.91424984129315767</v>
      </c>
      <c r="H24" s="689">
        <v>85932158</v>
      </c>
      <c r="I24" s="693">
        <v>6963081</v>
      </c>
      <c r="J24" s="693">
        <v>1770411</v>
      </c>
      <c r="K24" s="693">
        <v>84079</v>
      </c>
      <c r="L24" s="693">
        <v>0</v>
      </c>
      <c r="M24" s="693">
        <v>152752</v>
      </c>
      <c r="N24" s="693">
        <v>199</v>
      </c>
      <c r="O24" s="693">
        <v>0</v>
      </c>
      <c r="P24" s="694">
        <v>0</v>
      </c>
    </row>
    <row r="25" spans="1:16" s="73" customFormat="1" ht="12.6" customHeight="1" x14ac:dyDescent="0.2">
      <c r="A25" s="226" t="s">
        <v>63</v>
      </c>
      <c r="B25" s="6"/>
      <c r="C25" s="262"/>
      <c r="D25" s="14"/>
      <c r="E25" s="689">
        <v>88426396</v>
      </c>
      <c r="F25" s="684">
        <v>0.37133279841686145</v>
      </c>
      <c r="G25" s="719">
        <v>-6.6835800381425674</v>
      </c>
      <c r="H25" s="689">
        <v>81546481</v>
      </c>
      <c r="I25" s="693">
        <v>4982338</v>
      </c>
      <c r="J25" s="693">
        <v>1704217</v>
      </c>
      <c r="K25" s="693">
        <v>34696</v>
      </c>
      <c r="L25" s="693">
        <v>350</v>
      </c>
      <c r="M25" s="693">
        <v>158314</v>
      </c>
      <c r="N25" s="693">
        <v>0</v>
      </c>
      <c r="O25" s="693">
        <v>0</v>
      </c>
      <c r="P25" s="694">
        <v>0</v>
      </c>
    </row>
    <row r="26" spans="1:16" s="73" customFormat="1" ht="12.6" customHeight="1" x14ac:dyDescent="0.2">
      <c r="A26" s="226" t="s">
        <v>64</v>
      </c>
      <c r="B26" s="6"/>
      <c r="C26" s="262"/>
      <c r="D26" s="14"/>
      <c r="E26" s="689">
        <v>545346140</v>
      </c>
      <c r="F26" s="684">
        <v>2.290095688984469</v>
      </c>
      <c r="G26" s="719">
        <v>0.3699982541367719</v>
      </c>
      <c r="H26" s="689">
        <v>505483146</v>
      </c>
      <c r="I26" s="693">
        <v>27257507</v>
      </c>
      <c r="J26" s="693">
        <v>11217450</v>
      </c>
      <c r="K26" s="693">
        <v>654863</v>
      </c>
      <c r="L26" s="693">
        <v>149100</v>
      </c>
      <c r="M26" s="693">
        <v>583648</v>
      </c>
      <c r="N26" s="693">
        <v>426</v>
      </c>
      <c r="O26" s="693">
        <v>0</v>
      </c>
      <c r="P26" s="694">
        <v>0</v>
      </c>
    </row>
    <row r="27" spans="1:16" s="73" customFormat="1" ht="12.6" customHeight="1" x14ac:dyDescent="0.2">
      <c r="A27" s="232" t="s">
        <v>65</v>
      </c>
      <c r="B27" s="72"/>
      <c r="C27" s="265"/>
      <c r="D27" s="74"/>
      <c r="E27" s="699">
        <v>12687816217</v>
      </c>
      <c r="F27" s="685">
        <v>53.280496715680314</v>
      </c>
      <c r="G27" s="713">
        <v>-1.8876393730009933</v>
      </c>
      <c r="H27" s="699">
        <v>12063359975</v>
      </c>
      <c r="I27" s="704">
        <v>471382589</v>
      </c>
      <c r="J27" s="704">
        <v>117693975</v>
      </c>
      <c r="K27" s="704">
        <v>5626709</v>
      </c>
      <c r="L27" s="704">
        <v>6827744</v>
      </c>
      <c r="M27" s="704">
        <v>22703266</v>
      </c>
      <c r="N27" s="704">
        <v>106353</v>
      </c>
      <c r="O27" s="704">
        <v>112453</v>
      </c>
      <c r="P27" s="705">
        <v>3153</v>
      </c>
    </row>
    <row r="28" spans="1:16" s="73" customFormat="1" ht="12.6" customHeight="1" x14ac:dyDescent="0.2">
      <c r="A28" s="226" t="s">
        <v>66</v>
      </c>
      <c r="B28" s="6"/>
      <c r="C28" s="262"/>
      <c r="D28" s="14"/>
      <c r="E28" s="689">
        <v>1460379655</v>
      </c>
      <c r="F28" s="684">
        <v>6.1326355994673882</v>
      </c>
      <c r="G28" s="719">
        <v>-6.2056683704867392</v>
      </c>
      <c r="H28" s="689">
        <v>1349338943</v>
      </c>
      <c r="I28" s="693">
        <v>88891011</v>
      </c>
      <c r="J28" s="693">
        <v>17332709</v>
      </c>
      <c r="K28" s="693">
        <v>959380</v>
      </c>
      <c r="L28" s="693">
        <v>6217</v>
      </c>
      <c r="M28" s="693">
        <v>3841074</v>
      </c>
      <c r="N28" s="693">
        <v>7014</v>
      </c>
      <c r="O28" s="693">
        <v>2739</v>
      </c>
      <c r="P28" s="694">
        <v>568</v>
      </c>
    </row>
    <row r="29" spans="1:16" ht="12.6" customHeight="1" x14ac:dyDescent="0.2">
      <c r="A29" s="226" t="s">
        <v>67</v>
      </c>
      <c r="B29" s="6"/>
      <c r="C29" s="262"/>
      <c r="D29" s="14"/>
      <c r="E29" s="689">
        <v>306326381</v>
      </c>
      <c r="F29" s="684">
        <v>1.286369652401526</v>
      </c>
      <c r="G29" s="719">
        <v>-6.196895303174399</v>
      </c>
      <c r="H29" s="689">
        <v>285252854</v>
      </c>
      <c r="I29" s="693">
        <v>15797706</v>
      </c>
      <c r="J29" s="693">
        <v>4827226</v>
      </c>
      <c r="K29" s="693">
        <v>75056</v>
      </c>
      <c r="L29" s="693">
        <v>16676</v>
      </c>
      <c r="M29" s="693">
        <v>347333</v>
      </c>
      <c r="N29" s="693">
        <v>0</v>
      </c>
      <c r="O29" s="693">
        <v>9530</v>
      </c>
      <c r="P29" s="694">
        <v>0</v>
      </c>
    </row>
    <row r="30" spans="1:16" ht="12.6" customHeight="1" x14ac:dyDescent="0.2">
      <c r="A30" s="226" t="s">
        <v>68</v>
      </c>
      <c r="B30" s="6"/>
      <c r="C30" s="262"/>
      <c r="D30" s="14"/>
      <c r="E30" s="689">
        <v>2583790676</v>
      </c>
      <c r="F30" s="684">
        <v>10.850224205026677</v>
      </c>
      <c r="G30" s="719">
        <v>-0.75243893070854329</v>
      </c>
      <c r="H30" s="689">
        <v>2441130772</v>
      </c>
      <c r="I30" s="693">
        <v>106953174</v>
      </c>
      <c r="J30" s="693">
        <v>25191742</v>
      </c>
      <c r="K30" s="693">
        <v>1174577</v>
      </c>
      <c r="L30" s="693">
        <v>6741247</v>
      </c>
      <c r="M30" s="693">
        <v>2595068</v>
      </c>
      <c r="N30" s="693">
        <v>1688</v>
      </c>
      <c r="O30" s="693">
        <v>2328</v>
      </c>
      <c r="P30" s="694">
        <v>80</v>
      </c>
    </row>
    <row r="31" spans="1:16" ht="12.6" customHeight="1" x14ac:dyDescent="0.2">
      <c r="A31" s="226" t="s">
        <v>69</v>
      </c>
      <c r="B31" s="6"/>
      <c r="C31" s="262"/>
      <c r="D31" s="14"/>
      <c r="E31" s="689">
        <v>8337319505</v>
      </c>
      <c r="F31" s="684">
        <v>35.01126725878472</v>
      </c>
      <c r="G31" s="719">
        <v>-1.2748413745457543</v>
      </c>
      <c r="H31" s="689">
        <v>7987637406</v>
      </c>
      <c r="I31" s="693">
        <v>259740698</v>
      </c>
      <c r="J31" s="693">
        <v>70342298</v>
      </c>
      <c r="K31" s="693">
        <v>3417696</v>
      </c>
      <c r="L31" s="693">
        <v>63604</v>
      </c>
      <c r="M31" s="693">
        <v>15919791</v>
      </c>
      <c r="N31" s="693">
        <v>97651</v>
      </c>
      <c r="O31" s="693">
        <v>97856</v>
      </c>
      <c r="P31" s="694">
        <v>2505</v>
      </c>
    </row>
    <row r="32" spans="1:16" ht="12.6" customHeight="1" x14ac:dyDescent="0.2">
      <c r="A32" s="232" t="s">
        <v>70</v>
      </c>
      <c r="B32" s="72"/>
      <c r="C32" s="265"/>
      <c r="D32" s="74"/>
      <c r="E32" s="699">
        <v>3343558375</v>
      </c>
      <c r="F32" s="685">
        <v>14.040749642888125</v>
      </c>
      <c r="G32" s="713">
        <v>-2.146752063089008</v>
      </c>
      <c r="H32" s="699">
        <v>3142887625</v>
      </c>
      <c r="I32" s="704">
        <v>142007829</v>
      </c>
      <c r="J32" s="704">
        <v>49761628</v>
      </c>
      <c r="K32" s="704">
        <v>1870815</v>
      </c>
      <c r="L32" s="704">
        <v>19126</v>
      </c>
      <c r="M32" s="704">
        <v>6885056</v>
      </c>
      <c r="N32" s="704">
        <v>3263</v>
      </c>
      <c r="O32" s="704">
        <v>113487</v>
      </c>
      <c r="P32" s="705">
        <v>9546</v>
      </c>
    </row>
    <row r="33" spans="1:21" ht="12.6" customHeight="1" x14ac:dyDescent="0.2">
      <c r="A33" s="226" t="s">
        <v>71</v>
      </c>
      <c r="B33" s="6"/>
      <c r="C33" s="262"/>
      <c r="D33" s="14"/>
      <c r="E33" s="689">
        <v>1185814555</v>
      </c>
      <c r="F33" s="844">
        <v>4.9796424713678853</v>
      </c>
      <c r="G33" s="719">
        <v>-1.8544986435126476</v>
      </c>
      <c r="H33" s="689">
        <v>1110622991</v>
      </c>
      <c r="I33" s="843">
        <v>50223074</v>
      </c>
      <c r="J33" s="693">
        <v>20952112</v>
      </c>
      <c r="K33" s="693">
        <v>317764</v>
      </c>
      <c r="L33" s="843">
        <v>101</v>
      </c>
      <c r="M33" s="693">
        <v>3660641</v>
      </c>
      <c r="N33" s="693">
        <v>792</v>
      </c>
      <c r="O33" s="843">
        <v>31689</v>
      </c>
      <c r="P33" s="694">
        <v>5391</v>
      </c>
    </row>
    <row r="34" spans="1:21" ht="12.6" customHeight="1" x14ac:dyDescent="0.2">
      <c r="A34" s="226" t="s">
        <v>72</v>
      </c>
      <c r="B34" s="6"/>
      <c r="C34" s="262"/>
      <c r="D34" s="14"/>
      <c r="E34" s="689">
        <v>828220328</v>
      </c>
      <c r="F34" s="684">
        <v>3.4779815305598443</v>
      </c>
      <c r="G34" s="719">
        <v>-1.4496011619151927</v>
      </c>
      <c r="H34" s="689">
        <v>780648175</v>
      </c>
      <c r="I34" s="693">
        <v>34779718</v>
      </c>
      <c r="J34" s="693">
        <v>11609851</v>
      </c>
      <c r="K34" s="693">
        <v>343654</v>
      </c>
      <c r="L34" s="693">
        <v>653</v>
      </c>
      <c r="M34" s="693">
        <v>779107</v>
      </c>
      <c r="N34" s="693">
        <v>1619</v>
      </c>
      <c r="O34" s="693">
        <v>55875</v>
      </c>
      <c r="P34" s="694">
        <v>1676</v>
      </c>
    </row>
    <row r="35" spans="1:21" ht="12.6" customHeight="1" x14ac:dyDescent="0.2">
      <c r="A35" s="226" t="s">
        <v>73</v>
      </c>
      <c r="B35" s="6"/>
      <c r="C35" s="262"/>
      <c r="D35" s="14"/>
      <c r="E35" s="689">
        <v>1329523492</v>
      </c>
      <c r="F35" s="684">
        <v>5.5831256409603949</v>
      </c>
      <c r="G35" s="719">
        <v>-2.8330073471828365</v>
      </c>
      <c r="H35" s="689">
        <v>1251616459</v>
      </c>
      <c r="I35" s="693">
        <v>57005037</v>
      </c>
      <c r="J35" s="693">
        <v>17199665</v>
      </c>
      <c r="K35" s="693">
        <v>1209397</v>
      </c>
      <c r="L35" s="693">
        <v>18372</v>
      </c>
      <c r="M35" s="693">
        <v>2445308</v>
      </c>
      <c r="N35" s="693">
        <v>852</v>
      </c>
      <c r="O35" s="693">
        <v>25923</v>
      </c>
      <c r="P35" s="694">
        <v>2479</v>
      </c>
    </row>
    <row r="36" spans="1:21" ht="12.6" customHeight="1" x14ac:dyDescent="0.2">
      <c r="A36" s="232" t="s">
        <v>74</v>
      </c>
      <c r="B36" s="72"/>
      <c r="C36" s="265"/>
      <c r="D36" s="74"/>
      <c r="E36" s="699">
        <v>1748038280</v>
      </c>
      <c r="F36" s="685">
        <v>7.3406129347643807</v>
      </c>
      <c r="G36" s="713">
        <v>0.56286402729461837</v>
      </c>
      <c r="H36" s="699">
        <v>1662071102</v>
      </c>
      <c r="I36" s="704">
        <v>49805966</v>
      </c>
      <c r="J36" s="704">
        <v>32508309</v>
      </c>
      <c r="K36" s="704">
        <v>428055</v>
      </c>
      <c r="L36" s="704">
        <v>1891172</v>
      </c>
      <c r="M36" s="704">
        <v>1332621</v>
      </c>
      <c r="N36" s="704">
        <v>574</v>
      </c>
      <c r="O36" s="704">
        <v>481</v>
      </c>
      <c r="P36" s="705">
        <v>0</v>
      </c>
    </row>
    <row r="37" spans="1:21" ht="12.6" customHeight="1" x14ac:dyDescent="0.2">
      <c r="A37" s="226" t="s">
        <v>75</v>
      </c>
      <c r="B37" s="6"/>
      <c r="C37" s="262"/>
      <c r="D37" s="14"/>
      <c r="E37" s="689">
        <v>178962525</v>
      </c>
      <c r="F37" s="684">
        <v>0.7515250900873256</v>
      </c>
      <c r="G37" s="719">
        <v>5.7389420582879547</v>
      </c>
      <c r="H37" s="689">
        <v>167720168</v>
      </c>
      <c r="I37" s="693">
        <v>8083170</v>
      </c>
      <c r="J37" s="693">
        <v>2872194</v>
      </c>
      <c r="K37" s="693">
        <v>29501</v>
      </c>
      <c r="L37" s="693">
        <v>24</v>
      </c>
      <c r="M37" s="693">
        <v>257468</v>
      </c>
      <c r="N37" s="693">
        <v>0</v>
      </c>
      <c r="O37" s="693">
        <v>0</v>
      </c>
      <c r="P37" s="694">
        <v>0</v>
      </c>
    </row>
    <row r="38" spans="1:21" ht="12.6" customHeight="1" x14ac:dyDescent="0.2">
      <c r="A38" s="226" t="s">
        <v>76</v>
      </c>
      <c r="B38" s="6"/>
      <c r="C38" s="262"/>
      <c r="D38" s="14"/>
      <c r="E38" s="689">
        <v>202480237</v>
      </c>
      <c r="F38" s="684">
        <v>0.85028403769072913</v>
      </c>
      <c r="G38" s="719">
        <v>0.38294900040032331</v>
      </c>
      <c r="H38" s="689">
        <v>188090130</v>
      </c>
      <c r="I38" s="693">
        <v>7183341</v>
      </c>
      <c r="J38" s="693">
        <v>6444472</v>
      </c>
      <c r="K38" s="693">
        <v>181514</v>
      </c>
      <c r="L38" s="693">
        <v>0</v>
      </c>
      <c r="M38" s="693">
        <v>580594</v>
      </c>
      <c r="N38" s="693">
        <v>186</v>
      </c>
      <c r="O38" s="693">
        <v>0</v>
      </c>
      <c r="P38" s="694">
        <v>0</v>
      </c>
    </row>
    <row r="39" spans="1:21" ht="12.6" customHeight="1" x14ac:dyDescent="0.2">
      <c r="A39" s="226" t="s">
        <v>77</v>
      </c>
      <c r="B39" s="6"/>
      <c r="C39" s="262"/>
      <c r="D39" s="14"/>
      <c r="E39" s="689">
        <v>309814451</v>
      </c>
      <c r="F39" s="684">
        <v>1.3010172559765254</v>
      </c>
      <c r="G39" s="719">
        <v>-0.43274704701014022</v>
      </c>
      <c r="H39" s="689">
        <v>276917936</v>
      </c>
      <c r="I39" s="693">
        <v>16725150</v>
      </c>
      <c r="J39" s="693">
        <v>15795500</v>
      </c>
      <c r="K39" s="693">
        <v>175709</v>
      </c>
      <c r="L39" s="693">
        <v>218</v>
      </c>
      <c r="M39" s="693">
        <v>199811</v>
      </c>
      <c r="N39" s="693">
        <v>127</v>
      </c>
      <c r="O39" s="693">
        <v>0</v>
      </c>
      <c r="P39" s="694">
        <v>0</v>
      </c>
    </row>
    <row r="40" spans="1:21" ht="12.6" customHeight="1" x14ac:dyDescent="0.2">
      <c r="A40" s="226" t="s">
        <v>78</v>
      </c>
      <c r="B40" s="6"/>
      <c r="C40" s="262"/>
      <c r="D40" s="14"/>
      <c r="E40" s="689">
        <v>1056781067</v>
      </c>
      <c r="F40" s="684">
        <v>4.4377865510098005</v>
      </c>
      <c r="G40" s="719">
        <v>6.1070255149187069E-2</v>
      </c>
      <c r="H40" s="689">
        <v>1029342868</v>
      </c>
      <c r="I40" s="693">
        <v>17814305</v>
      </c>
      <c r="J40" s="693">
        <v>7396143</v>
      </c>
      <c r="K40" s="693">
        <v>41331</v>
      </c>
      <c r="L40" s="693">
        <v>1890930</v>
      </c>
      <c r="M40" s="693">
        <v>294748</v>
      </c>
      <c r="N40" s="693">
        <v>261</v>
      </c>
      <c r="O40" s="693">
        <v>481</v>
      </c>
      <c r="P40" s="694">
        <v>0</v>
      </c>
    </row>
    <row r="41" spans="1:21" ht="12.6" customHeight="1" x14ac:dyDescent="0.2">
      <c r="A41" s="232" t="s">
        <v>367</v>
      </c>
      <c r="B41" s="72"/>
      <c r="C41" s="265"/>
      <c r="D41" s="14"/>
      <c r="E41" s="699">
        <v>24863</v>
      </c>
      <c r="F41" s="685">
        <v>1.0440827382627271E-4</v>
      </c>
      <c r="G41" s="713">
        <v>-5.3379021511517184</v>
      </c>
      <c r="H41" s="699">
        <v>0</v>
      </c>
      <c r="I41" s="704">
        <v>0</v>
      </c>
      <c r="J41" s="704">
        <v>0</v>
      </c>
      <c r="K41" s="704">
        <v>0</v>
      </c>
      <c r="L41" s="704">
        <v>0</v>
      </c>
      <c r="M41" s="704">
        <v>0</v>
      </c>
      <c r="N41" s="704">
        <v>0</v>
      </c>
      <c r="O41" s="704">
        <v>24863</v>
      </c>
      <c r="P41" s="705">
        <v>0</v>
      </c>
    </row>
    <row r="42" spans="1:21" ht="12.6" customHeight="1" x14ac:dyDescent="0.2">
      <c r="A42" s="399" t="s">
        <v>368</v>
      </c>
      <c r="B42" s="400"/>
      <c r="C42" s="401"/>
      <c r="D42" s="74"/>
      <c r="E42" s="701">
        <v>3418952022</v>
      </c>
      <c r="F42" s="687">
        <v>14.357353453399218</v>
      </c>
      <c r="G42" s="845">
        <v>0.78022899102689891</v>
      </c>
      <c r="H42" s="701">
        <v>3065312012</v>
      </c>
      <c r="I42" s="708">
        <v>217683763</v>
      </c>
      <c r="J42" s="708">
        <v>117834920</v>
      </c>
      <c r="K42" s="708">
        <v>2399765</v>
      </c>
      <c r="L42" s="708">
        <v>739724</v>
      </c>
      <c r="M42" s="708">
        <v>14895320</v>
      </c>
      <c r="N42" s="708">
        <v>83500</v>
      </c>
      <c r="O42" s="708">
        <v>0</v>
      </c>
      <c r="P42" s="709">
        <v>3018</v>
      </c>
    </row>
    <row r="43" spans="1:21" ht="10.5" customHeight="1" x14ac:dyDescent="0.2">
      <c r="A43" s="14" t="s">
        <v>369</v>
      </c>
      <c r="B43" s="72"/>
      <c r="C43" s="72"/>
      <c r="D43" s="74"/>
      <c r="E43" s="92"/>
      <c r="F43" s="91"/>
      <c r="G43" s="132"/>
      <c r="H43" s="92"/>
      <c r="I43" s="92"/>
      <c r="J43" s="92"/>
      <c r="K43" s="92"/>
      <c r="L43" s="92"/>
      <c r="M43" s="92"/>
      <c r="N43" s="92"/>
      <c r="O43" s="92"/>
      <c r="P43" s="92"/>
    </row>
    <row r="44" spans="1:21" ht="10.5" customHeight="1" x14ac:dyDescent="0.2">
      <c r="A44" s="617" t="s">
        <v>756</v>
      </c>
      <c r="B44" s="72"/>
      <c r="C44" s="72"/>
      <c r="D44" s="74"/>
      <c r="E44" s="92"/>
      <c r="F44" s="91"/>
      <c r="G44" s="132"/>
      <c r="H44" s="92"/>
      <c r="I44" s="92"/>
      <c r="J44" s="92"/>
      <c r="K44" s="92"/>
      <c r="L44" s="92"/>
      <c r="M44" s="92"/>
      <c r="N44" s="92"/>
      <c r="O44" s="92"/>
      <c r="P44" s="92"/>
    </row>
    <row r="45" spans="1:21" ht="9.9499999999999993" customHeight="1" x14ac:dyDescent="0.2">
      <c r="A45" s="1352"/>
      <c r="B45" s="1346"/>
      <c r="C45" s="1346"/>
      <c r="D45" s="1346"/>
      <c r="E45" s="1346"/>
      <c r="F45" s="1346"/>
      <c r="G45" s="1346"/>
      <c r="H45" s="1346"/>
      <c r="I45" s="1346"/>
      <c r="J45" s="1346"/>
      <c r="K45" s="1346"/>
      <c r="L45" s="1346"/>
      <c r="M45" s="1346"/>
      <c r="N45" s="1346"/>
      <c r="O45" s="1346"/>
      <c r="P45" s="1346"/>
    </row>
    <row r="46" spans="1:21" ht="9.9499999999999993" customHeight="1" x14ac:dyDescent="0.2">
      <c r="A46" s="1346"/>
      <c r="B46" s="1346"/>
      <c r="C46" s="1346"/>
      <c r="D46" s="1346"/>
      <c r="E46" s="1346"/>
      <c r="F46" s="1346"/>
      <c r="G46" s="1346"/>
      <c r="H46" s="1346"/>
      <c r="I46" s="1346"/>
      <c r="J46" s="1346"/>
      <c r="K46" s="1346"/>
      <c r="L46" s="1346"/>
      <c r="M46" s="1346"/>
      <c r="N46" s="1346"/>
      <c r="O46" s="1346"/>
      <c r="P46" s="1346"/>
    </row>
    <row r="47" spans="1:21" ht="20.25" customHeight="1" x14ac:dyDescent="0.2">
      <c r="J47" s="535"/>
    </row>
    <row r="48" spans="1:21" x14ac:dyDescent="0.2">
      <c r="A48" s="64" t="str">
        <f>A1</f>
        <v>Boletim Estatístico da Previdência Social - Vol. 19 Nº 09</v>
      </c>
      <c r="B48" s="158"/>
      <c r="C48" s="158"/>
      <c r="D48" s="158"/>
      <c r="E48" s="158"/>
      <c r="F48" s="158"/>
      <c r="G48" s="158"/>
      <c r="H48" s="158"/>
      <c r="I48" s="158"/>
      <c r="J48" s="158"/>
      <c r="K48" s="158"/>
      <c r="L48" s="158"/>
      <c r="M48" s="158"/>
      <c r="N48" s="158"/>
      <c r="O48" s="1205">
        <f>O1</f>
        <v>41883</v>
      </c>
      <c r="P48" s="1205"/>
      <c r="R48" s="1212" t="s">
        <v>730</v>
      </c>
      <c r="S48" s="1213"/>
      <c r="T48" s="1213"/>
      <c r="U48" s="1213"/>
    </row>
    <row r="49" spans="1:21" x14ac:dyDescent="0.2">
      <c r="A49" s="64"/>
      <c r="B49" s="158"/>
      <c r="C49" s="158"/>
      <c r="D49" s="158"/>
      <c r="E49" s="158"/>
      <c r="F49" s="158"/>
      <c r="G49" s="158"/>
      <c r="H49" s="158"/>
      <c r="I49" s="158"/>
      <c r="J49" s="158"/>
      <c r="K49" s="158"/>
      <c r="L49" s="158"/>
      <c r="M49" s="158"/>
      <c r="N49" s="158"/>
      <c r="P49" s="161"/>
    </row>
    <row r="50" spans="1:21" ht="16.5" customHeight="1" x14ac:dyDescent="0.2">
      <c r="A50"/>
      <c r="B50"/>
      <c r="C50"/>
      <c r="D50"/>
      <c r="E50"/>
      <c r="F50"/>
      <c r="G50"/>
      <c r="H50"/>
      <c r="I50"/>
      <c r="J50"/>
      <c r="K50"/>
      <c r="L50"/>
      <c r="M50"/>
      <c r="N50"/>
      <c r="O50"/>
      <c r="R50" s="402"/>
      <c r="S50" s="403" t="s">
        <v>357</v>
      </c>
      <c r="T50" s="158"/>
      <c r="U50" s="403"/>
    </row>
    <row r="51" spans="1:21" ht="11.25" customHeight="1" x14ac:dyDescent="0.2">
      <c r="A51"/>
      <c r="B51"/>
      <c r="C51"/>
      <c r="D51"/>
      <c r="E51"/>
      <c r="F51"/>
      <c r="G51"/>
      <c r="H51"/>
      <c r="I51"/>
      <c r="J51"/>
      <c r="K51"/>
      <c r="L51"/>
      <c r="M51"/>
      <c r="N51"/>
      <c r="O51"/>
      <c r="R51" s="6" t="s">
        <v>617</v>
      </c>
      <c r="S51" s="353">
        <f>$E$42/1000</f>
        <v>3418952.0219999999</v>
      </c>
      <c r="T51" s="6"/>
      <c r="U51" s="353"/>
    </row>
    <row r="52" spans="1:21" x14ac:dyDescent="0.2">
      <c r="A52"/>
      <c r="B52"/>
      <c r="C52"/>
      <c r="D52"/>
      <c r="E52"/>
      <c r="F52"/>
      <c r="G52"/>
      <c r="H52"/>
      <c r="I52"/>
      <c r="J52"/>
      <c r="K52"/>
      <c r="L52"/>
      <c r="M52"/>
      <c r="N52"/>
      <c r="O52"/>
      <c r="R52" s="6" t="s">
        <v>615</v>
      </c>
      <c r="S52" s="353">
        <f>$E$31/1000</f>
        <v>8337319.5049999999</v>
      </c>
      <c r="T52" s="6" t="s">
        <v>120</v>
      </c>
      <c r="U52" s="353">
        <f>E9</f>
        <v>605917455</v>
      </c>
    </row>
    <row r="53" spans="1:21" x14ac:dyDescent="0.2">
      <c r="A53"/>
      <c r="B53"/>
      <c r="C53"/>
      <c r="D53"/>
      <c r="E53"/>
      <c r="F53"/>
      <c r="G53"/>
      <c r="H53"/>
      <c r="I53"/>
      <c r="J53"/>
      <c r="K53"/>
      <c r="L53"/>
      <c r="M53"/>
      <c r="N53"/>
      <c r="O53"/>
      <c r="R53" s="6" t="s">
        <v>616</v>
      </c>
      <c r="S53" s="353">
        <f>$E$30/1000</f>
        <v>2583790.676</v>
      </c>
      <c r="T53" s="6" t="s">
        <v>121</v>
      </c>
      <c r="U53" s="353">
        <f>E17</f>
        <v>2008939659</v>
      </c>
    </row>
    <row r="54" spans="1:21" x14ac:dyDescent="0.2">
      <c r="A54"/>
      <c r="B54"/>
      <c r="C54"/>
      <c r="D54"/>
      <c r="E54"/>
      <c r="F54"/>
      <c r="G54"/>
      <c r="H54"/>
      <c r="I54"/>
      <c r="J54"/>
      <c r="K54"/>
      <c r="L54"/>
      <c r="M54"/>
      <c r="N54"/>
      <c r="O54"/>
      <c r="R54" s="6" t="s">
        <v>618</v>
      </c>
      <c r="S54" s="353">
        <f>$E$28/1000</f>
        <v>1460379.655</v>
      </c>
      <c r="T54" s="6" t="s">
        <v>122</v>
      </c>
      <c r="U54" s="353">
        <f>E27</f>
        <v>12687816217</v>
      </c>
    </row>
    <row r="55" spans="1:21" x14ac:dyDescent="0.2">
      <c r="A55"/>
      <c r="B55"/>
      <c r="C55"/>
      <c r="D55"/>
      <c r="E55"/>
      <c r="F55"/>
      <c r="G55"/>
      <c r="H55"/>
      <c r="I55"/>
      <c r="J55"/>
      <c r="K55"/>
      <c r="L55"/>
      <c r="M55"/>
      <c r="N55"/>
      <c r="O55"/>
      <c r="R55" s="6" t="s">
        <v>619</v>
      </c>
      <c r="S55" s="353">
        <f>$E$35/1000</f>
        <v>1329523.4920000001</v>
      </c>
      <c r="T55" s="6" t="s">
        <v>123</v>
      </c>
      <c r="U55" s="353">
        <f>E32</f>
        <v>3343558375</v>
      </c>
    </row>
    <row r="56" spans="1:21" x14ac:dyDescent="0.2">
      <c r="A56"/>
      <c r="B56"/>
      <c r="C56"/>
      <c r="D56"/>
      <c r="E56"/>
      <c r="F56"/>
      <c r="G56"/>
      <c r="H56"/>
      <c r="I56"/>
      <c r="J56"/>
      <c r="K56"/>
      <c r="L56"/>
      <c r="M56"/>
      <c r="N56"/>
      <c r="O56"/>
      <c r="R56" s="6" t="s">
        <v>620</v>
      </c>
      <c r="S56" s="353">
        <f>$E$33/1000</f>
        <v>1185814.5549999999</v>
      </c>
      <c r="T56" s="6" t="s">
        <v>124</v>
      </c>
      <c r="U56" s="353">
        <f>E36</f>
        <v>1748038280</v>
      </c>
    </row>
    <row r="57" spans="1:21" x14ac:dyDescent="0.2">
      <c r="A57"/>
      <c r="B57"/>
      <c r="C57"/>
      <c r="D57"/>
      <c r="E57"/>
      <c r="F57"/>
      <c r="G57"/>
      <c r="H57"/>
      <c r="I57"/>
      <c r="J57"/>
      <c r="K57"/>
      <c r="L57"/>
      <c r="M57"/>
      <c r="N57"/>
      <c r="O57"/>
      <c r="R57" s="6" t="s">
        <v>621</v>
      </c>
      <c r="S57" s="353">
        <f>$E$40/1000</f>
        <v>1056781.067</v>
      </c>
      <c r="T57" s="6" t="s">
        <v>370</v>
      </c>
      <c r="U57" s="353">
        <f>E41</f>
        <v>24863</v>
      </c>
    </row>
    <row r="58" spans="1:21" x14ac:dyDescent="0.2">
      <c r="A58"/>
      <c r="B58"/>
      <c r="C58"/>
      <c r="D58"/>
      <c r="E58"/>
      <c r="F58"/>
      <c r="G58"/>
      <c r="H58"/>
      <c r="I58"/>
      <c r="J58"/>
      <c r="K58"/>
      <c r="L58"/>
      <c r="M58"/>
      <c r="N58"/>
      <c r="O58"/>
      <c r="R58" s="6" t="s">
        <v>622</v>
      </c>
      <c r="S58" s="353">
        <f>$E$34/1000</f>
        <v>828220.32799999998</v>
      </c>
      <c r="T58" s="6" t="s">
        <v>267</v>
      </c>
      <c r="U58" s="353">
        <f>E42</f>
        <v>3418952022</v>
      </c>
    </row>
    <row r="59" spans="1:21" x14ac:dyDescent="0.2">
      <c r="A59"/>
      <c r="B59"/>
      <c r="C59"/>
      <c r="D59"/>
      <c r="E59"/>
      <c r="F59"/>
      <c r="G59"/>
      <c r="H59"/>
      <c r="I59"/>
      <c r="J59"/>
      <c r="K59"/>
      <c r="L59"/>
      <c r="M59"/>
      <c r="N59"/>
      <c r="O59"/>
      <c r="R59" s="6" t="s">
        <v>623</v>
      </c>
      <c r="S59" s="353">
        <f>$E$26/1000</f>
        <v>545346.14</v>
      </c>
      <c r="T59" s="6"/>
      <c r="U59" s="353"/>
    </row>
    <row r="60" spans="1:21" x14ac:dyDescent="0.2">
      <c r="A60"/>
      <c r="B60"/>
      <c r="C60"/>
      <c r="D60"/>
      <c r="E60"/>
      <c r="F60"/>
      <c r="G60"/>
      <c r="H60"/>
      <c r="I60"/>
      <c r="J60"/>
      <c r="K60"/>
      <c r="L60"/>
      <c r="M60"/>
      <c r="N60"/>
      <c r="O60"/>
      <c r="R60" s="6" t="s">
        <v>626</v>
      </c>
      <c r="S60" s="353">
        <f>$E$20/1000</f>
        <v>408545.82400000002</v>
      </c>
      <c r="T60" s="6" t="s">
        <v>360</v>
      </c>
      <c r="U60" s="353">
        <f>$H$8/1000</f>
        <v>22374614.041999999</v>
      </c>
    </row>
    <row r="61" spans="1:21" x14ac:dyDescent="0.2">
      <c r="A61"/>
      <c r="B61"/>
      <c r="C61"/>
      <c r="D61"/>
      <c r="E61"/>
      <c r="F61"/>
      <c r="G61"/>
      <c r="H61"/>
      <c r="I61"/>
      <c r="J61"/>
      <c r="K61"/>
      <c r="L61"/>
      <c r="M61"/>
      <c r="N61"/>
      <c r="O61"/>
      <c r="R61" s="6" t="s">
        <v>624</v>
      </c>
      <c r="S61" s="353">
        <f>$E$23/1000</f>
        <v>408260.625</v>
      </c>
      <c r="T61" s="6" t="s">
        <v>361</v>
      </c>
      <c r="U61" s="353">
        <f>$I$8/1000</f>
        <v>993025.11600000004</v>
      </c>
    </row>
    <row r="62" spans="1:21" x14ac:dyDescent="0.2">
      <c r="A62"/>
      <c r="B62"/>
      <c r="C62"/>
      <c r="D62"/>
      <c r="E62"/>
      <c r="F62"/>
      <c r="G62"/>
      <c r="H62"/>
      <c r="I62"/>
      <c r="J62"/>
      <c r="K62"/>
      <c r="L62"/>
      <c r="M62"/>
      <c r="N62"/>
      <c r="O62"/>
      <c r="R62" s="6" t="s">
        <v>625</v>
      </c>
      <c r="S62" s="353">
        <f>$E$39/1000</f>
        <v>309814.451</v>
      </c>
      <c r="T62" s="6" t="s">
        <v>362</v>
      </c>
      <c r="U62" s="353">
        <f>$J$8/1000</f>
        <v>372301.30499999999</v>
      </c>
    </row>
    <row r="63" spans="1:21" x14ac:dyDescent="0.2">
      <c r="A63"/>
      <c r="B63"/>
      <c r="C63"/>
      <c r="D63"/>
      <c r="E63"/>
      <c r="F63"/>
      <c r="G63"/>
      <c r="H63"/>
      <c r="I63"/>
      <c r="J63"/>
      <c r="K63"/>
      <c r="L63"/>
      <c r="M63"/>
      <c r="N63"/>
      <c r="O63"/>
      <c r="R63" s="6" t="s">
        <v>627</v>
      </c>
      <c r="S63" s="353">
        <f>$E$29/1000</f>
        <v>306326.38099999999</v>
      </c>
      <c r="T63" s="6" t="s">
        <v>657</v>
      </c>
      <c r="U63" s="353">
        <f>$M$8/1000</f>
        <v>50912.659</v>
      </c>
    </row>
    <row r="64" spans="1:21" x14ac:dyDescent="0.2">
      <c r="A64"/>
      <c r="B64"/>
      <c r="C64"/>
      <c r="D64"/>
      <c r="E64"/>
      <c r="F64"/>
      <c r="G64"/>
      <c r="H64"/>
      <c r="I64"/>
      <c r="J64"/>
      <c r="K64"/>
      <c r="L64"/>
      <c r="M64"/>
      <c r="N64"/>
      <c r="O64"/>
      <c r="R64" s="6" t="s">
        <v>628</v>
      </c>
      <c r="S64" s="353">
        <f>$E$14/1000</f>
        <v>248293.546</v>
      </c>
      <c r="T64" s="6" t="s">
        <v>364</v>
      </c>
      <c r="U64" s="353">
        <f>$K$8/1000</f>
        <v>12109.843999999999</v>
      </c>
    </row>
    <row r="65" spans="1:21" x14ac:dyDescent="0.2">
      <c r="A65"/>
      <c r="B65"/>
      <c r="C65"/>
      <c r="D65"/>
      <c r="E65"/>
      <c r="F65"/>
      <c r="G65"/>
      <c r="H65"/>
      <c r="I65"/>
      <c r="J65"/>
      <c r="K65"/>
      <c r="L65"/>
      <c r="M65"/>
      <c r="N65"/>
      <c r="O65"/>
      <c r="R65" s="6" t="s">
        <v>629</v>
      </c>
      <c r="S65" s="353">
        <f>$E$38/1000</f>
        <v>202480.23699999999</v>
      </c>
      <c r="T65" s="6" t="s">
        <v>363</v>
      </c>
      <c r="U65" s="353">
        <f>$L$8/1000</f>
        <v>9672.6910000000007</v>
      </c>
    </row>
    <row r="66" spans="1:21" x14ac:dyDescent="0.2">
      <c r="A66"/>
      <c r="B66"/>
      <c r="C66"/>
      <c r="D66"/>
      <c r="E66"/>
      <c r="F66"/>
      <c r="G66"/>
      <c r="H66"/>
      <c r="I66"/>
      <c r="J66"/>
      <c r="K66"/>
      <c r="L66"/>
      <c r="M66"/>
      <c r="N66"/>
      <c r="O66"/>
      <c r="R66" s="6" t="s">
        <v>631</v>
      </c>
      <c r="S66" s="353">
        <f>$E$37/1000</f>
        <v>178962.52499999999</v>
      </c>
      <c r="T66" s="6" t="s">
        <v>365</v>
      </c>
      <c r="U66" s="353">
        <f>$O$8/1000</f>
        <v>373.67899999999997</v>
      </c>
    </row>
    <row r="67" spans="1:21" x14ac:dyDescent="0.2">
      <c r="A67"/>
      <c r="B67"/>
      <c r="C67"/>
      <c r="D67"/>
      <c r="E67"/>
      <c r="F67"/>
      <c r="G67"/>
      <c r="H67"/>
      <c r="I67"/>
      <c r="J67"/>
      <c r="K67"/>
      <c r="L67"/>
      <c r="M67"/>
      <c r="N67"/>
      <c r="O67"/>
      <c r="R67" s="6" t="s">
        <v>638</v>
      </c>
      <c r="S67" s="353">
        <f>$E$12/1000</f>
        <v>156900.96400000001</v>
      </c>
      <c r="T67" s="6" t="s">
        <v>658</v>
      </c>
      <c r="U67" s="353">
        <f>$N$8/1000</f>
        <v>221.375</v>
      </c>
    </row>
    <row r="68" spans="1:21" x14ac:dyDescent="0.2">
      <c r="A68"/>
      <c r="B68"/>
      <c r="C68"/>
      <c r="D68"/>
      <c r="E68"/>
      <c r="F68"/>
      <c r="G68"/>
      <c r="H68"/>
      <c r="I68"/>
      <c r="J68"/>
      <c r="K68"/>
      <c r="L68"/>
      <c r="M68"/>
      <c r="N68"/>
      <c r="O68"/>
      <c r="R68" s="6" t="s">
        <v>632</v>
      </c>
      <c r="S68" s="353">
        <f>$E$22/1000</f>
        <v>136651.46799999999</v>
      </c>
      <c r="T68" s="6" t="s">
        <v>366</v>
      </c>
      <c r="U68" s="353">
        <f>$P$8/1000</f>
        <v>16.16</v>
      </c>
    </row>
    <row r="69" spans="1:21" x14ac:dyDescent="0.2">
      <c r="A69"/>
      <c r="B69"/>
      <c r="C69"/>
      <c r="D69"/>
      <c r="E69"/>
      <c r="F69"/>
      <c r="G69"/>
      <c r="H69"/>
      <c r="I69"/>
      <c r="J69"/>
      <c r="K69"/>
      <c r="L69"/>
      <c r="M69"/>
      <c r="N69"/>
      <c r="O69"/>
      <c r="R69" s="6" t="s">
        <v>633</v>
      </c>
      <c r="S69" s="353">
        <f>$E$18/1000</f>
        <v>129060.476</v>
      </c>
      <c r="T69" s="6"/>
    </row>
    <row r="70" spans="1:21" x14ac:dyDescent="0.2">
      <c r="A70"/>
      <c r="B70"/>
      <c r="C70"/>
      <c r="D70"/>
      <c r="E70"/>
      <c r="F70"/>
      <c r="G70"/>
      <c r="H70"/>
      <c r="I70"/>
      <c r="J70"/>
      <c r="K70"/>
      <c r="L70"/>
      <c r="M70"/>
      <c r="N70"/>
      <c r="O70"/>
      <c r="R70" s="6" t="s">
        <v>630</v>
      </c>
      <c r="S70" s="353">
        <f>$E$21/1000</f>
        <v>113647.253</v>
      </c>
      <c r="T70" s="6"/>
      <c r="U70" s="537">
        <f>SUM(U60:U68)</f>
        <v>23813246.871000003</v>
      </c>
    </row>
    <row r="71" spans="1:21" x14ac:dyDescent="0.2">
      <c r="A71"/>
      <c r="B71"/>
      <c r="C71"/>
      <c r="D71"/>
      <c r="E71"/>
      <c r="F71"/>
      <c r="G71"/>
      <c r="H71"/>
      <c r="I71"/>
      <c r="J71"/>
      <c r="K71"/>
      <c r="L71"/>
      <c r="M71"/>
      <c r="N71"/>
      <c r="O71"/>
      <c r="R71" s="6" t="s">
        <v>636</v>
      </c>
      <c r="S71" s="353">
        <f>$E$24/1000</f>
        <v>94902.68</v>
      </c>
      <c r="T71" s="6"/>
      <c r="U71" s="353"/>
    </row>
    <row r="72" spans="1:21" x14ac:dyDescent="0.2">
      <c r="A72"/>
      <c r="B72"/>
      <c r="C72"/>
      <c r="D72"/>
      <c r="E72"/>
      <c r="F72"/>
      <c r="G72"/>
      <c r="H72"/>
      <c r="I72"/>
      <c r="J72"/>
      <c r="K72"/>
      <c r="L72"/>
      <c r="M72"/>
      <c r="N72"/>
      <c r="O72"/>
      <c r="R72" s="6" t="s">
        <v>634</v>
      </c>
      <c r="S72" s="353">
        <f>$E$25/1000</f>
        <v>88426.395999999993</v>
      </c>
      <c r="T72" s="6"/>
      <c r="U72" s="353"/>
    </row>
    <row r="73" spans="1:21" x14ac:dyDescent="0.2">
      <c r="A73"/>
      <c r="B73"/>
      <c r="C73"/>
      <c r="D73"/>
      <c r="E73"/>
      <c r="F73"/>
      <c r="G73"/>
      <c r="H73"/>
      <c r="I73"/>
      <c r="J73"/>
      <c r="K73"/>
      <c r="L73"/>
      <c r="M73"/>
      <c r="N73"/>
      <c r="O73"/>
      <c r="R73" s="6" t="s">
        <v>637</v>
      </c>
      <c r="S73" s="353">
        <f>$E$19/1000</f>
        <v>84098.797000000006</v>
      </c>
      <c r="T73" s="6"/>
      <c r="U73" s="353"/>
    </row>
    <row r="74" spans="1:21" x14ac:dyDescent="0.2">
      <c r="A74"/>
      <c r="B74"/>
      <c r="C74"/>
      <c r="D74"/>
      <c r="E74"/>
      <c r="F74"/>
      <c r="G74"/>
      <c r="H74"/>
      <c r="I74"/>
      <c r="J74"/>
      <c r="K74"/>
      <c r="L74"/>
      <c r="M74"/>
      <c r="N74"/>
      <c r="O74"/>
      <c r="R74" s="6" t="s">
        <v>639</v>
      </c>
      <c r="S74" s="353">
        <f>$E$10/1000</f>
        <v>72797.501000000004</v>
      </c>
      <c r="T74" s="6"/>
      <c r="U74" s="353"/>
    </row>
    <row r="75" spans="1:21" x14ac:dyDescent="0.2">
      <c r="A75"/>
      <c r="B75"/>
      <c r="C75"/>
      <c r="D75"/>
      <c r="E75"/>
      <c r="F75"/>
      <c r="G75"/>
      <c r="H75"/>
      <c r="I75"/>
      <c r="J75"/>
      <c r="K75"/>
      <c r="L75"/>
      <c r="M75"/>
      <c r="N75"/>
      <c r="O75"/>
      <c r="R75" s="6" t="s">
        <v>640</v>
      </c>
      <c r="S75" s="353">
        <f>$E$16/1000</f>
        <v>41523.065000000002</v>
      </c>
      <c r="T75" s="6"/>
      <c r="U75" s="353"/>
    </row>
    <row r="76" spans="1:21" x14ac:dyDescent="0.2">
      <c r="A76"/>
      <c r="B76"/>
      <c r="C76"/>
      <c r="D76"/>
      <c r="E76"/>
      <c r="F76"/>
      <c r="G76"/>
      <c r="H76"/>
      <c r="I76"/>
      <c r="J76"/>
      <c r="K76"/>
      <c r="L76"/>
      <c r="M76"/>
      <c r="N76"/>
      <c r="O76"/>
      <c r="R76" s="6" t="s">
        <v>641</v>
      </c>
      <c r="S76" s="353">
        <f>$E$11/1000</f>
        <v>37615.714</v>
      </c>
      <c r="T76" s="6"/>
      <c r="U76" s="353"/>
    </row>
    <row r="77" spans="1:21" x14ac:dyDescent="0.2">
      <c r="A77"/>
      <c r="B77"/>
      <c r="C77"/>
      <c r="D77"/>
      <c r="E77"/>
      <c r="F77"/>
      <c r="G77"/>
      <c r="H77"/>
      <c r="I77"/>
      <c r="J77"/>
      <c r="K77"/>
      <c r="L77"/>
      <c r="M77"/>
      <c r="N77"/>
      <c r="O77"/>
      <c r="R77" s="6" t="s">
        <v>635</v>
      </c>
      <c r="S77" s="353">
        <f>$E$15/1000</f>
        <v>26395.131000000001</v>
      </c>
      <c r="T77" s="6"/>
      <c r="U77" s="353"/>
    </row>
    <row r="78" spans="1:21" x14ac:dyDescent="0.2">
      <c r="A78"/>
      <c r="B78"/>
      <c r="C78"/>
      <c r="D78"/>
      <c r="E78"/>
      <c r="F78"/>
      <c r="G78"/>
      <c r="H78"/>
      <c r="I78"/>
      <c r="J78"/>
      <c r="K78"/>
      <c r="L78"/>
      <c r="M78"/>
      <c r="N78"/>
      <c r="O78"/>
      <c r="R78" s="6" t="s">
        <v>642</v>
      </c>
      <c r="S78" s="353">
        <f>$E$13/1000</f>
        <v>22391.534</v>
      </c>
      <c r="T78" s="6"/>
      <c r="U78" s="353"/>
    </row>
    <row r="79" spans="1:21" x14ac:dyDescent="0.2">
      <c r="A79"/>
      <c r="B79"/>
      <c r="C79"/>
      <c r="D79"/>
      <c r="E79"/>
      <c r="F79"/>
      <c r="G79"/>
      <c r="H79"/>
      <c r="I79"/>
      <c r="J79"/>
      <c r="K79"/>
      <c r="L79"/>
      <c r="M79"/>
      <c r="N79"/>
      <c r="O79"/>
      <c r="R79" s="6" t="s">
        <v>614</v>
      </c>
      <c r="S79" s="353">
        <f>$E$41/1000</f>
        <v>24.863</v>
      </c>
      <c r="T79"/>
      <c r="U79"/>
    </row>
    <row r="80" spans="1:21" x14ac:dyDescent="0.2">
      <c r="A80"/>
      <c r="B80"/>
      <c r="C80"/>
      <c r="D80"/>
      <c r="E80"/>
      <c r="F80"/>
      <c r="G80"/>
      <c r="H80"/>
      <c r="I80"/>
      <c r="J80"/>
      <c r="K80"/>
      <c r="L80"/>
      <c r="M80"/>
      <c r="N80"/>
      <c r="O80"/>
    </row>
    <row r="81" spans="1:15" x14ac:dyDescent="0.2">
      <c r="A81"/>
      <c r="B81"/>
      <c r="C81"/>
      <c r="D81"/>
      <c r="E81"/>
      <c r="F81"/>
      <c r="G81"/>
      <c r="H81"/>
      <c r="I81"/>
      <c r="J81"/>
      <c r="K81"/>
      <c r="L81"/>
      <c r="M81"/>
      <c r="N81"/>
      <c r="O81"/>
    </row>
    <row r="82" spans="1:15" x14ac:dyDescent="0.2">
      <c r="A82"/>
      <c r="B82"/>
      <c r="C82"/>
      <c r="D82"/>
      <c r="E82"/>
      <c r="F82"/>
      <c r="G82"/>
      <c r="H82"/>
      <c r="I82"/>
      <c r="J82"/>
      <c r="K82"/>
      <c r="L82"/>
      <c r="M82"/>
      <c r="N82"/>
      <c r="O82"/>
    </row>
    <row r="83" spans="1:15" x14ac:dyDescent="0.2">
      <c r="A83"/>
      <c r="B83"/>
      <c r="C83"/>
      <c r="D83"/>
      <c r="E83"/>
      <c r="F83"/>
      <c r="G83"/>
      <c r="H83"/>
      <c r="I83"/>
      <c r="J83"/>
      <c r="K83"/>
      <c r="L83"/>
      <c r="M83"/>
      <c r="N83"/>
      <c r="O83"/>
    </row>
    <row r="84" spans="1:15" x14ac:dyDescent="0.2">
      <c r="A84"/>
      <c r="B84"/>
      <c r="C84"/>
      <c r="D84"/>
      <c r="E84"/>
      <c r="F84"/>
      <c r="G84"/>
      <c r="H84"/>
      <c r="I84"/>
      <c r="J84"/>
      <c r="K84"/>
      <c r="L84"/>
      <c r="M84"/>
      <c r="N84"/>
      <c r="O84"/>
    </row>
    <row r="85" spans="1:15" x14ac:dyDescent="0.2">
      <c r="A85"/>
      <c r="B85"/>
      <c r="C85"/>
      <c r="D85"/>
      <c r="E85"/>
      <c r="F85"/>
      <c r="G85"/>
      <c r="H85"/>
      <c r="I85"/>
      <c r="J85"/>
      <c r="K85"/>
      <c r="L85"/>
      <c r="M85"/>
      <c r="N85"/>
      <c r="O85"/>
    </row>
    <row r="86" spans="1:15" x14ac:dyDescent="0.2">
      <c r="A86"/>
      <c r="B86"/>
      <c r="C86"/>
      <c r="D86"/>
      <c r="E86"/>
      <c r="F86"/>
      <c r="G86"/>
      <c r="H86"/>
      <c r="I86"/>
      <c r="J86"/>
      <c r="K86"/>
      <c r="L86"/>
      <c r="M86"/>
      <c r="N86"/>
      <c r="O86"/>
    </row>
    <row r="87" spans="1:15" ht="11.25" customHeight="1" x14ac:dyDescent="0.2">
      <c r="A87"/>
      <c r="B87"/>
      <c r="C87"/>
      <c r="D87"/>
      <c r="E87"/>
      <c r="F87"/>
      <c r="G87"/>
      <c r="H87"/>
      <c r="I87"/>
      <c r="J87"/>
      <c r="K87"/>
      <c r="L87"/>
      <c r="M87"/>
      <c r="N87"/>
      <c r="O87"/>
    </row>
    <row r="88" spans="1:15" ht="16.5" customHeight="1" x14ac:dyDescent="0.2"/>
    <row r="90" spans="1:15" ht="20.25" customHeight="1" x14ac:dyDescent="0.2">
      <c r="J90" s="535"/>
    </row>
  </sheetData>
  <mergeCells count="9">
    <mergeCell ref="R48:U48"/>
    <mergeCell ref="O1:P1"/>
    <mergeCell ref="O48:P48"/>
    <mergeCell ref="C3:M3"/>
    <mergeCell ref="A5:C6"/>
    <mergeCell ref="E5:E6"/>
    <mergeCell ref="F5:F6"/>
    <mergeCell ref="G5:G6"/>
    <mergeCell ref="A45:P46"/>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rowBreaks count="1" manualBreakCount="1">
    <brk id="47" max="1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pageSetUpPr fitToPage="1"/>
  </sheetPr>
  <dimension ref="A1:U76"/>
  <sheetViews>
    <sheetView showGridLines="0" zoomScaleNormal="100" workbookViewId="0"/>
  </sheetViews>
  <sheetFormatPr defaultColWidth="8.85546875" defaultRowHeight="12.75" x14ac:dyDescent="0.2"/>
  <cols>
    <col min="1" max="1" width="5.5703125" style="65" customWidth="1"/>
    <col min="2" max="2" width="0.85546875" style="65" customWidth="1"/>
    <col min="3" max="3" width="27.7109375" style="65" customWidth="1"/>
    <col min="4" max="4" width="0.85546875" style="65" customWidth="1"/>
    <col min="5" max="5" width="12.7109375" style="65" customWidth="1"/>
    <col min="6" max="6" width="7.140625" style="65" customWidth="1"/>
    <col min="7" max="7" width="13.140625" style="65" customWidth="1"/>
    <col min="8" max="8" width="0.85546875" style="65" customWidth="1"/>
    <col min="9" max="10" width="16.7109375" style="65" customWidth="1"/>
    <col min="11" max="11" width="0.85546875" style="66" customWidth="1"/>
    <col min="12" max="12" width="12.7109375" style="65" customWidth="1"/>
    <col min="13" max="13" width="6.7109375" style="65" customWidth="1"/>
    <col min="14" max="14" width="13.140625" style="65" customWidth="1"/>
    <col min="15" max="15" width="8.85546875" style="66" customWidth="1"/>
    <col min="16" max="16" width="31" style="66" customWidth="1"/>
    <col min="17" max="17" width="16.42578125" style="66" customWidth="1"/>
    <col min="18" max="16384" width="8.85546875" style="66"/>
  </cols>
  <sheetData>
    <row r="1" spans="1:15" s="18" customFormat="1" ht="16.5" customHeight="1" x14ac:dyDescent="0.2">
      <c r="A1" s="64" t="str">
        <f>'01'!A1</f>
        <v>Boletim Estatístico da Previdência Social - Vol. 19 Nº 09</v>
      </c>
      <c r="B1" s="64"/>
      <c r="C1" s="64"/>
      <c r="D1" s="45"/>
      <c r="E1" s="45"/>
      <c r="F1" s="45"/>
      <c r="G1" s="45"/>
      <c r="H1" s="45"/>
      <c r="I1" s="92"/>
      <c r="J1" s="45"/>
      <c r="L1" s="45"/>
      <c r="M1" s="45"/>
      <c r="N1" s="913">
        <f>'01'!K1</f>
        <v>41883</v>
      </c>
    </row>
    <row r="2" spans="1:15" ht="9" customHeight="1" x14ac:dyDescent="0.2">
      <c r="D2" s="67"/>
      <c r="E2" s="1"/>
      <c r="F2" s="1"/>
      <c r="G2" s="1"/>
      <c r="H2" s="1"/>
      <c r="I2" s="1"/>
      <c r="J2" s="1"/>
      <c r="L2" s="1"/>
      <c r="M2" s="1"/>
      <c r="N2" s="1"/>
    </row>
    <row r="3" spans="1:15" ht="18" customHeight="1" x14ac:dyDescent="0.2">
      <c r="A3" s="919">
        <v>24</v>
      </c>
      <c r="B3" s="169"/>
      <c r="C3" s="1209" t="s">
        <v>371</v>
      </c>
      <c r="D3" s="1210"/>
      <c r="E3" s="1210"/>
      <c r="F3" s="1210"/>
      <c r="G3" s="1210"/>
      <c r="H3" s="1210"/>
      <c r="I3" s="1210"/>
      <c r="J3" s="1210"/>
      <c r="K3" s="1210"/>
      <c r="L3" s="1211"/>
      <c r="M3"/>
      <c r="N3"/>
    </row>
    <row r="4" spans="1:15" ht="9" customHeight="1" x14ac:dyDescent="0.2">
      <c r="D4" s="69"/>
      <c r="E4" s="1"/>
      <c r="F4" s="1"/>
      <c r="G4" s="1"/>
      <c r="H4" s="1"/>
      <c r="I4" s="1"/>
      <c r="J4" s="1"/>
      <c r="L4" s="1"/>
      <c r="M4" s="1"/>
      <c r="N4" s="1"/>
    </row>
    <row r="5" spans="1:15" s="93" customFormat="1" ht="22.5" customHeight="1" x14ac:dyDescent="0.2">
      <c r="A5" s="1259" t="s">
        <v>372</v>
      </c>
      <c r="B5" s="1259"/>
      <c r="C5" s="1259"/>
      <c r="D5" s="552"/>
      <c r="E5" s="1355" t="s">
        <v>348</v>
      </c>
      <c r="F5" s="1356" t="s">
        <v>204</v>
      </c>
      <c r="G5" s="1227" t="s">
        <v>203</v>
      </c>
      <c r="H5" s="556"/>
      <c r="I5" s="1259" t="s">
        <v>372</v>
      </c>
      <c r="J5" s="1259"/>
      <c r="K5" s="563"/>
      <c r="L5" s="1355" t="s">
        <v>348</v>
      </c>
      <c r="M5" s="1356" t="s">
        <v>204</v>
      </c>
      <c r="N5" s="1227" t="s">
        <v>203</v>
      </c>
    </row>
    <row r="6" spans="1:15" s="93" customFormat="1" ht="22.5" customHeight="1" x14ac:dyDescent="0.2">
      <c r="A6" s="1261"/>
      <c r="B6" s="1261"/>
      <c r="C6" s="1261"/>
      <c r="D6" s="552"/>
      <c r="E6" s="1207"/>
      <c r="F6" s="1357"/>
      <c r="G6" s="1233"/>
      <c r="H6" s="556"/>
      <c r="I6" s="1261"/>
      <c r="J6" s="1261"/>
      <c r="K6" s="563"/>
      <c r="L6" s="1207"/>
      <c r="M6" s="1357"/>
      <c r="N6" s="1233"/>
    </row>
    <row r="7" spans="1:15" s="93" customFormat="1" ht="6" customHeight="1" x14ac:dyDescent="0.2">
      <c r="A7" s="9"/>
      <c r="B7" s="9"/>
      <c r="C7" s="9"/>
      <c r="D7" s="9"/>
      <c r="E7" s="3"/>
      <c r="F7" s="3"/>
      <c r="G7" s="3"/>
      <c r="H7" s="3"/>
      <c r="I7" s="3"/>
      <c r="J7" s="3"/>
      <c r="L7" s="3"/>
      <c r="M7" s="3"/>
      <c r="N7" s="3"/>
    </row>
    <row r="8" spans="1:15" s="93" customFormat="1" ht="18.600000000000001" customHeight="1" x14ac:dyDescent="0.2">
      <c r="A8" s="239" t="s">
        <v>373</v>
      </c>
      <c r="B8" s="240"/>
      <c r="C8" s="258"/>
      <c r="D8" s="137"/>
      <c r="E8" s="269">
        <v>22283986193</v>
      </c>
      <c r="F8" s="251">
        <v>100</v>
      </c>
      <c r="G8" s="253">
        <v>-0.15399634519086547</v>
      </c>
      <c r="H8" s="132"/>
      <c r="I8" s="404" t="s">
        <v>374</v>
      </c>
      <c r="J8" s="253"/>
      <c r="K8" s="65"/>
      <c r="L8" s="269">
        <v>13607864768</v>
      </c>
      <c r="M8" s="251">
        <v>61.065666843190726</v>
      </c>
      <c r="N8" s="253">
        <v>-0.75678517486075236</v>
      </c>
    </row>
    <row r="9" spans="1:15" s="93" customFormat="1" ht="18.600000000000001" customHeight="1" x14ac:dyDescent="0.2">
      <c r="A9" s="232" t="s">
        <v>375</v>
      </c>
      <c r="B9" s="115"/>
      <c r="C9" s="259"/>
      <c r="D9" s="137"/>
      <c r="E9" s="272">
        <v>359064581</v>
      </c>
      <c r="F9" s="132">
        <v>1.611312167805919</v>
      </c>
      <c r="G9" s="283">
        <v>2.8855869848143589</v>
      </c>
      <c r="H9" s="132"/>
      <c r="I9" s="405" t="s">
        <v>376</v>
      </c>
      <c r="J9" s="283"/>
      <c r="K9" s="65"/>
      <c r="L9" s="275">
        <v>545302877</v>
      </c>
      <c r="M9" s="114">
        <v>2.4470616355492729</v>
      </c>
      <c r="N9" s="256">
        <v>1.2368361872969524</v>
      </c>
      <c r="O9" s="406"/>
    </row>
    <row r="10" spans="1:15" s="93" customFormat="1" ht="18.600000000000001" customHeight="1" x14ac:dyDescent="0.2">
      <c r="A10" s="232" t="s">
        <v>377</v>
      </c>
      <c r="B10" s="6"/>
      <c r="C10" s="262"/>
      <c r="D10" s="14"/>
      <c r="E10" s="277">
        <v>5971740633</v>
      </c>
      <c r="F10" s="91">
        <v>26.79835008547925</v>
      </c>
      <c r="G10" s="287">
        <v>0.37168288728495202</v>
      </c>
      <c r="H10" s="40"/>
      <c r="I10" s="407" t="s">
        <v>378</v>
      </c>
      <c r="J10" s="285"/>
      <c r="K10" s="65"/>
      <c r="L10" s="275">
        <v>1058839272</v>
      </c>
      <c r="M10" s="40">
        <v>4.7515703107580007</v>
      </c>
      <c r="N10" s="285">
        <v>-3.6592380907024324</v>
      </c>
    </row>
    <row r="11" spans="1:15" s="93" customFormat="1" ht="18.600000000000001" customHeight="1" x14ac:dyDescent="0.2">
      <c r="A11" s="226" t="s">
        <v>379</v>
      </c>
      <c r="B11" s="6"/>
      <c r="C11" s="262"/>
      <c r="D11" s="14"/>
      <c r="E11" s="274">
        <v>326879877</v>
      </c>
      <c r="F11" s="40">
        <v>1.4668824247552341</v>
      </c>
      <c r="G11" s="285">
        <v>0.82573401643164512</v>
      </c>
      <c r="H11" s="40"/>
      <c r="I11" s="407" t="s">
        <v>380</v>
      </c>
      <c r="J11" s="285"/>
      <c r="K11" s="65"/>
      <c r="L11" s="275">
        <v>1502755878</v>
      </c>
      <c r="M11" s="40">
        <v>6.7436582709428174</v>
      </c>
      <c r="N11" s="285">
        <v>0.35410921654290828</v>
      </c>
      <c r="O11" s="406"/>
    </row>
    <row r="12" spans="1:15" s="93" customFormat="1" ht="18.600000000000001" customHeight="1" x14ac:dyDescent="0.2">
      <c r="A12" s="226" t="s">
        <v>381</v>
      </c>
      <c r="B12" s="6"/>
      <c r="C12" s="262"/>
      <c r="D12" s="14"/>
      <c r="E12" s="274">
        <v>1476382103</v>
      </c>
      <c r="F12" s="40">
        <v>6.6253052313583431</v>
      </c>
      <c r="G12" s="285">
        <v>2.718760750782856</v>
      </c>
      <c r="H12" s="40"/>
      <c r="I12" s="407" t="s">
        <v>382</v>
      </c>
      <c r="J12" s="285"/>
      <c r="K12" s="65"/>
      <c r="L12" s="275">
        <v>275488826</v>
      </c>
      <c r="M12" s="40">
        <v>1.2362636721007234</v>
      </c>
      <c r="N12" s="285">
        <v>1.011860160710043</v>
      </c>
    </row>
    <row r="13" spans="1:15" s="93" customFormat="1" ht="18.600000000000001" customHeight="1" x14ac:dyDescent="0.2">
      <c r="A13" s="226" t="s">
        <v>383</v>
      </c>
      <c r="B13" s="6"/>
      <c r="C13" s="262"/>
      <c r="D13" s="14"/>
      <c r="E13" s="274">
        <v>520953948</v>
      </c>
      <c r="F13" s="40">
        <v>2.3377951479957639</v>
      </c>
      <c r="G13" s="285">
        <v>-0.72260532232684138</v>
      </c>
      <c r="H13" s="40"/>
      <c r="I13" s="407" t="s">
        <v>384</v>
      </c>
      <c r="J13" s="285"/>
      <c r="K13" s="65"/>
      <c r="L13" s="275">
        <v>902680267</v>
      </c>
      <c r="M13" s="40">
        <v>4.0508024874093493</v>
      </c>
      <c r="N13" s="285">
        <v>1.6608112160487964</v>
      </c>
    </row>
    <row r="14" spans="1:15" s="93" customFormat="1" ht="18.600000000000001" customHeight="1" x14ac:dyDescent="0.2">
      <c r="A14" s="232" t="s">
        <v>385</v>
      </c>
      <c r="B14" s="6"/>
      <c r="C14" s="262"/>
      <c r="D14" s="14"/>
      <c r="E14" s="277">
        <v>3647524705</v>
      </c>
      <c r="F14" s="91">
        <v>16.36836728136991</v>
      </c>
      <c r="G14" s="287">
        <v>-0.43261651848659488</v>
      </c>
      <c r="H14" s="40"/>
      <c r="I14" s="407" t="s">
        <v>386</v>
      </c>
      <c r="J14" s="285"/>
      <c r="K14" s="65"/>
      <c r="L14" s="275">
        <v>302185008</v>
      </c>
      <c r="M14" s="40">
        <v>1.3560635219515818</v>
      </c>
      <c r="N14" s="285">
        <v>-1.8299611416107253</v>
      </c>
    </row>
    <row r="15" spans="1:15" s="93" customFormat="1" ht="18.600000000000001" customHeight="1" x14ac:dyDescent="0.2">
      <c r="A15" s="244" t="s">
        <v>387</v>
      </c>
      <c r="B15" s="6"/>
      <c r="C15" s="262"/>
      <c r="D15" s="14"/>
      <c r="E15" s="274">
        <v>753697022</v>
      </c>
      <c r="F15" s="40">
        <v>3.3822360841201582</v>
      </c>
      <c r="G15" s="285">
        <v>0.24869969128411551</v>
      </c>
      <c r="H15" s="40"/>
      <c r="I15" s="407" t="s">
        <v>388</v>
      </c>
      <c r="J15" s="285"/>
      <c r="K15" s="65"/>
      <c r="L15" s="275">
        <v>1487390804</v>
      </c>
      <c r="M15" s="40">
        <v>6.6747070794148557</v>
      </c>
      <c r="N15" s="285">
        <v>2.257614520541229</v>
      </c>
    </row>
    <row r="16" spans="1:15" s="93" customFormat="1" ht="18.600000000000001" customHeight="1" x14ac:dyDescent="0.2">
      <c r="A16" s="226" t="s">
        <v>389</v>
      </c>
      <c r="B16" s="6"/>
      <c r="C16" s="262"/>
      <c r="D16" s="14"/>
      <c r="E16" s="274">
        <v>74623164</v>
      </c>
      <c r="F16" s="40">
        <v>0.33487349773821501</v>
      </c>
      <c r="G16" s="285">
        <v>1.7349199236161628</v>
      </c>
      <c r="H16" s="40"/>
      <c r="I16" s="407" t="s">
        <v>390</v>
      </c>
      <c r="J16" s="285"/>
      <c r="K16" s="65"/>
      <c r="L16" s="275">
        <v>386029289</v>
      </c>
      <c r="M16" s="40">
        <v>1.7323170354559911</v>
      </c>
      <c r="N16" s="285">
        <v>-2.7998915097441124</v>
      </c>
    </row>
    <row r="17" spans="1:14" s="93" customFormat="1" ht="18.600000000000001" customHeight="1" x14ac:dyDescent="0.2">
      <c r="A17" s="226" t="s">
        <v>391</v>
      </c>
      <c r="B17" s="109"/>
      <c r="C17" s="243"/>
      <c r="D17" s="137"/>
      <c r="E17" s="274">
        <v>67604385</v>
      </c>
      <c r="F17" s="114">
        <v>0.30337653422723965</v>
      </c>
      <c r="G17" s="256">
        <v>-4.3534752509306269</v>
      </c>
      <c r="H17" s="114"/>
      <c r="I17" s="405" t="s">
        <v>392</v>
      </c>
      <c r="J17" s="256"/>
      <c r="K17" s="65"/>
      <c r="L17" s="275">
        <v>278523926</v>
      </c>
      <c r="M17" s="114">
        <v>1.2498837667001061</v>
      </c>
      <c r="N17" s="256">
        <v>-0.86223016331981039</v>
      </c>
    </row>
    <row r="18" spans="1:14" s="93" customFormat="1" ht="18.600000000000001" customHeight="1" x14ac:dyDescent="0.2">
      <c r="A18" s="226" t="s">
        <v>393</v>
      </c>
      <c r="B18" s="72"/>
      <c r="C18" s="265"/>
      <c r="D18" s="74"/>
      <c r="E18" s="274">
        <v>333818888</v>
      </c>
      <c r="F18" s="40">
        <v>1.4980214271756347</v>
      </c>
      <c r="G18" s="285">
        <v>-0.49024650032999384</v>
      </c>
      <c r="H18" s="91"/>
      <c r="I18" s="407" t="s">
        <v>394</v>
      </c>
      <c r="J18" s="287"/>
      <c r="K18" s="65"/>
      <c r="L18" s="275">
        <v>2157221246</v>
      </c>
      <c r="M18" s="40">
        <v>9.6805895826557347</v>
      </c>
      <c r="N18" s="285">
        <v>5.2767343191884031E-2</v>
      </c>
    </row>
    <row r="19" spans="1:14" s="93" customFormat="1" ht="18.600000000000001" customHeight="1" x14ac:dyDescent="0.2">
      <c r="A19" s="226" t="s">
        <v>395</v>
      </c>
      <c r="B19" s="6"/>
      <c r="C19" s="262"/>
      <c r="D19" s="74"/>
      <c r="E19" s="274">
        <v>382144162</v>
      </c>
      <c r="F19" s="40">
        <v>1.7148824213508163</v>
      </c>
      <c r="G19" s="285">
        <v>-0.91559305889733489</v>
      </c>
      <c r="H19" s="40"/>
      <c r="I19" s="407" t="s">
        <v>396</v>
      </c>
      <c r="J19" s="285"/>
      <c r="K19" s="65"/>
      <c r="L19" s="275">
        <v>2268605532</v>
      </c>
      <c r="M19" s="40">
        <v>10.180429624896419</v>
      </c>
      <c r="N19" s="285">
        <v>-0.22478071504509201</v>
      </c>
    </row>
    <row r="20" spans="1:14" s="93" customFormat="1" ht="18.600000000000001" customHeight="1" x14ac:dyDescent="0.2">
      <c r="A20" s="244" t="s">
        <v>397</v>
      </c>
      <c r="B20" s="6"/>
      <c r="C20" s="262"/>
      <c r="D20" s="14"/>
      <c r="E20" s="274">
        <v>149308960</v>
      </c>
      <c r="F20" s="40">
        <v>0.67002805829641898</v>
      </c>
      <c r="G20" s="285">
        <v>-0.97660062299556039</v>
      </c>
      <c r="H20" s="40"/>
      <c r="I20" s="407" t="s">
        <v>398</v>
      </c>
      <c r="J20" s="285"/>
      <c r="K20" s="65"/>
      <c r="L20" s="275">
        <v>646923861</v>
      </c>
      <c r="M20" s="40">
        <v>2.9030885919468763</v>
      </c>
      <c r="N20" s="285">
        <v>-11.847182937329116</v>
      </c>
    </row>
    <row r="21" spans="1:14" s="93" customFormat="1" ht="18.600000000000001" customHeight="1" x14ac:dyDescent="0.2">
      <c r="A21" s="226" t="s">
        <v>399</v>
      </c>
      <c r="B21" s="6"/>
      <c r="C21" s="262"/>
      <c r="D21" s="14"/>
      <c r="E21" s="274">
        <v>120077238</v>
      </c>
      <c r="F21" s="40">
        <v>0.5388499030650068</v>
      </c>
      <c r="G21" s="285">
        <v>1.2963873762834144</v>
      </c>
      <c r="H21" s="40"/>
      <c r="I21" s="407" t="s">
        <v>400</v>
      </c>
      <c r="J21" s="285"/>
      <c r="K21" s="65"/>
      <c r="L21" s="275">
        <v>806822083</v>
      </c>
      <c r="M21" s="40">
        <v>3.6206362542687471</v>
      </c>
      <c r="N21" s="285">
        <v>-0.71389383443892784</v>
      </c>
    </row>
    <row r="22" spans="1:14" s="93" customFormat="1" ht="18.600000000000001" customHeight="1" x14ac:dyDescent="0.2">
      <c r="A22" s="226" t="s">
        <v>401</v>
      </c>
      <c r="B22" s="109"/>
      <c r="C22" s="243"/>
      <c r="D22" s="137"/>
      <c r="E22" s="274">
        <v>211678294</v>
      </c>
      <c r="F22" s="114">
        <v>0.94991215739710821</v>
      </c>
      <c r="G22" s="256">
        <v>-0.33807501393396944</v>
      </c>
      <c r="H22" s="114"/>
      <c r="I22" s="405" t="s">
        <v>402</v>
      </c>
      <c r="J22" s="256"/>
      <c r="K22" s="65"/>
      <c r="L22" s="275">
        <v>688399613</v>
      </c>
      <c r="M22" s="114">
        <v>3.0892121680466884</v>
      </c>
      <c r="N22" s="256">
        <v>-2.7178104051615914</v>
      </c>
    </row>
    <row r="23" spans="1:14" s="93" customFormat="1" ht="18.600000000000001" customHeight="1" x14ac:dyDescent="0.2">
      <c r="A23" s="226" t="s">
        <v>403</v>
      </c>
      <c r="B23" s="6"/>
      <c r="C23" s="262"/>
      <c r="D23" s="14"/>
      <c r="E23" s="274">
        <v>204942084</v>
      </c>
      <c r="F23" s="40">
        <v>0.91968323003349295</v>
      </c>
      <c r="G23" s="285">
        <v>1.1209948112638202</v>
      </c>
      <c r="H23" s="40"/>
      <c r="I23" s="407" t="s">
        <v>404</v>
      </c>
      <c r="J23" s="285"/>
      <c r="K23" s="65"/>
      <c r="L23" s="275">
        <v>300696286</v>
      </c>
      <c r="M23" s="40">
        <v>1.3493828410935598</v>
      </c>
      <c r="N23" s="285">
        <v>3.1788347023083974</v>
      </c>
    </row>
    <row r="24" spans="1:14" s="93" customFormat="1" ht="18.600000000000001" customHeight="1" x14ac:dyDescent="0.2">
      <c r="A24" s="226" t="s">
        <v>405</v>
      </c>
      <c r="B24" s="72"/>
      <c r="C24" s="265"/>
      <c r="D24" s="74"/>
      <c r="E24" s="274">
        <v>289267646</v>
      </c>
      <c r="F24" s="40">
        <v>1.2980965052422566</v>
      </c>
      <c r="G24" s="285">
        <v>0.80286491969898677</v>
      </c>
      <c r="H24" s="91"/>
      <c r="I24" s="408" t="s">
        <v>267</v>
      </c>
      <c r="J24" s="287"/>
      <c r="K24" s="65"/>
      <c r="L24" s="272">
        <v>2345316211</v>
      </c>
      <c r="M24" s="91">
        <v>10.524670903524106</v>
      </c>
      <c r="N24" s="287">
        <v>1.612314863678832</v>
      </c>
    </row>
    <row r="25" spans="1:14" s="93" customFormat="1" ht="18.600000000000001" customHeight="1" x14ac:dyDescent="0.2">
      <c r="A25" s="244" t="s">
        <v>406</v>
      </c>
      <c r="B25" s="6"/>
      <c r="C25" s="262"/>
      <c r="D25" s="14"/>
      <c r="E25" s="274">
        <v>103803519</v>
      </c>
      <c r="F25" s="40">
        <v>0.46582114214649567</v>
      </c>
      <c r="G25" s="285">
        <v>-1.5549858646572101</v>
      </c>
      <c r="H25" s="40"/>
      <c r="I25" s="284"/>
      <c r="J25" s="285"/>
      <c r="K25" s="65"/>
      <c r="L25" s="274"/>
      <c r="M25" s="40"/>
      <c r="N25" s="285"/>
    </row>
    <row r="26" spans="1:14" s="93" customFormat="1" ht="18.600000000000001" customHeight="1" x14ac:dyDescent="0.2">
      <c r="A26" s="226" t="s">
        <v>407</v>
      </c>
      <c r="B26" s="72"/>
      <c r="C26" s="265"/>
      <c r="D26" s="74"/>
      <c r="E26" s="274">
        <v>421780359</v>
      </c>
      <c r="F26" s="40">
        <v>1.8927509438705925</v>
      </c>
      <c r="G26" s="285">
        <v>-1.226902136335839</v>
      </c>
      <c r="H26" s="91"/>
      <c r="I26" s="408"/>
      <c r="J26" s="287"/>
      <c r="K26" s="65"/>
      <c r="L26" s="277"/>
      <c r="M26" s="91"/>
      <c r="N26" s="287"/>
    </row>
    <row r="27" spans="1:14" s="93" customFormat="1" ht="18.600000000000001" customHeight="1" x14ac:dyDescent="0.2">
      <c r="A27" s="409" t="s">
        <v>408</v>
      </c>
      <c r="B27" s="267"/>
      <c r="C27" s="268"/>
      <c r="D27" s="14"/>
      <c r="E27" s="278">
        <v>534778984</v>
      </c>
      <c r="F27" s="279">
        <v>2.3998353767064731</v>
      </c>
      <c r="G27" s="289">
        <v>-1.4341407685522278</v>
      </c>
      <c r="H27" s="40"/>
      <c r="I27" s="288"/>
      <c r="J27" s="289"/>
      <c r="K27" s="65"/>
      <c r="L27" s="288"/>
      <c r="M27" s="279"/>
      <c r="N27" s="289"/>
    </row>
    <row r="28" spans="1:14" ht="10.5" customHeight="1" x14ac:dyDescent="0.2">
      <c r="A28" s="14" t="s">
        <v>369</v>
      </c>
      <c r="B28" s="21"/>
      <c r="C28" s="21"/>
      <c r="D28" s="348"/>
      <c r="E28" s="72"/>
      <c r="F28" s="72"/>
      <c r="G28" s="72"/>
      <c r="H28" s="72"/>
      <c r="I28" s="72"/>
      <c r="J28" s="72"/>
      <c r="L28" s="72"/>
      <c r="M28" s="72"/>
      <c r="N28" s="72"/>
    </row>
    <row r="29" spans="1:14" s="26" customFormat="1" ht="12" customHeight="1" x14ac:dyDescent="0.2">
      <c r="A29" s="617" t="s">
        <v>680</v>
      </c>
      <c r="B29" s="1345" t="s">
        <v>784</v>
      </c>
      <c r="C29" s="1346"/>
      <c r="D29" s="1346"/>
      <c r="E29" s="1346"/>
      <c r="F29" s="1346"/>
      <c r="G29" s="1346"/>
      <c r="H29" s="1346"/>
      <c r="I29" s="1346"/>
      <c r="J29" s="1346"/>
      <c r="K29" s="1346"/>
      <c r="L29" s="1346"/>
      <c r="M29" s="1346"/>
      <c r="N29" s="1346"/>
    </row>
    <row r="30" spans="1:14" s="26" customFormat="1" ht="9.9499999999999993" customHeight="1" x14ac:dyDescent="0.2">
      <c r="A30" s="617"/>
      <c r="B30" s="1345" t="s">
        <v>4</v>
      </c>
      <c r="C30" s="1346"/>
      <c r="D30" s="1346"/>
      <c r="E30" s="1346"/>
      <c r="F30" s="1346"/>
      <c r="G30" s="1346"/>
      <c r="H30" s="1346"/>
      <c r="I30" s="1346"/>
      <c r="J30" s="1346"/>
      <c r="K30" s="1346"/>
      <c r="L30" s="1346"/>
      <c r="M30" s="1346"/>
      <c r="N30" s="1346"/>
    </row>
    <row r="31" spans="1:14" s="26" customFormat="1" ht="9.9499999999999993" customHeight="1" x14ac:dyDescent="0.2">
      <c r="A31" s="617"/>
      <c r="B31" s="1346"/>
      <c r="C31" s="1346"/>
      <c r="D31" s="1346"/>
      <c r="E31" s="1346"/>
      <c r="F31" s="1346"/>
      <c r="G31" s="1346"/>
      <c r="H31" s="1346"/>
      <c r="I31" s="1346"/>
      <c r="J31" s="1346"/>
      <c r="K31" s="1346"/>
      <c r="L31" s="1346"/>
      <c r="M31" s="1346"/>
      <c r="N31" s="1346"/>
    </row>
    <row r="32" spans="1:14" s="26" customFormat="1" ht="9.9499999999999993" customHeight="1" x14ac:dyDescent="0.2">
      <c r="A32" s="617"/>
      <c r="B32" s="1353"/>
      <c r="C32" s="1354"/>
      <c r="D32" s="1354"/>
      <c r="E32" s="1354"/>
      <c r="F32" s="1354"/>
      <c r="G32" s="1354"/>
      <c r="H32" s="1354"/>
      <c r="I32" s="1354"/>
      <c r="J32" s="1354"/>
      <c r="K32" s="1354"/>
      <c r="L32" s="1354"/>
      <c r="M32" s="1354"/>
      <c r="N32" s="1354"/>
    </row>
    <row r="33" spans="1:19" s="26" customFormat="1" ht="9.9499999999999993" customHeight="1" x14ac:dyDescent="0.2">
      <c r="A33" s="617"/>
      <c r="B33" s="1092"/>
      <c r="C33" s="1092"/>
      <c r="D33" s="1092"/>
      <c r="E33" s="1092"/>
      <c r="F33" s="1092"/>
      <c r="G33" s="1092"/>
      <c r="H33" s="1092"/>
      <c r="I33" s="1092"/>
      <c r="J33" s="1092"/>
      <c r="K33" s="1092"/>
      <c r="L33" s="1092"/>
      <c r="M33" s="1092"/>
      <c r="N33" s="1092"/>
    </row>
    <row r="34" spans="1:19" s="26" customFormat="1" ht="12" customHeight="1" x14ac:dyDescent="0.2">
      <c r="A34" s="617"/>
      <c r="B34" s="617"/>
      <c r="C34" s="9"/>
      <c r="D34" s="9"/>
      <c r="E34" s="9"/>
      <c r="F34" s="9"/>
      <c r="G34" s="9"/>
      <c r="H34" s="9"/>
      <c r="I34" s="9"/>
      <c r="J34" s="9"/>
      <c r="L34" s="9"/>
      <c r="M34" s="9"/>
      <c r="N34" s="9"/>
    </row>
    <row r="35" spans="1:19" ht="20.25" customHeight="1" x14ac:dyDescent="0.2">
      <c r="G35" s="536"/>
      <c r="P35" s="1212" t="s">
        <v>731</v>
      </c>
      <c r="Q35" s="1213"/>
      <c r="R35" s="1213"/>
      <c r="S35" s="1213"/>
    </row>
    <row r="36" spans="1:19" x14ac:dyDescent="0.2">
      <c r="A36" s="64" t="str">
        <f>A1</f>
        <v>Boletim Estatístico da Previdência Social - Vol. 19 Nº 09</v>
      </c>
      <c r="B36" s="18"/>
      <c r="C36" s="18"/>
      <c r="D36" s="18"/>
      <c r="E36" s="18"/>
      <c r="F36" s="18"/>
      <c r="G36" s="18"/>
      <c r="H36" s="18"/>
      <c r="I36" s="18"/>
      <c r="J36" s="18"/>
      <c r="K36" s="18"/>
      <c r="L36" s="18"/>
      <c r="M36" s="18"/>
      <c r="N36" s="913">
        <f>N1</f>
        <v>41883</v>
      </c>
      <c r="O36" s="18"/>
    </row>
    <row r="37" spans="1:19" x14ac:dyDescent="0.2">
      <c r="A37" s="106"/>
      <c r="B37" s="106"/>
      <c r="C37" s="106"/>
      <c r="D37" s="106"/>
      <c r="E37" s="106"/>
      <c r="F37" s="106"/>
      <c r="G37" s="106"/>
      <c r="H37" s="106"/>
      <c r="I37" s="106"/>
      <c r="J37" s="106"/>
      <c r="K37" s="106"/>
      <c r="L37" s="106"/>
      <c r="M37" s="106"/>
      <c r="N37" s="106"/>
      <c r="O37" s="106"/>
    </row>
    <row r="38" spans="1:19" x14ac:dyDescent="0.2">
      <c r="A38" s="106"/>
      <c r="B38" s="106"/>
      <c r="C38" s="106"/>
      <c r="D38" s="106"/>
      <c r="E38" s="106"/>
      <c r="F38" s="106"/>
      <c r="G38" s="106"/>
      <c r="H38" s="106"/>
      <c r="I38" s="106"/>
      <c r="J38" s="106"/>
      <c r="K38" s="106"/>
      <c r="L38" s="106"/>
      <c r="M38" s="106"/>
      <c r="N38" s="106"/>
      <c r="O38" s="106"/>
      <c r="P38" s="18"/>
      <c r="Q38" s="51">
        <f>SUM(Q39:Q42)</f>
        <v>22283986193</v>
      </c>
    </row>
    <row r="39" spans="1:19" x14ac:dyDescent="0.2">
      <c r="A39" s="106"/>
      <c r="B39" s="106"/>
      <c r="C39" s="106"/>
      <c r="D39" s="106"/>
      <c r="E39" s="106"/>
      <c r="F39" s="106"/>
      <c r="G39" s="106"/>
      <c r="H39" s="106"/>
      <c r="I39" s="106"/>
      <c r="J39" s="106"/>
      <c r="K39" s="106"/>
      <c r="L39" s="106"/>
      <c r="M39" s="106"/>
      <c r="N39" s="106"/>
      <c r="O39" s="106"/>
      <c r="P39" s="6" t="s">
        <v>375</v>
      </c>
      <c r="Q39" s="51">
        <f>E9</f>
        <v>359064581</v>
      </c>
    </row>
    <row r="40" spans="1:19" x14ac:dyDescent="0.2">
      <c r="A40" s="106"/>
      <c r="B40" s="106"/>
      <c r="C40" s="106"/>
      <c r="D40" s="106"/>
      <c r="E40" s="106"/>
      <c r="F40" s="106"/>
      <c r="G40" s="106"/>
      <c r="H40" s="106"/>
      <c r="I40" s="106"/>
      <c r="J40" s="106"/>
      <c r="K40" s="106"/>
      <c r="L40" s="106"/>
      <c r="M40" s="106"/>
      <c r="N40" s="106"/>
      <c r="O40" s="106"/>
      <c r="P40" s="6" t="s">
        <v>377</v>
      </c>
      <c r="Q40" s="51">
        <f>E10</f>
        <v>5971740633</v>
      </c>
    </row>
    <row r="41" spans="1:19" x14ac:dyDescent="0.2">
      <c r="A41" s="106"/>
      <c r="B41" s="106"/>
      <c r="C41" s="106"/>
      <c r="D41" s="106"/>
      <c r="E41" s="106"/>
      <c r="F41" s="106"/>
      <c r="G41" s="106"/>
      <c r="H41" s="106"/>
      <c r="I41" s="106"/>
      <c r="J41" s="106"/>
      <c r="K41" s="106"/>
      <c r="L41" s="106"/>
      <c r="M41" s="106"/>
      <c r="N41" s="106"/>
      <c r="O41" s="106"/>
      <c r="P41" s="410" t="s">
        <v>374</v>
      </c>
      <c r="Q41" s="51">
        <f>L8</f>
        <v>13607864768</v>
      </c>
    </row>
    <row r="42" spans="1:19" x14ac:dyDescent="0.2">
      <c r="A42" s="106"/>
      <c r="B42" s="106"/>
      <c r="C42" s="106"/>
      <c r="D42" s="106"/>
      <c r="E42" s="106"/>
      <c r="F42" s="106"/>
      <c r="G42" s="106"/>
      <c r="H42" s="106"/>
      <c r="I42" s="106"/>
      <c r="J42" s="106"/>
      <c r="K42" s="106"/>
      <c r="L42" s="106"/>
      <c r="M42" s="106"/>
      <c r="N42" s="106"/>
      <c r="O42" s="106"/>
      <c r="P42" s="411" t="s">
        <v>267</v>
      </c>
      <c r="Q42" s="51">
        <f>L24</f>
        <v>2345316211</v>
      </c>
    </row>
    <row r="43" spans="1:19" x14ac:dyDescent="0.2">
      <c r="A43" s="106"/>
      <c r="B43" s="106"/>
      <c r="C43" s="106"/>
      <c r="D43" s="106"/>
      <c r="E43" s="106"/>
      <c r="F43" s="106"/>
      <c r="G43" s="106"/>
      <c r="H43" s="106"/>
      <c r="I43" s="106"/>
      <c r="J43" s="106"/>
      <c r="K43" s="106"/>
      <c r="L43" s="106"/>
      <c r="M43" s="106"/>
      <c r="N43" s="106"/>
      <c r="O43" s="106"/>
      <c r="P43" s="106"/>
      <c r="Q43" s="106"/>
    </row>
    <row r="44" spans="1:19" x14ac:dyDescent="0.2">
      <c r="A44" s="106"/>
      <c r="B44" s="106"/>
      <c r="C44" s="106"/>
      <c r="D44" s="106"/>
      <c r="E44" s="106"/>
      <c r="F44" s="106"/>
      <c r="G44" s="106"/>
      <c r="H44" s="106"/>
      <c r="I44" s="106"/>
      <c r="J44" s="106"/>
      <c r="K44" s="106"/>
      <c r="L44" s="106"/>
      <c r="M44" s="106"/>
      <c r="N44" s="106"/>
      <c r="O44" s="106"/>
      <c r="P44" s="6" t="s">
        <v>377</v>
      </c>
      <c r="Q44" s="51">
        <f>SUM(Q45:Q48)</f>
        <v>5971740633</v>
      </c>
    </row>
    <row r="45" spans="1:19" x14ac:dyDescent="0.2">
      <c r="A45" s="106"/>
      <c r="B45" s="106"/>
      <c r="C45" s="106"/>
      <c r="D45" s="106"/>
      <c r="E45" s="106"/>
      <c r="F45" s="106"/>
      <c r="G45" s="106"/>
      <c r="H45" s="106"/>
      <c r="I45" s="106"/>
      <c r="J45" s="106"/>
      <c r="K45" s="106"/>
      <c r="L45" s="106"/>
      <c r="M45" s="106"/>
      <c r="N45" s="106"/>
      <c r="O45" s="106"/>
      <c r="P45" s="6" t="s">
        <v>379</v>
      </c>
      <c r="Q45" s="51">
        <f>E11</f>
        <v>326879877</v>
      </c>
    </row>
    <row r="46" spans="1:19" x14ac:dyDescent="0.2">
      <c r="A46" s="106"/>
      <c r="B46" s="106"/>
      <c r="C46" s="106"/>
      <c r="D46" s="106"/>
      <c r="E46" s="106"/>
      <c r="F46" s="106"/>
      <c r="G46" s="106"/>
      <c r="H46" s="106"/>
      <c r="I46" s="106"/>
      <c r="J46" s="106"/>
      <c r="K46" s="106"/>
      <c r="L46" s="106"/>
      <c r="M46" s="106"/>
      <c r="N46" s="106"/>
      <c r="O46" s="106"/>
      <c r="P46" s="6" t="s">
        <v>381</v>
      </c>
      <c r="Q46" s="51">
        <f>E12</f>
        <v>1476382103</v>
      </c>
    </row>
    <row r="47" spans="1:19" x14ac:dyDescent="0.2">
      <c r="A47" s="106"/>
      <c r="B47" s="106"/>
      <c r="C47" s="106"/>
      <c r="D47" s="106"/>
      <c r="E47" s="106"/>
      <c r="F47" s="106"/>
      <c r="G47" s="106"/>
      <c r="H47" s="106"/>
      <c r="I47" s="106"/>
      <c r="J47" s="106"/>
      <c r="K47" s="106"/>
      <c r="L47" s="106"/>
      <c r="M47" s="106"/>
      <c r="N47" s="106"/>
      <c r="O47" s="106"/>
      <c r="P47" s="6" t="s">
        <v>409</v>
      </c>
      <c r="Q47" s="51">
        <f>E13</f>
        <v>520953948</v>
      </c>
    </row>
    <row r="48" spans="1:19" x14ac:dyDescent="0.2">
      <c r="A48" s="106"/>
      <c r="B48" s="106"/>
      <c r="C48" s="106"/>
      <c r="D48" s="106"/>
      <c r="E48" s="106"/>
      <c r="F48" s="106"/>
      <c r="G48" s="106"/>
      <c r="H48" s="106"/>
      <c r="I48" s="106"/>
      <c r="J48" s="106"/>
      <c r="K48" s="106"/>
      <c r="L48" s="106"/>
      <c r="M48" s="106"/>
      <c r="N48" s="106"/>
      <c r="O48" s="106"/>
      <c r="P48" s="6" t="s">
        <v>385</v>
      </c>
      <c r="Q48" s="51">
        <f>E14</f>
        <v>3647524705</v>
      </c>
    </row>
    <row r="49" spans="1:21" x14ac:dyDescent="0.2">
      <c r="A49" s="106"/>
      <c r="B49" s="106"/>
      <c r="C49" s="106"/>
      <c r="D49" s="106"/>
      <c r="E49" s="106"/>
      <c r="F49" s="106"/>
      <c r="G49" s="106"/>
      <c r="H49" s="106"/>
      <c r="I49" s="106"/>
      <c r="J49" s="106"/>
      <c r="K49" s="106"/>
      <c r="L49" s="106"/>
      <c r="M49" s="106"/>
      <c r="N49" s="106"/>
      <c r="O49" s="106"/>
      <c r="P49" s="106"/>
      <c r="Q49" s="106"/>
    </row>
    <row r="50" spans="1:21" x14ac:dyDescent="0.2">
      <c r="A50" s="106"/>
      <c r="B50" s="106"/>
      <c r="C50" s="106"/>
      <c r="D50" s="106"/>
      <c r="E50" s="106"/>
      <c r="F50" s="106"/>
      <c r="G50" s="106"/>
      <c r="H50" s="106"/>
      <c r="I50" s="106"/>
      <c r="J50" s="106"/>
      <c r="K50" s="106"/>
      <c r="L50" s="106"/>
      <c r="M50" s="106"/>
      <c r="N50" s="106"/>
      <c r="O50" s="106"/>
      <c r="P50" s="412" t="s">
        <v>683</v>
      </c>
      <c r="Q50" s="51">
        <f>SUM(Q51:Q65)</f>
        <v>13607864.767999997</v>
      </c>
      <c r="T50" s="412"/>
      <c r="U50" s="51"/>
    </row>
    <row r="51" spans="1:21" x14ac:dyDescent="0.2">
      <c r="A51" s="106"/>
      <c r="B51" s="106"/>
      <c r="C51" s="106"/>
      <c r="D51" s="106"/>
      <c r="E51" s="106"/>
      <c r="F51" s="106"/>
      <c r="G51" s="106"/>
      <c r="H51" s="106"/>
      <c r="I51" s="106"/>
      <c r="J51" s="106"/>
      <c r="K51" s="106"/>
      <c r="L51" s="106"/>
      <c r="M51" s="106"/>
      <c r="N51" s="106"/>
      <c r="O51" s="106"/>
      <c r="P51" s="411" t="s">
        <v>662</v>
      </c>
      <c r="Q51" s="51">
        <f>$L$19/1000</f>
        <v>2268605.5320000001</v>
      </c>
    </row>
    <row r="52" spans="1:21" x14ac:dyDescent="0.2">
      <c r="A52" s="106"/>
      <c r="B52" s="106"/>
      <c r="C52" s="106"/>
      <c r="D52" s="106"/>
      <c r="E52" s="106"/>
      <c r="F52" s="106"/>
      <c r="G52" s="106"/>
      <c r="H52" s="106"/>
      <c r="I52" s="106"/>
      <c r="J52" s="106"/>
      <c r="K52" s="106"/>
      <c r="L52" s="106"/>
      <c r="M52" s="106"/>
      <c r="N52" s="106"/>
      <c r="O52" s="106"/>
      <c r="P52" s="411" t="s">
        <v>661</v>
      </c>
      <c r="Q52" s="51">
        <f>$L$18/1000</f>
        <v>2157221.2459999998</v>
      </c>
    </row>
    <row r="53" spans="1:21" x14ac:dyDescent="0.2">
      <c r="A53" s="106"/>
      <c r="B53" s="106"/>
      <c r="C53" s="106"/>
      <c r="D53" s="106"/>
      <c r="E53" s="106"/>
      <c r="F53" s="106"/>
      <c r="G53" s="106"/>
      <c r="H53" s="106"/>
      <c r="I53" s="106"/>
      <c r="J53" s="106"/>
      <c r="K53" s="106"/>
      <c r="L53" s="106"/>
      <c r="M53" s="106"/>
      <c r="N53" s="106"/>
      <c r="O53" s="106"/>
      <c r="P53" s="411" t="s">
        <v>663</v>
      </c>
      <c r="Q53" s="51">
        <f>$L$11/1000</f>
        <v>1502755.878</v>
      </c>
    </row>
    <row r="54" spans="1:21" x14ac:dyDescent="0.2">
      <c r="A54" s="106"/>
      <c r="B54" s="106"/>
      <c r="C54" s="106"/>
      <c r="D54" s="106"/>
      <c r="E54" s="106"/>
      <c r="F54" s="106"/>
      <c r="G54" s="106"/>
      <c r="H54" s="106"/>
      <c r="I54" s="106"/>
      <c r="J54" s="106"/>
      <c r="K54" s="106"/>
      <c r="L54" s="106"/>
      <c r="M54" s="106"/>
      <c r="N54" s="106"/>
      <c r="O54" s="106"/>
      <c r="P54" s="411" t="s">
        <v>416</v>
      </c>
      <c r="Q54" s="51">
        <f>$L$15/1000</f>
        <v>1487390.804</v>
      </c>
    </row>
    <row r="55" spans="1:21" x14ac:dyDescent="0.2">
      <c r="A55" s="106"/>
      <c r="B55" s="106"/>
      <c r="C55" s="106"/>
      <c r="D55" s="106"/>
      <c r="E55" s="106"/>
      <c r="F55" s="106"/>
      <c r="G55" s="106"/>
      <c r="H55" s="106"/>
      <c r="I55" s="106"/>
      <c r="J55" s="106"/>
      <c r="K55" s="106"/>
      <c r="L55" s="106"/>
      <c r="M55" s="106"/>
      <c r="N55" s="106"/>
      <c r="O55" s="106"/>
      <c r="P55" s="411" t="s">
        <v>665</v>
      </c>
      <c r="Q55" s="51">
        <f>$L$10/1000</f>
        <v>1058839.2720000001</v>
      </c>
    </row>
    <row r="56" spans="1:21" x14ac:dyDescent="0.2">
      <c r="A56" s="106"/>
      <c r="B56" s="106"/>
      <c r="C56" s="106"/>
      <c r="D56" s="106"/>
      <c r="E56" s="106"/>
      <c r="F56" s="106"/>
      <c r="G56" s="106"/>
      <c r="H56" s="106"/>
      <c r="I56" s="106"/>
      <c r="J56" s="106"/>
      <c r="K56" s="106"/>
      <c r="L56" s="106"/>
      <c r="M56" s="106"/>
      <c r="N56" s="106"/>
      <c r="O56" s="106"/>
      <c r="P56" s="411" t="s">
        <v>664</v>
      </c>
      <c r="Q56" s="51">
        <f>$L$13/1000</f>
        <v>902680.26699999999</v>
      </c>
    </row>
    <row r="57" spans="1:21" x14ac:dyDescent="0.2">
      <c r="A57" s="106"/>
      <c r="B57" s="106"/>
      <c r="C57" s="106"/>
      <c r="D57" s="106"/>
      <c r="E57" s="106"/>
      <c r="F57" s="106"/>
      <c r="G57" s="106"/>
      <c r="H57" s="106"/>
      <c r="I57" s="106"/>
      <c r="J57" s="106"/>
      <c r="K57" s="106"/>
      <c r="L57" s="106"/>
      <c r="M57" s="106"/>
      <c r="N57" s="106"/>
      <c r="O57" s="106"/>
      <c r="P57" s="411" t="s">
        <v>667</v>
      </c>
      <c r="Q57" s="51">
        <f>$L$21/1000</f>
        <v>806822.08299999998</v>
      </c>
    </row>
    <row r="58" spans="1:21" x14ac:dyDescent="0.2">
      <c r="A58" s="106"/>
      <c r="B58" s="106"/>
      <c r="C58" s="106"/>
      <c r="D58" s="106"/>
      <c r="E58" s="106"/>
      <c r="F58" s="106"/>
      <c r="G58" s="106"/>
      <c r="H58" s="106"/>
      <c r="I58" s="106"/>
      <c r="J58" s="106"/>
      <c r="K58" s="106"/>
      <c r="L58" s="106"/>
      <c r="M58" s="106"/>
      <c r="N58" s="106"/>
      <c r="O58" s="106"/>
      <c r="P58" s="410" t="s">
        <v>666</v>
      </c>
      <c r="Q58" s="51">
        <f>$L$22/1000</f>
        <v>688399.61300000001</v>
      </c>
    </row>
    <row r="59" spans="1:21" x14ac:dyDescent="0.2">
      <c r="A59" s="106"/>
      <c r="B59" s="106"/>
      <c r="C59" s="106"/>
      <c r="D59" s="106"/>
      <c r="E59" s="106"/>
      <c r="F59" s="106"/>
      <c r="G59" s="106"/>
      <c r="H59" s="106"/>
      <c r="I59" s="106"/>
      <c r="J59" s="106"/>
      <c r="K59" s="106"/>
      <c r="L59" s="106"/>
      <c r="M59" s="106"/>
      <c r="N59" s="106"/>
      <c r="O59" s="106"/>
      <c r="P59" s="411" t="s">
        <v>668</v>
      </c>
      <c r="Q59" s="51">
        <f>$L$20/1000</f>
        <v>646923.86100000003</v>
      </c>
    </row>
    <row r="60" spans="1:21" x14ac:dyDescent="0.2">
      <c r="A60" s="106"/>
      <c r="B60" s="106"/>
      <c r="C60" s="106"/>
      <c r="D60" s="106"/>
      <c r="E60" s="106"/>
      <c r="F60" s="106"/>
      <c r="G60" s="106"/>
      <c r="H60" s="106"/>
      <c r="I60" s="106"/>
      <c r="J60" s="106"/>
      <c r="K60" s="106"/>
      <c r="L60" s="106"/>
      <c r="M60" s="106"/>
      <c r="N60" s="106"/>
      <c r="O60" s="106"/>
      <c r="P60" s="410" t="s">
        <v>669</v>
      </c>
      <c r="Q60" s="51">
        <f>$L$9/1000</f>
        <v>545302.87699999998</v>
      </c>
    </row>
    <row r="61" spans="1:21" x14ac:dyDescent="0.2">
      <c r="A61" s="106"/>
      <c r="B61" s="106"/>
      <c r="C61" s="106"/>
      <c r="D61" s="106"/>
      <c r="E61" s="106"/>
      <c r="F61" s="106"/>
      <c r="G61" s="106"/>
      <c r="H61" s="106"/>
      <c r="I61" s="106"/>
      <c r="J61" s="106"/>
      <c r="K61" s="106"/>
      <c r="L61" s="106"/>
      <c r="M61" s="106"/>
      <c r="N61" s="106"/>
      <c r="O61" s="106"/>
      <c r="P61" s="411" t="s">
        <v>672</v>
      </c>
      <c r="Q61" s="51">
        <f>$L$16/1000</f>
        <v>386029.28899999999</v>
      </c>
    </row>
    <row r="62" spans="1:21" x14ac:dyDescent="0.2">
      <c r="A62" s="106"/>
      <c r="B62" s="106"/>
      <c r="C62" s="106"/>
      <c r="D62" s="106"/>
      <c r="E62" s="106"/>
      <c r="F62" s="106"/>
      <c r="G62" s="106"/>
      <c r="H62" s="106"/>
      <c r="I62" s="106"/>
      <c r="J62" s="106"/>
      <c r="K62" s="106"/>
      <c r="L62" s="106"/>
      <c r="M62" s="106"/>
      <c r="N62" s="106"/>
      <c r="O62" s="106"/>
      <c r="P62" s="411" t="s">
        <v>671</v>
      </c>
      <c r="Q62" s="51">
        <f>$L$14/1000</f>
        <v>302185.00799999997</v>
      </c>
    </row>
    <row r="63" spans="1:21" x14ac:dyDescent="0.2">
      <c r="A63" s="106"/>
      <c r="B63" s="106"/>
      <c r="C63" s="106"/>
      <c r="D63" s="106"/>
      <c r="E63" s="106"/>
      <c r="F63" s="106"/>
      <c r="G63" s="106"/>
      <c r="H63" s="106"/>
      <c r="I63" s="106"/>
      <c r="J63" s="106"/>
      <c r="K63" s="106"/>
      <c r="L63" s="106"/>
      <c r="M63" s="106"/>
      <c r="N63" s="106"/>
      <c r="O63" s="106"/>
      <c r="P63" s="411" t="s">
        <v>674</v>
      </c>
      <c r="Q63" s="51">
        <f>$L$23/1000</f>
        <v>300696.28600000002</v>
      </c>
    </row>
    <row r="64" spans="1:21" x14ac:dyDescent="0.2">
      <c r="A64" s="106"/>
      <c r="B64" s="106"/>
      <c r="C64" s="106"/>
      <c r="D64" s="106"/>
      <c r="E64" s="106"/>
      <c r="F64" s="106"/>
      <c r="G64" s="106"/>
      <c r="H64" s="106"/>
      <c r="I64" s="106"/>
      <c r="J64" s="106"/>
      <c r="K64" s="106"/>
      <c r="L64" s="106"/>
      <c r="M64" s="106"/>
      <c r="N64" s="106"/>
      <c r="O64" s="106"/>
      <c r="P64" s="410" t="s">
        <v>670</v>
      </c>
      <c r="Q64" s="51">
        <f>$L$17/1000</f>
        <v>278523.92599999998</v>
      </c>
    </row>
    <row r="65" spans="1:17" x14ac:dyDescent="0.2">
      <c r="A65" s="106"/>
      <c r="B65" s="106"/>
      <c r="C65" s="106"/>
      <c r="D65" s="106"/>
      <c r="E65" s="106"/>
      <c r="F65" s="106"/>
      <c r="G65" s="106"/>
      <c r="H65" s="106"/>
      <c r="I65" s="106"/>
      <c r="J65" s="106"/>
      <c r="K65" s="106"/>
      <c r="L65" s="106"/>
      <c r="M65" s="106"/>
      <c r="N65" s="106"/>
      <c r="O65" s="106"/>
      <c r="P65" s="411" t="s">
        <v>673</v>
      </c>
      <c r="Q65" s="51">
        <f>$L$12/1000</f>
        <v>275488.826</v>
      </c>
    </row>
    <row r="66" spans="1:17" x14ac:dyDescent="0.2">
      <c r="A66" s="106"/>
      <c r="B66" s="106"/>
      <c r="C66" s="106"/>
      <c r="D66" s="106"/>
      <c r="E66" s="106"/>
      <c r="F66" s="106"/>
      <c r="G66" s="106"/>
      <c r="H66" s="106"/>
      <c r="I66" s="106"/>
      <c r="J66" s="106"/>
      <c r="K66" s="106"/>
      <c r="L66" s="106"/>
      <c r="M66" s="106"/>
      <c r="N66" s="106"/>
      <c r="O66" s="106"/>
    </row>
    <row r="67" spans="1:17" x14ac:dyDescent="0.2">
      <c r="A67" s="106"/>
      <c r="B67" s="106"/>
      <c r="C67" s="106"/>
      <c r="D67" s="106"/>
      <c r="E67" s="106"/>
      <c r="F67" s="106"/>
      <c r="G67" s="106"/>
      <c r="H67" s="106"/>
      <c r="I67" s="106"/>
      <c r="J67" s="106"/>
      <c r="K67" s="106"/>
      <c r="L67" s="106"/>
      <c r="M67" s="106"/>
      <c r="N67" s="106"/>
      <c r="O67" s="106"/>
    </row>
    <row r="68" spans="1:17" x14ac:dyDescent="0.2">
      <c r="A68" s="106"/>
      <c r="B68" s="106"/>
      <c r="C68" s="106"/>
      <c r="D68" s="106"/>
      <c r="E68" s="106"/>
      <c r="F68" s="106"/>
      <c r="G68" s="106"/>
      <c r="H68" s="106"/>
      <c r="I68" s="106"/>
      <c r="J68" s="106"/>
      <c r="K68" s="106"/>
      <c r="L68" s="106"/>
      <c r="M68" s="106"/>
      <c r="N68" s="106"/>
      <c r="O68" s="106"/>
    </row>
    <row r="69" spans="1:17" x14ac:dyDescent="0.2">
      <c r="A69" s="106"/>
      <c r="B69" s="106"/>
      <c r="C69" s="106"/>
      <c r="D69" s="106"/>
      <c r="E69" s="106"/>
      <c r="F69" s="106"/>
      <c r="G69" s="106"/>
      <c r="H69" s="106"/>
      <c r="I69" s="106"/>
      <c r="J69" s="106"/>
      <c r="K69" s="106"/>
      <c r="L69" s="106"/>
      <c r="M69" s="106"/>
      <c r="N69" s="106"/>
      <c r="O69" s="106"/>
    </row>
    <row r="70" spans="1:17" x14ac:dyDescent="0.2">
      <c r="A70" s="106"/>
      <c r="B70" s="106"/>
      <c r="C70" s="106"/>
      <c r="D70" s="106"/>
      <c r="E70" s="106"/>
      <c r="F70" s="106"/>
      <c r="G70" s="106"/>
      <c r="H70" s="106"/>
      <c r="I70" s="106"/>
      <c r="J70" s="106"/>
      <c r="K70" s="106"/>
      <c r="L70" s="106"/>
      <c r="M70" s="106"/>
      <c r="N70" s="106"/>
      <c r="O70" s="106"/>
      <c r="Q70" s="106"/>
    </row>
    <row r="71" spans="1:17" x14ac:dyDescent="0.2">
      <c r="A71" s="106"/>
      <c r="B71" s="106"/>
      <c r="C71" s="106"/>
      <c r="D71" s="106"/>
      <c r="E71" s="106"/>
      <c r="F71" s="106"/>
      <c r="G71" s="106"/>
      <c r="H71" s="106"/>
      <c r="I71" s="106"/>
      <c r="J71" s="106"/>
      <c r="K71" s="106"/>
      <c r="L71" s="106"/>
      <c r="M71" s="106"/>
      <c r="N71" s="106"/>
      <c r="O71" s="106"/>
      <c r="Q71" s="106"/>
    </row>
    <row r="72" spans="1:17" x14ac:dyDescent="0.2">
      <c r="A72" s="106"/>
      <c r="B72" s="106"/>
      <c r="C72" s="106"/>
      <c r="D72" s="106"/>
      <c r="E72" s="106"/>
      <c r="F72" s="106"/>
      <c r="G72" s="106"/>
      <c r="H72" s="106"/>
      <c r="I72" s="106"/>
      <c r="J72" s="106"/>
      <c r="K72" s="106"/>
      <c r="L72" s="106"/>
      <c r="M72" s="106"/>
      <c r="N72" s="106"/>
      <c r="O72" s="106"/>
      <c r="Q72" s="106"/>
    </row>
    <row r="73" spans="1:17" x14ac:dyDescent="0.2">
      <c r="A73" s="106"/>
      <c r="B73" s="106"/>
      <c r="C73" s="106"/>
      <c r="D73" s="106"/>
      <c r="E73" s="106"/>
      <c r="F73" s="106"/>
      <c r="G73" s="106"/>
      <c r="H73" s="106"/>
      <c r="I73" s="106"/>
      <c r="J73" s="106"/>
      <c r="K73" s="106"/>
      <c r="L73" s="106"/>
      <c r="M73" s="106"/>
      <c r="N73" s="106"/>
      <c r="O73" s="106"/>
      <c r="Q73" s="106"/>
    </row>
    <row r="74" spans="1:17" x14ac:dyDescent="0.2">
      <c r="A74" s="106"/>
      <c r="B74" s="106"/>
      <c r="C74" s="106"/>
      <c r="D74" s="106"/>
      <c r="E74" s="106"/>
      <c r="F74" s="106"/>
      <c r="G74" s="106"/>
      <c r="H74" s="106"/>
      <c r="I74" s="106"/>
      <c r="J74" s="106"/>
      <c r="K74" s="106"/>
      <c r="L74" s="106"/>
      <c r="M74" s="106"/>
      <c r="N74" s="106"/>
      <c r="O74" s="106"/>
      <c r="Q74" s="106"/>
    </row>
    <row r="76" spans="1:17" x14ac:dyDescent="0.2">
      <c r="P76" s="66" t="str">
        <f>TRIM(P67)</f>
        <v/>
      </c>
    </row>
  </sheetData>
  <mergeCells count="13">
    <mergeCell ref="P35:S35"/>
    <mergeCell ref="N5:N6"/>
    <mergeCell ref="A5:C6"/>
    <mergeCell ref="E5:E6"/>
    <mergeCell ref="F5:F6"/>
    <mergeCell ref="G5:G6"/>
    <mergeCell ref="B29:N29"/>
    <mergeCell ref="B30:N31"/>
    <mergeCell ref="B32:N32"/>
    <mergeCell ref="C3:L3"/>
    <mergeCell ref="I5:J6"/>
    <mergeCell ref="L5:L6"/>
    <mergeCell ref="M5:M6"/>
  </mergeCells>
  <phoneticPr fontId="23" type="noConversion"/>
  <pageMargins left="0.59055118110236227" right="0.59055118110236227" top="0.39370078740157483" bottom="0.59055118110236227" header="0.31496062992125984" footer="0.31496062992125984"/>
  <pageSetup paperSize="9" scale="99" fitToHeight="2" orientation="landscape"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dimension ref="A1:V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1.42578125" style="65" customWidth="1"/>
    <col min="6" max="6" width="6.140625" style="65" customWidth="1"/>
    <col min="7" max="7" width="7.42578125" style="65" customWidth="1"/>
    <col min="8" max="8" width="11.5703125" style="65" bestFit="1" customWidth="1"/>
    <col min="9" max="10" width="11.7109375" style="65" customWidth="1"/>
    <col min="11" max="11" width="10.85546875" style="65" customWidth="1"/>
    <col min="12" max="12" width="13.85546875" style="65" customWidth="1"/>
    <col min="13" max="13" width="12.5703125" style="65" customWidth="1"/>
    <col min="14" max="14" width="11.5703125" style="65" customWidth="1"/>
    <col min="15" max="15" width="10.5703125" style="65" customWidth="1"/>
    <col min="16" max="16" width="9.28515625" style="65" customWidth="1"/>
    <col min="17" max="17" width="15.5703125" style="65" customWidth="1"/>
    <col min="18" max="16384" width="11.42578125" style="65"/>
  </cols>
  <sheetData>
    <row r="1" spans="1:15" s="45" customFormat="1" ht="16.5" customHeight="1" x14ac:dyDescent="0.2">
      <c r="A1" s="64" t="str">
        <f>'01'!A1</f>
        <v>Boletim Estatístico da Previdência Social - Vol. 19 Nº 09</v>
      </c>
      <c r="I1" s="360"/>
      <c r="N1" s="1205">
        <f>'01'!K1</f>
        <v>41883</v>
      </c>
      <c r="O1" s="1205"/>
    </row>
    <row r="2" spans="1:15" ht="2.25" customHeight="1" x14ac:dyDescent="0.2">
      <c r="D2" s="67"/>
      <c r="E2" s="1"/>
      <c r="F2" s="1"/>
      <c r="G2" s="1"/>
      <c r="H2" s="1"/>
      <c r="I2" s="1"/>
      <c r="J2" s="1"/>
      <c r="K2" s="1"/>
      <c r="L2" s="1"/>
      <c r="M2" s="1"/>
      <c r="N2" s="1"/>
      <c r="O2" s="1"/>
    </row>
    <row r="3" spans="1:15" ht="15" customHeight="1" x14ac:dyDescent="0.2">
      <c r="A3" s="919">
        <v>25</v>
      </c>
      <c r="B3" s="157"/>
      <c r="C3" s="1134" t="s">
        <v>410</v>
      </c>
      <c r="D3" s="1135"/>
      <c r="E3" s="1135"/>
      <c r="F3" s="1135"/>
      <c r="G3" s="1135"/>
      <c r="H3" s="1135"/>
      <c r="I3" s="1135"/>
      <c r="J3" s="1135"/>
      <c r="K3" s="1135"/>
      <c r="L3" s="1135"/>
      <c r="M3" s="1136"/>
      <c r="N3"/>
      <c r="O3"/>
    </row>
    <row r="4" spans="1:15" ht="4.5" customHeight="1" x14ac:dyDescent="0.2">
      <c r="D4" s="69"/>
      <c r="E4" s="1"/>
      <c r="F4" s="1"/>
      <c r="G4" s="69"/>
      <c r="H4" s="69"/>
      <c r="I4" s="69"/>
      <c r="J4" s="69"/>
      <c r="K4" s="69"/>
      <c r="L4" s="69"/>
      <c r="M4" s="69"/>
      <c r="N4" s="69"/>
      <c r="O4" s="69"/>
    </row>
    <row r="5" spans="1:15" ht="15" customHeight="1" x14ac:dyDescent="0.2">
      <c r="A5" s="1234" t="s">
        <v>206</v>
      </c>
      <c r="B5" s="1234"/>
      <c r="C5" s="1234"/>
      <c r="D5" s="558"/>
      <c r="E5" s="1350" t="s">
        <v>411</v>
      </c>
      <c r="F5" s="1351" t="s">
        <v>204</v>
      </c>
      <c r="G5" s="1351" t="s">
        <v>205</v>
      </c>
      <c r="H5" s="1267" t="s">
        <v>412</v>
      </c>
      <c r="I5" s="1201"/>
      <c r="J5" s="1201"/>
      <c r="K5" s="1201"/>
      <c r="L5" s="1201"/>
      <c r="M5" s="1201"/>
      <c r="N5" s="1201"/>
      <c r="O5" s="1202"/>
    </row>
    <row r="6" spans="1:15" ht="15" customHeight="1" x14ac:dyDescent="0.2">
      <c r="A6" s="1234"/>
      <c r="B6" s="1234"/>
      <c r="C6" s="1234"/>
      <c r="D6" s="558"/>
      <c r="E6" s="1358"/>
      <c r="F6" s="1359"/>
      <c r="G6" s="1359"/>
      <c r="H6" s="1196" t="s">
        <v>375</v>
      </c>
      <c r="I6" s="1196" t="s">
        <v>377</v>
      </c>
      <c r="J6" s="1289" t="s">
        <v>374</v>
      </c>
      <c r="K6" s="1241"/>
      <c r="L6" s="1241"/>
      <c r="M6" s="1241"/>
      <c r="N6" s="1319"/>
      <c r="O6" s="1315" t="s">
        <v>413</v>
      </c>
    </row>
    <row r="7" spans="1:15" ht="37.5" customHeight="1" x14ac:dyDescent="0.2">
      <c r="A7" s="1234"/>
      <c r="B7" s="1234"/>
      <c r="C7" s="1234"/>
      <c r="D7" s="552"/>
      <c r="E7" s="1199"/>
      <c r="F7" s="1197"/>
      <c r="G7" s="1197"/>
      <c r="H7" s="1197"/>
      <c r="I7" s="1197"/>
      <c r="J7" s="934" t="s">
        <v>119</v>
      </c>
      <c r="K7" s="934" t="s">
        <v>414</v>
      </c>
      <c r="L7" s="934" t="s">
        <v>415</v>
      </c>
      <c r="M7" s="934" t="s">
        <v>416</v>
      </c>
      <c r="N7" s="978" t="s">
        <v>141</v>
      </c>
      <c r="O7" s="1316"/>
    </row>
    <row r="8" spans="1:15" ht="5.0999999999999996" customHeight="1" x14ac:dyDescent="0.2">
      <c r="A8" s="9"/>
      <c r="C8" s="13"/>
      <c r="D8" s="9"/>
      <c r="E8" s="3"/>
      <c r="F8" s="3"/>
      <c r="G8" s="3"/>
      <c r="H8" s="3"/>
      <c r="I8" s="3"/>
      <c r="J8" s="3"/>
      <c r="K8" s="3"/>
      <c r="L8" s="3"/>
      <c r="M8" s="3"/>
      <c r="N8" s="3"/>
      <c r="O8" s="3"/>
    </row>
    <row r="9" spans="1:15" s="58" customFormat="1" ht="11.85" customHeight="1" x14ac:dyDescent="0.2">
      <c r="A9" s="239" t="s">
        <v>46</v>
      </c>
      <c r="B9" s="240"/>
      <c r="C9" s="258"/>
      <c r="D9" s="137"/>
      <c r="E9" s="688">
        <v>22283986193</v>
      </c>
      <c r="F9" s="251">
        <v>100</v>
      </c>
      <c r="G9" s="253">
        <v>-0.15399634519086547</v>
      </c>
      <c r="H9" s="688">
        <v>359064581</v>
      </c>
      <c r="I9" s="691">
        <v>5971740633</v>
      </c>
      <c r="J9" s="691">
        <v>13607864768</v>
      </c>
      <c r="K9" s="691">
        <v>3106898027</v>
      </c>
      <c r="L9" s="691">
        <v>1204865275</v>
      </c>
      <c r="M9" s="691">
        <v>1487390804</v>
      </c>
      <c r="N9" s="691">
        <v>7808710662</v>
      </c>
      <c r="O9" s="692">
        <v>2345316211</v>
      </c>
    </row>
    <row r="10" spans="1:15" ht="11.85" customHeight="1" x14ac:dyDescent="0.2">
      <c r="A10" s="232" t="s">
        <v>47</v>
      </c>
      <c r="B10" s="72"/>
      <c r="C10" s="265"/>
      <c r="D10" s="14"/>
      <c r="E10" s="699">
        <v>1010053259</v>
      </c>
      <c r="F10" s="91">
        <v>4.5326417376675847</v>
      </c>
      <c r="G10" s="287">
        <v>4.3257092193347502</v>
      </c>
      <c r="H10" s="699">
        <v>19191560</v>
      </c>
      <c r="I10" s="704">
        <v>296360125</v>
      </c>
      <c r="J10" s="704">
        <v>607297419</v>
      </c>
      <c r="K10" s="704">
        <v>143085222</v>
      </c>
      <c r="L10" s="704">
        <v>41636644</v>
      </c>
      <c r="M10" s="704">
        <v>41340110</v>
      </c>
      <c r="N10" s="704">
        <v>381235443</v>
      </c>
      <c r="O10" s="705">
        <v>87204155</v>
      </c>
    </row>
    <row r="11" spans="1:15" ht="11.85" customHeight="1" x14ac:dyDescent="0.2">
      <c r="A11" s="226" t="s">
        <v>48</v>
      </c>
      <c r="B11" s="6"/>
      <c r="C11" s="262"/>
      <c r="D11" s="14"/>
      <c r="E11" s="689">
        <v>114432111</v>
      </c>
      <c r="F11" s="40">
        <v>0.5135172406270212</v>
      </c>
      <c r="G11" s="285">
        <v>1.4927325031836913</v>
      </c>
      <c r="H11" s="689">
        <v>1943810</v>
      </c>
      <c r="I11" s="693">
        <v>29898873</v>
      </c>
      <c r="J11" s="693">
        <v>68411860</v>
      </c>
      <c r="K11" s="693">
        <v>23523957</v>
      </c>
      <c r="L11" s="693">
        <v>3574926</v>
      </c>
      <c r="M11" s="693">
        <v>4713353</v>
      </c>
      <c r="N11" s="693">
        <v>36599624</v>
      </c>
      <c r="O11" s="694">
        <v>14177568</v>
      </c>
    </row>
    <row r="12" spans="1:15" ht="11.85" customHeight="1" x14ac:dyDescent="0.2">
      <c r="A12" s="226" t="s">
        <v>49</v>
      </c>
      <c r="B12" s="6"/>
      <c r="C12" s="262"/>
      <c r="D12" s="14"/>
      <c r="E12" s="689">
        <v>47271939</v>
      </c>
      <c r="F12" s="40">
        <v>0.21213412443618096</v>
      </c>
      <c r="G12" s="285">
        <v>-4.8837849058871008</v>
      </c>
      <c r="H12" s="689">
        <v>1499798</v>
      </c>
      <c r="I12" s="693">
        <v>8117801</v>
      </c>
      <c r="J12" s="693">
        <v>33990612</v>
      </c>
      <c r="K12" s="693">
        <v>6592201</v>
      </c>
      <c r="L12" s="693">
        <v>545111</v>
      </c>
      <c r="M12" s="693">
        <v>1847042</v>
      </c>
      <c r="N12" s="693">
        <v>25006258</v>
      </c>
      <c r="O12" s="694">
        <v>3663728</v>
      </c>
    </row>
    <row r="13" spans="1:15" ht="11.85" customHeight="1" x14ac:dyDescent="0.2">
      <c r="A13" s="226" t="s">
        <v>50</v>
      </c>
      <c r="B13" s="6"/>
      <c r="C13" s="262"/>
      <c r="D13" s="14"/>
      <c r="E13" s="689">
        <v>268798111</v>
      </c>
      <c r="F13" s="40">
        <v>1.2062389047989839</v>
      </c>
      <c r="G13" s="285">
        <v>-0.19165935269002121</v>
      </c>
      <c r="H13" s="689">
        <v>1380757</v>
      </c>
      <c r="I13" s="693">
        <v>105651680</v>
      </c>
      <c r="J13" s="693">
        <v>145755576</v>
      </c>
      <c r="K13" s="693">
        <v>32518760</v>
      </c>
      <c r="L13" s="693">
        <v>17493651</v>
      </c>
      <c r="M13" s="693">
        <v>7225095</v>
      </c>
      <c r="N13" s="693">
        <v>88518070</v>
      </c>
      <c r="O13" s="694">
        <v>16010098</v>
      </c>
    </row>
    <row r="14" spans="1:15" ht="11.85" customHeight="1" x14ac:dyDescent="0.2">
      <c r="A14" s="226" t="s">
        <v>51</v>
      </c>
      <c r="B14" s="6"/>
      <c r="C14" s="262"/>
      <c r="D14" s="14"/>
      <c r="E14" s="689">
        <v>27715678</v>
      </c>
      <c r="F14" s="40">
        <v>0.1243748661480783</v>
      </c>
      <c r="G14" s="285">
        <v>-1.0755499827515558</v>
      </c>
      <c r="H14" s="689">
        <v>182877</v>
      </c>
      <c r="I14" s="693">
        <v>5708462</v>
      </c>
      <c r="J14" s="693">
        <v>20021223</v>
      </c>
      <c r="K14" s="693">
        <v>4221856</v>
      </c>
      <c r="L14" s="693">
        <v>683813</v>
      </c>
      <c r="M14" s="693">
        <v>975645</v>
      </c>
      <c r="N14" s="693">
        <v>14139909</v>
      </c>
      <c r="O14" s="694">
        <v>1803116</v>
      </c>
    </row>
    <row r="15" spans="1:15" ht="11.85" customHeight="1" x14ac:dyDescent="0.2">
      <c r="A15" s="226" t="s">
        <v>52</v>
      </c>
      <c r="B15" s="6"/>
      <c r="C15" s="262"/>
      <c r="D15" s="14"/>
      <c r="E15" s="689">
        <v>413454175</v>
      </c>
      <c r="F15" s="40">
        <v>1.8553869645183907</v>
      </c>
      <c r="G15" s="285">
        <v>4.0702232345541489</v>
      </c>
      <c r="H15" s="689">
        <v>10972995</v>
      </c>
      <c r="I15" s="693">
        <v>119057130</v>
      </c>
      <c r="J15" s="693">
        <v>243987178</v>
      </c>
      <c r="K15" s="693">
        <v>56874179</v>
      </c>
      <c r="L15" s="693">
        <v>16231122</v>
      </c>
      <c r="M15" s="693">
        <v>21257989</v>
      </c>
      <c r="N15" s="693">
        <v>149623888</v>
      </c>
      <c r="O15" s="694">
        <v>39436872</v>
      </c>
    </row>
    <row r="16" spans="1:15" ht="11.85" customHeight="1" x14ac:dyDescent="0.2">
      <c r="A16" s="226" t="s">
        <v>53</v>
      </c>
      <c r="B16" s="6"/>
      <c r="C16" s="262"/>
      <c r="D16" s="14"/>
      <c r="E16" s="689">
        <v>36426395</v>
      </c>
      <c r="F16" s="40">
        <v>0.16346444789775769</v>
      </c>
      <c r="G16" s="285">
        <v>17.831688189925821</v>
      </c>
      <c r="H16" s="689">
        <v>169395</v>
      </c>
      <c r="I16" s="693">
        <v>11805207</v>
      </c>
      <c r="J16" s="693">
        <v>21883427</v>
      </c>
      <c r="K16" s="693">
        <v>5915888</v>
      </c>
      <c r="L16" s="693">
        <v>1412130</v>
      </c>
      <c r="M16" s="693">
        <v>1475888</v>
      </c>
      <c r="N16" s="693">
        <v>13079521</v>
      </c>
      <c r="O16" s="694">
        <v>2568366</v>
      </c>
    </row>
    <row r="17" spans="1:15" ht="11.85" customHeight="1" x14ac:dyDescent="0.2">
      <c r="A17" s="226" t="s">
        <v>54</v>
      </c>
      <c r="B17" s="6"/>
      <c r="C17" s="262"/>
      <c r="D17" s="14"/>
      <c r="E17" s="689">
        <v>101954850</v>
      </c>
      <c r="F17" s="40">
        <v>0.45752518924117253</v>
      </c>
      <c r="G17" s="285">
        <v>27.132631045935174</v>
      </c>
      <c r="H17" s="689">
        <v>3041928</v>
      </c>
      <c r="I17" s="693">
        <v>16120972</v>
      </c>
      <c r="J17" s="693">
        <v>73247543</v>
      </c>
      <c r="K17" s="693">
        <v>13438381</v>
      </c>
      <c r="L17" s="693">
        <v>1695891</v>
      </c>
      <c r="M17" s="693">
        <v>3845098</v>
      </c>
      <c r="N17" s="693">
        <v>54268173</v>
      </c>
      <c r="O17" s="694">
        <v>9544407</v>
      </c>
    </row>
    <row r="18" spans="1:15" ht="11.85" customHeight="1" x14ac:dyDescent="0.2">
      <c r="A18" s="232" t="s">
        <v>55</v>
      </c>
      <c r="B18" s="72"/>
      <c r="C18" s="265"/>
      <c r="D18" s="74"/>
      <c r="E18" s="699">
        <v>2980008867</v>
      </c>
      <c r="F18" s="91">
        <v>13.372871627142279</v>
      </c>
      <c r="G18" s="287">
        <v>0.19763420189693459</v>
      </c>
      <c r="H18" s="699">
        <v>50575505</v>
      </c>
      <c r="I18" s="704">
        <v>723008760</v>
      </c>
      <c r="J18" s="704">
        <v>1893117001</v>
      </c>
      <c r="K18" s="704">
        <v>376183836</v>
      </c>
      <c r="L18" s="704">
        <v>120910463</v>
      </c>
      <c r="M18" s="704">
        <v>150749565</v>
      </c>
      <c r="N18" s="704">
        <v>1245273137</v>
      </c>
      <c r="O18" s="705">
        <v>313307601</v>
      </c>
    </row>
    <row r="19" spans="1:15" ht="11.85" customHeight="1" x14ac:dyDescent="0.2">
      <c r="A19" s="226" t="s">
        <v>56</v>
      </c>
      <c r="B19" s="6"/>
      <c r="C19" s="262"/>
      <c r="D19" s="14"/>
      <c r="E19" s="689">
        <v>234609030</v>
      </c>
      <c r="F19" s="40">
        <v>1.0528144649169502</v>
      </c>
      <c r="G19" s="285">
        <v>-0.16548614628369984</v>
      </c>
      <c r="H19" s="689">
        <v>6029669</v>
      </c>
      <c r="I19" s="693">
        <v>52949936</v>
      </c>
      <c r="J19" s="693">
        <v>149016812</v>
      </c>
      <c r="K19" s="693">
        <v>32316799</v>
      </c>
      <c r="L19" s="693">
        <v>7656361</v>
      </c>
      <c r="M19" s="693">
        <v>13376941</v>
      </c>
      <c r="N19" s="693">
        <v>95666711</v>
      </c>
      <c r="O19" s="694">
        <v>26612613</v>
      </c>
    </row>
    <row r="20" spans="1:15" s="73" customFormat="1" ht="11.85" customHeight="1" x14ac:dyDescent="0.2">
      <c r="A20" s="226" t="s">
        <v>57</v>
      </c>
      <c r="B20" s="6"/>
      <c r="C20" s="262"/>
      <c r="D20" s="14"/>
      <c r="E20" s="689">
        <v>135171241</v>
      </c>
      <c r="F20" s="40">
        <v>0.60658465603636447</v>
      </c>
      <c r="G20" s="285">
        <v>-0.26342845201857701</v>
      </c>
      <c r="H20" s="689">
        <v>2734848</v>
      </c>
      <c r="I20" s="693">
        <v>25492241</v>
      </c>
      <c r="J20" s="693">
        <v>96471950</v>
      </c>
      <c r="K20" s="693">
        <v>20369501</v>
      </c>
      <c r="L20" s="693">
        <v>4227479</v>
      </c>
      <c r="M20" s="693">
        <v>7119943</v>
      </c>
      <c r="N20" s="693">
        <v>64755027</v>
      </c>
      <c r="O20" s="694">
        <v>10472202</v>
      </c>
    </row>
    <row r="21" spans="1:15" ht="11.85" customHeight="1" x14ac:dyDescent="0.2">
      <c r="A21" s="226" t="s">
        <v>58</v>
      </c>
      <c r="B21" s="6"/>
      <c r="C21" s="262"/>
      <c r="D21" s="14"/>
      <c r="E21" s="689">
        <v>499001278</v>
      </c>
      <c r="F21" s="40">
        <v>2.2392819385103988</v>
      </c>
      <c r="G21" s="285">
        <v>1.6536668562451728</v>
      </c>
      <c r="H21" s="689">
        <v>4385292</v>
      </c>
      <c r="I21" s="693">
        <v>107522949</v>
      </c>
      <c r="J21" s="693">
        <v>338055051</v>
      </c>
      <c r="K21" s="693">
        <v>60859411</v>
      </c>
      <c r="L21" s="693">
        <v>20704031</v>
      </c>
      <c r="M21" s="693">
        <v>35390548</v>
      </c>
      <c r="N21" s="693">
        <v>221101061</v>
      </c>
      <c r="O21" s="694">
        <v>49037986</v>
      </c>
    </row>
    <row r="22" spans="1:15" ht="11.85" customHeight="1" x14ac:dyDescent="0.2">
      <c r="A22" s="226" t="s">
        <v>59</v>
      </c>
      <c r="B22" s="6"/>
      <c r="C22" s="262"/>
      <c r="D22" s="14"/>
      <c r="E22" s="689">
        <v>194782263</v>
      </c>
      <c r="F22" s="40">
        <v>0.87409075428877425</v>
      </c>
      <c r="G22" s="285">
        <v>-1.5499028282850769</v>
      </c>
      <c r="H22" s="689">
        <v>2875612</v>
      </c>
      <c r="I22" s="693">
        <v>46305611</v>
      </c>
      <c r="J22" s="693">
        <v>127161172</v>
      </c>
      <c r="K22" s="693">
        <v>26809712</v>
      </c>
      <c r="L22" s="693">
        <v>5811024</v>
      </c>
      <c r="M22" s="693">
        <v>8353919</v>
      </c>
      <c r="N22" s="693">
        <v>86186517</v>
      </c>
      <c r="O22" s="694">
        <v>18439868</v>
      </c>
    </row>
    <row r="23" spans="1:15" ht="11.85" customHeight="1" x14ac:dyDescent="0.2">
      <c r="A23" s="226" t="s">
        <v>60</v>
      </c>
      <c r="B23" s="6"/>
      <c r="C23" s="262"/>
      <c r="D23" s="14"/>
      <c r="E23" s="689">
        <v>196221941</v>
      </c>
      <c r="F23" s="40">
        <v>0.88055134884995834</v>
      </c>
      <c r="G23" s="285">
        <v>5.581057303495518</v>
      </c>
      <c r="H23" s="689">
        <v>1792950</v>
      </c>
      <c r="I23" s="693">
        <v>51132630</v>
      </c>
      <c r="J23" s="693">
        <v>125115097</v>
      </c>
      <c r="K23" s="693">
        <v>23624910</v>
      </c>
      <c r="L23" s="693">
        <v>5992667</v>
      </c>
      <c r="M23" s="693">
        <v>9264398</v>
      </c>
      <c r="N23" s="693">
        <v>86233122</v>
      </c>
      <c r="O23" s="694">
        <v>18181264</v>
      </c>
    </row>
    <row r="24" spans="1:15" ht="11.85" customHeight="1" x14ac:dyDescent="0.2">
      <c r="A24" s="226" t="s">
        <v>61</v>
      </c>
      <c r="B24" s="6"/>
      <c r="C24" s="262"/>
      <c r="D24" s="14"/>
      <c r="E24" s="689">
        <v>584787696</v>
      </c>
      <c r="F24" s="40">
        <v>2.6242508451369333</v>
      </c>
      <c r="G24" s="285">
        <v>-0.6435588692826455</v>
      </c>
      <c r="H24" s="689">
        <v>6479340</v>
      </c>
      <c r="I24" s="693">
        <v>149368279</v>
      </c>
      <c r="J24" s="693">
        <v>352901697</v>
      </c>
      <c r="K24" s="693">
        <v>77071782</v>
      </c>
      <c r="L24" s="693">
        <v>29928386</v>
      </c>
      <c r="M24" s="693">
        <v>25704537</v>
      </c>
      <c r="N24" s="693">
        <v>220196992</v>
      </c>
      <c r="O24" s="694">
        <v>76038380</v>
      </c>
    </row>
    <row r="25" spans="1:15" s="73" customFormat="1" ht="11.85" customHeight="1" x14ac:dyDescent="0.2">
      <c r="A25" s="226" t="s">
        <v>62</v>
      </c>
      <c r="B25" s="6"/>
      <c r="C25" s="262"/>
      <c r="D25" s="14"/>
      <c r="E25" s="689">
        <v>130052766</v>
      </c>
      <c r="F25" s="40">
        <v>0.58361535891120353</v>
      </c>
      <c r="G25" s="285">
        <v>2.6182288943825238</v>
      </c>
      <c r="H25" s="689">
        <v>1144718</v>
      </c>
      <c r="I25" s="693">
        <v>30426943</v>
      </c>
      <c r="J25" s="693">
        <v>84091636</v>
      </c>
      <c r="K25" s="693">
        <v>16434916</v>
      </c>
      <c r="L25" s="693">
        <v>4873192</v>
      </c>
      <c r="M25" s="693">
        <v>7245219</v>
      </c>
      <c r="N25" s="693">
        <v>55538309</v>
      </c>
      <c r="O25" s="694">
        <v>14389469</v>
      </c>
    </row>
    <row r="26" spans="1:15" s="73" customFormat="1" ht="11.85" customHeight="1" x14ac:dyDescent="0.2">
      <c r="A26" s="226" t="s">
        <v>63</v>
      </c>
      <c r="B26" s="6"/>
      <c r="C26" s="262"/>
      <c r="D26" s="14"/>
      <c r="E26" s="689">
        <v>145178916</v>
      </c>
      <c r="F26" s="40">
        <v>0.65149437242787656</v>
      </c>
      <c r="G26" s="285">
        <v>-4.5010143373083285</v>
      </c>
      <c r="H26" s="689">
        <v>3074904</v>
      </c>
      <c r="I26" s="693">
        <v>40788645</v>
      </c>
      <c r="J26" s="693">
        <v>87656632</v>
      </c>
      <c r="K26" s="693">
        <v>15830739</v>
      </c>
      <c r="L26" s="693">
        <v>3438719</v>
      </c>
      <c r="M26" s="693">
        <v>7355984</v>
      </c>
      <c r="N26" s="693">
        <v>61031190</v>
      </c>
      <c r="O26" s="694">
        <v>13658735</v>
      </c>
    </row>
    <row r="27" spans="1:15" s="73" customFormat="1" ht="11.85" customHeight="1" x14ac:dyDescent="0.2">
      <c r="A27" s="226" t="s">
        <v>64</v>
      </c>
      <c r="B27" s="6"/>
      <c r="C27" s="262"/>
      <c r="D27" s="14"/>
      <c r="E27" s="689">
        <v>860203736</v>
      </c>
      <c r="F27" s="40">
        <v>3.8601878880638201</v>
      </c>
      <c r="G27" s="285">
        <v>-0.17263085199999972</v>
      </c>
      <c r="H27" s="689">
        <v>22058172</v>
      </c>
      <c r="I27" s="693">
        <v>219021526</v>
      </c>
      <c r="J27" s="693">
        <v>532646954</v>
      </c>
      <c r="K27" s="693">
        <v>102866066</v>
      </c>
      <c r="L27" s="693">
        <v>38278604</v>
      </c>
      <c r="M27" s="693">
        <v>36938076</v>
      </c>
      <c r="N27" s="693">
        <v>354564208</v>
      </c>
      <c r="O27" s="694">
        <v>86477084</v>
      </c>
    </row>
    <row r="28" spans="1:15" s="73" customFormat="1" ht="11.85" customHeight="1" x14ac:dyDescent="0.2">
      <c r="A28" s="232" t="s">
        <v>65</v>
      </c>
      <c r="B28" s="72"/>
      <c r="C28" s="265"/>
      <c r="D28" s="74"/>
      <c r="E28" s="699">
        <v>12925479157</v>
      </c>
      <c r="F28" s="91">
        <v>58.003442674274496</v>
      </c>
      <c r="G28" s="287">
        <v>-0.87709139333047581</v>
      </c>
      <c r="H28" s="699">
        <v>156342750</v>
      </c>
      <c r="I28" s="704">
        <v>3522201855</v>
      </c>
      <c r="J28" s="704">
        <v>7902391325</v>
      </c>
      <c r="K28" s="704">
        <v>1731178939</v>
      </c>
      <c r="L28" s="704">
        <v>781680170</v>
      </c>
      <c r="M28" s="704">
        <v>957521461</v>
      </c>
      <c r="N28" s="704">
        <v>4432010755</v>
      </c>
      <c r="O28" s="705">
        <v>1344543227</v>
      </c>
    </row>
    <row r="29" spans="1:15" s="73" customFormat="1" ht="11.85" customHeight="1" x14ac:dyDescent="0.2">
      <c r="A29" s="226" t="s">
        <v>66</v>
      </c>
      <c r="B29" s="6"/>
      <c r="C29" s="262"/>
      <c r="D29" s="14"/>
      <c r="E29" s="689">
        <v>2033908025</v>
      </c>
      <c r="F29" s="40">
        <v>9.1272181170122302</v>
      </c>
      <c r="G29" s="285">
        <v>-2.6672543278085215</v>
      </c>
      <c r="H29" s="689">
        <v>47810228</v>
      </c>
      <c r="I29" s="693">
        <v>598756975</v>
      </c>
      <c r="J29" s="693">
        <v>1167746986</v>
      </c>
      <c r="K29" s="693">
        <v>276471613</v>
      </c>
      <c r="L29" s="693">
        <v>99868650</v>
      </c>
      <c r="M29" s="693">
        <v>106890406</v>
      </c>
      <c r="N29" s="693">
        <v>684516317</v>
      </c>
      <c r="O29" s="694">
        <v>219593836</v>
      </c>
    </row>
    <row r="30" spans="1:15" ht="11.85" customHeight="1" x14ac:dyDescent="0.2">
      <c r="A30" s="226" t="s">
        <v>67</v>
      </c>
      <c r="B30" s="6"/>
      <c r="C30" s="262"/>
      <c r="D30" s="14"/>
      <c r="E30" s="689">
        <v>429368613</v>
      </c>
      <c r="F30" s="40">
        <v>1.9268034420828903</v>
      </c>
      <c r="G30" s="285">
        <v>-1.0848552450956395</v>
      </c>
      <c r="H30" s="689">
        <v>5249579</v>
      </c>
      <c r="I30" s="693">
        <v>120605998</v>
      </c>
      <c r="J30" s="693">
        <v>263270740</v>
      </c>
      <c r="K30" s="693">
        <v>58391737</v>
      </c>
      <c r="L30" s="693">
        <v>26747538</v>
      </c>
      <c r="M30" s="693">
        <v>20619640</v>
      </c>
      <c r="N30" s="693">
        <v>157511825</v>
      </c>
      <c r="O30" s="694">
        <v>40242296</v>
      </c>
    </row>
    <row r="31" spans="1:15" ht="11.85" customHeight="1" x14ac:dyDescent="0.2">
      <c r="A31" s="226" t="s">
        <v>68</v>
      </c>
      <c r="B31" s="6"/>
      <c r="C31" s="262"/>
      <c r="D31" s="14"/>
      <c r="E31" s="689">
        <v>2549451182</v>
      </c>
      <c r="F31" s="40">
        <v>11.440732191805303</v>
      </c>
      <c r="G31" s="285">
        <v>-0.43271831902931268</v>
      </c>
      <c r="H31" s="689">
        <v>7083981</v>
      </c>
      <c r="I31" s="693">
        <v>709234936</v>
      </c>
      <c r="J31" s="693">
        <v>1501658604</v>
      </c>
      <c r="K31" s="693">
        <v>267013828</v>
      </c>
      <c r="L31" s="693">
        <v>195139743</v>
      </c>
      <c r="M31" s="693">
        <v>152057185</v>
      </c>
      <c r="N31" s="693">
        <v>887447848</v>
      </c>
      <c r="O31" s="694">
        <v>331473661</v>
      </c>
    </row>
    <row r="32" spans="1:15" ht="11.85" customHeight="1" x14ac:dyDescent="0.2">
      <c r="A32" s="226" t="s">
        <v>69</v>
      </c>
      <c r="B32" s="6"/>
      <c r="C32" s="262"/>
      <c r="D32" s="14"/>
      <c r="E32" s="689">
        <v>7912751337</v>
      </c>
      <c r="F32" s="40">
        <v>35.508688923374073</v>
      </c>
      <c r="G32" s="285">
        <v>-0.538567723725214</v>
      </c>
      <c r="H32" s="689">
        <v>96198962</v>
      </c>
      <c r="I32" s="693">
        <v>2093603946</v>
      </c>
      <c r="J32" s="693">
        <v>4969714995</v>
      </c>
      <c r="K32" s="693">
        <v>1129301761</v>
      </c>
      <c r="L32" s="693">
        <v>459924239</v>
      </c>
      <c r="M32" s="693">
        <v>677954230</v>
      </c>
      <c r="N32" s="693">
        <v>2702534765</v>
      </c>
      <c r="O32" s="694">
        <v>753233434</v>
      </c>
    </row>
    <row r="33" spans="1:18" ht="11.85" customHeight="1" x14ac:dyDescent="0.2">
      <c r="A33" s="232" t="s">
        <v>70</v>
      </c>
      <c r="B33" s="72"/>
      <c r="C33" s="265"/>
      <c r="D33" s="74"/>
      <c r="E33" s="699">
        <v>3582250083</v>
      </c>
      <c r="F33" s="91">
        <v>16.075445622584709</v>
      </c>
      <c r="G33" s="287">
        <v>0.11196078759811989</v>
      </c>
      <c r="H33" s="699">
        <v>52705405</v>
      </c>
      <c r="I33" s="704">
        <v>1062121696</v>
      </c>
      <c r="J33" s="704">
        <v>2112302326</v>
      </c>
      <c r="K33" s="704">
        <v>628181225</v>
      </c>
      <c r="L33" s="704">
        <v>176929080</v>
      </c>
      <c r="M33" s="704">
        <v>212906102</v>
      </c>
      <c r="N33" s="704">
        <v>1094285919</v>
      </c>
      <c r="O33" s="705">
        <v>355120656</v>
      </c>
    </row>
    <row r="34" spans="1:18" ht="11.85" customHeight="1" x14ac:dyDescent="0.2">
      <c r="A34" s="226" t="s">
        <v>71</v>
      </c>
      <c r="B34" s="6"/>
      <c r="C34" s="262"/>
      <c r="D34" s="14"/>
      <c r="E34" s="689">
        <v>1330038458</v>
      </c>
      <c r="F34" s="40">
        <v>5.9685841055573841</v>
      </c>
      <c r="G34" s="285">
        <v>0.92226702481492673</v>
      </c>
      <c r="H34" s="689">
        <v>22186320</v>
      </c>
      <c r="I34" s="693">
        <v>379354634</v>
      </c>
      <c r="J34" s="693">
        <v>788870332</v>
      </c>
      <c r="K34" s="693">
        <v>245134861</v>
      </c>
      <c r="L34" s="693">
        <v>69139196</v>
      </c>
      <c r="M34" s="693">
        <v>81720450</v>
      </c>
      <c r="N34" s="693">
        <v>392875825</v>
      </c>
      <c r="O34" s="694">
        <v>139627172</v>
      </c>
    </row>
    <row r="35" spans="1:18" ht="11.85" customHeight="1" x14ac:dyDescent="0.2">
      <c r="A35" s="226" t="s">
        <v>72</v>
      </c>
      <c r="B35" s="6"/>
      <c r="C35" s="262"/>
      <c r="D35" s="14"/>
      <c r="E35" s="689">
        <v>934448661</v>
      </c>
      <c r="F35" s="40">
        <v>4.193364027902402</v>
      </c>
      <c r="G35" s="285">
        <v>0.49446358166458371</v>
      </c>
      <c r="H35" s="689">
        <v>10435599</v>
      </c>
      <c r="I35" s="693">
        <v>283255499</v>
      </c>
      <c r="J35" s="693">
        <v>543263732</v>
      </c>
      <c r="K35" s="693">
        <v>153450532</v>
      </c>
      <c r="L35" s="693">
        <v>41183199</v>
      </c>
      <c r="M35" s="693">
        <v>40828282</v>
      </c>
      <c r="N35" s="693">
        <v>307801719</v>
      </c>
      <c r="O35" s="694">
        <v>97493831</v>
      </c>
    </row>
    <row r="36" spans="1:18" ht="11.85" customHeight="1" x14ac:dyDescent="0.2">
      <c r="A36" s="226" t="s">
        <v>73</v>
      </c>
      <c r="B36" s="6"/>
      <c r="C36" s="262"/>
      <c r="D36" s="14"/>
      <c r="E36" s="689">
        <v>1317762964</v>
      </c>
      <c r="F36" s="40">
        <v>5.9134974891249259</v>
      </c>
      <c r="G36" s="285">
        <v>-0.95797584124122093</v>
      </c>
      <c r="H36" s="689">
        <v>20083486</v>
      </c>
      <c r="I36" s="693">
        <v>399511563</v>
      </c>
      <c r="J36" s="693">
        <v>780168262</v>
      </c>
      <c r="K36" s="693">
        <v>229595832</v>
      </c>
      <c r="L36" s="693">
        <v>66606685</v>
      </c>
      <c r="M36" s="693">
        <v>90357370</v>
      </c>
      <c r="N36" s="693">
        <v>393608375</v>
      </c>
      <c r="O36" s="694">
        <v>117999653</v>
      </c>
    </row>
    <row r="37" spans="1:18" ht="11.85" customHeight="1" x14ac:dyDescent="0.2">
      <c r="A37" s="232" t="s">
        <v>74</v>
      </c>
      <c r="B37" s="72"/>
      <c r="C37" s="265"/>
      <c r="D37" s="74"/>
      <c r="E37" s="699">
        <v>1779524385</v>
      </c>
      <c r="F37" s="91">
        <v>7.9856645466734157</v>
      </c>
      <c r="G37" s="287">
        <v>2.4174841321203733</v>
      </c>
      <c r="H37" s="699">
        <v>77287144</v>
      </c>
      <c r="I37" s="704">
        <v>367912445</v>
      </c>
      <c r="J37" s="704">
        <v>1092276115</v>
      </c>
      <c r="K37" s="704">
        <v>228267056</v>
      </c>
      <c r="L37" s="704">
        <v>83707199</v>
      </c>
      <c r="M37" s="704">
        <v>124873566</v>
      </c>
      <c r="N37" s="704">
        <v>655428294</v>
      </c>
      <c r="O37" s="705">
        <v>242048681</v>
      </c>
    </row>
    <row r="38" spans="1:18" ht="11.85" customHeight="1" x14ac:dyDescent="0.2">
      <c r="A38" s="226" t="s">
        <v>75</v>
      </c>
      <c r="B38" s="6"/>
      <c r="C38" s="262"/>
      <c r="D38" s="14"/>
      <c r="E38" s="689">
        <v>250721150</v>
      </c>
      <c r="F38" s="40">
        <v>1.125118045885158</v>
      </c>
      <c r="G38" s="285">
        <v>9.7456024823192813</v>
      </c>
      <c r="H38" s="689">
        <v>21632968</v>
      </c>
      <c r="I38" s="693">
        <v>58987122</v>
      </c>
      <c r="J38" s="693">
        <v>145129935</v>
      </c>
      <c r="K38" s="693">
        <v>39045046</v>
      </c>
      <c r="L38" s="693">
        <v>11264795</v>
      </c>
      <c r="M38" s="693">
        <v>9817341</v>
      </c>
      <c r="N38" s="693">
        <v>85002753</v>
      </c>
      <c r="O38" s="694">
        <v>24971125</v>
      </c>
    </row>
    <row r="39" spans="1:18" ht="11.85" customHeight="1" x14ac:dyDescent="0.2">
      <c r="A39" s="226" t="s">
        <v>76</v>
      </c>
      <c r="B39" s="6"/>
      <c r="C39" s="262"/>
      <c r="D39" s="14"/>
      <c r="E39" s="689">
        <v>316264826</v>
      </c>
      <c r="F39" s="40">
        <v>1.4192470918840692</v>
      </c>
      <c r="G39" s="285">
        <v>1.7004086801328144</v>
      </c>
      <c r="H39" s="689">
        <v>29725473</v>
      </c>
      <c r="I39" s="693">
        <v>61654690</v>
      </c>
      <c r="J39" s="693">
        <v>178338034</v>
      </c>
      <c r="K39" s="693">
        <v>63240496</v>
      </c>
      <c r="L39" s="693">
        <v>12599457</v>
      </c>
      <c r="M39" s="693">
        <v>12761095</v>
      </c>
      <c r="N39" s="693">
        <v>89736986</v>
      </c>
      <c r="O39" s="694">
        <v>46546629</v>
      </c>
    </row>
    <row r="40" spans="1:18" ht="11.85" customHeight="1" x14ac:dyDescent="0.2">
      <c r="A40" s="226" t="s">
        <v>77</v>
      </c>
      <c r="B40" s="6"/>
      <c r="C40" s="262"/>
      <c r="D40" s="14"/>
      <c r="E40" s="689">
        <v>582521285</v>
      </c>
      <c r="F40" s="40">
        <v>2.6140802635346527</v>
      </c>
      <c r="G40" s="285">
        <v>-0.34698732270790345</v>
      </c>
      <c r="H40" s="689">
        <v>24260735</v>
      </c>
      <c r="I40" s="693">
        <v>175661044</v>
      </c>
      <c r="J40" s="693">
        <v>314542860</v>
      </c>
      <c r="K40" s="693">
        <v>76952402</v>
      </c>
      <c r="L40" s="693">
        <v>23325532</v>
      </c>
      <c r="M40" s="693">
        <v>24497596</v>
      </c>
      <c r="N40" s="693">
        <v>189767330</v>
      </c>
      <c r="O40" s="694">
        <v>68056646</v>
      </c>
    </row>
    <row r="41" spans="1:18" ht="11.85" customHeight="1" x14ac:dyDescent="0.2">
      <c r="A41" s="226" t="s">
        <v>78</v>
      </c>
      <c r="B41" s="6"/>
      <c r="C41" s="262"/>
      <c r="D41" s="14"/>
      <c r="E41" s="689">
        <v>630017124</v>
      </c>
      <c r="F41" s="40">
        <v>2.8272191453695363</v>
      </c>
      <c r="G41" s="285">
        <v>2.686102190014017</v>
      </c>
      <c r="H41" s="689">
        <v>1667968</v>
      </c>
      <c r="I41" s="693">
        <v>71609589</v>
      </c>
      <c r="J41" s="693">
        <v>454265286</v>
      </c>
      <c r="K41" s="693">
        <v>49029112</v>
      </c>
      <c r="L41" s="693">
        <v>36517415</v>
      </c>
      <c r="M41" s="693">
        <v>77797534</v>
      </c>
      <c r="N41" s="693">
        <v>290921225</v>
      </c>
      <c r="O41" s="694">
        <v>102474281</v>
      </c>
      <c r="P41" s="47"/>
      <c r="R41" s="413"/>
    </row>
    <row r="42" spans="1:18" ht="11.85" customHeight="1" x14ac:dyDescent="0.2">
      <c r="A42" s="399" t="s">
        <v>368</v>
      </c>
      <c r="B42" s="400"/>
      <c r="C42" s="401"/>
      <c r="D42" s="74"/>
      <c r="E42" s="701">
        <v>6670442</v>
      </c>
      <c r="F42" s="307">
        <v>2.9933791657505895E-2</v>
      </c>
      <c r="G42" s="414">
        <v>-67.361328477164349</v>
      </c>
      <c r="H42" s="701">
        <v>2962217</v>
      </c>
      <c r="I42" s="708">
        <v>135752</v>
      </c>
      <c r="J42" s="708">
        <v>480582</v>
      </c>
      <c r="K42" s="708">
        <v>1749</v>
      </c>
      <c r="L42" s="708">
        <v>1719</v>
      </c>
      <c r="M42" s="708">
        <v>0</v>
      </c>
      <c r="N42" s="708">
        <v>477114</v>
      </c>
      <c r="O42" s="709">
        <v>3091891</v>
      </c>
      <c r="P42" s="92"/>
      <c r="R42" s="415"/>
    </row>
    <row r="43" spans="1:18" ht="10.5" customHeight="1" x14ac:dyDescent="0.2">
      <c r="A43" s="14" t="s">
        <v>369</v>
      </c>
      <c r="C43" s="66"/>
      <c r="G43" s="44"/>
      <c r="H43" s="66"/>
      <c r="I43" s="66"/>
      <c r="J43" s="66"/>
      <c r="K43" s="66"/>
      <c r="L43" s="66"/>
      <c r="M43" s="66"/>
      <c r="N43" s="66"/>
      <c r="O43" s="66"/>
      <c r="R43" s="45"/>
    </row>
    <row r="44" spans="1:18" s="9" customFormat="1" ht="9.9499999999999993" customHeight="1" x14ac:dyDescent="0.2">
      <c r="A44" s="1093" t="s">
        <v>6</v>
      </c>
      <c r="B44" s="1345" t="s">
        <v>5</v>
      </c>
      <c r="C44" s="1352"/>
      <c r="D44" s="1352"/>
      <c r="E44" s="1352"/>
      <c r="F44" s="1352"/>
      <c r="G44" s="1352"/>
      <c r="H44" s="1352"/>
      <c r="I44" s="1352"/>
      <c r="J44" s="1352"/>
      <c r="K44" s="1352"/>
      <c r="L44" s="1352"/>
      <c r="M44" s="1352"/>
      <c r="N44" s="1352"/>
      <c r="O44" s="1352"/>
    </row>
    <row r="45" spans="1:18" s="9" customFormat="1" ht="9.9499999999999993" customHeight="1" x14ac:dyDescent="0.2">
      <c r="A45" s="617"/>
      <c r="B45" s="1352"/>
      <c r="C45" s="1352"/>
      <c r="D45" s="1352"/>
      <c r="E45" s="1352"/>
      <c r="F45" s="1352"/>
      <c r="G45" s="1352"/>
      <c r="H45" s="1352"/>
      <c r="I45" s="1352"/>
      <c r="J45" s="1352"/>
      <c r="K45" s="1352"/>
      <c r="L45" s="1352"/>
      <c r="M45" s="1352"/>
      <c r="N45" s="1352"/>
      <c r="O45" s="1352"/>
    </row>
    <row r="46" spans="1:18" s="9" customFormat="1" ht="11.1" customHeight="1" x14ac:dyDescent="0.2">
      <c r="A46" s="617"/>
      <c r="B46" s="1360" t="s">
        <v>7</v>
      </c>
      <c r="C46" s="1361"/>
      <c r="D46" s="1361"/>
      <c r="E46" s="1361"/>
      <c r="F46" s="1361"/>
      <c r="G46" s="1361"/>
      <c r="H46" s="1361"/>
      <c r="I46" s="1361"/>
      <c r="J46" s="1361"/>
      <c r="K46" s="1361"/>
      <c r="L46" s="1361"/>
      <c r="M46" s="1361"/>
      <c r="N46" s="1361"/>
      <c r="O46" s="1361"/>
    </row>
    <row r="47" spans="1:18" s="9" customFormat="1" ht="11.1" customHeight="1" x14ac:dyDescent="0.2">
      <c r="A47" s="617"/>
      <c r="B47" s="1352"/>
      <c r="C47" s="1352"/>
      <c r="D47" s="1352"/>
      <c r="E47" s="1352"/>
      <c r="F47" s="1352"/>
      <c r="G47" s="1352"/>
      <c r="H47" s="1352"/>
      <c r="I47" s="1352"/>
      <c r="J47" s="1352"/>
      <c r="K47" s="1352"/>
      <c r="L47" s="1352"/>
      <c r="M47" s="1352"/>
      <c r="N47" s="1352"/>
      <c r="O47" s="1352"/>
    </row>
    <row r="48" spans="1:18" s="9" customFormat="1" ht="11.1" customHeight="1" x14ac:dyDescent="0.2">
      <c r="A48" s="617"/>
    </row>
    <row r="49" spans="1:22" s="9" customFormat="1" ht="11.1" customHeight="1" x14ac:dyDescent="0.2">
      <c r="J49" s="532"/>
    </row>
    <row r="50" spans="1:22" x14ac:dyDescent="0.2">
      <c r="A50" s="64" t="str">
        <f>A1</f>
        <v>Boletim Estatístico da Previdência Social - Vol. 19 Nº 09</v>
      </c>
      <c r="B50" s="158"/>
      <c r="C50" s="158"/>
      <c r="D50" s="158"/>
      <c r="E50" s="158"/>
      <c r="F50" s="158"/>
      <c r="G50" s="158"/>
      <c r="H50" s="158"/>
      <c r="I50" s="158"/>
      <c r="J50" s="158"/>
      <c r="K50" s="158"/>
      <c r="L50" s="158"/>
      <c r="N50" s="1205">
        <f>N1</f>
        <v>41883</v>
      </c>
      <c r="O50" s="1205"/>
      <c r="P50" s="158"/>
      <c r="Q50" s="1212" t="s">
        <v>732</v>
      </c>
      <c r="R50" s="1213"/>
      <c r="S50" s="1213"/>
      <c r="T50" s="1213"/>
    </row>
    <row r="51" spans="1:22" x14ac:dyDescent="0.2">
      <c r="A51"/>
      <c r="B51"/>
      <c r="C51"/>
      <c r="D51"/>
      <c r="E51"/>
      <c r="F51"/>
      <c r="G51"/>
      <c r="H51"/>
      <c r="I51"/>
      <c r="J51"/>
      <c r="K51"/>
      <c r="L51"/>
      <c r="M51"/>
      <c r="N51"/>
    </row>
    <row r="52" spans="1:22" x14ac:dyDescent="0.2">
      <c r="A52"/>
      <c r="B52"/>
      <c r="C52"/>
      <c r="D52"/>
      <c r="E52"/>
      <c r="F52"/>
      <c r="G52"/>
      <c r="H52"/>
      <c r="I52"/>
      <c r="J52"/>
      <c r="K52"/>
      <c r="L52"/>
      <c r="M52"/>
      <c r="N52"/>
      <c r="Q52"/>
      <c r="R52" s="353">
        <f>SUM(R53:R80)</f>
        <v>22283986.193000007</v>
      </c>
      <c r="S52"/>
      <c r="T52" s="389" t="s">
        <v>375</v>
      </c>
      <c r="U52" s="389" t="s">
        <v>377</v>
      </c>
      <c r="V52" s="389" t="s">
        <v>374</v>
      </c>
    </row>
    <row r="53" spans="1:22" x14ac:dyDescent="0.2">
      <c r="A53"/>
      <c r="B53"/>
      <c r="C53"/>
      <c r="D53"/>
      <c r="E53"/>
      <c r="F53"/>
      <c r="G53"/>
      <c r="H53"/>
      <c r="I53"/>
      <c r="J53"/>
      <c r="K53"/>
      <c r="L53"/>
      <c r="M53"/>
      <c r="N53"/>
      <c r="Q53" s="6" t="s">
        <v>267</v>
      </c>
      <c r="R53" s="353">
        <f>$E$42/1000</f>
        <v>6670.442</v>
      </c>
      <c r="S53" s="6" t="s">
        <v>120</v>
      </c>
      <c r="T53" s="353">
        <f>H10</f>
        <v>19191560</v>
      </c>
      <c r="U53" s="353">
        <f>I10</f>
        <v>296360125</v>
      </c>
      <c r="V53" s="353">
        <f>J10</f>
        <v>607297419</v>
      </c>
    </row>
    <row r="54" spans="1:22" x14ac:dyDescent="0.2">
      <c r="A54"/>
      <c r="B54"/>
      <c r="C54"/>
      <c r="D54"/>
      <c r="E54"/>
      <c r="F54"/>
      <c r="G54"/>
      <c r="H54"/>
      <c r="I54"/>
      <c r="J54"/>
      <c r="K54"/>
      <c r="L54"/>
      <c r="M54"/>
      <c r="N54"/>
      <c r="Q54" s="6" t="s">
        <v>233</v>
      </c>
      <c r="R54" s="353">
        <f>$E$32/1000</f>
        <v>7912751.3370000003</v>
      </c>
      <c r="S54" s="6" t="s">
        <v>121</v>
      </c>
      <c r="T54" s="353">
        <f>H18</f>
        <v>50575505</v>
      </c>
      <c r="U54" s="353">
        <f>I18</f>
        <v>723008760</v>
      </c>
      <c r="V54" s="353">
        <f>J18</f>
        <v>1893117001</v>
      </c>
    </row>
    <row r="55" spans="1:22" x14ac:dyDescent="0.2">
      <c r="A55"/>
      <c r="B55"/>
      <c r="C55"/>
      <c r="D55"/>
      <c r="E55"/>
      <c r="F55"/>
      <c r="G55"/>
      <c r="H55"/>
      <c r="I55"/>
      <c r="J55"/>
      <c r="K55"/>
      <c r="L55"/>
      <c r="M55"/>
      <c r="N55"/>
      <c r="Q55" s="6" t="s">
        <v>234</v>
      </c>
      <c r="R55" s="353">
        <f>$E$31/1000</f>
        <v>2549451.182</v>
      </c>
      <c r="S55" s="6" t="s">
        <v>122</v>
      </c>
      <c r="T55" s="353">
        <f>H28</f>
        <v>156342750</v>
      </c>
      <c r="U55" s="353">
        <f>I28</f>
        <v>3522201855</v>
      </c>
      <c r="V55" s="353">
        <f>J28</f>
        <v>7902391325</v>
      </c>
    </row>
    <row r="56" spans="1:22" x14ac:dyDescent="0.2">
      <c r="A56"/>
      <c r="B56"/>
      <c r="C56"/>
      <c r="D56"/>
      <c r="E56"/>
      <c r="F56"/>
      <c r="G56"/>
      <c r="H56"/>
      <c r="I56"/>
      <c r="J56"/>
      <c r="K56"/>
      <c r="L56"/>
      <c r="M56"/>
      <c r="N56"/>
      <c r="Q56" s="6" t="s">
        <v>238</v>
      </c>
      <c r="R56" s="353">
        <f>$E$29/1000</f>
        <v>2033908.0249999999</v>
      </c>
      <c r="S56" s="6" t="s">
        <v>123</v>
      </c>
      <c r="T56" s="353">
        <f>H33</f>
        <v>52705405</v>
      </c>
      <c r="U56" s="353">
        <f>I33</f>
        <v>1062121696</v>
      </c>
      <c r="V56" s="353">
        <f>J33</f>
        <v>2112302326</v>
      </c>
    </row>
    <row r="57" spans="1:22" x14ac:dyDescent="0.2">
      <c r="A57"/>
      <c r="B57"/>
      <c r="C57"/>
      <c r="D57"/>
      <c r="E57"/>
      <c r="F57"/>
      <c r="G57"/>
      <c r="H57"/>
      <c r="I57"/>
      <c r="J57"/>
      <c r="K57"/>
      <c r="L57"/>
      <c r="M57"/>
      <c r="N57"/>
      <c r="Q57" s="6" t="s">
        <v>248</v>
      </c>
      <c r="R57" s="353">
        <f>$E$36/1000</f>
        <v>1317762.9639999999</v>
      </c>
      <c r="S57" s="6" t="s">
        <v>417</v>
      </c>
      <c r="T57" s="353">
        <f>H37</f>
        <v>77287144</v>
      </c>
      <c r="U57" s="353">
        <f>I37</f>
        <v>367912445</v>
      </c>
      <c r="V57" s="353">
        <f>J37</f>
        <v>1092276115</v>
      </c>
    </row>
    <row r="58" spans="1:22" x14ac:dyDescent="0.2">
      <c r="A58"/>
      <c r="B58"/>
      <c r="C58"/>
      <c r="D58"/>
      <c r="E58"/>
      <c r="F58"/>
      <c r="G58"/>
      <c r="H58"/>
      <c r="I58"/>
      <c r="J58"/>
      <c r="K58"/>
      <c r="L58"/>
      <c r="M58"/>
      <c r="N58"/>
      <c r="Q58" s="6" t="s">
        <v>241</v>
      </c>
      <c r="R58" s="353">
        <f>$E$34/1000</f>
        <v>1330038.4580000001</v>
      </c>
      <c r="S58" s="6" t="s">
        <v>267</v>
      </c>
      <c r="T58" s="353">
        <f>H42</f>
        <v>2962217</v>
      </c>
      <c r="U58" s="353">
        <f>I42</f>
        <v>135752</v>
      </c>
      <c r="V58" s="353">
        <f>J42</f>
        <v>480582</v>
      </c>
    </row>
    <row r="59" spans="1:22" x14ac:dyDescent="0.2">
      <c r="A59"/>
      <c r="B59"/>
      <c r="C59"/>
      <c r="D59"/>
      <c r="E59"/>
      <c r="F59"/>
      <c r="G59"/>
      <c r="H59"/>
      <c r="I59"/>
      <c r="J59"/>
      <c r="K59"/>
      <c r="L59"/>
      <c r="M59"/>
      <c r="N59"/>
      <c r="Q59" s="6" t="s">
        <v>247</v>
      </c>
      <c r="R59" s="353">
        <f>$E$35/1000</f>
        <v>934448.66099999996</v>
      </c>
      <c r="S59"/>
      <c r="T59" s="353">
        <f>SUM(T53:T58)</f>
        <v>359064581</v>
      </c>
      <c r="U59" s="353">
        <f>SUM(U53:U58)</f>
        <v>5971740633</v>
      </c>
      <c r="V59" s="353">
        <f>SUM(V53:V58)</f>
        <v>13607864768</v>
      </c>
    </row>
    <row r="60" spans="1:22" x14ac:dyDescent="0.2">
      <c r="A60"/>
      <c r="B60"/>
      <c r="C60"/>
      <c r="D60"/>
      <c r="E60"/>
      <c r="F60"/>
      <c r="G60"/>
      <c r="H60"/>
      <c r="I60"/>
      <c r="J60"/>
      <c r="K60"/>
      <c r="L60"/>
      <c r="M60"/>
      <c r="N60"/>
      <c r="Q60" s="6" t="s">
        <v>242</v>
      </c>
      <c r="R60" s="353">
        <f>$E$27/1000</f>
        <v>860203.73600000003</v>
      </c>
      <c r="S60"/>
      <c r="T60"/>
      <c r="U60"/>
      <c r="V60"/>
    </row>
    <row r="61" spans="1:22" x14ac:dyDescent="0.2">
      <c r="A61"/>
      <c r="B61"/>
      <c r="C61"/>
      <c r="D61"/>
      <c r="E61"/>
      <c r="F61"/>
      <c r="G61"/>
      <c r="H61"/>
      <c r="I61"/>
      <c r="J61"/>
      <c r="K61"/>
      <c r="L61"/>
      <c r="M61"/>
      <c r="N61"/>
      <c r="Q61" s="6" t="s">
        <v>235</v>
      </c>
      <c r="R61" s="353">
        <f>$E$41/1000</f>
        <v>630017.12399999995</v>
      </c>
      <c r="S61"/>
      <c r="T61"/>
      <c r="U61"/>
      <c r="V61"/>
    </row>
    <row r="62" spans="1:22" x14ac:dyDescent="0.2">
      <c r="A62"/>
      <c r="B62"/>
      <c r="C62"/>
      <c r="D62"/>
      <c r="E62"/>
      <c r="F62"/>
      <c r="G62"/>
      <c r="H62"/>
      <c r="I62"/>
      <c r="J62"/>
      <c r="K62"/>
      <c r="L62"/>
      <c r="M62"/>
      <c r="N62"/>
      <c r="Q62" s="6" t="s">
        <v>249</v>
      </c>
      <c r="R62" s="353">
        <f>$E$24/1000</f>
        <v>584787.696</v>
      </c>
      <c r="S62"/>
      <c r="T62"/>
      <c r="U62"/>
      <c r="V62"/>
    </row>
    <row r="63" spans="1:22" ht="18" customHeight="1" x14ac:dyDescent="0.2">
      <c r="A63"/>
      <c r="B63"/>
      <c r="C63"/>
      <c r="D63"/>
      <c r="E63"/>
      <c r="F63"/>
      <c r="G63"/>
      <c r="H63"/>
      <c r="I63"/>
      <c r="J63"/>
      <c r="K63"/>
      <c r="L63"/>
      <c r="M63"/>
      <c r="N63"/>
      <c r="Q63" s="6" t="s">
        <v>245</v>
      </c>
      <c r="R63" s="353">
        <f>$E$40/1000</f>
        <v>582521.28500000003</v>
      </c>
      <c r="S63"/>
      <c r="T63"/>
      <c r="U63"/>
      <c r="V63"/>
    </row>
    <row r="64" spans="1:22" ht="18" customHeight="1" x14ac:dyDescent="0.2">
      <c r="A64"/>
      <c r="B64"/>
      <c r="C64"/>
      <c r="D64"/>
      <c r="E64"/>
      <c r="F64"/>
      <c r="G64"/>
      <c r="H64"/>
      <c r="I64"/>
      <c r="J64"/>
      <c r="K64"/>
      <c r="L64"/>
      <c r="M64"/>
      <c r="N64"/>
      <c r="Q64" s="6" t="s">
        <v>252</v>
      </c>
      <c r="R64" s="353">
        <f>$E$21/1000</f>
        <v>499001.27799999999</v>
      </c>
      <c r="S64"/>
      <c r="T64"/>
      <c r="U64"/>
      <c r="V64"/>
    </row>
    <row r="65" spans="1:22" x14ac:dyDescent="0.2">
      <c r="A65"/>
      <c r="B65"/>
      <c r="C65"/>
      <c r="D65"/>
      <c r="E65"/>
      <c r="F65"/>
      <c r="G65"/>
      <c r="H65"/>
      <c r="I65"/>
      <c r="J65"/>
      <c r="K65"/>
      <c r="L65"/>
      <c r="M65"/>
      <c r="N65"/>
      <c r="Q65" s="6" t="s">
        <v>237</v>
      </c>
      <c r="R65" s="353">
        <f>$E$30/1000</f>
        <v>429368.61300000001</v>
      </c>
      <c r="S65"/>
      <c r="T65"/>
      <c r="U65"/>
      <c r="V65"/>
    </row>
    <row r="66" spans="1:22" x14ac:dyDescent="0.2">
      <c r="A66"/>
      <c r="B66"/>
      <c r="C66"/>
      <c r="D66"/>
      <c r="E66"/>
      <c r="F66"/>
      <c r="G66"/>
      <c r="H66"/>
      <c r="I66"/>
      <c r="J66"/>
      <c r="K66"/>
      <c r="L66"/>
      <c r="M66"/>
      <c r="N66"/>
      <c r="Q66" s="6" t="s">
        <v>243</v>
      </c>
      <c r="R66" s="353">
        <f>$E$15/1000</f>
        <v>413454.17499999999</v>
      </c>
      <c r="S66"/>
      <c r="T66"/>
      <c r="U66"/>
      <c r="V66"/>
    </row>
    <row r="67" spans="1:22" x14ac:dyDescent="0.2">
      <c r="A67"/>
      <c r="B67"/>
      <c r="C67"/>
      <c r="D67"/>
      <c r="E67"/>
      <c r="F67"/>
      <c r="G67"/>
      <c r="H67"/>
      <c r="I67"/>
      <c r="J67"/>
      <c r="K67"/>
      <c r="L67"/>
      <c r="M67"/>
      <c r="N67"/>
      <c r="Q67" s="6" t="s">
        <v>257</v>
      </c>
      <c r="R67" s="353">
        <f>$E$39/1000</f>
        <v>316264.826</v>
      </c>
      <c r="S67"/>
      <c r="T67"/>
      <c r="U67"/>
      <c r="V67"/>
    </row>
    <row r="68" spans="1:22" x14ac:dyDescent="0.2">
      <c r="A68"/>
      <c r="B68"/>
      <c r="C68"/>
      <c r="D68"/>
      <c r="E68"/>
      <c r="F68"/>
      <c r="G68"/>
      <c r="H68"/>
      <c r="I68"/>
      <c r="J68"/>
      <c r="K68"/>
      <c r="L68"/>
      <c r="M68"/>
      <c r="N68"/>
      <c r="Q68" s="6" t="s">
        <v>232</v>
      </c>
      <c r="R68" s="353">
        <f>$E$13/1000</f>
        <v>268798.11099999998</v>
      </c>
      <c r="S68"/>
      <c r="T68"/>
      <c r="U68"/>
      <c r="V68"/>
    </row>
    <row r="69" spans="1:22" x14ac:dyDescent="0.2">
      <c r="A69"/>
      <c r="B69"/>
      <c r="C69"/>
      <c r="D69"/>
      <c r="E69"/>
      <c r="F69"/>
      <c r="G69"/>
      <c r="H69"/>
      <c r="I69"/>
      <c r="J69"/>
      <c r="K69"/>
      <c r="L69"/>
      <c r="M69"/>
      <c r="N69"/>
      <c r="Q69" s="6" t="s">
        <v>244</v>
      </c>
      <c r="R69" s="353">
        <f>$E$38/1000</f>
        <v>250721.15</v>
      </c>
      <c r="S69"/>
      <c r="T69"/>
      <c r="U69"/>
      <c r="V69"/>
    </row>
    <row r="70" spans="1:22" x14ac:dyDescent="0.2">
      <c r="A70"/>
      <c r="B70"/>
      <c r="C70"/>
      <c r="D70"/>
      <c r="E70"/>
      <c r="F70"/>
      <c r="G70"/>
      <c r="H70"/>
      <c r="I70"/>
      <c r="J70"/>
      <c r="K70"/>
      <c r="L70"/>
      <c r="M70"/>
      <c r="N70"/>
      <c r="Q70" s="6" t="s">
        <v>255</v>
      </c>
      <c r="R70" s="353">
        <f>$E$19/1000</f>
        <v>234609.03</v>
      </c>
      <c r="S70"/>
      <c r="T70"/>
      <c r="U70"/>
      <c r="V70"/>
    </row>
    <row r="71" spans="1:22" x14ac:dyDescent="0.2">
      <c r="A71"/>
      <c r="B71"/>
      <c r="C71"/>
      <c r="D71"/>
      <c r="E71"/>
      <c r="F71"/>
      <c r="G71"/>
      <c r="H71"/>
      <c r="I71"/>
      <c r="J71"/>
      <c r="K71"/>
      <c r="L71"/>
      <c r="M71"/>
      <c r="N71"/>
      <c r="Q71" s="6" t="s">
        <v>240</v>
      </c>
      <c r="R71" s="353">
        <f>$E$22/1000</f>
        <v>194782.26300000001</v>
      </c>
      <c r="S71"/>
      <c r="T71"/>
      <c r="U71"/>
      <c r="V71"/>
    </row>
    <row r="72" spans="1:22" x14ac:dyDescent="0.2">
      <c r="A72"/>
      <c r="B72"/>
      <c r="C72"/>
      <c r="D72"/>
      <c r="E72"/>
      <c r="F72"/>
      <c r="G72"/>
      <c r="H72"/>
      <c r="I72"/>
      <c r="J72"/>
      <c r="K72"/>
      <c r="L72"/>
      <c r="M72"/>
      <c r="N72"/>
      <c r="Q72" s="6" t="s">
        <v>251</v>
      </c>
      <c r="R72" s="353">
        <f>$E$23/1000</f>
        <v>196221.94099999999</v>
      </c>
      <c r="S72"/>
      <c r="T72"/>
      <c r="U72"/>
      <c r="V72"/>
    </row>
    <row r="73" spans="1:22" x14ac:dyDescent="0.2">
      <c r="A73"/>
      <c r="B73"/>
      <c r="C73"/>
      <c r="D73"/>
      <c r="E73"/>
      <c r="F73"/>
      <c r="G73"/>
      <c r="H73"/>
      <c r="I73"/>
      <c r="J73"/>
      <c r="K73"/>
      <c r="L73"/>
      <c r="M73"/>
      <c r="N73"/>
      <c r="Q73" s="6" t="s">
        <v>253</v>
      </c>
      <c r="R73" s="353">
        <f>$E$26/1000</f>
        <v>145178.916</v>
      </c>
      <c r="S73"/>
      <c r="T73"/>
      <c r="U73"/>
      <c r="V73"/>
    </row>
    <row r="74" spans="1:22" x14ac:dyDescent="0.2">
      <c r="A74"/>
      <c r="B74"/>
      <c r="C74"/>
      <c r="D74"/>
      <c r="E74"/>
      <c r="F74"/>
      <c r="G74"/>
      <c r="H74"/>
      <c r="I74"/>
      <c r="J74"/>
      <c r="K74"/>
      <c r="L74"/>
      <c r="M74"/>
      <c r="N74"/>
      <c r="Q74" s="6" t="s">
        <v>246</v>
      </c>
      <c r="R74" s="353">
        <f>$E$25/1000</f>
        <v>130052.766</v>
      </c>
      <c r="S74"/>
      <c r="T74"/>
      <c r="U74"/>
      <c r="V74"/>
    </row>
    <row r="75" spans="1:22" ht="18" customHeight="1" x14ac:dyDescent="0.2">
      <c r="A75"/>
      <c r="B75"/>
      <c r="C75"/>
      <c r="D75"/>
      <c r="E75"/>
      <c r="F75"/>
      <c r="G75"/>
      <c r="H75"/>
      <c r="I75"/>
      <c r="J75"/>
      <c r="K75"/>
      <c r="L75"/>
      <c r="M75"/>
      <c r="N75"/>
      <c r="Q75" s="6" t="s">
        <v>239</v>
      </c>
      <c r="R75" s="353">
        <f>$E$20/1000</f>
        <v>135171.24100000001</v>
      </c>
      <c r="S75"/>
      <c r="T75"/>
      <c r="U75"/>
      <c r="V75"/>
    </row>
    <row r="76" spans="1:22" ht="18" customHeight="1" x14ac:dyDescent="0.2">
      <c r="A76"/>
      <c r="B76"/>
      <c r="C76"/>
      <c r="D76"/>
      <c r="E76"/>
      <c r="F76"/>
      <c r="G76"/>
      <c r="H76"/>
      <c r="I76"/>
      <c r="J76"/>
      <c r="K76"/>
      <c r="L76"/>
      <c r="M76"/>
      <c r="N76"/>
      <c r="Q76" s="6" t="s">
        <v>250</v>
      </c>
      <c r="R76" s="353">
        <f>$E$11/1000</f>
        <v>114432.111</v>
      </c>
      <c r="S76"/>
      <c r="T76"/>
      <c r="U76"/>
      <c r="V76"/>
    </row>
    <row r="77" spans="1:22" x14ac:dyDescent="0.2">
      <c r="A77"/>
      <c r="B77"/>
      <c r="C77"/>
      <c r="D77"/>
      <c r="E77"/>
      <c r="F77"/>
      <c r="G77"/>
      <c r="H77"/>
      <c r="I77"/>
      <c r="J77"/>
      <c r="K77"/>
      <c r="L77"/>
      <c r="M77"/>
      <c r="N77"/>
      <c r="Q77" s="6" t="s">
        <v>254</v>
      </c>
      <c r="R77" s="353">
        <f>$E$17/1000</f>
        <v>101954.85</v>
      </c>
      <c r="S77"/>
      <c r="T77"/>
      <c r="U77"/>
      <c r="V77"/>
    </row>
    <row r="78" spans="1:22" x14ac:dyDescent="0.2">
      <c r="A78"/>
      <c r="B78"/>
      <c r="C78"/>
      <c r="D78"/>
      <c r="E78"/>
      <c r="F78"/>
      <c r="G78"/>
      <c r="H78"/>
      <c r="I78"/>
      <c r="J78"/>
      <c r="K78"/>
      <c r="L78"/>
      <c r="M78"/>
      <c r="N78"/>
      <c r="Q78" s="6" t="s">
        <v>256</v>
      </c>
      <c r="R78" s="353">
        <f>$E$12/1000</f>
        <v>47271.938999999998</v>
      </c>
      <c r="S78"/>
      <c r="T78"/>
      <c r="U78"/>
      <c r="V78"/>
    </row>
    <row r="79" spans="1:22" x14ac:dyDescent="0.2">
      <c r="A79"/>
      <c r="B79"/>
      <c r="C79"/>
      <c r="D79"/>
      <c r="E79"/>
      <c r="F79"/>
      <c r="G79"/>
      <c r="H79"/>
      <c r="I79"/>
      <c r="J79"/>
      <c r="K79"/>
      <c r="L79"/>
      <c r="M79"/>
      <c r="N79"/>
      <c r="Q79" s="6" t="s">
        <v>236</v>
      </c>
      <c r="R79" s="353">
        <f>$E$16/1000</f>
        <v>36426.394999999997</v>
      </c>
      <c r="S79"/>
      <c r="T79"/>
      <c r="U79"/>
      <c r="V79"/>
    </row>
    <row r="80" spans="1:22" x14ac:dyDescent="0.2">
      <c r="A80"/>
      <c r="B80"/>
      <c r="C80"/>
      <c r="D80"/>
      <c r="E80"/>
      <c r="F80"/>
      <c r="G80"/>
      <c r="H80"/>
      <c r="I80"/>
      <c r="J80"/>
      <c r="K80"/>
      <c r="L80"/>
      <c r="M80"/>
      <c r="N80"/>
      <c r="O80"/>
      <c r="P80"/>
      <c r="Q80" s="6" t="s">
        <v>231</v>
      </c>
      <c r="R80" s="353">
        <f>$E$14/1000</f>
        <v>27715.678</v>
      </c>
      <c r="S80"/>
      <c r="T80"/>
      <c r="U80"/>
      <c r="V80"/>
    </row>
    <row r="81" spans="1:20" x14ac:dyDescent="0.2">
      <c r="A81"/>
      <c r="B81"/>
      <c r="C81"/>
      <c r="D81"/>
      <c r="E81"/>
      <c r="F81"/>
      <c r="G81"/>
      <c r="H81"/>
      <c r="I81"/>
      <c r="J81"/>
      <c r="K81"/>
      <c r="L81"/>
      <c r="M81"/>
      <c r="N81"/>
      <c r="O81"/>
      <c r="P81"/>
      <c r="Q81"/>
      <c r="R81"/>
      <c r="S81"/>
      <c r="T81"/>
    </row>
    <row r="82" spans="1:20" x14ac:dyDescent="0.2">
      <c r="A82"/>
      <c r="B82"/>
      <c r="C82"/>
      <c r="D82"/>
      <c r="E82"/>
      <c r="F82"/>
      <c r="G82"/>
      <c r="H82"/>
      <c r="I82"/>
      <c r="J82"/>
      <c r="K82"/>
      <c r="L82"/>
      <c r="M82"/>
      <c r="N82"/>
      <c r="O82"/>
      <c r="P82"/>
      <c r="Q82"/>
      <c r="R82"/>
      <c r="S82"/>
      <c r="T82"/>
    </row>
    <row r="83" spans="1:20" x14ac:dyDescent="0.2">
      <c r="A83"/>
      <c r="B83"/>
      <c r="C83"/>
      <c r="D83"/>
      <c r="E83"/>
      <c r="F83"/>
      <c r="G83"/>
      <c r="H83"/>
      <c r="I83"/>
      <c r="J83"/>
      <c r="K83"/>
      <c r="L83"/>
      <c r="M83"/>
      <c r="N83"/>
      <c r="O83"/>
      <c r="P83"/>
      <c r="Q83"/>
      <c r="R83"/>
      <c r="S83"/>
      <c r="T83"/>
    </row>
    <row r="84" spans="1:20" x14ac:dyDescent="0.2">
      <c r="A84"/>
      <c r="B84"/>
      <c r="C84"/>
      <c r="D84"/>
      <c r="E84"/>
      <c r="F84"/>
      <c r="G84"/>
      <c r="H84"/>
      <c r="I84"/>
      <c r="J84"/>
      <c r="K84"/>
      <c r="L84"/>
      <c r="M84"/>
      <c r="N84"/>
      <c r="O84"/>
      <c r="P84"/>
      <c r="Q84"/>
      <c r="R84"/>
      <c r="S84"/>
      <c r="T84"/>
    </row>
    <row r="85" spans="1:20" x14ac:dyDescent="0.2">
      <c r="A85"/>
      <c r="B85"/>
      <c r="C85"/>
      <c r="D85"/>
      <c r="E85"/>
      <c r="F85"/>
      <c r="G85"/>
      <c r="H85"/>
      <c r="I85"/>
      <c r="J85"/>
      <c r="K85"/>
      <c r="L85"/>
      <c r="M85"/>
      <c r="N85"/>
      <c r="O85"/>
      <c r="P85"/>
      <c r="Q85"/>
      <c r="R85"/>
      <c r="S85"/>
      <c r="T85"/>
    </row>
    <row r="86" spans="1:20" x14ac:dyDescent="0.2">
      <c r="A86"/>
      <c r="B86"/>
      <c r="C86"/>
      <c r="D86"/>
      <c r="E86"/>
      <c r="F86"/>
      <c r="G86"/>
      <c r="H86"/>
      <c r="I86"/>
      <c r="J86"/>
      <c r="K86"/>
      <c r="L86"/>
      <c r="M86"/>
      <c r="N86"/>
      <c r="O86"/>
      <c r="P86"/>
      <c r="Q86"/>
      <c r="R86"/>
      <c r="S86"/>
      <c r="T86"/>
    </row>
    <row r="87" spans="1:20" x14ac:dyDescent="0.2">
      <c r="A87"/>
      <c r="B87"/>
      <c r="C87"/>
      <c r="D87"/>
      <c r="E87"/>
      <c r="F87"/>
      <c r="G87"/>
      <c r="H87"/>
      <c r="I87"/>
      <c r="J87"/>
      <c r="K87"/>
      <c r="L87"/>
      <c r="M87"/>
      <c r="N87"/>
      <c r="O87"/>
      <c r="P87"/>
      <c r="Q87"/>
      <c r="R87"/>
      <c r="S87"/>
      <c r="T87"/>
    </row>
    <row r="88" spans="1:20" x14ac:dyDescent="0.2">
      <c r="A88"/>
      <c r="B88"/>
      <c r="C88"/>
      <c r="D88"/>
      <c r="E88"/>
      <c r="F88"/>
      <c r="G88"/>
      <c r="H88"/>
      <c r="I88"/>
      <c r="J88"/>
      <c r="K88"/>
      <c r="L88"/>
      <c r="M88"/>
      <c r="N88"/>
      <c r="O88"/>
      <c r="P88"/>
      <c r="Q88"/>
      <c r="R88"/>
      <c r="S88"/>
      <c r="T88"/>
    </row>
    <row r="90" spans="1:20" x14ac:dyDescent="0.2">
      <c r="I90" s="45"/>
      <c r="J90" s="532"/>
    </row>
  </sheetData>
  <mergeCells count="16">
    <mergeCell ref="Q50:T50"/>
    <mergeCell ref="N1:O1"/>
    <mergeCell ref="N50:O50"/>
    <mergeCell ref="C3:M3"/>
    <mergeCell ref="H6:H7"/>
    <mergeCell ref="I6:I7"/>
    <mergeCell ref="O6:O7"/>
    <mergeCell ref="A5:C7"/>
    <mergeCell ref="E5:E7"/>
    <mergeCell ref="F5:F7"/>
    <mergeCell ref="B46:O46"/>
    <mergeCell ref="B47:O47"/>
    <mergeCell ref="G5:G7"/>
    <mergeCell ref="H5:O5"/>
    <mergeCell ref="J6:N6"/>
    <mergeCell ref="B44:O45"/>
  </mergeCells>
  <phoneticPr fontId="23" type="noConversion"/>
  <pageMargins left="0.59055118110236227" right="0.59055118110236227" top="0.39370078740157483" bottom="0.59055118110236227" header="0.31496062992125984" footer="0.31496062992125984"/>
  <pageSetup paperSize="9" scale="89" fitToHeight="2" orientation="landscape" horizontalDpi="1200" verticalDpi="1200" r:id="rId1"/>
  <headerFooter alignWithMargins="0"/>
  <rowBreaks count="1" manualBreakCount="1">
    <brk id="47"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dimension ref="A1:AR257"/>
  <sheetViews>
    <sheetView showGridLines="0" zoomScaleNormal="100" workbookViewId="0"/>
  </sheetViews>
  <sheetFormatPr defaultRowHeight="12.75" x14ac:dyDescent="0.2"/>
  <cols>
    <col min="1" max="1" width="5.7109375" style="66" customWidth="1"/>
    <col min="2" max="2" width="0.85546875" style="66" customWidth="1"/>
    <col min="3" max="3" width="44.42578125" style="66" customWidth="1"/>
    <col min="4" max="4" width="12.28515625" style="724" bestFit="1" customWidth="1"/>
    <col min="5" max="5" width="11.42578125" style="730" bestFit="1" customWidth="1"/>
    <col min="6" max="6" width="11.5703125" style="730" bestFit="1" customWidth="1"/>
    <col min="7" max="9" width="11.28515625" style="730" bestFit="1" customWidth="1"/>
    <col min="10" max="10" width="11.28515625" style="724" bestFit="1" customWidth="1"/>
    <col min="11" max="11" width="11.7109375" style="724" bestFit="1" customWidth="1"/>
    <col min="12" max="13" width="11.28515625" style="724" bestFit="1" customWidth="1"/>
    <col min="14" max="14" width="11.85546875" style="724" bestFit="1" customWidth="1"/>
    <col min="15" max="16" width="10.5703125" style="724" customWidth="1"/>
    <col min="17" max="17" width="11" style="724" customWidth="1"/>
    <col min="18" max="18" width="12.5703125" style="724" customWidth="1"/>
    <col min="19" max="19" width="12" style="724" customWidth="1"/>
    <col min="20" max="20" width="12.42578125" style="724" customWidth="1"/>
    <col min="21" max="21" width="11.140625" style="93" customWidth="1"/>
    <col min="22" max="22" width="11.42578125" style="93" customWidth="1"/>
    <col min="23" max="23" width="11.5703125" style="93" customWidth="1"/>
    <col min="24" max="24" width="12.85546875" style="93" customWidth="1"/>
    <col min="25" max="25" width="8.85546875" style="93" customWidth="1"/>
    <col min="26" max="26" width="11" style="93" customWidth="1"/>
    <col min="27" max="27" width="10.7109375" style="93" customWidth="1"/>
    <col min="28" max="28" width="11.28515625" style="67" bestFit="1" customWidth="1"/>
    <col min="29" max="29" width="12" style="66" bestFit="1" customWidth="1"/>
    <col min="30" max="30" width="12.85546875" style="66" bestFit="1" customWidth="1"/>
    <col min="31" max="31" width="14.85546875" style="66" bestFit="1" customWidth="1"/>
    <col min="32" max="32" width="14" style="66" bestFit="1" customWidth="1"/>
    <col min="33" max="34" width="9.140625" style="66"/>
    <col min="35" max="35" width="10.28515625" style="66" customWidth="1"/>
    <col min="36" max="36" width="10.5703125" style="66" customWidth="1"/>
    <col min="37" max="37" width="9.140625" style="66"/>
    <col min="38" max="38" width="10.5703125" style="66" customWidth="1"/>
    <col min="39" max="39" width="10" style="66" customWidth="1"/>
    <col min="40" max="43" width="9.140625" style="66"/>
    <col min="44" max="44" width="9.5703125" style="66" bestFit="1" customWidth="1"/>
    <col min="45" max="16384" width="9.140625" style="66"/>
  </cols>
  <sheetData>
    <row r="1" spans="1:25" s="45" customFormat="1" ht="12" customHeight="1" x14ac:dyDescent="0.2">
      <c r="A1" s="64" t="str">
        <f>'01'!A1</f>
        <v>Boletim Estatístico da Previdência Social - Vol. 19 Nº 09</v>
      </c>
      <c r="D1" s="727"/>
      <c r="E1" s="727"/>
      <c r="F1" s="727"/>
      <c r="G1" s="727"/>
      <c r="H1" s="727"/>
      <c r="I1" s="727"/>
      <c r="J1" s="727"/>
      <c r="K1" s="727"/>
      <c r="L1" s="727"/>
      <c r="M1" s="727"/>
      <c r="N1" s="727"/>
      <c r="O1" s="727"/>
      <c r="P1" s="727"/>
      <c r="Q1" s="727"/>
      <c r="R1" s="914">
        <f>'01'!K1</f>
        <v>41883</v>
      </c>
      <c r="S1" s="914"/>
    </row>
    <row r="2" spans="1:25" s="65" customFormat="1" ht="3.75" customHeight="1" x14ac:dyDescent="0.2">
      <c r="D2" s="747"/>
      <c r="E2" s="730"/>
      <c r="F2" s="730"/>
      <c r="G2" s="730"/>
      <c r="H2" s="730"/>
      <c r="I2" s="724"/>
      <c r="J2" s="724"/>
      <c r="K2" s="724"/>
      <c r="L2" s="724"/>
      <c r="M2" s="724"/>
      <c r="N2" s="724"/>
      <c r="O2" s="724"/>
      <c r="P2" s="724"/>
      <c r="Q2" s="724"/>
      <c r="R2" s="724"/>
      <c r="S2" s="724"/>
      <c r="T2" s="724"/>
      <c r="U2" s="93"/>
      <c r="V2" s="93"/>
      <c r="X2" s="93"/>
      <c r="Y2" s="93"/>
    </row>
    <row r="3" spans="1:25" s="65" customFormat="1" ht="12.75" customHeight="1" x14ac:dyDescent="0.2">
      <c r="A3" s="919">
        <v>26</v>
      </c>
      <c r="B3" s="416"/>
      <c r="C3" s="923" t="s">
        <v>804</v>
      </c>
      <c r="D3" s="747"/>
      <c r="E3" s="823"/>
      <c r="F3" s="823"/>
      <c r="G3" s="823"/>
      <c r="H3" s="823"/>
      <c r="I3" s="824"/>
      <c r="J3" s="824"/>
      <c r="K3" s="824"/>
      <c r="L3" s="824"/>
      <c r="M3" s="824"/>
      <c r="N3" s="824"/>
      <c r="O3" s="824"/>
      <c r="P3" s="824"/>
      <c r="Q3" s="824"/>
      <c r="R3" s="704" t="s">
        <v>418</v>
      </c>
      <c r="X3" s="171"/>
    </row>
    <row r="4" spans="1:25" s="65" customFormat="1" ht="3.75" customHeight="1" x14ac:dyDescent="0.2">
      <c r="D4" s="747"/>
      <c r="E4" s="747"/>
      <c r="F4" s="747"/>
      <c r="G4" s="747"/>
      <c r="H4" s="747"/>
      <c r="I4" s="747"/>
      <c r="J4" s="747"/>
      <c r="K4" s="747"/>
      <c r="L4" s="747"/>
      <c r="M4" s="747"/>
      <c r="N4" s="747"/>
      <c r="O4" s="747"/>
      <c r="P4" s="747"/>
      <c r="Q4" s="747"/>
      <c r="R4" s="747"/>
      <c r="S4" s="747"/>
      <c r="T4" s="747"/>
    </row>
    <row r="5" spans="1:25" s="116" customFormat="1" ht="21" customHeight="1" x14ac:dyDescent="0.2">
      <c r="A5" s="1185" t="s">
        <v>168</v>
      </c>
      <c r="B5" s="1186"/>
      <c r="C5" s="1187"/>
      <c r="D5" s="979" t="s">
        <v>802</v>
      </c>
      <c r="E5" s="980" t="s">
        <v>788</v>
      </c>
      <c r="F5" s="980" t="s">
        <v>789</v>
      </c>
      <c r="G5" s="980" t="s">
        <v>791</v>
      </c>
      <c r="H5" s="980" t="s">
        <v>801</v>
      </c>
      <c r="I5" s="981" t="s">
        <v>809</v>
      </c>
      <c r="J5" s="981" t="s">
        <v>810</v>
      </c>
      <c r="K5" s="981" t="s">
        <v>818</v>
      </c>
      <c r="L5" s="981" t="s">
        <v>819</v>
      </c>
      <c r="M5" s="981" t="s">
        <v>820</v>
      </c>
      <c r="N5" s="981" t="s">
        <v>821</v>
      </c>
      <c r="O5" s="981" t="s">
        <v>823</v>
      </c>
      <c r="P5" s="981" t="s">
        <v>830</v>
      </c>
      <c r="Q5" s="982" t="s">
        <v>803</v>
      </c>
      <c r="R5" s="983" t="s">
        <v>588</v>
      </c>
      <c r="T5" s="45"/>
    </row>
    <row r="6" spans="1:25" s="116" customFormat="1" ht="12.95" customHeight="1" x14ac:dyDescent="0.2">
      <c r="A6" s="228" t="s">
        <v>419</v>
      </c>
      <c r="B6" s="417"/>
      <c r="C6" s="418"/>
      <c r="D6" s="910">
        <v>22305732.514258347</v>
      </c>
      <c r="E6" s="825">
        <v>14129196.737708353</v>
      </c>
      <c r="F6" s="825">
        <v>13905987.651138358</v>
      </c>
      <c r="G6" s="825">
        <v>18201046.547348365</v>
      </c>
      <c r="H6" s="825">
        <v>18341223.377228439</v>
      </c>
      <c r="I6" s="825">
        <v>4205814.6990584359</v>
      </c>
      <c r="J6" s="825">
        <v>4296936.816458419</v>
      </c>
      <c r="K6" s="825">
        <v>4549338.0228284225</v>
      </c>
      <c r="L6" s="825">
        <v>6451905.4182484373</v>
      </c>
      <c r="M6" s="825">
        <v>4595566.1089084372</v>
      </c>
      <c r="N6" s="825">
        <v>4926875.1223984361</v>
      </c>
      <c r="O6" s="826">
        <v>4738248.8997684568</v>
      </c>
      <c r="P6" s="1103">
        <v>4590985.9938784391</v>
      </c>
      <c r="Q6" s="826">
        <v>18341223.377228439</v>
      </c>
      <c r="R6" s="826">
        <v>14129196.737708353</v>
      </c>
      <c r="T6" s="92"/>
      <c r="U6"/>
    </row>
    <row r="7" spans="1:25" s="116" customFormat="1" ht="6" customHeight="1" x14ac:dyDescent="0.2">
      <c r="A7" s="232"/>
      <c r="B7" s="72"/>
      <c r="C7" s="265"/>
      <c r="D7" s="705"/>
      <c r="E7" s="828"/>
      <c r="F7" s="828"/>
      <c r="G7" s="828"/>
      <c r="H7" s="828"/>
      <c r="I7" s="828"/>
      <c r="J7" s="828"/>
      <c r="K7" s="828"/>
      <c r="L7" s="828"/>
      <c r="M7" s="828"/>
      <c r="N7" s="828"/>
      <c r="O7" s="909"/>
      <c r="P7" s="1104"/>
      <c r="Q7" s="909"/>
      <c r="R7" s="909"/>
      <c r="T7" s="92"/>
      <c r="U7"/>
    </row>
    <row r="8" spans="1:25" s="116" customFormat="1" ht="12.95" customHeight="1" x14ac:dyDescent="0.2">
      <c r="A8" s="232" t="s">
        <v>420</v>
      </c>
      <c r="B8" s="72"/>
      <c r="C8" s="265"/>
      <c r="D8" s="705">
        <v>431684189.38387012</v>
      </c>
      <c r="E8" s="704">
        <v>34431220.219149999</v>
      </c>
      <c r="F8" s="704">
        <v>41657671.973730005</v>
      </c>
      <c r="G8" s="704">
        <v>42884199.621740013</v>
      </c>
      <c r="H8" s="704">
        <v>23876225.108229995</v>
      </c>
      <c r="I8" s="704">
        <v>34513155.346839994</v>
      </c>
      <c r="J8" s="704">
        <v>36761655.51619</v>
      </c>
      <c r="K8" s="828">
        <v>38654864.381290011</v>
      </c>
      <c r="L8" s="828">
        <v>35565002.753800005</v>
      </c>
      <c r="M8" s="828">
        <v>39177655.603080004</v>
      </c>
      <c r="N8" s="828">
        <v>39424894.346760012</v>
      </c>
      <c r="O8" s="909">
        <v>40751523.293769993</v>
      </c>
      <c r="P8" s="1033">
        <v>50165753.749160007</v>
      </c>
      <c r="Q8" s="827">
        <v>338890730.09912002</v>
      </c>
      <c r="R8" s="827">
        <v>457863821.91374016</v>
      </c>
      <c r="T8" s="92"/>
      <c r="U8"/>
    </row>
    <row r="9" spans="1:25" s="147" customFormat="1" ht="12.95" customHeight="1" x14ac:dyDescent="0.2">
      <c r="A9" s="232" t="s">
        <v>421</v>
      </c>
      <c r="B9" s="72"/>
      <c r="C9" s="265"/>
      <c r="D9" s="705">
        <v>340004003.12463999</v>
      </c>
      <c r="E9" s="704">
        <v>28145338.841900002</v>
      </c>
      <c r="F9" s="704">
        <v>28394785.929730002</v>
      </c>
      <c r="G9" s="704">
        <v>44430489.427450009</v>
      </c>
      <c r="H9" s="704">
        <v>29314922.49501</v>
      </c>
      <c r="I9" s="704">
        <v>28122138.745300002</v>
      </c>
      <c r="J9" s="704">
        <v>27891160.266960002</v>
      </c>
      <c r="K9" s="828">
        <v>29625775.275370009</v>
      </c>
      <c r="L9" s="828">
        <v>29408120.804240003</v>
      </c>
      <c r="M9" s="828">
        <v>29743886.100180004</v>
      </c>
      <c r="N9" s="828">
        <v>29700468.217160001</v>
      </c>
      <c r="O9" s="909">
        <v>30740568.420290001</v>
      </c>
      <c r="P9" s="1033">
        <v>30473284.402859993</v>
      </c>
      <c r="Q9" s="827">
        <v>265020324.72737002</v>
      </c>
      <c r="R9" s="827">
        <v>365990938.92645013</v>
      </c>
      <c r="T9" s="92"/>
      <c r="U9"/>
      <c r="W9" s="487"/>
      <c r="X9" s="487"/>
    </row>
    <row r="10" spans="1:25" s="116" customFormat="1" ht="12.95" customHeight="1" x14ac:dyDescent="0.2">
      <c r="A10" s="226" t="s">
        <v>422</v>
      </c>
      <c r="B10" s="6"/>
      <c r="C10" s="262"/>
      <c r="D10" s="694">
        <v>288527297.26402003</v>
      </c>
      <c r="E10" s="693">
        <v>24219030.811589997</v>
      </c>
      <c r="F10" s="693">
        <v>23532398.566940002</v>
      </c>
      <c r="G10" s="693">
        <v>39129252.940880008</v>
      </c>
      <c r="H10" s="693">
        <v>23882173.478020001</v>
      </c>
      <c r="I10" s="693">
        <v>23109553.993059997</v>
      </c>
      <c r="J10" s="693">
        <v>22850195.964029998</v>
      </c>
      <c r="K10" s="780">
        <v>23295040.795450002</v>
      </c>
      <c r="L10" s="780">
        <v>23682740.551540002</v>
      </c>
      <c r="M10" s="780">
        <v>23485077.972090002</v>
      </c>
      <c r="N10" s="780">
        <v>23806735.68014</v>
      </c>
      <c r="O10" s="781">
        <v>23944477.17966</v>
      </c>
      <c r="P10" s="1034">
        <v>23718475.686859995</v>
      </c>
      <c r="Q10" s="829">
        <v>211774471.30084997</v>
      </c>
      <c r="R10" s="829">
        <v>298655153.62025994</v>
      </c>
      <c r="T10" s="47"/>
      <c r="U10"/>
      <c r="V10" s="422"/>
      <c r="W10" s="422"/>
    </row>
    <row r="11" spans="1:25" s="116" customFormat="1" ht="12.95" customHeight="1" x14ac:dyDescent="0.2">
      <c r="A11" s="680" t="s">
        <v>463</v>
      </c>
      <c r="B11" s="6"/>
      <c r="C11" s="262"/>
      <c r="D11" s="694">
        <v>0</v>
      </c>
      <c r="E11" s="693">
        <v>0</v>
      </c>
      <c r="F11" s="693">
        <v>0</v>
      </c>
      <c r="G11" s="693">
        <v>0</v>
      </c>
      <c r="H11" s="693">
        <v>0</v>
      </c>
      <c r="I11" s="693">
        <v>0</v>
      </c>
      <c r="J11" s="693">
        <v>0</v>
      </c>
      <c r="K11" s="780">
        <v>0</v>
      </c>
      <c r="L11" s="780">
        <v>0</v>
      </c>
      <c r="M11" s="780">
        <v>0</v>
      </c>
      <c r="N11" s="780">
        <v>0</v>
      </c>
      <c r="O11" s="781">
        <v>0</v>
      </c>
      <c r="P11" s="1034">
        <v>0</v>
      </c>
      <c r="Q11" s="829">
        <v>0</v>
      </c>
      <c r="R11" s="829">
        <v>0</v>
      </c>
      <c r="T11" s="47"/>
      <c r="U11"/>
      <c r="V11" s="120"/>
      <c r="W11" s="120"/>
    </row>
    <row r="12" spans="1:25" s="116" customFormat="1" ht="12.95" customHeight="1" x14ac:dyDescent="0.2">
      <c r="A12" s="680" t="s">
        <v>754</v>
      </c>
      <c r="B12" s="6"/>
      <c r="C12" s="262"/>
      <c r="D12" s="694">
        <v>26623274.0425</v>
      </c>
      <c r="E12" s="693">
        <v>2351930.00532</v>
      </c>
      <c r="F12" s="693">
        <v>2474704.4024200002</v>
      </c>
      <c r="G12" s="693">
        <v>2514278.5817899997</v>
      </c>
      <c r="H12" s="693">
        <v>2759240.7905600001</v>
      </c>
      <c r="I12" s="693">
        <v>2263914.3783199997</v>
      </c>
      <c r="J12" s="693">
        <v>2269248.68744</v>
      </c>
      <c r="K12" s="780">
        <v>2250420.2737699999</v>
      </c>
      <c r="L12" s="780">
        <v>2486105.58464</v>
      </c>
      <c r="M12" s="780">
        <v>2475827.4395700009</v>
      </c>
      <c r="N12" s="780">
        <v>2381534.0183200003</v>
      </c>
      <c r="O12" s="781">
        <v>2516743.3847099999</v>
      </c>
      <c r="P12" s="1034">
        <v>2595096.4171700003</v>
      </c>
      <c r="Q12" s="829">
        <v>21998130.974499997</v>
      </c>
      <c r="R12" s="829">
        <v>29339043.964030001</v>
      </c>
      <c r="T12" s="47"/>
      <c r="U12"/>
      <c r="V12" s="120"/>
      <c r="W12" s="120"/>
    </row>
    <row r="13" spans="1:25" s="116" customFormat="1" ht="12.95" customHeight="1" x14ac:dyDescent="0.2">
      <c r="A13" s="226" t="s">
        <v>692</v>
      </c>
      <c r="B13" s="6"/>
      <c r="C13" s="262"/>
      <c r="D13" s="694">
        <v>114685.97051999999</v>
      </c>
      <c r="E13" s="693">
        <v>7292.2927999999974</v>
      </c>
      <c r="F13" s="693">
        <v>5593.7700199999954</v>
      </c>
      <c r="G13" s="693">
        <v>7649.0671899999998</v>
      </c>
      <c r="H13" s="693">
        <v>7210.7933900000007</v>
      </c>
      <c r="I13" s="693">
        <v>7508.3219400000007</v>
      </c>
      <c r="J13" s="693">
        <v>7419.9008800000001</v>
      </c>
      <c r="K13" s="780">
        <v>17489.95681</v>
      </c>
      <c r="L13" s="780">
        <v>6878.5411199999999</v>
      </c>
      <c r="M13" s="780">
        <v>7220.536720000001</v>
      </c>
      <c r="N13" s="780">
        <v>5008.8633399999999</v>
      </c>
      <c r="O13" s="781">
        <v>9548.4133699999966</v>
      </c>
      <c r="P13" s="1034">
        <v>11462.81107</v>
      </c>
      <c r="Q13" s="829">
        <v>79748.138640000005</v>
      </c>
      <c r="R13" s="829">
        <v>100283.26865000003</v>
      </c>
      <c r="T13" s="47"/>
      <c r="U13"/>
      <c r="V13" s="120"/>
      <c r="W13" s="120"/>
    </row>
    <row r="14" spans="1:25" s="116" customFormat="1" ht="12.95" customHeight="1" x14ac:dyDescent="0.2">
      <c r="A14" s="680" t="s">
        <v>711</v>
      </c>
      <c r="B14" s="6"/>
      <c r="C14" s="262"/>
      <c r="D14" s="694">
        <v>3843.3301700000011</v>
      </c>
      <c r="E14" s="693">
        <v>511.62065999999999</v>
      </c>
      <c r="F14" s="693">
        <v>90.918050000000008</v>
      </c>
      <c r="G14" s="693">
        <v>281.20315000000005</v>
      </c>
      <c r="H14" s="693">
        <v>224.77384000000001</v>
      </c>
      <c r="I14" s="693">
        <v>236.41546</v>
      </c>
      <c r="J14" s="693">
        <v>440.20598999999999</v>
      </c>
      <c r="K14" s="780">
        <v>2035.1253200000001</v>
      </c>
      <c r="L14" s="780">
        <v>1168.91516</v>
      </c>
      <c r="M14" s="780">
        <v>78.932400000000001</v>
      </c>
      <c r="N14" s="780">
        <v>200.84669999999997</v>
      </c>
      <c r="O14" s="781">
        <v>315.59647999999999</v>
      </c>
      <c r="P14" s="1034">
        <v>401.31609999999995</v>
      </c>
      <c r="Q14" s="829">
        <v>5102.12745</v>
      </c>
      <c r="R14" s="829">
        <v>5985.86931</v>
      </c>
      <c r="T14" s="47"/>
      <c r="U14"/>
      <c r="V14" s="422"/>
      <c r="W14" s="422"/>
    </row>
    <row r="15" spans="1:25" s="116" customFormat="1" ht="12.95" customHeight="1" x14ac:dyDescent="0.2">
      <c r="A15" s="680" t="s">
        <v>681</v>
      </c>
      <c r="B15" s="6"/>
      <c r="C15" s="262"/>
      <c r="D15" s="694">
        <v>3713578.18958</v>
      </c>
      <c r="E15" s="693">
        <v>283189.49864000041</v>
      </c>
      <c r="F15" s="693">
        <v>277800.39184000035</v>
      </c>
      <c r="G15" s="693">
        <v>430201.70723</v>
      </c>
      <c r="H15" s="693">
        <v>288717.80320999998</v>
      </c>
      <c r="I15" s="693">
        <v>299202.52124000003</v>
      </c>
      <c r="J15" s="693">
        <v>280422.38910999999</v>
      </c>
      <c r="K15" s="780">
        <v>276312.62278999999</v>
      </c>
      <c r="L15" s="780">
        <v>286529.06071999989</v>
      </c>
      <c r="M15" s="780">
        <v>327511.85525000008</v>
      </c>
      <c r="N15" s="780">
        <v>279219.82212999999</v>
      </c>
      <c r="O15" s="781">
        <v>1018620.77977</v>
      </c>
      <c r="P15" s="1034">
        <v>489787.80433000013</v>
      </c>
      <c r="Q15" s="829">
        <v>3546324.6585500003</v>
      </c>
      <c r="R15" s="829">
        <v>4537516.2562600002</v>
      </c>
      <c r="T15" s="47"/>
      <c r="U15"/>
      <c r="V15" s="120"/>
      <c r="W15" s="120"/>
    </row>
    <row r="16" spans="1:25" s="116" customFormat="1" ht="12.95" customHeight="1" x14ac:dyDescent="0.2">
      <c r="A16" s="226" t="s">
        <v>464</v>
      </c>
      <c r="B16" s="6"/>
      <c r="C16" s="262"/>
      <c r="D16" s="694">
        <v>99088.494159999987</v>
      </c>
      <c r="E16" s="693">
        <v>0</v>
      </c>
      <c r="F16" s="693">
        <v>0</v>
      </c>
      <c r="G16" s="693">
        <v>0</v>
      </c>
      <c r="H16" s="693">
        <v>0</v>
      </c>
      <c r="I16" s="693">
        <v>0</v>
      </c>
      <c r="J16" s="693">
        <v>0</v>
      </c>
      <c r="K16" s="780">
        <v>0</v>
      </c>
      <c r="L16" s="780">
        <v>0</v>
      </c>
      <c r="M16" s="780">
        <v>0</v>
      </c>
      <c r="N16" s="780">
        <v>0</v>
      </c>
      <c r="O16" s="781">
        <v>0</v>
      </c>
      <c r="P16" s="1034">
        <v>0</v>
      </c>
      <c r="Q16" s="829">
        <v>0</v>
      </c>
      <c r="R16" s="829">
        <v>0</v>
      </c>
      <c r="T16" s="47"/>
      <c r="U16"/>
      <c r="V16" s="486"/>
      <c r="W16" s="486"/>
    </row>
    <row r="17" spans="1:23" s="116" customFormat="1" ht="12.95" customHeight="1" x14ac:dyDescent="0.2">
      <c r="A17" s="680" t="s">
        <v>11</v>
      </c>
      <c r="B17" s="6"/>
      <c r="C17" s="262"/>
      <c r="D17" s="694">
        <v>11388317.37641</v>
      </c>
      <c r="E17" s="693">
        <v>1086013.4206099999</v>
      </c>
      <c r="F17" s="693">
        <v>1120906.50871</v>
      </c>
      <c r="G17" s="693">
        <v>1245975.56981</v>
      </c>
      <c r="H17" s="693">
        <v>1306722.03526</v>
      </c>
      <c r="I17" s="693">
        <v>1348904.79275</v>
      </c>
      <c r="J17" s="693">
        <v>1423031.4758299999</v>
      </c>
      <c r="K17" s="780">
        <v>1618883.3064200003</v>
      </c>
      <c r="L17" s="780">
        <v>1496352.3211099999</v>
      </c>
      <c r="M17" s="780">
        <v>1591313.9596700002</v>
      </c>
      <c r="N17" s="780">
        <v>1562314.0631300001</v>
      </c>
      <c r="O17" s="781">
        <v>1641038.21367</v>
      </c>
      <c r="P17" s="1034">
        <v>1830506.7315400001</v>
      </c>
      <c r="Q17" s="829">
        <v>13819066.899380002</v>
      </c>
      <c r="R17" s="829">
        <v>17271962.398509994</v>
      </c>
      <c r="T17" s="47"/>
      <c r="U17"/>
      <c r="V17" s="486"/>
      <c r="W17" s="486"/>
    </row>
    <row r="18" spans="1:23" s="116" customFormat="1" ht="12.95" customHeight="1" x14ac:dyDescent="0.2">
      <c r="A18" s="680" t="s">
        <v>751</v>
      </c>
      <c r="B18" s="6"/>
      <c r="C18" s="262"/>
      <c r="D18" s="694">
        <v>9019720</v>
      </c>
      <c r="E18" s="693">
        <v>847530</v>
      </c>
      <c r="F18" s="693">
        <v>963290</v>
      </c>
      <c r="G18" s="693">
        <v>1005960</v>
      </c>
      <c r="H18" s="693">
        <v>968360.10083000001</v>
      </c>
      <c r="I18" s="693">
        <v>984480</v>
      </c>
      <c r="J18" s="693">
        <v>1002580</v>
      </c>
      <c r="K18" s="780">
        <v>2221770</v>
      </c>
      <c r="L18" s="780">
        <v>1321730</v>
      </c>
      <c r="M18" s="780">
        <v>1717580</v>
      </c>
      <c r="N18" s="780">
        <v>1558530</v>
      </c>
      <c r="O18" s="781">
        <v>1535760</v>
      </c>
      <c r="P18" s="1034">
        <v>1721970</v>
      </c>
      <c r="Q18" s="829">
        <v>13032760.10083</v>
      </c>
      <c r="R18" s="829">
        <v>15849540.10083</v>
      </c>
      <c r="T18" s="47"/>
      <c r="U18"/>
      <c r="V18" s="486"/>
      <c r="W18" s="486"/>
    </row>
    <row r="19" spans="1:23" s="116" customFormat="1" ht="12.95" customHeight="1" x14ac:dyDescent="0.2">
      <c r="A19" s="226" t="s">
        <v>423</v>
      </c>
      <c r="B19" s="45"/>
      <c r="C19" s="309"/>
      <c r="D19" s="694">
        <v>1577380.5812099997</v>
      </c>
      <c r="E19" s="693">
        <v>-17119.456010000005</v>
      </c>
      <c r="F19" s="693">
        <v>49480.122029999984</v>
      </c>
      <c r="G19" s="693">
        <v>175945.44276999999</v>
      </c>
      <c r="H19" s="693">
        <v>113039.01136999999</v>
      </c>
      <c r="I19" s="693">
        <v>143150.76952</v>
      </c>
      <c r="J19" s="693">
        <v>74118.573290000015</v>
      </c>
      <c r="K19" s="780">
        <v>-26139.273560000031</v>
      </c>
      <c r="L19" s="780">
        <v>157978.21172999998</v>
      </c>
      <c r="M19" s="780">
        <v>154279.73946000001</v>
      </c>
      <c r="N19" s="780">
        <v>123440.61826999998</v>
      </c>
      <c r="O19" s="781">
        <v>128134.35123999999</v>
      </c>
      <c r="P19" s="1034">
        <v>134418.80142</v>
      </c>
      <c r="Q19" s="829">
        <v>1002420.8027400001</v>
      </c>
      <c r="R19" s="829">
        <v>1210726.9115299995</v>
      </c>
      <c r="T19" s="47"/>
      <c r="U19"/>
    </row>
    <row r="20" spans="1:23" s="116" customFormat="1" ht="12.95" customHeight="1" x14ac:dyDescent="0.2">
      <c r="A20" s="226" t="s">
        <v>424</v>
      </c>
      <c r="B20" s="45"/>
      <c r="C20" s="309"/>
      <c r="D20" s="694">
        <v>0</v>
      </c>
      <c r="E20" s="693">
        <v>0</v>
      </c>
      <c r="F20" s="693">
        <v>0</v>
      </c>
      <c r="G20" s="693">
        <v>0</v>
      </c>
      <c r="H20" s="693">
        <v>0</v>
      </c>
      <c r="I20" s="693">
        <v>0</v>
      </c>
      <c r="J20" s="693">
        <v>0</v>
      </c>
      <c r="K20" s="780">
        <v>0</v>
      </c>
      <c r="L20" s="780">
        <v>0</v>
      </c>
      <c r="M20" s="780">
        <v>0</v>
      </c>
      <c r="N20" s="780">
        <v>0</v>
      </c>
      <c r="O20" s="781">
        <v>0</v>
      </c>
      <c r="P20" s="1034">
        <v>0</v>
      </c>
      <c r="Q20" s="829">
        <v>0</v>
      </c>
      <c r="R20" s="829">
        <v>0</v>
      </c>
      <c r="T20" s="47"/>
      <c r="U20"/>
    </row>
    <row r="21" spans="1:23" s="147" customFormat="1" ht="12.95" customHeight="1" x14ac:dyDescent="0.2">
      <c r="A21" s="226" t="s">
        <v>425</v>
      </c>
      <c r="B21" s="72"/>
      <c r="C21" s="265"/>
      <c r="D21" s="694">
        <v>-1063182.1239300002</v>
      </c>
      <c r="E21" s="693">
        <v>-633039.35171000008</v>
      </c>
      <c r="F21" s="693">
        <v>-29478.75028</v>
      </c>
      <c r="G21" s="693">
        <v>-79055.085370000001</v>
      </c>
      <c r="H21" s="693">
        <v>-10766.29147</v>
      </c>
      <c r="I21" s="693">
        <v>-34812.446989999997</v>
      </c>
      <c r="J21" s="693">
        <v>-16296.929609999999</v>
      </c>
      <c r="K21" s="780">
        <v>-30037.531630000001</v>
      </c>
      <c r="L21" s="780">
        <v>-31362.38178</v>
      </c>
      <c r="M21" s="780">
        <v>-15004.33498</v>
      </c>
      <c r="N21" s="780">
        <v>-16515.694869999999</v>
      </c>
      <c r="O21" s="781">
        <v>-54069.498610000002</v>
      </c>
      <c r="P21" s="1034">
        <v>-28835.165629999996</v>
      </c>
      <c r="Q21" s="829">
        <v>-237700.27557</v>
      </c>
      <c r="R21" s="829">
        <v>-979273.46293000015</v>
      </c>
      <c r="T21" s="47"/>
      <c r="U21"/>
    </row>
    <row r="22" spans="1:23" s="147" customFormat="1" ht="12.95" customHeight="1" x14ac:dyDescent="0.2">
      <c r="A22" s="232" t="s">
        <v>426</v>
      </c>
      <c r="B22" s="72"/>
      <c r="C22" s="265"/>
      <c r="D22" s="705">
        <v>-1284958.9703899999</v>
      </c>
      <c r="E22" s="704">
        <v>-230327.26468999998</v>
      </c>
      <c r="F22" s="704">
        <v>21543.658459999999</v>
      </c>
      <c r="G22" s="704">
        <v>-199150.15674999999</v>
      </c>
      <c r="H22" s="704">
        <v>-87551.075209999995</v>
      </c>
      <c r="I22" s="704">
        <v>-64916.255680000009</v>
      </c>
      <c r="J22" s="704">
        <v>-104354.71636000001</v>
      </c>
      <c r="K22" s="828">
        <v>-170308.48595999999</v>
      </c>
      <c r="L22" s="828">
        <v>-186293.39168999999</v>
      </c>
      <c r="M22" s="828">
        <v>-197039.92159999997</v>
      </c>
      <c r="N22" s="828">
        <v>-215638.08454000001</v>
      </c>
      <c r="O22" s="909">
        <v>-206053.47967000003</v>
      </c>
      <c r="P22" s="1033">
        <v>-177389.45536000002</v>
      </c>
      <c r="Q22" s="827">
        <v>-1409544.86607</v>
      </c>
      <c r="R22" s="827">
        <v>-1817478.6290500001</v>
      </c>
      <c r="T22" s="92"/>
      <c r="U22"/>
    </row>
    <row r="23" spans="1:23" s="116" customFormat="1" ht="12.95" customHeight="1" x14ac:dyDescent="0.2">
      <c r="A23" s="225" t="s">
        <v>427</v>
      </c>
      <c r="B23" s="45"/>
      <c r="C23" s="309"/>
      <c r="D23" s="694">
        <v>1496.1395299999999</v>
      </c>
      <c r="E23" s="693">
        <v>104.05066999999998</v>
      </c>
      <c r="F23" s="693">
        <v>136.33917</v>
      </c>
      <c r="G23" s="693">
        <v>229.81739999999999</v>
      </c>
      <c r="H23" s="693">
        <v>1445.79711</v>
      </c>
      <c r="I23" s="693">
        <v>135.44325000000003</v>
      </c>
      <c r="J23" s="693">
        <v>127.81987000000001</v>
      </c>
      <c r="K23" s="780">
        <v>131.21979999999996</v>
      </c>
      <c r="L23" s="780">
        <v>140.55049000000002</v>
      </c>
      <c r="M23" s="780">
        <v>167.11600000000001</v>
      </c>
      <c r="N23" s="780">
        <v>142.72280999999995</v>
      </c>
      <c r="O23" s="781">
        <v>160.16564000000005</v>
      </c>
      <c r="P23" s="1034">
        <v>216.80508</v>
      </c>
      <c r="Q23" s="829">
        <v>2667.64005</v>
      </c>
      <c r="R23" s="829">
        <v>3137.8472900000002</v>
      </c>
      <c r="T23" s="47"/>
      <c r="U23"/>
    </row>
    <row r="24" spans="1:23" s="116" customFormat="1" ht="12.95" customHeight="1" x14ac:dyDescent="0.2">
      <c r="A24" s="226" t="s">
        <v>428</v>
      </c>
      <c r="B24" s="6"/>
      <c r="C24" s="262"/>
      <c r="D24" s="694">
        <v>-1286455.1099199997</v>
      </c>
      <c r="E24" s="693">
        <v>-230431.31535999998</v>
      </c>
      <c r="F24" s="693">
        <v>21407.319289999999</v>
      </c>
      <c r="G24" s="693">
        <v>-199379.97414999999</v>
      </c>
      <c r="H24" s="693">
        <v>-88996.872319999995</v>
      </c>
      <c r="I24" s="693">
        <v>-65051.698930000006</v>
      </c>
      <c r="J24" s="693">
        <v>-104482.53623000001</v>
      </c>
      <c r="K24" s="780">
        <v>-170439.70575999998</v>
      </c>
      <c r="L24" s="780">
        <v>-186433.94217999998</v>
      </c>
      <c r="M24" s="780">
        <v>-197207.03759999998</v>
      </c>
      <c r="N24" s="780">
        <v>-215780.80735000002</v>
      </c>
      <c r="O24" s="781">
        <v>-206213.64531000002</v>
      </c>
      <c r="P24" s="1034">
        <v>-177606.26044000001</v>
      </c>
      <c r="Q24" s="829">
        <v>-1412212.50612</v>
      </c>
      <c r="R24" s="829">
        <v>-1820616.4763399996</v>
      </c>
      <c r="T24" s="47"/>
      <c r="U24"/>
    </row>
    <row r="25" spans="1:23" s="147" customFormat="1" ht="12.95" customHeight="1" x14ac:dyDescent="0.2">
      <c r="A25" s="232" t="s">
        <v>429</v>
      </c>
      <c r="B25" s="72"/>
      <c r="C25" s="265"/>
      <c r="D25" s="705">
        <v>318211.64465999993</v>
      </c>
      <c r="E25" s="704">
        <v>21387.69868000003</v>
      </c>
      <c r="F25" s="704">
        <v>12845.70829000001</v>
      </c>
      <c r="G25" s="704">
        <v>86163.625979999939</v>
      </c>
      <c r="H25" s="704">
        <v>16712.410049999948</v>
      </c>
      <c r="I25" s="704">
        <v>10520.033059999987</v>
      </c>
      <c r="J25" s="704">
        <v>12339.817129999952</v>
      </c>
      <c r="K25" s="828">
        <v>14555.871669999979</v>
      </c>
      <c r="L25" s="828">
        <v>18603.255600000033</v>
      </c>
      <c r="M25" s="828">
        <v>14394.685399999988</v>
      </c>
      <c r="N25" s="828">
        <v>31601.125899999985</v>
      </c>
      <c r="O25" s="909">
        <v>16191.355760000035</v>
      </c>
      <c r="P25" s="1033">
        <v>20187.552679999993</v>
      </c>
      <c r="Q25" s="827">
        <v>155106.10724999991</v>
      </c>
      <c r="R25" s="827">
        <v>275503.14019999985</v>
      </c>
      <c r="T25" s="92"/>
      <c r="U25"/>
    </row>
    <row r="26" spans="1:23" s="147" customFormat="1" ht="12.95" customHeight="1" x14ac:dyDescent="0.2">
      <c r="A26" s="234" t="s">
        <v>430</v>
      </c>
      <c r="B26" s="44"/>
      <c r="C26" s="372"/>
      <c r="D26" s="705">
        <v>11030361.583500018</v>
      </c>
      <c r="E26" s="704">
        <v>-4453197.9470300004</v>
      </c>
      <c r="F26" s="704">
        <v>1090490.0661800038</v>
      </c>
      <c r="G26" s="704">
        <v>-12388770.389309997</v>
      </c>
      <c r="H26" s="704">
        <v>-10774049.191730004</v>
      </c>
      <c r="I26" s="704">
        <v>2667040.9460599958</v>
      </c>
      <c r="J26" s="704">
        <v>4506895.802079998</v>
      </c>
      <c r="K26" s="828">
        <v>2716437.9896899993</v>
      </c>
      <c r="L26" s="828">
        <v>3420833.1497499971</v>
      </c>
      <c r="M26" s="828">
        <v>4469309.178890001</v>
      </c>
      <c r="N26" s="828">
        <v>4811659.7879400039</v>
      </c>
      <c r="O26" s="909">
        <v>5569554.2322699931</v>
      </c>
      <c r="P26" s="1033">
        <v>6131543.2793000061</v>
      </c>
      <c r="Q26" s="827">
        <v>23519225.174249992</v>
      </c>
      <c r="R26" s="827">
        <v>7767746.9040899966</v>
      </c>
      <c r="T26" s="92"/>
      <c r="U26"/>
    </row>
    <row r="27" spans="1:23" s="147" customFormat="1" ht="12.95" customHeight="1" x14ac:dyDescent="0.2">
      <c r="A27" s="232" t="s">
        <v>431</v>
      </c>
      <c r="B27" s="72"/>
      <c r="C27" s="265"/>
      <c r="D27" s="705">
        <v>81616572.001460001</v>
      </c>
      <c r="E27" s="704">
        <v>10948018.89029</v>
      </c>
      <c r="F27" s="704">
        <v>12138006.61107</v>
      </c>
      <c r="G27" s="704">
        <v>10955467.114370001</v>
      </c>
      <c r="H27" s="704">
        <v>5406190.470110001</v>
      </c>
      <c r="I27" s="704">
        <v>3778371.8781000003</v>
      </c>
      <c r="J27" s="704">
        <v>4455614.3463799991</v>
      </c>
      <c r="K27" s="828">
        <v>6468403.7305199997</v>
      </c>
      <c r="L27" s="828">
        <v>2903738.9358999999</v>
      </c>
      <c r="M27" s="828">
        <v>5147105.5602100007</v>
      </c>
      <c r="N27" s="828">
        <v>5096803.3002999993</v>
      </c>
      <c r="O27" s="909">
        <v>4631262.7651199996</v>
      </c>
      <c r="P27" s="1033">
        <v>13718127.96968</v>
      </c>
      <c r="Q27" s="827">
        <v>51605618.956320003</v>
      </c>
      <c r="R27" s="827">
        <v>85647111.57205002</v>
      </c>
      <c r="T27" s="92"/>
      <c r="U27"/>
    </row>
    <row r="28" spans="1:23" s="116" customFormat="1" ht="12.95" customHeight="1" x14ac:dyDescent="0.2">
      <c r="A28" s="225" t="s">
        <v>432</v>
      </c>
      <c r="B28" s="45"/>
      <c r="C28" s="309"/>
      <c r="D28" s="694">
        <v>1569107.9083</v>
      </c>
      <c r="E28" s="693">
        <v>21071.51871</v>
      </c>
      <c r="F28" s="693">
        <v>73706.789089999991</v>
      </c>
      <c r="G28" s="693">
        <v>1423500.31645</v>
      </c>
      <c r="H28" s="693">
        <v>536934.12712000008</v>
      </c>
      <c r="I28" s="693">
        <v>20262.548880000002</v>
      </c>
      <c r="J28" s="693">
        <v>28536.851350000001</v>
      </c>
      <c r="K28" s="780">
        <v>77755.807209999999</v>
      </c>
      <c r="L28" s="780">
        <v>205947.92545000001</v>
      </c>
      <c r="M28" s="780">
        <v>50631.016790000001</v>
      </c>
      <c r="N28" s="780">
        <v>39782.937429999998</v>
      </c>
      <c r="O28" s="781">
        <v>72415.29084999999</v>
      </c>
      <c r="P28" s="1034">
        <v>3650587.7862100005</v>
      </c>
      <c r="Q28" s="829">
        <v>4682854.291290001</v>
      </c>
      <c r="R28" s="829">
        <v>6201132.9155399995</v>
      </c>
      <c r="T28" s="47"/>
      <c r="U28"/>
    </row>
    <row r="29" spans="1:23" s="116" customFormat="1" ht="12.95" customHeight="1" x14ac:dyDescent="0.2">
      <c r="A29" s="226" t="s">
        <v>433</v>
      </c>
      <c r="B29" s="6"/>
      <c r="C29" s="262"/>
      <c r="D29" s="694">
        <v>402935.40697000001</v>
      </c>
      <c r="E29" s="693">
        <v>28005.565930000004</v>
      </c>
      <c r="F29" s="693">
        <v>39667.887880000009</v>
      </c>
      <c r="G29" s="693">
        <v>54845.479489999998</v>
      </c>
      <c r="H29" s="693">
        <v>8699.6582199999993</v>
      </c>
      <c r="I29" s="693">
        <v>67621.46312</v>
      </c>
      <c r="J29" s="693">
        <v>56008.000569999989</v>
      </c>
      <c r="K29" s="780">
        <v>55052.20642000001</v>
      </c>
      <c r="L29" s="780">
        <v>59037.068429999992</v>
      </c>
      <c r="M29" s="780">
        <v>45569.640350000001</v>
      </c>
      <c r="N29" s="780">
        <v>26555.167109999999</v>
      </c>
      <c r="O29" s="781">
        <v>27769.771859999997</v>
      </c>
      <c r="P29" s="1034">
        <v>17317.799040000002</v>
      </c>
      <c r="Q29" s="829">
        <v>363630.77511999995</v>
      </c>
      <c r="R29" s="829">
        <v>486149.70842000004</v>
      </c>
      <c r="T29" s="47"/>
      <c r="U29"/>
    </row>
    <row r="30" spans="1:23" s="116" customFormat="1" ht="12.95" customHeight="1" x14ac:dyDescent="0.2">
      <c r="A30" s="225" t="s">
        <v>434</v>
      </c>
      <c r="B30" s="45"/>
      <c r="C30" s="309"/>
      <c r="D30" s="694">
        <v>0</v>
      </c>
      <c r="E30" s="693">
        <v>0</v>
      </c>
      <c r="F30" s="693">
        <v>0</v>
      </c>
      <c r="G30" s="693">
        <v>0</v>
      </c>
      <c r="H30" s="693">
        <v>0</v>
      </c>
      <c r="I30" s="693">
        <v>0</v>
      </c>
      <c r="J30" s="693">
        <v>0</v>
      </c>
      <c r="K30" s="780">
        <v>0</v>
      </c>
      <c r="L30" s="780">
        <v>0</v>
      </c>
      <c r="M30" s="780">
        <v>0</v>
      </c>
      <c r="N30" s="780">
        <v>0</v>
      </c>
      <c r="O30" s="781">
        <v>0</v>
      </c>
      <c r="P30" s="1034">
        <v>0</v>
      </c>
      <c r="Q30" s="829">
        <v>0</v>
      </c>
      <c r="R30" s="829">
        <v>0</v>
      </c>
      <c r="T30" s="47"/>
      <c r="U30"/>
    </row>
    <row r="31" spans="1:23" s="116" customFormat="1" ht="12.95" customHeight="1" x14ac:dyDescent="0.2">
      <c r="A31" s="226" t="s">
        <v>435</v>
      </c>
      <c r="B31" s="6"/>
      <c r="C31" s="262"/>
      <c r="D31" s="694">
        <v>7228631.6233599996</v>
      </c>
      <c r="E31" s="693">
        <v>507049.21348999999</v>
      </c>
      <c r="F31" s="693">
        <v>1506851.4346500002</v>
      </c>
      <c r="G31" s="693">
        <v>405648.79613000003</v>
      </c>
      <c r="H31" s="693">
        <v>727073.57485999994</v>
      </c>
      <c r="I31" s="693">
        <v>782611.84327999991</v>
      </c>
      <c r="J31" s="693">
        <v>562886.94918</v>
      </c>
      <c r="K31" s="780">
        <v>540127.52555999998</v>
      </c>
      <c r="L31" s="780">
        <v>624538.99189999991</v>
      </c>
      <c r="M31" s="780">
        <v>912442.15922000015</v>
      </c>
      <c r="N31" s="780">
        <v>867870.96549999993</v>
      </c>
      <c r="O31" s="781">
        <v>777507.15766999999</v>
      </c>
      <c r="P31" s="1034">
        <v>700020.36120000004</v>
      </c>
      <c r="Q31" s="829">
        <v>6495079.5283699995</v>
      </c>
      <c r="R31" s="829">
        <v>8914628.9726400003</v>
      </c>
      <c r="T31" s="47"/>
      <c r="U31"/>
    </row>
    <row r="32" spans="1:23" s="116" customFormat="1" ht="12.95" customHeight="1" x14ac:dyDescent="0.2">
      <c r="A32" s="226" t="s">
        <v>436</v>
      </c>
      <c r="B32" s="6"/>
      <c r="C32" s="262"/>
      <c r="D32" s="694">
        <v>22239800.866909999</v>
      </c>
      <c r="E32" s="693">
        <v>5472068.7738600001</v>
      </c>
      <c r="F32" s="693">
        <v>2371737.2341499999</v>
      </c>
      <c r="G32" s="693">
        <v>3734032.5875499998</v>
      </c>
      <c r="H32" s="693">
        <v>259100.07457999999</v>
      </c>
      <c r="I32" s="693">
        <v>83807.516740000006</v>
      </c>
      <c r="J32" s="693">
        <v>279401.51128999994</v>
      </c>
      <c r="K32" s="780">
        <v>279392.25252999994</v>
      </c>
      <c r="L32" s="780">
        <v>237579.39057999998</v>
      </c>
      <c r="M32" s="780">
        <v>125332.17842</v>
      </c>
      <c r="N32" s="780">
        <v>83689.121259999985</v>
      </c>
      <c r="O32" s="781">
        <v>83579.938189999986</v>
      </c>
      <c r="P32" s="1034">
        <v>4829613.9901000001</v>
      </c>
      <c r="Q32" s="829">
        <v>6261495.9736899994</v>
      </c>
      <c r="R32" s="829">
        <v>17839334.569249999</v>
      </c>
      <c r="T32" s="47"/>
      <c r="U32"/>
    </row>
    <row r="33" spans="1:21" s="116" customFormat="1" ht="12.95" customHeight="1" x14ac:dyDescent="0.2">
      <c r="A33" s="225" t="s">
        <v>437</v>
      </c>
      <c r="B33" s="45"/>
      <c r="C33" s="309"/>
      <c r="D33" s="694">
        <v>0</v>
      </c>
      <c r="E33" s="693">
        <v>0</v>
      </c>
      <c r="F33" s="693">
        <v>0</v>
      </c>
      <c r="G33" s="693">
        <v>0</v>
      </c>
      <c r="H33" s="693">
        <v>0</v>
      </c>
      <c r="I33" s="693">
        <v>0</v>
      </c>
      <c r="J33" s="693">
        <v>0</v>
      </c>
      <c r="K33" s="780">
        <v>0</v>
      </c>
      <c r="L33" s="780">
        <v>0</v>
      </c>
      <c r="M33" s="780">
        <v>0</v>
      </c>
      <c r="N33" s="780">
        <v>0</v>
      </c>
      <c r="O33" s="781">
        <v>0</v>
      </c>
      <c r="P33" s="1034">
        <v>0</v>
      </c>
      <c r="Q33" s="829">
        <v>0</v>
      </c>
      <c r="R33" s="829">
        <v>0</v>
      </c>
      <c r="T33" s="47"/>
      <c r="U33"/>
    </row>
    <row r="34" spans="1:21" s="116" customFormat="1" ht="12.95" customHeight="1" x14ac:dyDescent="0.2">
      <c r="A34" s="680" t="s">
        <v>736</v>
      </c>
      <c r="B34" s="45"/>
      <c r="C34" s="309"/>
      <c r="D34" s="694">
        <v>7268058.4467400005</v>
      </c>
      <c r="E34" s="693">
        <v>1152138.5327399999</v>
      </c>
      <c r="F34" s="693">
        <v>6089828.5647</v>
      </c>
      <c r="G34" s="693">
        <v>187.86913999999999</v>
      </c>
      <c r="H34" s="693">
        <v>0</v>
      </c>
      <c r="I34" s="693">
        <v>11.746459999999999</v>
      </c>
      <c r="J34" s="693">
        <v>59.77834</v>
      </c>
      <c r="K34" s="780">
        <v>60.560720000000003</v>
      </c>
      <c r="L34" s="780">
        <v>114.21877000000001</v>
      </c>
      <c r="M34" s="780">
        <v>0</v>
      </c>
      <c r="N34" s="780">
        <v>113.0746</v>
      </c>
      <c r="O34" s="781">
        <v>0</v>
      </c>
      <c r="P34" s="1034">
        <v>118.18256</v>
      </c>
      <c r="Q34" s="829">
        <v>477.56145000000004</v>
      </c>
      <c r="R34" s="829">
        <v>7242632.5280300016</v>
      </c>
      <c r="T34" s="47"/>
      <c r="U34"/>
    </row>
    <row r="35" spans="1:21" s="116" customFormat="1" ht="12.95" customHeight="1" x14ac:dyDescent="0.2">
      <c r="A35" s="226" t="s">
        <v>438</v>
      </c>
      <c r="B35" s="6"/>
      <c r="C35" s="262"/>
      <c r="D35" s="694">
        <v>6734057.2102800002</v>
      </c>
      <c r="E35" s="693">
        <v>855622.79679999978</v>
      </c>
      <c r="F35" s="693">
        <v>-1164.8624299999999</v>
      </c>
      <c r="G35" s="693">
        <v>-359.43732</v>
      </c>
      <c r="H35" s="693">
        <v>1279770.4592400002</v>
      </c>
      <c r="I35" s="693">
        <v>-370.53176999999999</v>
      </c>
      <c r="J35" s="693">
        <v>324269.05044999992</v>
      </c>
      <c r="K35" s="780">
        <v>425357.50854000007</v>
      </c>
      <c r="L35" s="780">
        <v>399321.69917999994</v>
      </c>
      <c r="M35" s="780">
        <v>406157.93458000006</v>
      </c>
      <c r="N35" s="780">
        <v>462738.67777999985</v>
      </c>
      <c r="O35" s="781">
        <v>481677.19732000004</v>
      </c>
      <c r="P35" s="1034">
        <v>471870.06129999994</v>
      </c>
      <c r="Q35" s="829">
        <v>4250792.0566200009</v>
      </c>
      <c r="R35" s="829">
        <v>5104890.5536699994</v>
      </c>
      <c r="T35" s="47"/>
      <c r="U35"/>
    </row>
    <row r="36" spans="1:21" s="116" customFormat="1" ht="12.95" customHeight="1" x14ac:dyDescent="0.2">
      <c r="A36" s="680" t="s">
        <v>712</v>
      </c>
      <c r="B36" s="6"/>
      <c r="C36" s="262"/>
      <c r="D36" s="694">
        <v>0</v>
      </c>
      <c r="E36" s="693">
        <v>0</v>
      </c>
      <c r="F36" s="693">
        <v>0</v>
      </c>
      <c r="G36" s="693">
        <v>0</v>
      </c>
      <c r="H36" s="693">
        <v>0</v>
      </c>
      <c r="I36" s="693">
        <v>0</v>
      </c>
      <c r="J36" s="693">
        <v>0</v>
      </c>
      <c r="K36" s="780">
        <v>0</v>
      </c>
      <c r="L36" s="780">
        <v>0</v>
      </c>
      <c r="M36" s="780">
        <v>0</v>
      </c>
      <c r="N36" s="780">
        <v>0</v>
      </c>
      <c r="O36" s="781">
        <v>0</v>
      </c>
      <c r="P36" s="1034">
        <v>0</v>
      </c>
      <c r="Q36" s="829">
        <v>0</v>
      </c>
      <c r="R36" s="829">
        <v>0</v>
      </c>
      <c r="T36" s="47"/>
      <c r="U36"/>
    </row>
    <row r="37" spans="1:21" s="116" customFormat="1" ht="12.95" customHeight="1" x14ac:dyDescent="0.2">
      <c r="A37" s="226" t="s">
        <v>439</v>
      </c>
      <c r="B37" s="6"/>
      <c r="C37" s="262"/>
      <c r="D37" s="694">
        <v>0</v>
      </c>
      <c r="E37" s="693">
        <v>0</v>
      </c>
      <c r="F37" s="693">
        <v>0</v>
      </c>
      <c r="G37" s="693">
        <v>0</v>
      </c>
      <c r="H37" s="693">
        <v>0</v>
      </c>
      <c r="I37" s="693">
        <v>0</v>
      </c>
      <c r="J37" s="693">
        <v>0</v>
      </c>
      <c r="K37" s="780">
        <v>0</v>
      </c>
      <c r="L37" s="780">
        <v>0</v>
      </c>
      <c r="M37" s="780">
        <v>0</v>
      </c>
      <c r="N37" s="780">
        <v>0</v>
      </c>
      <c r="O37" s="781">
        <v>0</v>
      </c>
      <c r="P37" s="1034">
        <v>0</v>
      </c>
      <c r="Q37" s="829">
        <v>0</v>
      </c>
      <c r="R37" s="829">
        <v>0</v>
      </c>
      <c r="T37" s="47"/>
      <c r="U37"/>
    </row>
    <row r="38" spans="1:21" s="116" customFormat="1" ht="12.95" customHeight="1" x14ac:dyDescent="0.2">
      <c r="A38" s="226" t="s">
        <v>440</v>
      </c>
      <c r="B38" s="6"/>
      <c r="C38" s="262"/>
      <c r="D38" s="694">
        <v>0</v>
      </c>
      <c r="E38" s="693">
        <v>0</v>
      </c>
      <c r="F38" s="693">
        <v>0</v>
      </c>
      <c r="G38" s="693">
        <v>0</v>
      </c>
      <c r="H38" s="693">
        <v>0</v>
      </c>
      <c r="I38" s="693">
        <v>0</v>
      </c>
      <c r="J38" s="693">
        <v>0</v>
      </c>
      <c r="K38" s="780">
        <v>0</v>
      </c>
      <c r="L38" s="780">
        <v>0</v>
      </c>
      <c r="M38" s="780">
        <v>0</v>
      </c>
      <c r="N38" s="780">
        <v>0</v>
      </c>
      <c r="O38" s="781">
        <v>0</v>
      </c>
      <c r="P38" s="1034">
        <v>0</v>
      </c>
      <c r="Q38" s="829">
        <v>0</v>
      </c>
      <c r="R38" s="829">
        <v>0</v>
      </c>
      <c r="T38" s="47"/>
      <c r="U38"/>
    </row>
    <row r="39" spans="1:21" s="116" customFormat="1" ht="12.95" customHeight="1" x14ac:dyDescent="0.2">
      <c r="A39" s="680" t="s">
        <v>713</v>
      </c>
      <c r="B39" s="6"/>
      <c r="C39" s="262"/>
      <c r="D39" s="694">
        <v>0</v>
      </c>
      <c r="E39" s="693">
        <v>0</v>
      </c>
      <c r="F39" s="693">
        <v>0</v>
      </c>
      <c r="G39" s="693">
        <v>0</v>
      </c>
      <c r="H39" s="693">
        <v>0</v>
      </c>
      <c r="I39" s="693">
        <v>0</v>
      </c>
      <c r="J39" s="693">
        <v>0</v>
      </c>
      <c r="K39" s="780">
        <v>0</v>
      </c>
      <c r="L39" s="780">
        <v>0</v>
      </c>
      <c r="M39" s="780">
        <v>0</v>
      </c>
      <c r="N39" s="780">
        <v>0</v>
      </c>
      <c r="O39" s="781">
        <v>0</v>
      </c>
      <c r="P39" s="1034">
        <v>0</v>
      </c>
      <c r="Q39" s="829">
        <v>0</v>
      </c>
      <c r="R39" s="829">
        <v>0</v>
      </c>
      <c r="T39" s="47"/>
      <c r="U39"/>
    </row>
    <row r="40" spans="1:21" s="116" customFormat="1" ht="12.95" customHeight="1" x14ac:dyDescent="0.2">
      <c r="A40" s="680" t="s">
        <v>800</v>
      </c>
      <c r="B40" s="6"/>
      <c r="C40" s="262"/>
      <c r="D40" s="694">
        <v>1151314.3545400002</v>
      </c>
      <c r="E40" s="693">
        <v>0</v>
      </c>
      <c r="F40" s="693">
        <v>0</v>
      </c>
      <c r="G40" s="693">
        <v>1151314.3545400002</v>
      </c>
      <c r="H40" s="693">
        <v>1186963.4518500003</v>
      </c>
      <c r="I40" s="693">
        <v>0</v>
      </c>
      <c r="J40" s="693">
        <v>0</v>
      </c>
      <c r="K40" s="780">
        <v>0</v>
      </c>
      <c r="L40" s="780">
        <v>0</v>
      </c>
      <c r="M40" s="780">
        <v>0</v>
      </c>
      <c r="N40" s="780">
        <v>0</v>
      </c>
      <c r="O40" s="781">
        <v>0</v>
      </c>
      <c r="P40" s="1034">
        <v>0</v>
      </c>
      <c r="Q40" s="829">
        <v>1186963.4518500003</v>
      </c>
      <c r="R40" s="829">
        <v>2338277.8063900005</v>
      </c>
      <c r="T40" s="47"/>
      <c r="U40"/>
    </row>
    <row r="41" spans="1:21" s="116" customFormat="1" ht="12.95" customHeight="1" x14ac:dyDescent="0.2">
      <c r="A41" s="226" t="s">
        <v>441</v>
      </c>
      <c r="B41" s="6"/>
      <c r="C41" s="262"/>
      <c r="D41" s="694">
        <v>1272977.69992</v>
      </c>
      <c r="E41" s="693">
        <v>25000</v>
      </c>
      <c r="F41" s="693">
        <v>195000</v>
      </c>
      <c r="G41" s="693">
        <v>86286.501860000004</v>
      </c>
      <c r="H41" s="693">
        <v>87302.702900000004</v>
      </c>
      <c r="I41" s="693">
        <v>96817.833140000002</v>
      </c>
      <c r="J41" s="693">
        <v>115590.05284</v>
      </c>
      <c r="K41" s="780">
        <v>132481.49236</v>
      </c>
      <c r="L41" s="780">
        <v>91861.554779999991</v>
      </c>
      <c r="M41" s="780">
        <v>141266.18308000002</v>
      </c>
      <c r="N41" s="780">
        <v>133937.36677999998</v>
      </c>
      <c r="O41" s="781">
        <v>60039.534079999998</v>
      </c>
      <c r="P41" s="1034">
        <v>222757.07313999999</v>
      </c>
      <c r="Q41" s="829">
        <v>1082053.7930999999</v>
      </c>
      <c r="R41" s="829">
        <v>1388340.2949599996</v>
      </c>
      <c r="T41" s="47"/>
      <c r="U41"/>
    </row>
    <row r="42" spans="1:21" s="116" customFormat="1" ht="12.95" customHeight="1" x14ac:dyDescent="0.2">
      <c r="A42" s="226" t="s">
        <v>442</v>
      </c>
      <c r="B42" s="6"/>
      <c r="C42" s="262"/>
      <c r="D42" s="694">
        <v>33749688.484439999</v>
      </c>
      <c r="E42" s="693">
        <v>2887062.4887600001</v>
      </c>
      <c r="F42" s="693">
        <v>1862379.5630300001</v>
      </c>
      <c r="G42" s="693">
        <v>4100010.64653</v>
      </c>
      <c r="H42" s="693">
        <v>1320346.4213400001</v>
      </c>
      <c r="I42" s="693">
        <v>2727609.4582500001</v>
      </c>
      <c r="J42" s="693">
        <v>3088862.1523599997</v>
      </c>
      <c r="K42" s="780">
        <v>4958176.3771799998</v>
      </c>
      <c r="L42" s="780">
        <v>1285338.08681</v>
      </c>
      <c r="M42" s="780">
        <v>3465706.44777</v>
      </c>
      <c r="N42" s="780">
        <v>3482115.9898399995</v>
      </c>
      <c r="O42" s="781">
        <v>3128273.8751499997</v>
      </c>
      <c r="P42" s="1034">
        <v>3825842.7161300001</v>
      </c>
      <c r="Q42" s="829">
        <v>27282271.524829999</v>
      </c>
      <c r="R42" s="829">
        <v>36131724.223150015</v>
      </c>
      <c r="T42" s="47"/>
      <c r="U42"/>
    </row>
    <row r="43" spans="1:21" s="116" customFormat="1" ht="6" customHeight="1" x14ac:dyDescent="0.2">
      <c r="A43" s="226"/>
      <c r="B43" s="6"/>
      <c r="C43" s="262"/>
      <c r="D43" s="694"/>
      <c r="E43" s="693"/>
      <c r="F43" s="693"/>
      <c r="G43" s="693"/>
      <c r="H43" s="693"/>
      <c r="I43" s="693"/>
      <c r="J43" s="693"/>
      <c r="K43" s="780"/>
      <c r="L43" s="780"/>
      <c r="M43" s="780"/>
      <c r="N43" s="780"/>
      <c r="O43" s="781"/>
      <c r="P43" s="1034"/>
      <c r="Q43" s="829"/>
      <c r="R43" s="829"/>
      <c r="T43" s="47"/>
      <c r="U43"/>
    </row>
    <row r="44" spans="1:21" s="147" customFormat="1" ht="12.95" customHeight="1" x14ac:dyDescent="0.2">
      <c r="A44" s="234" t="s">
        <v>443</v>
      </c>
      <c r="B44" s="44"/>
      <c r="C44" s="372"/>
      <c r="D44" s="705">
        <v>435648698.52090001</v>
      </c>
      <c r="E44" s="704">
        <v>34654429.305719994</v>
      </c>
      <c r="F44" s="704">
        <v>37362613.077519998</v>
      </c>
      <c r="G44" s="704">
        <v>42744022.791859999</v>
      </c>
      <c r="H44" s="704">
        <v>38011633.786399998</v>
      </c>
      <c r="I44" s="704">
        <v>34422033.229440011</v>
      </c>
      <c r="J44" s="704">
        <v>36509254.309819996</v>
      </c>
      <c r="K44" s="828">
        <v>36752296.985869996</v>
      </c>
      <c r="L44" s="828">
        <v>37421342.063140005</v>
      </c>
      <c r="M44" s="828">
        <v>38846346.589590006</v>
      </c>
      <c r="N44" s="828">
        <v>39613520.569389991</v>
      </c>
      <c r="O44" s="909">
        <v>40898786.199660011</v>
      </c>
      <c r="P44" s="1033">
        <v>48297974.439719997</v>
      </c>
      <c r="Q44" s="827">
        <v>350773188.17303002</v>
      </c>
      <c r="R44" s="827">
        <v>465534253.34812987</v>
      </c>
      <c r="T44" s="92"/>
      <c r="U44"/>
    </row>
    <row r="45" spans="1:21" s="147" customFormat="1" ht="12.95" customHeight="1" x14ac:dyDescent="0.2">
      <c r="A45" s="892" t="s">
        <v>701</v>
      </c>
      <c r="B45" s="72"/>
      <c r="C45" s="265"/>
      <c r="D45" s="705">
        <v>403480024.82388818</v>
      </c>
      <c r="E45" s="704">
        <v>32012988.353179995</v>
      </c>
      <c r="F45" s="704">
        <v>34702770.821339995</v>
      </c>
      <c r="G45" s="704">
        <v>40116797.991470002</v>
      </c>
      <c r="H45" s="704">
        <v>33332388.456799999</v>
      </c>
      <c r="I45" s="704">
        <v>31681647.829950009</v>
      </c>
      <c r="J45" s="704">
        <v>33711491.292789996</v>
      </c>
      <c r="K45" s="828">
        <v>33989911.521629997</v>
      </c>
      <c r="L45" s="828">
        <v>34679867.894710004</v>
      </c>
      <c r="M45" s="828">
        <v>36286162.062500007</v>
      </c>
      <c r="N45" s="828">
        <v>36794687.171909995</v>
      </c>
      <c r="O45" s="909">
        <v>38097237.514230013</v>
      </c>
      <c r="P45" s="1033">
        <v>45416449.790069997</v>
      </c>
      <c r="Q45" s="827">
        <v>323989843.53459001</v>
      </c>
      <c r="R45" s="827">
        <v>430822400.70058024</v>
      </c>
      <c r="T45" s="92"/>
      <c r="U45"/>
    </row>
    <row r="46" spans="1:21" s="116" customFormat="1" ht="12.95" customHeight="1" x14ac:dyDescent="0.2">
      <c r="A46" s="892" t="s">
        <v>702</v>
      </c>
      <c r="B46" s="72"/>
      <c r="C46" s="265"/>
      <c r="D46" s="694">
        <v>394009167.84397</v>
      </c>
      <c r="E46" s="693">
        <v>31370299.52483999</v>
      </c>
      <c r="F46" s="693">
        <v>33673908.617310002</v>
      </c>
      <c r="G46" s="693">
        <v>39090522.165700004</v>
      </c>
      <c r="H46" s="693">
        <v>32406804.229199998</v>
      </c>
      <c r="I46" s="693">
        <v>30832750.383410007</v>
      </c>
      <c r="J46" s="693">
        <v>32993913.313019998</v>
      </c>
      <c r="K46" s="780">
        <v>33136151.655240007</v>
      </c>
      <c r="L46" s="780">
        <v>34007165.362729996</v>
      </c>
      <c r="M46" s="780">
        <v>35218914.501200005</v>
      </c>
      <c r="N46" s="780">
        <v>35552851.616899997</v>
      </c>
      <c r="O46" s="781">
        <v>37214162.624830022</v>
      </c>
      <c r="P46" s="1034">
        <v>44614927.431440003</v>
      </c>
      <c r="Q46" s="829">
        <v>315977641.11797005</v>
      </c>
      <c r="R46" s="829">
        <v>420112371.42582005</v>
      </c>
      <c r="T46" s="47"/>
      <c r="U46"/>
    </row>
    <row r="47" spans="1:21" s="147" customFormat="1" ht="12.95" customHeight="1" x14ac:dyDescent="0.2">
      <c r="A47" s="226" t="s">
        <v>444</v>
      </c>
      <c r="B47" s="6"/>
      <c r="C47" s="262"/>
      <c r="D47" s="694">
        <v>391898743.76096004</v>
      </c>
      <c r="E47" s="693">
        <v>31106733.244539991</v>
      </c>
      <c r="F47" s="693">
        <v>33613261.483419999</v>
      </c>
      <c r="G47" s="693">
        <v>38963166.090300001</v>
      </c>
      <c r="H47" s="693">
        <v>32197758.33642</v>
      </c>
      <c r="I47" s="693">
        <v>30728805.677620009</v>
      </c>
      <c r="J47" s="693">
        <v>32759318.451839998</v>
      </c>
      <c r="K47" s="780">
        <v>33070080.996750008</v>
      </c>
      <c r="L47" s="780">
        <v>33726072.950099997</v>
      </c>
      <c r="M47" s="780">
        <v>34977996.674040005</v>
      </c>
      <c r="N47" s="780">
        <v>35411620.55082</v>
      </c>
      <c r="O47" s="781">
        <v>36976698.134590022</v>
      </c>
      <c r="P47" s="1034">
        <v>44475041.906040005</v>
      </c>
      <c r="Q47" s="829">
        <v>314323393.67822003</v>
      </c>
      <c r="R47" s="829">
        <v>418006554.49647993</v>
      </c>
      <c r="T47" s="47"/>
      <c r="U47"/>
    </row>
    <row r="48" spans="1:21" s="116" customFormat="1" ht="12.95" customHeight="1" x14ac:dyDescent="0.2">
      <c r="A48" s="226"/>
      <c r="B48" s="6"/>
      <c r="C48" s="262" t="s">
        <v>693</v>
      </c>
      <c r="D48" s="694">
        <v>357003123.60355002</v>
      </c>
      <c r="E48" s="693">
        <v>28155987.90764999</v>
      </c>
      <c r="F48" s="693">
        <v>30657962.705460001</v>
      </c>
      <c r="G48" s="693">
        <v>36290010.396580003</v>
      </c>
      <c r="H48" s="693">
        <v>29125084.770579997</v>
      </c>
      <c r="I48" s="693">
        <v>27898616.56832001</v>
      </c>
      <c r="J48" s="693">
        <v>29558886.572009999</v>
      </c>
      <c r="K48" s="780">
        <v>29870463.348880008</v>
      </c>
      <c r="L48" s="780">
        <v>30483764.823270001</v>
      </c>
      <c r="M48" s="780">
        <v>31386671.499980003</v>
      </c>
      <c r="N48" s="780">
        <v>31812494.534690004</v>
      </c>
      <c r="O48" s="781">
        <v>33736803.43853002</v>
      </c>
      <c r="P48" s="1034">
        <v>41168773.700960003</v>
      </c>
      <c r="Q48" s="829">
        <v>285041559.25722003</v>
      </c>
      <c r="R48" s="829">
        <v>380145520.26691002</v>
      </c>
      <c r="T48" s="47"/>
      <c r="U48"/>
    </row>
    <row r="49" spans="1:21" s="116" customFormat="1" ht="12.95" customHeight="1" x14ac:dyDescent="0.2">
      <c r="A49" s="226"/>
      <c r="B49" s="6"/>
      <c r="C49" s="262" t="s">
        <v>445</v>
      </c>
      <c r="D49" s="694">
        <v>347598842.9176501</v>
      </c>
      <c r="E49" s="693">
        <v>27019066.99389999</v>
      </c>
      <c r="F49" s="693">
        <v>30419209.906970002</v>
      </c>
      <c r="G49" s="693">
        <v>35963207.315380007</v>
      </c>
      <c r="H49" s="693">
        <v>27707437.60653</v>
      </c>
      <c r="I49" s="693">
        <v>27730694.157300007</v>
      </c>
      <c r="J49" s="693">
        <v>29047046.744889997</v>
      </c>
      <c r="K49" s="780">
        <v>29215994.014920007</v>
      </c>
      <c r="L49" s="780">
        <v>29853019.775510002</v>
      </c>
      <c r="M49" s="780">
        <v>30741110.358600006</v>
      </c>
      <c r="N49" s="780">
        <v>31128499.093750004</v>
      </c>
      <c r="O49" s="781">
        <v>33022585.763430018</v>
      </c>
      <c r="P49" s="1034">
        <v>40458391.933350004</v>
      </c>
      <c r="Q49" s="829">
        <v>278904779.44828004</v>
      </c>
      <c r="R49" s="829">
        <v>372306263.66452992</v>
      </c>
      <c r="T49" s="47"/>
      <c r="U49"/>
    </row>
    <row r="50" spans="1:21" s="116" customFormat="1" ht="12.95" customHeight="1" x14ac:dyDescent="0.2">
      <c r="A50" s="226"/>
      <c r="B50" s="6"/>
      <c r="C50" s="262" t="s">
        <v>446</v>
      </c>
      <c r="D50" s="694">
        <v>6734057.2102800002</v>
      </c>
      <c r="E50" s="693">
        <v>855622.79679999978</v>
      </c>
      <c r="F50" s="693">
        <v>-1164.8624299999999</v>
      </c>
      <c r="G50" s="693">
        <v>-359.43732</v>
      </c>
      <c r="H50" s="693">
        <v>1279770.4592400002</v>
      </c>
      <c r="I50" s="693">
        <v>-370.53176999999999</v>
      </c>
      <c r="J50" s="693">
        <v>324269.05044999992</v>
      </c>
      <c r="K50" s="780">
        <v>425357.50854000007</v>
      </c>
      <c r="L50" s="780">
        <v>399321.69917999994</v>
      </c>
      <c r="M50" s="780">
        <v>406157.93458000006</v>
      </c>
      <c r="N50" s="780">
        <v>462738.67777999985</v>
      </c>
      <c r="O50" s="781">
        <v>481677.19732000004</v>
      </c>
      <c r="P50" s="1034">
        <v>471870.06129999994</v>
      </c>
      <c r="Q50" s="829">
        <v>4250792.0566200009</v>
      </c>
      <c r="R50" s="829">
        <v>5104890.5536699994</v>
      </c>
      <c r="T50" s="47"/>
      <c r="U50"/>
    </row>
    <row r="51" spans="1:21" s="116" customFormat="1" ht="12.95" customHeight="1" x14ac:dyDescent="0.2">
      <c r="A51" s="226"/>
      <c r="B51" s="6"/>
      <c r="C51" s="262" t="s">
        <v>595</v>
      </c>
      <c r="D51" s="694">
        <v>673986.38629000005</v>
      </c>
      <c r="E51" s="693">
        <v>94098.920430000013</v>
      </c>
      <c r="F51" s="693">
        <v>78884.972540000002</v>
      </c>
      <c r="G51" s="693">
        <v>60359.762640000001</v>
      </c>
      <c r="H51" s="693">
        <v>1158.5587600000001</v>
      </c>
      <c r="I51" s="693">
        <v>16979.284460000003</v>
      </c>
      <c r="J51" s="693">
        <v>20718.087230000001</v>
      </c>
      <c r="K51" s="780">
        <v>72464.703370000003</v>
      </c>
      <c r="L51" s="780">
        <v>56476.737390000002</v>
      </c>
      <c r="M51" s="780">
        <v>89542.84629999999</v>
      </c>
      <c r="N51" s="780">
        <v>77067.478109999996</v>
      </c>
      <c r="O51" s="781">
        <v>68681.578200000004</v>
      </c>
      <c r="P51" s="1034">
        <v>79255.440900000001</v>
      </c>
      <c r="Q51" s="829">
        <v>482344.71471999999</v>
      </c>
      <c r="R51" s="829">
        <v>715688.3703300003</v>
      </c>
      <c r="T51" s="47"/>
      <c r="U51"/>
    </row>
    <row r="52" spans="1:21" s="116" customFormat="1" ht="12.95" customHeight="1" x14ac:dyDescent="0.2">
      <c r="A52" s="226"/>
      <c r="B52" s="6"/>
      <c r="C52" s="893" t="s">
        <v>703</v>
      </c>
      <c r="D52" s="694">
        <v>1996237.0893299999</v>
      </c>
      <c r="E52" s="693">
        <v>187199.19651999997</v>
      </c>
      <c r="F52" s="693">
        <v>161032.68838000001</v>
      </c>
      <c r="G52" s="693">
        <v>266802.75588000001</v>
      </c>
      <c r="H52" s="693">
        <v>136718.14605000001</v>
      </c>
      <c r="I52" s="693">
        <v>151313.65832999998</v>
      </c>
      <c r="J52" s="693">
        <v>166852.68943999999</v>
      </c>
      <c r="K52" s="780">
        <v>156647.12204999998</v>
      </c>
      <c r="L52" s="780">
        <v>174946.61119</v>
      </c>
      <c r="M52" s="780">
        <v>149860.36050000004</v>
      </c>
      <c r="N52" s="780">
        <v>144189.28504999998</v>
      </c>
      <c r="O52" s="781">
        <v>163858.89958</v>
      </c>
      <c r="P52" s="1034">
        <v>159256.26540999993</v>
      </c>
      <c r="Q52" s="829">
        <v>1403643.0375999999</v>
      </c>
      <c r="R52" s="829">
        <v>2018677.6783799999</v>
      </c>
      <c r="T52" s="47"/>
      <c r="U52"/>
    </row>
    <row r="53" spans="1:21" s="116" customFormat="1" ht="12.95" customHeight="1" x14ac:dyDescent="0.2">
      <c r="A53" s="232"/>
      <c r="B53" s="6"/>
      <c r="C53" s="262" t="s">
        <v>447</v>
      </c>
      <c r="D53" s="694">
        <v>34895620.157409996</v>
      </c>
      <c r="E53" s="693">
        <v>2950745.3368899999</v>
      </c>
      <c r="F53" s="693">
        <v>2955298.7779600001</v>
      </c>
      <c r="G53" s="693">
        <v>2673155.6937200003</v>
      </c>
      <c r="H53" s="693">
        <v>3072673.5658400008</v>
      </c>
      <c r="I53" s="693">
        <v>2830189.1092999992</v>
      </c>
      <c r="J53" s="693">
        <v>3200431.8798300009</v>
      </c>
      <c r="K53" s="780">
        <v>3199617.6478700005</v>
      </c>
      <c r="L53" s="780">
        <v>3242308.12683</v>
      </c>
      <c r="M53" s="780">
        <v>3591325.1740599996</v>
      </c>
      <c r="N53" s="780">
        <v>3599126.0161299999</v>
      </c>
      <c r="O53" s="781">
        <v>3239894.6960599995</v>
      </c>
      <c r="P53" s="1034">
        <v>3306268.2050799998</v>
      </c>
      <c r="Q53" s="829">
        <v>29281834.420999996</v>
      </c>
      <c r="R53" s="829">
        <v>37861034.229570001</v>
      </c>
      <c r="T53" s="47"/>
      <c r="U53"/>
    </row>
    <row r="54" spans="1:21" s="147" customFormat="1" ht="12.95" customHeight="1" x14ac:dyDescent="0.2">
      <c r="A54" s="226"/>
      <c r="B54" s="72"/>
      <c r="C54" s="262" t="s">
        <v>448</v>
      </c>
      <c r="D54" s="694">
        <v>1370032.5541699999</v>
      </c>
      <c r="E54" s="693">
        <v>106029.80654999998</v>
      </c>
      <c r="F54" s="693">
        <v>109758.89872</v>
      </c>
      <c r="G54" s="693">
        <v>141677.11374000003</v>
      </c>
      <c r="H54" s="693">
        <v>119623.50678999997</v>
      </c>
      <c r="I54" s="693">
        <v>113163.31339</v>
      </c>
      <c r="J54" s="693">
        <v>113001.45842</v>
      </c>
      <c r="K54" s="780">
        <v>113438.74163999999</v>
      </c>
      <c r="L54" s="780">
        <v>112997.81714</v>
      </c>
      <c r="M54" s="780">
        <v>113039.85761000001</v>
      </c>
      <c r="N54" s="780">
        <v>113567.87539000002</v>
      </c>
      <c r="O54" s="781">
        <v>113314.73936000002</v>
      </c>
      <c r="P54" s="1034">
        <v>144898.95798000001</v>
      </c>
      <c r="Q54" s="829">
        <v>1057046.2677200001</v>
      </c>
      <c r="R54" s="829">
        <v>1414512.0867300001</v>
      </c>
      <c r="T54" s="47"/>
      <c r="U54"/>
    </row>
    <row r="55" spans="1:21" s="147" customFormat="1" ht="12.95" customHeight="1" x14ac:dyDescent="0.2">
      <c r="A55" s="226"/>
      <c r="B55" s="72"/>
      <c r="C55" s="262" t="s">
        <v>694</v>
      </c>
      <c r="D55" s="694">
        <v>33525587.603239998</v>
      </c>
      <c r="E55" s="693">
        <v>2844715.5303400001</v>
      </c>
      <c r="F55" s="693">
        <v>2845539.8792400002</v>
      </c>
      <c r="G55" s="693">
        <v>2531478.5799800004</v>
      </c>
      <c r="H55" s="693">
        <v>2953050.0590500007</v>
      </c>
      <c r="I55" s="693">
        <v>2717025.7959099994</v>
      </c>
      <c r="J55" s="693">
        <v>3087430.4214100009</v>
      </c>
      <c r="K55" s="780">
        <v>3086178.9062300003</v>
      </c>
      <c r="L55" s="780">
        <v>3129310.30969</v>
      </c>
      <c r="M55" s="780">
        <v>3478285.3164499998</v>
      </c>
      <c r="N55" s="780">
        <v>3485558.1407399997</v>
      </c>
      <c r="O55" s="781">
        <v>3126579.9566999995</v>
      </c>
      <c r="P55" s="1034">
        <v>3161369.2470999998</v>
      </c>
      <c r="Q55" s="829">
        <v>28224788.153280001</v>
      </c>
      <c r="R55" s="829">
        <v>36446522.142839998</v>
      </c>
      <c r="T55" s="47"/>
      <c r="U55"/>
    </row>
    <row r="56" spans="1:21" s="116" customFormat="1" ht="12.95" customHeight="1" x14ac:dyDescent="0.2">
      <c r="A56" s="226" t="s">
        <v>695</v>
      </c>
      <c r="B56" s="6"/>
      <c r="C56" s="262"/>
      <c r="D56" s="694">
        <v>-2110424.0830099997</v>
      </c>
      <c r="E56" s="693">
        <v>-263566.28029999993</v>
      </c>
      <c r="F56" s="693">
        <v>-60647.133889999983</v>
      </c>
      <c r="G56" s="693">
        <v>-127356.07540000002</v>
      </c>
      <c r="H56" s="693">
        <v>-209045.89278000002</v>
      </c>
      <c r="I56" s="693">
        <v>-103944.70579000001</v>
      </c>
      <c r="J56" s="693">
        <v>-234594.86118000001</v>
      </c>
      <c r="K56" s="780">
        <v>-66070.658490000002</v>
      </c>
      <c r="L56" s="780">
        <v>-281092.41262999998</v>
      </c>
      <c r="M56" s="780">
        <v>-240917.82715999999</v>
      </c>
      <c r="N56" s="780">
        <v>-141231.06607999999</v>
      </c>
      <c r="O56" s="781">
        <v>-237464.49023999998</v>
      </c>
      <c r="P56" s="1034">
        <v>-139885.52539999998</v>
      </c>
      <c r="Q56" s="829">
        <v>-1654247.4397499997</v>
      </c>
      <c r="R56" s="829">
        <v>-2105816.9293399998</v>
      </c>
      <c r="T56" s="47"/>
      <c r="U56"/>
    </row>
    <row r="57" spans="1:21" s="116" customFormat="1" ht="12.95" customHeight="1" x14ac:dyDescent="0.2">
      <c r="A57" s="226" t="s">
        <v>449</v>
      </c>
      <c r="B57" s="6"/>
      <c r="C57" s="262"/>
      <c r="D57" s="694">
        <v>8967229.6326800007</v>
      </c>
      <c r="E57" s="693">
        <v>694651.05543999991</v>
      </c>
      <c r="F57" s="693">
        <v>871427.63555999997</v>
      </c>
      <c r="G57" s="693">
        <v>785185.15246999986</v>
      </c>
      <c r="H57" s="693">
        <v>811115.09230999998</v>
      </c>
      <c r="I57" s="693">
        <v>747974.62352999998</v>
      </c>
      <c r="J57" s="693">
        <v>738614.36834000004</v>
      </c>
      <c r="K57" s="780">
        <v>750647.66229999985</v>
      </c>
      <c r="L57" s="780">
        <v>745682.37309000001</v>
      </c>
      <c r="M57" s="780">
        <v>753705.78986999998</v>
      </c>
      <c r="N57" s="780">
        <v>987161.08422999992</v>
      </c>
      <c r="O57" s="781">
        <v>732046.29683000001</v>
      </c>
      <c r="P57" s="1034">
        <v>725408.85209999979</v>
      </c>
      <c r="Q57" s="829">
        <v>6992356.1425999999</v>
      </c>
      <c r="R57" s="829">
        <v>9343619.9860699978</v>
      </c>
      <c r="T57" s="47"/>
      <c r="U57"/>
    </row>
    <row r="58" spans="1:21" s="116" customFormat="1" ht="12.95" customHeight="1" x14ac:dyDescent="0.2">
      <c r="A58" s="680" t="s">
        <v>723</v>
      </c>
      <c r="B58" s="45"/>
      <c r="C58" s="309"/>
      <c r="D58" s="694">
        <v>2614051.4302481422</v>
      </c>
      <c r="E58" s="693">
        <v>211604.05320000241</v>
      </c>
      <c r="F58" s="693">
        <v>218081.70235999764</v>
      </c>
      <c r="G58" s="693">
        <v>368446.74869999796</v>
      </c>
      <c r="H58" s="693">
        <v>323515.02806999919</v>
      </c>
      <c r="I58" s="693">
        <v>204867.52880000049</v>
      </c>
      <c r="J58" s="693">
        <v>213558.4726099984</v>
      </c>
      <c r="K58" s="780">
        <v>169182.86257999751</v>
      </c>
      <c r="L58" s="780">
        <v>208112.57152000806</v>
      </c>
      <c r="M58" s="780">
        <v>554459.59859000437</v>
      </c>
      <c r="N58" s="780">
        <v>395905.53685999638</v>
      </c>
      <c r="O58" s="781">
        <v>388493.08280999085</v>
      </c>
      <c r="P58" s="1034">
        <v>215999.03192999409</v>
      </c>
      <c r="Q58" s="829">
        <v>2674093.7137699896</v>
      </c>
      <c r="R58" s="829">
        <v>3472226.2180299871</v>
      </c>
      <c r="T58" s="47"/>
      <c r="U58"/>
    </row>
    <row r="59" spans="1:21" s="147" customFormat="1" ht="12.95" customHeight="1" x14ac:dyDescent="0.2">
      <c r="A59" s="232" t="s">
        <v>592</v>
      </c>
      <c r="B59" s="72"/>
      <c r="C59" s="265"/>
      <c r="D59" s="705">
        <v>32168673.69701184</v>
      </c>
      <c r="E59" s="704">
        <v>2641440.9525399995</v>
      </c>
      <c r="F59" s="704">
        <v>2659842.25618</v>
      </c>
      <c r="G59" s="704">
        <v>2627224.80039</v>
      </c>
      <c r="H59" s="704">
        <v>4679245.3295999998</v>
      </c>
      <c r="I59" s="704">
        <v>2740385.3994899997</v>
      </c>
      <c r="J59" s="704">
        <v>2797763.0170300007</v>
      </c>
      <c r="K59" s="828">
        <v>2762385.4642399997</v>
      </c>
      <c r="L59" s="828">
        <v>2741474.1684299996</v>
      </c>
      <c r="M59" s="828">
        <v>2560184.5270899995</v>
      </c>
      <c r="N59" s="828">
        <v>2818833.3974799993</v>
      </c>
      <c r="O59" s="909">
        <v>2801548.6854300001</v>
      </c>
      <c r="P59" s="1033">
        <v>2881524.64965</v>
      </c>
      <c r="Q59" s="827">
        <v>26783344.638439998</v>
      </c>
      <c r="R59" s="827">
        <v>34711852.647549987</v>
      </c>
      <c r="T59" s="92"/>
      <c r="U59"/>
    </row>
    <row r="60" spans="1:21" s="147" customFormat="1" ht="6" customHeight="1" x14ac:dyDescent="0.2">
      <c r="A60" s="232"/>
      <c r="B60" s="72"/>
      <c r="C60" s="265"/>
      <c r="D60" s="705"/>
      <c r="E60" s="704"/>
      <c r="F60" s="704"/>
      <c r="G60" s="704"/>
      <c r="H60" s="704"/>
      <c r="I60" s="704"/>
      <c r="J60" s="704"/>
      <c r="K60" s="828"/>
      <c r="L60" s="828"/>
      <c r="M60" s="828"/>
      <c r="N60" s="828"/>
      <c r="O60" s="909"/>
      <c r="P60" s="1033"/>
      <c r="Q60" s="827"/>
      <c r="R60" s="827"/>
      <c r="T60" s="92"/>
      <c r="U60"/>
    </row>
    <row r="61" spans="1:21" s="147" customFormat="1" ht="12.95" customHeight="1" x14ac:dyDescent="0.2">
      <c r="A61" s="892" t="s">
        <v>696</v>
      </c>
      <c r="B61" s="72"/>
      <c r="C61" s="265"/>
      <c r="D61" s="705">
        <v>688344.28828563064</v>
      </c>
      <c r="E61" s="704">
        <v>60459.139749999995</v>
      </c>
      <c r="F61" s="704">
        <v>60750.194520000005</v>
      </c>
      <c r="G61" s="704">
        <v>59832.92197000001</v>
      </c>
      <c r="H61" s="704">
        <v>105838.84997000002</v>
      </c>
      <c r="I61" s="704">
        <v>63383.37631</v>
      </c>
      <c r="J61" s="704">
        <v>64099.251230000016</v>
      </c>
      <c r="K61" s="828">
        <v>64126.67237</v>
      </c>
      <c r="L61" s="828">
        <v>62805.781129999996</v>
      </c>
      <c r="M61" s="828">
        <v>305456.58912000002</v>
      </c>
      <c r="N61" s="828">
        <v>64611.293379999996</v>
      </c>
      <c r="O61" s="909">
        <v>63457.134859999991</v>
      </c>
      <c r="P61" s="1033">
        <v>65301.306789999988</v>
      </c>
      <c r="Q61" s="827">
        <v>859080.25516000006</v>
      </c>
      <c r="R61" s="827">
        <v>1040122.5114000001</v>
      </c>
      <c r="T61" s="92"/>
      <c r="U61"/>
    </row>
    <row r="62" spans="1:21" s="147" customFormat="1" ht="6" customHeight="1" x14ac:dyDescent="0.2">
      <c r="A62" s="232"/>
      <c r="B62" s="72"/>
      <c r="C62" s="265"/>
      <c r="D62" s="705"/>
      <c r="E62" s="704"/>
      <c r="F62" s="704"/>
      <c r="G62" s="704"/>
      <c r="H62" s="704"/>
      <c r="I62" s="704"/>
      <c r="J62" s="704"/>
      <c r="K62" s="828"/>
      <c r="L62" s="828"/>
      <c r="M62" s="828"/>
      <c r="N62" s="828"/>
      <c r="O62" s="909"/>
      <c r="P62" s="1033"/>
      <c r="Q62" s="827"/>
      <c r="R62" s="827"/>
      <c r="T62" s="92"/>
      <c r="U62"/>
    </row>
    <row r="63" spans="1:21" s="147" customFormat="1" ht="12.95" customHeight="1" x14ac:dyDescent="0.2">
      <c r="A63" s="892" t="s">
        <v>697</v>
      </c>
      <c r="B63" s="72"/>
      <c r="C63" s="265"/>
      <c r="D63" s="705">
        <v>-49856138.464207463</v>
      </c>
      <c r="E63" s="704">
        <v>-2712549.1580399871</v>
      </c>
      <c r="F63" s="704">
        <v>-4983769.2264299989</v>
      </c>
      <c r="G63" s="704">
        <v>5453421.3085100055</v>
      </c>
      <c r="H63" s="704">
        <v>-4595246.4551399983</v>
      </c>
      <c r="I63" s="704">
        <v>-2580246.5988200046</v>
      </c>
      <c r="J63" s="704">
        <v>-4529588.573309999</v>
      </c>
      <c r="K63" s="828">
        <v>-3071200.2101199999</v>
      </c>
      <c r="L63" s="828">
        <v>-3879923.9685899988</v>
      </c>
      <c r="M63" s="828">
        <v>-4508426.5160099976</v>
      </c>
      <c r="N63" s="828">
        <v>-4995471.008390002</v>
      </c>
      <c r="O63" s="909">
        <v>-5861240.8385300227</v>
      </c>
      <c r="P63" s="1033">
        <v>-13642315.254540011</v>
      </c>
      <c r="Q63" s="827">
        <v>-47663659.423450038</v>
      </c>
      <c r="R63" s="827">
        <v>-49906556.499410011</v>
      </c>
      <c r="T63" s="92"/>
      <c r="U63"/>
    </row>
    <row r="64" spans="1:21" s="147" customFormat="1" ht="12.95" customHeight="1" x14ac:dyDescent="0.2">
      <c r="A64" s="892" t="s">
        <v>698</v>
      </c>
      <c r="B64" s="72"/>
      <c r="C64" s="265"/>
      <c r="D64" s="705">
        <v>-84751758.621617466</v>
      </c>
      <c r="E64" s="704">
        <v>-5663294.4949299879</v>
      </c>
      <c r="F64" s="704">
        <v>-7939068.0043899976</v>
      </c>
      <c r="G64" s="704">
        <v>2780265.6147900075</v>
      </c>
      <c r="H64" s="704">
        <v>-7667920.0209800005</v>
      </c>
      <c r="I64" s="704">
        <v>-5410435.7081200033</v>
      </c>
      <c r="J64" s="704">
        <v>-7730020.453139998</v>
      </c>
      <c r="K64" s="828">
        <v>-6270817.8579900004</v>
      </c>
      <c r="L64" s="828">
        <v>-7122232.0954199955</v>
      </c>
      <c r="M64" s="828">
        <v>-8099751.6900699995</v>
      </c>
      <c r="N64" s="828">
        <v>-8594597.0245199986</v>
      </c>
      <c r="O64" s="909">
        <v>-9101135.5345900245</v>
      </c>
      <c r="P64" s="1033">
        <v>-16948583.459620014</v>
      </c>
      <c r="Q64" s="827">
        <v>-76945493.844450027</v>
      </c>
      <c r="R64" s="827">
        <v>-87767590.728980035</v>
      </c>
      <c r="T64" s="92"/>
      <c r="U64"/>
    </row>
    <row r="65" spans="1:42" s="147" customFormat="1" ht="12.95" customHeight="1" x14ac:dyDescent="0.2">
      <c r="A65" s="892" t="s">
        <v>699</v>
      </c>
      <c r="B65" s="72"/>
      <c r="C65" s="265"/>
      <c r="D65" s="705">
        <v>-3964509.1370299645</v>
      </c>
      <c r="E65" s="704">
        <v>-223209.08656999469</v>
      </c>
      <c r="F65" s="704">
        <v>4295058.8962100074</v>
      </c>
      <c r="G65" s="704">
        <v>140176.82988001406</v>
      </c>
      <c r="H65" s="704">
        <v>-14135408.678170003</v>
      </c>
      <c r="I65" s="704">
        <v>91122.117399983108</v>
      </c>
      <c r="J65" s="704">
        <v>252401.20637000352</v>
      </c>
      <c r="K65" s="828">
        <v>1902567.3954200149</v>
      </c>
      <c r="L65" s="828">
        <v>-1856339.3093400002</v>
      </c>
      <c r="M65" s="828">
        <v>331309.01348999888</v>
      </c>
      <c r="N65" s="828">
        <v>-188626.22262997925</v>
      </c>
      <c r="O65" s="909">
        <v>-147262.90589001775</v>
      </c>
      <c r="P65" s="1033">
        <v>1867779.3094400093</v>
      </c>
      <c r="Q65" s="827">
        <v>-11882458.07390999</v>
      </c>
      <c r="R65" s="827">
        <v>-7670431.4343899637</v>
      </c>
      <c r="T65" s="92"/>
      <c r="U65"/>
    </row>
    <row r="66" spans="1:42" s="147" customFormat="1" ht="12.95" customHeight="1" x14ac:dyDescent="0.2">
      <c r="A66" s="911" t="s">
        <v>700</v>
      </c>
      <c r="B66" s="400"/>
      <c r="C66" s="401"/>
      <c r="D66" s="709">
        <v>18341223.377228439</v>
      </c>
      <c r="E66" s="708">
        <v>13905987.651138358</v>
      </c>
      <c r="F66" s="708">
        <v>18201046.547348365</v>
      </c>
      <c r="G66" s="708">
        <v>18341223.377228379</v>
      </c>
      <c r="H66" s="708">
        <v>4205814.6990584359</v>
      </c>
      <c r="I66" s="708">
        <v>4296936.816458419</v>
      </c>
      <c r="J66" s="708">
        <v>4549338.0228284225</v>
      </c>
      <c r="K66" s="782">
        <v>6451905.4182484373</v>
      </c>
      <c r="L66" s="782">
        <v>4595566.1089084372</v>
      </c>
      <c r="M66" s="782">
        <v>4926875.1223984361</v>
      </c>
      <c r="N66" s="782">
        <v>4738248.8997684568</v>
      </c>
      <c r="O66" s="783">
        <v>4590985.9938784391</v>
      </c>
      <c r="P66" s="1035">
        <v>6458765.3033184484</v>
      </c>
      <c r="Q66" s="830">
        <v>6458765.3033184409</v>
      </c>
      <c r="R66" s="830">
        <v>6458765.3033186197</v>
      </c>
      <c r="T66" s="92"/>
      <c r="U66" s="395"/>
    </row>
    <row r="67" spans="1:42" s="87" customFormat="1" ht="11.1" customHeight="1" x14ac:dyDescent="0.2">
      <c r="A67" s="26" t="s">
        <v>223</v>
      </c>
      <c r="B67" s="26"/>
      <c r="C67" s="26"/>
      <c r="D67" s="831"/>
      <c r="E67" s="832"/>
      <c r="F67" s="832"/>
      <c r="G67" s="832"/>
      <c r="H67" s="832"/>
      <c r="I67" s="832"/>
      <c r="J67" s="832"/>
      <c r="K67" s="832"/>
      <c r="L67" s="832"/>
      <c r="M67" s="832"/>
      <c r="N67" s="832"/>
      <c r="O67" s="832"/>
      <c r="P67" s="832"/>
      <c r="Q67" s="832"/>
      <c r="R67" s="832"/>
      <c r="S67" s="832"/>
      <c r="T67" s="832"/>
      <c r="U67" s="420"/>
      <c r="V67" s="420"/>
      <c r="W67" s="420"/>
      <c r="X67" s="420"/>
      <c r="Y67" s="420"/>
      <c r="AA67" s="68"/>
    </row>
    <row r="68" spans="1:42" s="87" customFormat="1" ht="11.1" customHeight="1" x14ac:dyDescent="0.2">
      <c r="A68" s="631" t="s">
        <v>755</v>
      </c>
      <c r="B68" s="26"/>
      <c r="C68" s="26"/>
      <c r="D68" s="833"/>
      <c r="E68" s="834"/>
      <c r="F68" s="834"/>
      <c r="G68" s="834"/>
      <c r="H68" s="834"/>
      <c r="I68" s="833"/>
      <c r="J68" s="833"/>
      <c r="K68" s="833"/>
      <c r="L68" s="833"/>
      <c r="M68" s="833"/>
      <c r="N68" s="833"/>
      <c r="O68" s="833"/>
      <c r="P68" s="833"/>
      <c r="Q68" s="833"/>
      <c r="R68" s="833"/>
      <c r="S68" s="833"/>
      <c r="T68" s="833"/>
      <c r="U68" s="421"/>
      <c r="V68" s="421"/>
      <c r="W68" s="421"/>
      <c r="X68" s="421"/>
      <c r="Y68" s="421"/>
      <c r="Z68" s="421"/>
      <c r="AA68" s="68"/>
    </row>
    <row r="69" spans="1:42" s="87" customFormat="1" ht="11.1" customHeight="1" x14ac:dyDescent="0.2">
      <c r="A69" s="26" t="s">
        <v>21</v>
      </c>
      <c r="B69" s="26"/>
      <c r="C69" s="26"/>
      <c r="D69" s="835"/>
      <c r="E69" s="836"/>
      <c r="F69" s="836"/>
      <c r="G69" s="836"/>
      <c r="H69" s="836"/>
      <c r="I69" s="837"/>
      <c r="J69" s="837"/>
      <c r="K69" s="837"/>
      <c r="L69" s="837"/>
      <c r="M69" s="837"/>
      <c r="N69" s="837"/>
      <c r="O69" s="837"/>
      <c r="P69" s="837"/>
      <c r="Q69" s="837"/>
      <c r="R69" s="837"/>
      <c r="S69" s="837"/>
      <c r="T69" s="837"/>
      <c r="U69"/>
      <c r="V69"/>
      <c r="W69"/>
      <c r="X69"/>
      <c r="Y69"/>
      <c r="Z69"/>
      <c r="AA69" s="68"/>
    </row>
    <row r="70" spans="1:42" s="87" customFormat="1" ht="11.1" customHeight="1" x14ac:dyDescent="0.2">
      <c r="A70" s="631" t="s">
        <v>741</v>
      </c>
      <c r="B70" s="26"/>
      <c r="C70" s="26"/>
      <c r="D70" s="838"/>
      <c r="E70" s="839"/>
      <c r="F70" s="839"/>
      <c r="G70" s="839"/>
      <c r="H70" s="839"/>
      <c r="I70" s="838"/>
      <c r="J70" s="838"/>
      <c r="K70" s="838"/>
      <c r="L70" s="838"/>
      <c r="M70" s="838"/>
      <c r="N70" s="838"/>
      <c r="O70" s="838"/>
      <c r="P70" s="838"/>
      <c r="Q70" s="838"/>
      <c r="R70" s="838"/>
      <c r="S70" s="838"/>
      <c r="T70" s="838"/>
      <c r="U70" s="422"/>
      <c r="V70" s="422"/>
      <c r="W70" s="422"/>
      <c r="X70" s="422"/>
      <c r="Y70" s="422"/>
      <c r="Z70" s="422"/>
      <c r="AA70" s="68"/>
    </row>
    <row r="71" spans="1:42" s="87" customFormat="1" ht="11.1" customHeight="1" x14ac:dyDescent="0.2">
      <c r="A71" s="631" t="s">
        <v>20</v>
      </c>
      <c r="B71" s="26"/>
      <c r="C71" s="26"/>
      <c r="D71" s="724"/>
      <c r="E71" s="730"/>
      <c r="F71" s="730"/>
      <c r="G71" s="730"/>
      <c r="H71" s="730"/>
      <c r="I71" s="724"/>
      <c r="J71" s="724"/>
      <c r="K71" s="724"/>
      <c r="L71" s="724"/>
      <c r="M71" s="724"/>
      <c r="N71" s="724"/>
      <c r="O71" s="724"/>
      <c r="P71" s="724"/>
      <c r="Q71" s="724"/>
      <c r="R71" s="724"/>
      <c r="S71" s="724"/>
      <c r="T71" s="724"/>
      <c r="U71" s="423"/>
      <c r="V71" s="423"/>
      <c r="W71" s="423"/>
      <c r="X71" s="423"/>
      <c r="Y71" s="423"/>
      <c r="Z71" s="423"/>
      <c r="AA71" s="68"/>
    </row>
    <row r="72" spans="1:42" s="87" customFormat="1" ht="11.1" customHeight="1" x14ac:dyDescent="0.2">
      <c r="A72" s="631" t="s">
        <v>704</v>
      </c>
      <c r="B72" s="26"/>
      <c r="C72" s="26"/>
      <c r="D72" s="724"/>
      <c r="E72" s="730"/>
      <c r="F72" s="730"/>
      <c r="G72" s="730"/>
      <c r="H72" s="730"/>
      <c r="I72" s="724"/>
      <c r="J72" s="724"/>
      <c r="K72" s="724"/>
      <c r="L72" s="724"/>
      <c r="M72" s="724"/>
      <c r="N72" s="724"/>
      <c r="O72" s="724"/>
      <c r="P72" s="724"/>
      <c r="Q72" s="724"/>
      <c r="R72" s="724"/>
      <c r="S72" s="724"/>
      <c r="T72" s="724"/>
      <c r="U72" s="423"/>
      <c r="V72" s="423"/>
      <c r="W72" s="423"/>
      <c r="X72" s="423"/>
      <c r="Y72" s="423"/>
      <c r="Z72" s="423"/>
      <c r="AA72" s="68"/>
    </row>
    <row r="73" spans="1:42" s="87" customFormat="1" ht="11.1" customHeight="1" x14ac:dyDescent="0.2">
      <c r="A73" s="631"/>
      <c r="B73" s="26"/>
      <c r="C73" s="26"/>
      <c r="D73" s="693"/>
      <c r="E73" s="780"/>
      <c r="F73" s="780"/>
      <c r="G73" s="780"/>
      <c r="H73" s="780"/>
      <c r="I73" s="693"/>
      <c r="J73" s="693"/>
      <c r="K73" s="693"/>
      <c r="L73" s="693"/>
      <c r="M73" s="693"/>
      <c r="N73" s="693"/>
      <c r="O73" s="693"/>
      <c r="P73" s="693"/>
      <c r="Q73" s="693"/>
      <c r="R73" s="693"/>
      <c r="S73" s="693"/>
      <c r="T73" s="693"/>
      <c r="U73" s="47"/>
      <c r="V73" s="47"/>
      <c r="W73" s="47"/>
      <c r="X73" s="47"/>
      <c r="Y73" s="47"/>
      <c r="Z73" s="47"/>
      <c r="AA73" s="68"/>
    </row>
    <row r="74" spans="1:42" s="87" customFormat="1" ht="20.25" customHeight="1" x14ac:dyDescent="0.2">
      <c r="A74" s="26"/>
      <c r="B74" s="26"/>
      <c r="C74" s="26"/>
      <c r="D74" s="693"/>
      <c r="E74" s="831"/>
      <c r="F74" s="780"/>
      <c r="G74" s="780"/>
      <c r="H74" s="840"/>
      <c r="I74" s="693"/>
      <c r="J74" s="693"/>
      <c r="K74" s="693"/>
      <c r="L74" s="693"/>
      <c r="M74" s="693"/>
      <c r="N74" s="693"/>
      <c r="O74" s="693"/>
      <c r="P74" s="693"/>
      <c r="Q74" s="693"/>
      <c r="R74" s="693"/>
      <c r="S74" s="693"/>
      <c r="T74" s="693"/>
      <c r="U74" s="424"/>
      <c r="V74" s="47"/>
      <c r="W74" s="47"/>
      <c r="X74" s="47"/>
      <c r="Y74" s="47"/>
      <c r="Z74" s="47"/>
      <c r="AA74" s="68"/>
    </row>
    <row r="75" spans="1:42" s="87" customFormat="1" x14ac:dyDescent="0.2">
      <c r="A75" s="64" t="str">
        <f>A1</f>
        <v>Boletim Estatístico da Previdência Social - Vol. 19 Nº 09</v>
      </c>
      <c r="B75" s="51"/>
      <c r="C75" s="51"/>
      <c r="D75" s="729"/>
      <c r="E75" s="831"/>
      <c r="F75" s="831"/>
      <c r="G75" s="831"/>
      <c r="H75" s="831"/>
      <c r="I75" s="831"/>
      <c r="J75" s="831"/>
      <c r="K75" s="831"/>
      <c r="L75" s="831"/>
      <c r="M75" s="831"/>
      <c r="N75" s="831"/>
      <c r="O75" s="831"/>
      <c r="P75" s="831"/>
      <c r="Q75" s="831"/>
      <c r="R75" s="1112">
        <f>R1</f>
        <v>41883</v>
      </c>
      <c r="S75" s="1112"/>
      <c r="T75" s="831"/>
      <c r="AA75" s="68"/>
    </row>
    <row r="76" spans="1:42" s="87" customFormat="1" x14ac:dyDescent="0.2">
      <c r="A76" s="18"/>
      <c r="B76" s="425"/>
      <c r="C76" s="18"/>
      <c r="D76" s="729"/>
      <c r="E76" s="729"/>
      <c r="F76" s="831"/>
      <c r="G76" s="831"/>
      <c r="H76" s="831"/>
      <c r="I76" s="831"/>
      <c r="J76" s="831"/>
      <c r="K76" s="831"/>
      <c r="L76" s="831"/>
      <c r="M76" s="831"/>
      <c r="N76" s="831"/>
      <c r="O76" s="831"/>
      <c r="P76" s="831"/>
      <c r="Q76" s="831"/>
      <c r="R76" s="831"/>
      <c r="S76" s="831"/>
      <c r="T76" s="831"/>
      <c r="AA76" s="526"/>
    </row>
    <row r="77" spans="1:42" s="87" customFormat="1" ht="17.45" customHeight="1" thickBot="1" x14ac:dyDescent="0.25">
      <c r="A77" s="342"/>
      <c r="B77" s="342"/>
      <c r="C77" s="342"/>
      <c r="D77" s="841"/>
      <c r="E77" s="841"/>
      <c r="F77" s="831"/>
      <c r="G77" s="831"/>
      <c r="H77" s="831"/>
      <c r="I77" s="831"/>
      <c r="J77" s="831"/>
      <c r="K77" s="831"/>
      <c r="L77" s="831"/>
      <c r="M77" s="831"/>
      <c r="N77" s="831"/>
      <c r="O77" s="831"/>
      <c r="P77" s="831"/>
      <c r="Q77" s="831"/>
      <c r="R77" s="831"/>
      <c r="S77" s="831"/>
      <c r="T77" s="831"/>
      <c r="AA77" s="68"/>
    </row>
    <row r="78" spans="1:42" s="87" customFormat="1" ht="17.45" customHeight="1" thickBot="1" x14ac:dyDescent="0.25">
      <c r="A78" s="18"/>
      <c r="B78" s="18"/>
      <c r="C78" s="18"/>
      <c r="D78" s="729"/>
      <c r="E78" s="729"/>
      <c r="F78" s="831"/>
      <c r="G78" s="831"/>
      <c r="H78" s="831"/>
      <c r="I78" s="831"/>
      <c r="J78" s="831"/>
      <c r="K78" s="831"/>
      <c r="L78" s="831"/>
      <c r="M78" s="831"/>
      <c r="N78" s="831"/>
      <c r="O78" s="831"/>
      <c r="P78" s="831"/>
      <c r="Q78" s="831"/>
      <c r="R78" s="831"/>
      <c r="S78" s="831"/>
      <c r="T78" s="831"/>
      <c r="AA78" s="43"/>
      <c r="AB78" s="1362" t="s">
        <v>719</v>
      </c>
      <c r="AC78" s="1363"/>
      <c r="AD78" s="1364"/>
      <c r="AE78" s="18"/>
      <c r="AF78" s="18"/>
      <c r="AG78" s="18"/>
      <c r="AH78" s="183" t="s">
        <v>567</v>
      </c>
      <c r="AI78" s="478"/>
      <c r="AK78" s="183" t="s">
        <v>568</v>
      </c>
      <c r="AL78" s="478"/>
      <c r="AM78" s="478"/>
      <c r="AN78" s="18"/>
      <c r="AO78" s="18"/>
    </row>
    <row r="79" spans="1:42" s="87" customFormat="1" ht="17.45" customHeight="1" x14ac:dyDescent="0.2">
      <c r="A79" s="18"/>
      <c r="B79" s="18"/>
      <c r="C79" s="18"/>
      <c r="D79" s="729"/>
      <c r="E79" s="729"/>
      <c r="F79" s="831"/>
      <c r="G79" s="831"/>
      <c r="H79" s="831"/>
      <c r="I79" s="831"/>
      <c r="J79" s="831"/>
      <c r="K79" s="831"/>
      <c r="L79" s="831"/>
      <c r="M79" s="831"/>
      <c r="N79" s="831"/>
      <c r="O79" s="831"/>
      <c r="P79" s="831"/>
      <c r="Q79" s="831"/>
      <c r="R79" s="831"/>
      <c r="S79" s="831"/>
      <c r="T79" s="831"/>
      <c r="AA79" s="43"/>
      <c r="AB79" s="18"/>
      <c r="AC79" s="18"/>
      <c r="AD79" s="18"/>
      <c r="AE79" s="18"/>
      <c r="AF79" s="18"/>
      <c r="AG79" s="18"/>
      <c r="AH79" s="18"/>
      <c r="AI79" s="18"/>
      <c r="AJ79" s="18"/>
      <c r="AK79" s="18"/>
      <c r="AL79" s="18"/>
      <c r="AM79" s="18"/>
      <c r="AN79" s="18"/>
      <c r="AO79" s="18"/>
    </row>
    <row r="80" spans="1:42" s="87" customFormat="1" ht="17.45" customHeight="1" x14ac:dyDescent="0.2">
      <c r="A80" s="18"/>
      <c r="B80" s="18"/>
      <c r="C80" s="18"/>
      <c r="D80" s="729"/>
      <c r="E80" s="729"/>
      <c r="F80" s="831"/>
      <c r="G80" s="831"/>
      <c r="H80" s="831"/>
      <c r="I80" s="831"/>
      <c r="J80" s="831"/>
      <c r="K80" s="831"/>
      <c r="L80" s="831"/>
      <c r="M80" s="831"/>
      <c r="N80" s="831"/>
      <c r="O80" s="831"/>
      <c r="P80" s="831"/>
      <c r="Q80" s="831"/>
      <c r="R80" s="831"/>
      <c r="S80" s="831"/>
      <c r="T80" s="831"/>
      <c r="AA80" s="538"/>
      <c r="AB80" s="342"/>
      <c r="AC80" s="52" t="s">
        <v>450</v>
      </c>
      <c r="AD80" s="16" t="s">
        <v>286</v>
      </c>
      <c r="AE80" s="16"/>
      <c r="AF80" s="16"/>
      <c r="AG80" s="342"/>
      <c r="AI80" s="475" t="s">
        <v>450</v>
      </c>
      <c r="AJ80" s="476" t="s">
        <v>286</v>
      </c>
      <c r="AL80" s="475" t="s">
        <v>450</v>
      </c>
      <c r="AM80" s="476" t="s">
        <v>286</v>
      </c>
      <c r="AO80" s="199" t="s">
        <v>535</v>
      </c>
      <c r="AP80" s="199" t="s">
        <v>536</v>
      </c>
    </row>
    <row r="81" spans="1:44" s="87" customFormat="1" ht="17.45" customHeight="1" x14ac:dyDescent="0.2">
      <c r="A81" s="18"/>
      <c r="B81" s="18"/>
      <c r="C81" s="18"/>
      <c r="D81" s="729"/>
      <c r="E81" s="729"/>
      <c r="F81" s="831"/>
      <c r="G81" s="831"/>
      <c r="H81" s="831"/>
      <c r="I81" s="831"/>
      <c r="J81" s="831"/>
      <c r="K81" s="831"/>
      <c r="L81" s="831"/>
      <c r="M81" s="831"/>
      <c r="N81" s="831"/>
      <c r="O81" s="831"/>
      <c r="P81" s="831"/>
      <c r="Q81" s="831"/>
      <c r="R81" s="831"/>
      <c r="S81" s="831"/>
      <c r="T81" s="831"/>
      <c r="AA81" s="43"/>
      <c r="AB81" s="629" t="str">
        <f>'22'!Q110</f>
        <v>Set/2013</v>
      </c>
      <c r="AC81" s="51">
        <f>AI245</f>
        <v>25025062.131340005</v>
      </c>
      <c r="AD81" s="51">
        <f>AJ245</f>
        <v>36788413.173040017</v>
      </c>
      <c r="AE81" s="51"/>
      <c r="AF81" s="51"/>
      <c r="AH81" s="343" t="s">
        <v>569</v>
      </c>
      <c r="AI81" s="477">
        <v>3945974.3196399994</v>
      </c>
      <c r="AJ81" s="477">
        <v>4671814.2506100005</v>
      </c>
      <c r="AK81" s="343" t="s">
        <v>569</v>
      </c>
      <c r="AL81" s="477">
        <f t="shared" ref="AL81:AL144" si="0">AP81*AI81</f>
        <v>10129854.112055106</v>
      </c>
      <c r="AM81" s="477">
        <f>AJ81*AP81</f>
        <v>11993184.183118787</v>
      </c>
      <c r="AN81" s="343" t="s">
        <v>569</v>
      </c>
      <c r="AO81" s="472">
        <v>1598.24</v>
      </c>
      <c r="AP81" s="539">
        <f t="shared" ref="AP81:AP144" si="1">$AO$257/AO81</f>
        <v>2.5671363499849833</v>
      </c>
      <c r="AQ81" s="539"/>
    </row>
    <row r="82" spans="1:44" s="87" customFormat="1" ht="17.45" customHeight="1" x14ac:dyDescent="0.2">
      <c r="A82" s="18"/>
      <c r="B82" s="18"/>
      <c r="C82" s="18"/>
      <c r="D82" s="729"/>
      <c r="E82" s="729"/>
      <c r="F82" s="831"/>
      <c r="G82" s="831"/>
      <c r="H82" s="831"/>
      <c r="I82" s="831"/>
      <c r="J82" s="831"/>
      <c r="K82" s="831"/>
      <c r="L82" s="831"/>
      <c r="M82" s="831"/>
      <c r="N82" s="831"/>
      <c r="O82" s="831"/>
      <c r="P82" s="831"/>
      <c r="Q82" s="831"/>
      <c r="R82" s="831"/>
      <c r="S82" s="831"/>
      <c r="T82" s="831"/>
      <c r="AA82" s="43"/>
      <c r="AB82" s="629" t="str">
        <f>'22'!Q111</f>
        <v>Out</v>
      </c>
      <c r="AC82" s="51">
        <f>E$9-E$59-E$61</f>
        <v>25443438.749610003</v>
      </c>
      <c r="AD82" s="51">
        <f>E$48</f>
        <v>28155987.90764999</v>
      </c>
      <c r="AE82" s="51"/>
      <c r="AF82" s="51"/>
      <c r="AH82" s="18" t="s">
        <v>500</v>
      </c>
      <c r="AI82" s="477">
        <v>4083065.2938199993</v>
      </c>
      <c r="AJ82" s="477">
        <v>4670670.5460199993</v>
      </c>
      <c r="AK82" s="18" t="s">
        <v>500</v>
      </c>
      <c r="AL82" s="477">
        <f t="shared" si="0"/>
        <v>10476541.296036419</v>
      </c>
      <c r="AM82" s="477">
        <f>AJ82*AP82</f>
        <v>11984249.414189423</v>
      </c>
      <c r="AN82" s="18" t="s">
        <v>500</v>
      </c>
      <c r="AO82" s="472">
        <v>1599.04</v>
      </c>
      <c r="AP82" s="539">
        <f t="shared" si="1"/>
        <v>2.565852011206724</v>
      </c>
      <c r="AQ82" s="539"/>
    </row>
    <row r="83" spans="1:44" s="87" customFormat="1" ht="17.45" customHeight="1" x14ac:dyDescent="0.2">
      <c r="A83" s="18"/>
      <c r="B83" s="18"/>
      <c r="C83" s="18"/>
      <c r="D83" s="729"/>
      <c r="E83" s="729"/>
      <c r="F83" s="729"/>
      <c r="G83" s="831"/>
      <c r="H83" s="831"/>
      <c r="I83" s="831"/>
      <c r="J83" s="831"/>
      <c r="K83" s="831"/>
      <c r="L83" s="831"/>
      <c r="M83" s="831"/>
      <c r="N83" s="831"/>
      <c r="O83" s="831"/>
      <c r="P83" s="831"/>
      <c r="Q83" s="831"/>
      <c r="R83" s="831"/>
      <c r="S83" s="831"/>
      <c r="T83" s="831"/>
      <c r="AB83" s="629" t="str">
        <f>'22'!Q112</f>
        <v>Nov</v>
      </c>
      <c r="AC83" s="51">
        <f>F$9-F$59-F$61</f>
        <v>25674193.479030002</v>
      </c>
      <c r="AD83" s="51">
        <f>F$48</f>
        <v>30657962.705460001</v>
      </c>
      <c r="AE83" s="51"/>
      <c r="AF83" s="51"/>
      <c r="AG83" s="51"/>
      <c r="AH83" s="18" t="s">
        <v>501</v>
      </c>
      <c r="AI83" s="477">
        <v>4333327.9000150012</v>
      </c>
      <c r="AJ83" s="477">
        <v>4781336.0665100003</v>
      </c>
      <c r="AK83" s="18" t="s">
        <v>501</v>
      </c>
      <c r="AL83" s="477">
        <f t="shared" si="0"/>
        <v>11104233.936851421</v>
      </c>
      <c r="AM83" s="477">
        <f t="shared" ref="AM83:AM144" si="2">AJ83*AP83</f>
        <v>12252263.257771986</v>
      </c>
      <c r="AN83" s="18" t="s">
        <v>501</v>
      </c>
      <c r="AO83" s="472">
        <v>1601.12</v>
      </c>
      <c r="AP83" s="539">
        <f t="shared" si="1"/>
        <v>2.5625187368841811</v>
      </c>
      <c r="AQ83" s="539"/>
    </row>
    <row r="84" spans="1:44" s="87" customFormat="1" ht="17.45" customHeight="1" x14ac:dyDescent="0.2">
      <c r="A84" s="18"/>
      <c r="B84" s="18"/>
      <c r="C84" s="18"/>
      <c r="D84" s="729"/>
      <c r="E84" s="729"/>
      <c r="F84" s="729"/>
      <c r="G84" s="831"/>
      <c r="H84" s="831"/>
      <c r="I84" s="831"/>
      <c r="J84" s="831"/>
      <c r="K84" s="831"/>
      <c r="L84" s="831"/>
      <c r="M84" s="831"/>
      <c r="N84" s="831"/>
      <c r="O84" s="831"/>
      <c r="P84" s="831"/>
      <c r="Q84" s="831"/>
      <c r="R84" s="831"/>
      <c r="S84" s="831"/>
      <c r="T84" s="831"/>
      <c r="AB84" s="629" t="str">
        <f>'22'!Q113</f>
        <v>Dez</v>
      </c>
      <c r="AC84" s="51">
        <f>G$9-G$59-G$61</f>
        <v>41743431.705090009</v>
      </c>
      <c r="AD84" s="51">
        <f>G$48</f>
        <v>36290010.396580003</v>
      </c>
      <c r="AE84" s="51"/>
      <c r="AF84" s="51"/>
      <c r="AG84" s="51"/>
      <c r="AH84" s="18" t="s">
        <v>502</v>
      </c>
      <c r="AI84" s="477">
        <v>4169353.554155</v>
      </c>
      <c r="AJ84" s="477">
        <v>4810729.6545699993</v>
      </c>
      <c r="AK84" s="18" t="s">
        <v>502</v>
      </c>
      <c r="AL84" s="477">
        <f t="shared" si="0"/>
        <v>10674446.321724335</v>
      </c>
      <c r="AM84" s="477">
        <f t="shared" si="2"/>
        <v>12316507.774894699</v>
      </c>
      <c r="AN84" s="18" t="s">
        <v>502</v>
      </c>
      <c r="AO84" s="472">
        <v>1602.56</v>
      </c>
      <c r="AP84" s="539">
        <f t="shared" si="1"/>
        <v>2.5602161541533546</v>
      </c>
      <c r="AQ84" s="539"/>
    </row>
    <row r="85" spans="1:44" s="87" customFormat="1" ht="17.45" customHeight="1" x14ac:dyDescent="0.2">
      <c r="A85" s="18"/>
      <c r="B85" s="18"/>
      <c r="C85" s="18"/>
      <c r="D85" s="729"/>
      <c r="E85" s="729"/>
      <c r="F85" s="729"/>
      <c r="G85" s="831"/>
      <c r="H85" s="831"/>
      <c r="I85" s="831"/>
      <c r="J85" s="831"/>
      <c r="K85" s="831"/>
      <c r="L85" s="831"/>
      <c r="M85" s="831"/>
      <c r="N85" s="831"/>
      <c r="O85" s="831"/>
      <c r="P85" s="831"/>
      <c r="Q85" s="831"/>
      <c r="R85" s="831"/>
      <c r="S85" s="831"/>
      <c r="T85" s="831"/>
      <c r="AB85" s="629" t="str">
        <f>'22'!Q114</f>
        <v>Jan/2014</v>
      </c>
      <c r="AC85" s="51">
        <f>H$9-H$59-H$61</f>
        <v>24529838.315439999</v>
      </c>
      <c r="AD85" s="51">
        <f>H$48</f>
        <v>29125084.770579997</v>
      </c>
      <c r="AE85" s="51"/>
      <c r="AF85" s="51"/>
      <c r="AG85" s="51"/>
      <c r="AH85" s="18" t="s">
        <v>512</v>
      </c>
      <c r="AI85" s="477">
        <v>4372227.1436450006</v>
      </c>
      <c r="AJ85" s="477">
        <v>4995425.7235500002</v>
      </c>
      <c r="AK85" s="18" t="s">
        <v>512</v>
      </c>
      <c r="AL85" s="477">
        <f t="shared" si="0"/>
        <v>11199437.336218329</v>
      </c>
      <c r="AM85" s="477">
        <f t="shared" si="2"/>
        <v>12795757.29269884</v>
      </c>
      <c r="AN85" s="18" t="s">
        <v>512</v>
      </c>
      <c r="AO85" s="472">
        <v>1601.76</v>
      </c>
      <c r="AP85" s="539">
        <f t="shared" si="1"/>
        <v>2.5614948556587751</v>
      </c>
      <c r="AQ85" s="539"/>
    </row>
    <row r="86" spans="1:44" ht="17.45" customHeight="1" x14ac:dyDescent="0.2">
      <c r="A86" s="18"/>
      <c r="B86" s="18"/>
      <c r="C86" s="18"/>
      <c r="D86" s="729"/>
      <c r="E86" s="729"/>
      <c r="F86" s="729"/>
      <c r="AB86" s="629" t="str">
        <f>'22'!Q115</f>
        <v>Fev</v>
      </c>
      <c r="AC86" s="51">
        <f>I$9-I$59-I$61</f>
        <v>25318369.969500005</v>
      </c>
      <c r="AD86" s="51">
        <f>I$48</f>
        <v>27898616.56832001</v>
      </c>
      <c r="AE86" s="51"/>
      <c r="AF86" s="51"/>
      <c r="AG86" s="51"/>
      <c r="AH86" s="18" t="s">
        <v>513</v>
      </c>
      <c r="AI86" s="477">
        <v>4419683.2481349995</v>
      </c>
      <c r="AJ86" s="477">
        <v>5056695.9727600003</v>
      </c>
      <c r="AK86" s="18" t="s">
        <v>513</v>
      </c>
      <c r="AL86" s="477">
        <f t="shared" si="0"/>
        <v>11287101.33935844</v>
      </c>
      <c r="AM86" s="477">
        <f t="shared" si="2"/>
        <v>12913920.90393634</v>
      </c>
      <c r="AN86" s="18" t="s">
        <v>513</v>
      </c>
      <c r="AO86" s="472">
        <v>1606.57</v>
      </c>
      <c r="AP86" s="539">
        <f t="shared" si="1"/>
        <v>2.5538258525927908</v>
      </c>
      <c r="AQ86" s="539"/>
      <c r="AR86" s="87"/>
    </row>
    <row r="87" spans="1:44" ht="17.45" customHeight="1" x14ac:dyDescent="0.2">
      <c r="A87" s="18"/>
      <c r="B87" s="18"/>
      <c r="C87" s="18"/>
      <c r="D87" s="729"/>
      <c r="E87" s="729"/>
      <c r="F87" s="729"/>
      <c r="AB87" s="629" t="str">
        <f>'22'!Q116</f>
        <v>Mar</v>
      </c>
      <c r="AC87" s="51">
        <f>J$9-J$59-J$61</f>
        <v>25029297.9987</v>
      </c>
      <c r="AD87" s="51">
        <f>J$48</f>
        <v>29558886.572009999</v>
      </c>
      <c r="AE87" s="51"/>
      <c r="AF87" s="481"/>
      <c r="AG87" s="481"/>
      <c r="AH87" s="18" t="s">
        <v>552</v>
      </c>
      <c r="AI87" s="477">
        <v>4546571.5595850004</v>
      </c>
      <c r="AJ87" s="477">
        <v>5199701.1063200003</v>
      </c>
      <c r="AK87" s="18" t="s">
        <v>552</v>
      </c>
      <c r="AL87" s="477">
        <f t="shared" si="0"/>
        <v>11451978.913267417</v>
      </c>
      <c r="AM87" s="477">
        <f t="shared" si="2"/>
        <v>13097092.313291378</v>
      </c>
      <c r="AN87" s="18" t="s">
        <v>552</v>
      </c>
      <c r="AO87" s="472">
        <v>1628.9</v>
      </c>
      <c r="AP87" s="539">
        <f t="shared" si="1"/>
        <v>2.5188163791515743</v>
      </c>
      <c r="AQ87" s="539"/>
      <c r="AR87" s="87"/>
    </row>
    <row r="88" spans="1:44" ht="17.45" customHeight="1" x14ac:dyDescent="0.2">
      <c r="A88" s="18"/>
      <c r="B88" s="18"/>
      <c r="C88" s="18"/>
      <c r="D88" s="729"/>
      <c r="E88" s="729"/>
      <c r="F88" s="729"/>
      <c r="AB88" s="629" t="str">
        <f>'22'!Q117</f>
        <v>Abr</v>
      </c>
      <c r="AC88" s="51">
        <f>K$9-K$59-K$61</f>
        <v>26799263.138760008</v>
      </c>
      <c r="AD88" s="51">
        <f>K$48</f>
        <v>29870463.348880008</v>
      </c>
      <c r="AE88" s="51"/>
      <c r="AF88" s="481"/>
      <c r="AG88" s="481"/>
      <c r="AH88" s="18" t="s">
        <v>492</v>
      </c>
      <c r="AI88" s="477">
        <v>4661706.9276899984</v>
      </c>
      <c r="AJ88" s="477">
        <v>5260465.8286999995</v>
      </c>
      <c r="AK88" s="18" t="s">
        <v>492</v>
      </c>
      <c r="AL88" s="477">
        <f t="shared" si="0"/>
        <v>11601602.170082247</v>
      </c>
      <c r="AM88" s="477">
        <f t="shared" si="2"/>
        <v>13091735.00620112</v>
      </c>
      <c r="AN88" s="18" t="s">
        <v>492</v>
      </c>
      <c r="AO88" s="472">
        <v>1648.61</v>
      </c>
      <c r="AP88" s="539">
        <f t="shared" si="1"/>
        <v>2.4887026040118645</v>
      </c>
      <c r="AQ88" s="539"/>
      <c r="AR88" s="87"/>
    </row>
    <row r="89" spans="1:44" ht="17.45" customHeight="1" x14ac:dyDescent="0.2">
      <c r="A89" s="18"/>
      <c r="B89" s="18"/>
      <c r="C89" s="18"/>
      <c r="D89" s="729"/>
      <c r="E89" s="729"/>
      <c r="F89" s="729"/>
      <c r="AB89" s="629" t="str">
        <f>'22'!Q118</f>
        <v>Mai</v>
      </c>
      <c r="AC89" s="51">
        <f>L$9-L$59-L$61</f>
        <v>26603840.854680002</v>
      </c>
      <c r="AD89" s="51">
        <f>L$48</f>
        <v>30483764.823270001</v>
      </c>
      <c r="AE89" s="51"/>
      <c r="AF89" s="481"/>
      <c r="AG89" s="481"/>
      <c r="AH89" s="18" t="s">
        <v>268</v>
      </c>
      <c r="AI89" s="477">
        <v>4500555.6349199992</v>
      </c>
      <c r="AJ89" s="477">
        <v>5334238.4731299998</v>
      </c>
      <c r="AK89" s="18" t="s">
        <v>268</v>
      </c>
      <c r="AL89" s="477">
        <f t="shared" si="0"/>
        <v>11152581.817064239</v>
      </c>
      <c r="AM89" s="477">
        <f t="shared" si="2"/>
        <v>13218485.855774036</v>
      </c>
      <c r="AN89" s="18" t="s">
        <v>268</v>
      </c>
      <c r="AO89" s="472">
        <v>1655.7</v>
      </c>
      <c r="AP89" s="539">
        <f t="shared" si="1"/>
        <v>2.4780455396509025</v>
      </c>
      <c r="AQ89" s="539"/>
      <c r="AR89" s="87"/>
    </row>
    <row r="90" spans="1:44" ht="17.45" customHeight="1" x14ac:dyDescent="0.2">
      <c r="A90" s="18"/>
      <c r="B90" s="18"/>
      <c r="C90" s="18"/>
      <c r="D90" s="729"/>
      <c r="E90" s="729"/>
      <c r="F90" s="729"/>
      <c r="AB90" s="629" t="str">
        <f>'22'!Q119</f>
        <v>Jun</v>
      </c>
      <c r="AC90" s="51">
        <f>M$9-M$59-M$61</f>
        <v>26878244.983970005</v>
      </c>
      <c r="AD90" s="51">
        <f>M$48</f>
        <v>31386671.499980003</v>
      </c>
      <c r="AE90" s="51"/>
      <c r="AF90" s="481"/>
      <c r="AG90" s="481"/>
      <c r="AH90" s="18" t="s">
        <v>494</v>
      </c>
      <c r="AI90" s="477">
        <v>4495168.1163900001</v>
      </c>
      <c r="AJ90" s="477">
        <v>5405535.1533200005</v>
      </c>
      <c r="AK90" s="18" t="s">
        <v>494</v>
      </c>
      <c r="AL90" s="477">
        <f t="shared" si="0"/>
        <v>11121431.100031072</v>
      </c>
      <c r="AM90" s="477">
        <f t="shared" si="2"/>
        <v>13373757.156545136</v>
      </c>
      <c r="AN90" s="18" t="s">
        <v>494</v>
      </c>
      <c r="AO90" s="472">
        <v>1658.35</v>
      </c>
      <c r="AP90" s="539">
        <f t="shared" si="1"/>
        <v>2.4740856875810291</v>
      </c>
      <c r="AQ90" s="539"/>
      <c r="AR90" s="87"/>
    </row>
    <row r="91" spans="1:44" ht="17.45" customHeight="1" x14ac:dyDescent="0.2">
      <c r="A91" s="18"/>
      <c r="B91" s="18"/>
      <c r="C91" s="18"/>
      <c r="D91" s="729"/>
      <c r="E91" s="729"/>
      <c r="F91" s="729"/>
      <c r="AB91" s="629" t="str">
        <f>'22'!Q120</f>
        <v>Jul</v>
      </c>
      <c r="AC91" s="51">
        <f>N$9-N$59-N$61</f>
        <v>26817023.526300002</v>
      </c>
      <c r="AD91" s="51">
        <f>N$48</f>
        <v>31812494.534690004</v>
      </c>
      <c r="AE91" s="51"/>
      <c r="AF91" s="481"/>
      <c r="AG91" s="481"/>
      <c r="AH91" s="18" t="s">
        <v>496</v>
      </c>
      <c r="AI91" s="477">
        <v>4517303.7091300003</v>
      </c>
      <c r="AJ91" s="477">
        <v>5885492.5936000003</v>
      </c>
      <c r="AK91" s="18" t="s">
        <v>496</v>
      </c>
      <c r="AL91" s="477">
        <f t="shared" si="0"/>
        <v>11143873.943691211</v>
      </c>
      <c r="AM91" s="477">
        <f t="shared" si="2"/>
        <v>14519100.725294882</v>
      </c>
      <c r="AN91" s="18" t="s">
        <v>496</v>
      </c>
      <c r="AO91" s="472">
        <v>1663.16</v>
      </c>
      <c r="AP91" s="539">
        <f t="shared" si="1"/>
        <v>2.4669304216070609</v>
      </c>
      <c r="AQ91" s="539"/>
      <c r="AR91" s="87"/>
    </row>
    <row r="92" spans="1:44" ht="17.45" customHeight="1" x14ac:dyDescent="0.2">
      <c r="A92" s="18"/>
      <c r="B92" s="18"/>
      <c r="C92" s="18"/>
      <c r="D92" s="729"/>
      <c r="E92" s="729"/>
      <c r="F92" s="729"/>
      <c r="AB92" s="629" t="str">
        <f>'22'!Q121</f>
        <v>Ago</v>
      </c>
      <c r="AC92" s="51">
        <f>O$9-O$59-O$61</f>
        <v>27875562.599999998</v>
      </c>
      <c r="AD92" s="51">
        <f>O$48</f>
        <v>33736803.43853002</v>
      </c>
      <c r="AE92" s="51"/>
      <c r="AF92" s="481"/>
      <c r="AG92" s="481"/>
      <c r="AH92" s="18" t="s">
        <v>497</v>
      </c>
      <c r="AI92" s="477">
        <v>7670197.784049999</v>
      </c>
      <c r="AJ92" s="477">
        <v>9714975.2780499998</v>
      </c>
      <c r="AK92" s="18" t="s">
        <v>497</v>
      </c>
      <c r="AL92" s="477">
        <f t="shared" si="0"/>
        <v>18818313.882102445</v>
      </c>
      <c r="AM92" s="477">
        <f t="shared" si="2"/>
        <v>23835037.802985892</v>
      </c>
      <c r="AN92" s="18" t="s">
        <v>497</v>
      </c>
      <c r="AO92" s="472">
        <v>1672.31</v>
      </c>
      <c r="AP92" s="539">
        <f t="shared" si="1"/>
        <v>2.4534326769558272</v>
      </c>
      <c r="AQ92" s="539"/>
      <c r="AR92" s="87"/>
    </row>
    <row r="93" spans="1:44" ht="17.45" customHeight="1" x14ac:dyDescent="0.2">
      <c r="A93" s="18"/>
      <c r="B93" s="18"/>
      <c r="C93" s="18"/>
      <c r="D93" s="729"/>
      <c r="E93" s="729"/>
      <c r="F93" s="729"/>
      <c r="AB93" s="629" t="str">
        <f>'22'!Q122</f>
        <v>Set</v>
      </c>
      <c r="AC93" s="51">
        <f>P$9-P$59-P$61</f>
        <v>27526458.446419992</v>
      </c>
      <c r="AD93" s="51">
        <f>P$48</f>
        <v>41168773.700960003</v>
      </c>
      <c r="AE93" s="51"/>
      <c r="AF93" s="322"/>
      <c r="AG93" s="322"/>
      <c r="AH93" s="343" t="s">
        <v>563</v>
      </c>
      <c r="AI93" s="477">
        <v>4619550.1922000013</v>
      </c>
      <c r="AJ93" s="477">
        <v>5260030.5927400002</v>
      </c>
      <c r="AK93" s="343" t="s">
        <v>563</v>
      </c>
      <c r="AL93" s="477">
        <f t="shared" si="0"/>
        <v>11247130.877573082</v>
      </c>
      <c r="AM93" s="477">
        <f t="shared" si="2"/>
        <v>12806496.31136723</v>
      </c>
      <c r="AN93" s="343" t="s">
        <v>563</v>
      </c>
      <c r="AO93" s="472">
        <v>1685.19</v>
      </c>
      <c r="AP93" s="539">
        <f t="shared" si="1"/>
        <v>2.4346809558566092</v>
      </c>
      <c r="AQ93" s="539"/>
      <c r="AR93" s="87"/>
    </row>
    <row r="94" spans="1:44" ht="17.45" customHeight="1" x14ac:dyDescent="0.2">
      <c r="A94" s="18"/>
      <c r="B94" s="18"/>
      <c r="C94" s="18"/>
      <c r="D94" s="729"/>
      <c r="E94" s="729"/>
      <c r="F94" s="729"/>
      <c r="AB94" s="1114" t="s">
        <v>585</v>
      </c>
      <c r="AC94" s="51">
        <f>SUM(AC82:AC93)</f>
        <v>330238963.76750004</v>
      </c>
      <c r="AD94" s="51">
        <f>SUM(AD82:AD93)</f>
        <v>380145520.26691002</v>
      </c>
      <c r="AE94" s="18"/>
      <c r="AF94" s="51"/>
      <c r="AG94" s="51"/>
      <c r="AH94" s="18" t="s">
        <v>500</v>
      </c>
      <c r="AI94" s="477">
        <v>4779717.2442699997</v>
      </c>
      <c r="AJ94" s="477">
        <v>5301791.4975700006</v>
      </c>
      <c r="AK94" s="18" t="s">
        <v>500</v>
      </c>
      <c r="AL94" s="477">
        <f t="shared" si="0"/>
        <v>11580325.301317062</v>
      </c>
      <c r="AM94" s="477">
        <f t="shared" si="2"/>
        <v>12845209.681643952</v>
      </c>
      <c r="AN94" s="18" t="s">
        <v>500</v>
      </c>
      <c r="AO94" s="472">
        <v>1693.45</v>
      </c>
      <c r="AP94" s="539">
        <f t="shared" si="1"/>
        <v>2.4228055153680352</v>
      </c>
      <c r="AQ94" s="539"/>
      <c r="AR94" s="87"/>
    </row>
    <row r="95" spans="1:44" ht="17.45" customHeight="1" x14ac:dyDescent="0.2">
      <c r="A95" s="18"/>
      <c r="B95" s="18"/>
      <c r="C95" s="18"/>
      <c r="D95" s="729"/>
      <c r="E95" s="729"/>
      <c r="F95" s="729"/>
      <c r="AB95" s="43"/>
      <c r="AC95" s="18"/>
      <c r="AD95" s="18"/>
      <c r="AF95" s="18"/>
      <c r="AG95" s="18"/>
      <c r="AH95" s="18" t="s">
        <v>501</v>
      </c>
      <c r="AI95" s="477">
        <v>4647431.2184100002</v>
      </c>
      <c r="AJ95" s="477">
        <v>5448051.3530000001</v>
      </c>
      <c r="AK95" s="18" t="s">
        <v>501</v>
      </c>
      <c r="AL95" s="477">
        <f t="shared" si="0"/>
        <v>11206023.546359496</v>
      </c>
      <c r="AM95" s="477">
        <f t="shared" si="2"/>
        <v>13136502.483705556</v>
      </c>
      <c r="AN95" s="18" t="s">
        <v>501</v>
      </c>
      <c r="AO95" s="472">
        <v>1701.58</v>
      </c>
      <c r="AP95" s="539">
        <f t="shared" si="1"/>
        <v>2.4112295631119314</v>
      </c>
      <c r="AQ95" s="539"/>
      <c r="AR95" s="87"/>
    </row>
    <row r="96" spans="1:44" ht="15.95" customHeight="1" x14ac:dyDescent="0.2">
      <c r="A96" s="18"/>
      <c r="B96" s="18"/>
      <c r="C96" s="18"/>
      <c r="D96" s="729"/>
      <c r="E96" s="729"/>
      <c r="F96" s="729"/>
      <c r="AB96" s="18" t="s">
        <v>600</v>
      </c>
      <c r="AC96" s="52" t="s">
        <v>450</v>
      </c>
      <c r="AD96" s="16" t="s">
        <v>286</v>
      </c>
      <c r="AF96" s="18"/>
      <c r="AG96" s="18"/>
      <c r="AH96" s="18" t="s">
        <v>502</v>
      </c>
      <c r="AI96" s="477">
        <v>4782344.1653800001</v>
      </c>
      <c r="AJ96" s="477">
        <v>5464756.5564100007</v>
      </c>
      <c r="AK96" s="18" t="s">
        <v>502</v>
      </c>
      <c r="AL96" s="477">
        <f t="shared" si="0"/>
        <v>11435295.142486088</v>
      </c>
      <c r="AM96" s="477">
        <f t="shared" si="2"/>
        <v>13067044.516947433</v>
      </c>
      <c r="AN96" s="18" t="s">
        <v>502</v>
      </c>
      <c r="AO96" s="472">
        <v>1715.87</v>
      </c>
      <c r="AP96" s="539">
        <f t="shared" si="1"/>
        <v>2.3911485135820314</v>
      </c>
      <c r="AQ96" s="539"/>
      <c r="AR96" s="87"/>
    </row>
    <row r="97" spans="1:44" ht="15.95" customHeight="1" x14ac:dyDescent="0.2">
      <c r="A97" s="18"/>
      <c r="B97" s="18"/>
      <c r="C97" s="18"/>
      <c r="D97" s="729"/>
      <c r="E97" s="729"/>
      <c r="F97" s="729"/>
      <c r="AB97" s="18">
        <v>2000</v>
      </c>
      <c r="AC97" s="190">
        <f>SUM(AL81:AL92)</f>
        <v>140161396.16848266</v>
      </c>
      <c r="AD97" s="190">
        <f>SUM(AM81:AM92)</f>
        <v>165391091.68670249</v>
      </c>
      <c r="AF97" s="16"/>
      <c r="AG97" s="16"/>
      <c r="AH97" s="18" t="s">
        <v>512</v>
      </c>
      <c r="AI97" s="477">
        <v>4918414.8608299987</v>
      </c>
      <c r="AJ97" s="477">
        <v>5798067.1474300008</v>
      </c>
      <c r="AK97" s="18" t="s">
        <v>512</v>
      </c>
      <c r="AL97" s="477">
        <f t="shared" si="0"/>
        <v>11694007.668124707</v>
      </c>
      <c r="AM97" s="477">
        <f t="shared" si="2"/>
        <v>13785466.171697939</v>
      </c>
      <c r="AN97" s="18" t="s">
        <v>512</v>
      </c>
      <c r="AO97" s="472">
        <v>1725.65</v>
      </c>
      <c r="AP97" s="539">
        <f t="shared" si="1"/>
        <v>2.3775968475646856</v>
      </c>
      <c r="AQ97" s="539"/>
      <c r="AR97" s="87"/>
    </row>
    <row r="98" spans="1:44" ht="15.95" customHeight="1" x14ac:dyDescent="0.2">
      <c r="A98" s="18"/>
      <c r="B98" s="18"/>
      <c r="C98" s="18"/>
      <c r="D98" s="729"/>
      <c r="E98" s="729"/>
      <c r="F98" s="729"/>
      <c r="AB98" s="18">
        <v>2001</v>
      </c>
      <c r="AC98" s="484">
        <f>SUM(AL93:AL104)</f>
        <v>146146783.171314</v>
      </c>
      <c r="AD98" s="484">
        <f>SUM(AM93:AM104)</f>
        <v>175928103.79227442</v>
      </c>
      <c r="AF98" s="51"/>
      <c r="AG98" s="51"/>
      <c r="AH98" s="18" t="s">
        <v>513</v>
      </c>
      <c r="AI98" s="477">
        <v>5042400.9651200017</v>
      </c>
      <c r="AJ98" s="477">
        <v>5835744.1088299993</v>
      </c>
      <c r="AK98" s="18" t="s">
        <v>513</v>
      </c>
      <c r="AL98" s="477">
        <f t="shared" si="0"/>
        <v>11917319.654257404</v>
      </c>
      <c r="AM98" s="477">
        <f t="shared" si="2"/>
        <v>13792324.023109794</v>
      </c>
      <c r="AN98" s="18" t="s">
        <v>513</v>
      </c>
      <c r="AO98" s="472">
        <v>1736</v>
      </c>
      <c r="AP98" s="539">
        <f t="shared" si="1"/>
        <v>2.3634216589861747</v>
      </c>
      <c r="AQ98" s="539"/>
      <c r="AR98" s="87"/>
    </row>
    <row r="99" spans="1:44" ht="15.95" customHeight="1" x14ac:dyDescent="0.2">
      <c r="A99" s="18"/>
      <c r="B99" s="18"/>
      <c r="C99" s="18"/>
      <c r="D99" s="729"/>
      <c r="E99" s="729"/>
      <c r="F99" s="729"/>
      <c r="AB99" s="18">
        <v>2002</v>
      </c>
      <c r="AC99" s="190">
        <f>SUM(AL105:AL116)</f>
        <v>150353602.30213863</v>
      </c>
      <c r="AD99" s="190">
        <f>SUM(AM105:AM116)</f>
        <v>186114567.0197053</v>
      </c>
      <c r="AF99" s="479"/>
      <c r="AG99" s="479"/>
      <c r="AH99" s="18" t="s">
        <v>552</v>
      </c>
      <c r="AI99" s="477">
        <v>4983848.0467800004</v>
      </c>
      <c r="AJ99" s="477">
        <v>6120585.8361200001</v>
      </c>
      <c r="AK99" s="18" t="s">
        <v>552</v>
      </c>
      <c r="AL99" s="477">
        <f t="shared" si="0"/>
        <v>11649620.942153437</v>
      </c>
      <c r="AM99" s="477">
        <f t="shared" si="2"/>
        <v>14306717.272565901</v>
      </c>
      <c r="AN99" s="18" t="s">
        <v>552</v>
      </c>
      <c r="AO99" s="472">
        <v>1755.27</v>
      </c>
      <c r="AP99" s="539">
        <f t="shared" si="1"/>
        <v>2.3374751462737926</v>
      </c>
      <c r="AQ99" s="539"/>
      <c r="AR99" s="87"/>
    </row>
    <row r="100" spans="1:44" ht="15.95" customHeight="1" x14ac:dyDescent="0.2">
      <c r="A100" s="18"/>
      <c r="B100" s="18"/>
      <c r="C100" s="18"/>
      <c r="D100" s="729"/>
      <c r="E100" s="729"/>
      <c r="F100" s="729"/>
      <c r="AB100" s="18">
        <v>2003</v>
      </c>
      <c r="AC100" s="190">
        <f>SUM(AL117:AL128)</f>
        <v>146470267.35423324</v>
      </c>
      <c r="AD100" s="190">
        <f>SUM(AM117:AM128)</f>
        <v>194249306.12332672</v>
      </c>
      <c r="AF100" s="51"/>
      <c r="AG100" s="51"/>
      <c r="AH100" s="18" t="s">
        <v>492</v>
      </c>
      <c r="AI100" s="477">
        <v>5052200.8657400003</v>
      </c>
      <c r="AJ100" s="477">
        <v>6092500.0098700002</v>
      </c>
      <c r="AK100" s="18" t="s">
        <v>492</v>
      </c>
      <c r="AL100" s="477">
        <f t="shared" si="0"/>
        <v>11716808.693514727</v>
      </c>
      <c r="AM100" s="477">
        <f t="shared" si="2"/>
        <v>14129417.847369693</v>
      </c>
      <c r="AN100" s="18" t="s">
        <v>492</v>
      </c>
      <c r="AO100" s="472">
        <v>1769.14</v>
      </c>
      <c r="AP100" s="539">
        <f t="shared" si="1"/>
        <v>2.3191494172309706</v>
      </c>
      <c r="AQ100" s="539"/>
      <c r="AR100" s="87"/>
    </row>
    <row r="101" spans="1:44" ht="15.95" customHeight="1" x14ac:dyDescent="0.2">
      <c r="A101" s="18"/>
      <c r="B101" s="18"/>
      <c r="C101" s="18"/>
      <c r="D101" s="729"/>
      <c r="E101" s="729"/>
      <c r="F101" s="729"/>
      <c r="AB101" s="18">
        <v>2004</v>
      </c>
      <c r="AC101" s="190">
        <f>SUM(AL129:AL140)</f>
        <v>160166606.8583163</v>
      </c>
      <c r="AD101" s="190">
        <f>SUM(AM129:AM140)</f>
        <v>214706067.13847005</v>
      </c>
      <c r="AF101" s="51"/>
      <c r="AG101" s="51"/>
      <c r="AH101" s="18" t="s">
        <v>268</v>
      </c>
      <c r="AI101" s="477">
        <v>4911475.3781999974</v>
      </c>
      <c r="AJ101" s="477">
        <v>6019147.4193500001</v>
      </c>
      <c r="AK101" s="18" t="s">
        <v>268</v>
      </c>
      <c r="AL101" s="477">
        <f t="shared" si="0"/>
        <v>11340573.762024608</v>
      </c>
      <c r="AM101" s="477">
        <f t="shared" si="2"/>
        <v>13898183.343567021</v>
      </c>
      <c r="AN101" s="18" t="s">
        <v>268</v>
      </c>
      <c r="AO101" s="472">
        <v>1776.92</v>
      </c>
      <c r="AP101" s="539">
        <f t="shared" si="1"/>
        <v>2.3089953402516712</v>
      </c>
      <c r="AQ101" s="539"/>
      <c r="AR101" s="87"/>
    </row>
    <row r="102" spans="1:44" ht="15.95" customHeight="1" x14ac:dyDescent="0.2">
      <c r="A102" s="18"/>
      <c r="B102" s="18"/>
      <c r="C102" s="18"/>
      <c r="D102" s="729"/>
      <c r="E102" s="729"/>
      <c r="F102" s="729"/>
      <c r="AB102" s="16">
        <v>2005</v>
      </c>
      <c r="AC102" s="190">
        <f>SUM(AL141:AL152)</f>
        <v>169987888.66945526</v>
      </c>
      <c r="AD102" s="190">
        <f>SUM(AM141:AM152)</f>
        <v>229152946.36186466</v>
      </c>
      <c r="AF102" s="51"/>
      <c r="AG102" s="51"/>
      <c r="AH102" s="18" t="s">
        <v>494</v>
      </c>
      <c r="AI102" s="477">
        <v>5072347.3330899989</v>
      </c>
      <c r="AJ102" s="477">
        <v>6026738.8804099998</v>
      </c>
      <c r="AK102" s="18" t="s">
        <v>494</v>
      </c>
      <c r="AL102" s="477">
        <f t="shared" si="0"/>
        <v>11602978.263475517</v>
      </c>
      <c r="AM102" s="477">
        <f t="shared" si="2"/>
        <v>13786145.868374676</v>
      </c>
      <c r="AN102" s="18" t="s">
        <v>494</v>
      </c>
      <c r="AO102" s="472">
        <v>1793.62</v>
      </c>
      <c r="AP102" s="539">
        <f t="shared" si="1"/>
        <v>2.2874967941927498</v>
      </c>
      <c r="AQ102" s="539"/>
      <c r="AR102" s="87"/>
    </row>
    <row r="103" spans="1:44" ht="15.95" customHeight="1" x14ac:dyDescent="0.2">
      <c r="A103" s="18"/>
      <c r="B103" s="18"/>
      <c r="C103" s="18"/>
      <c r="D103" s="729"/>
      <c r="E103" s="729"/>
      <c r="F103" s="729"/>
      <c r="AB103" s="16">
        <v>2006</v>
      </c>
      <c r="AC103" s="190">
        <f>SUM(AL153:AL164)</f>
        <v>193388465.821922</v>
      </c>
      <c r="AD103" s="190">
        <f>SUM(AM153:AM164)</f>
        <v>259362338.32018459</v>
      </c>
      <c r="AF103" s="51"/>
      <c r="AG103" s="51"/>
      <c r="AH103" s="18" t="s">
        <v>496</v>
      </c>
      <c r="AI103" s="477">
        <v>5086212.4710700009</v>
      </c>
      <c r="AJ103" s="477">
        <v>6676868.7200799994</v>
      </c>
      <c r="AK103" s="18" t="s">
        <v>496</v>
      </c>
      <c r="AL103" s="477">
        <f t="shared" si="0"/>
        <v>11486504.077342689</v>
      </c>
      <c r="AM103" s="477">
        <f t="shared" si="2"/>
        <v>15078780.175486153</v>
      </c>
      <c r="AN103" s="18" t="s">
        <v>496</v>
      </c>
      <c r="AO103" s="472">
        <v>1816.76</v>
      </c>
      <c r="AP103" s="539">
        <f t="shared" si="1"/>
        <v>2.2583610383319752</v>
      </c>
      <c r="AQ103" s="539"/>
      <c r="AR103" s="87"/>
    </row>
    <row r="104" spans="1:44" ht="15.95" customHeight="1" x14ac:dyDescent="0.2">
      <c r="A104" s="18"/>
      <c r="B104" s="18"/>
      <c r="C104" s="18"/>
      <c r="D104" s="729"/>
      <c r="E104" s="729"/>
      <c r="F104" s="729"/>
      <c r="AB104" s="18">
        <v>2007</v>
      </c>
      <c r="AC104" s="190">
        <f>SUM(AL165:AL176)</f>
        <v>211029471.19517648</v>
      </c>
      <c r="AD104" s="190">
        <f>SUM(AM165:AM176)</f>
        <v>278584303.08102208</v>
      </c>
      <c r="AE104" s="18"/>
      <c r="AF104" s="18"/>
      <c r="AG104" s="18"/>
      <c r="AH104" s="18" t="s">
        <v>497</v>
      </c>
      <c r="AI104" s="477">
        <v>8595947.0942899995</v>
      </c>
      <c r="AJ104" s="477">
        <v>11283824.27544</v>
      </c>
      <c r="AK104" s="18" t="s">
        <v>497</v>
      </c>
      <c r="AL104" s="477">
        <f t="shared" si="0"/>
        <v>19270195.242685188</v>
      </c>
      <c r="AM104" s="477">
        <f t="shared" si="2"/>
        <v>25295816.09643906</v>
      </c>
      <c r="AN104" s="18" t="s">
        <v>497</v>
      </c>
      <c r="AO104" s="472">
        <v>1830.2</v>
      </c>
      <c r="AP104" s="539">
        <f t="shared" si="1"/>
        <v>2.2417768549885255</v>
      </c>
      <c r="AQ104" s="539"/>
      <c r="AR104" s="87"/>
    </row>
    <row r="105" spans="1:44" ht="15.95" customHeight="1" x14ac:dyDescent="0.2">
      <c r="A105" s="18"/>
      <c r="B105" s="18"/>
      <c r="C105" s="18"/>
      <c r="D105" s="729"/>
      <c r="E105" s="729"/>
      <c r="F105" s="729"/>
      <c r="AB105" s="18">
        <v>2008</v>
      </c>
      <c r="AC105" s="190">
        <f>SUM(AL177:AL188)</f>
        <v>230356297.75077465</v>
      </c>
      <c r="AD105" s="190">
        <f>SUM(AM177:AM188)</f>
        <v>281640420.61002916</v>
      </c>
      <c r="AE105" s="18"/>
      <c r="AF105" s="18"/>
      <c r="AG105" s="18"/>
      <c r="AH105" s="343" t="s">
        <v>564</v>
      </c>
      <c r="AI105" s="477">
        <v>5131246.2848500004</v>
      </c>
      <c r="AJ105" s="477">
        <v>6157927.8425399996</v>
      </c>
      <c r="AK105" s="343" t="s">
        <v>564</v>
      </c>
      <c r="AL105" s="477">
        <f t="shared" si="0"/>
        <v>11381348.258771889</v>
      </c>
      <c r="AM105" s="477">
        <f t="shared" si="2"/>
        <v>13658576.774079816</v>
      </c>
      <c r="AN105" s="343" t="s">
        <v>564</v>
      </c>
      <c r="AO105" s="472">
        <v>1849.78</v>
      </c>
      <c r="AP105" s="539">
        <f t="shared" si="1"/>
        <v>2.2180475516007307</v>
      </c>
      <c r="AQ105" s="539"/>
      <c r="AR105" s="87"/>
    </row>
    <row r="106" spans="1:44" ht="15.95" customHeight="1" x14ac:dyDescent="0.2">
      <c r="A106" s="18"/>
      <c r="B106" s="18"/>
      <c r="C106" s="18"/>
      <c r="D106" s="729"/>
      <c r="E106" s="729"/>
      <c r="F106" s="729"/>
      <c r="AB106" s="18">
        <v>2009</v>
      </c>
      <c r="AC106" s="190">
        <f>SUM(AL189:AL200)</f>
        <v>244488729.12043935</v>
      </c>
      <c r="AD106" s="190">
        <f>SUM(AM189:AM200)</f>
        <v>302259917.80182314</v>
      </c>
      <c r="AE106" s="18"/>
      <c r="AF106" s="18"/>
      <c r="AG106" s="18"/>
      <c r="AH106" s="18" t="s">
        <v>500</v>
      </c>
      <c r="AI106" s="477">
        <v>5183782.7170499992</v>
      </c>
      <c r="AJ106" s="477">
        <v>6254655.1687199976</v>
      </c>
      <c r="AK106" s="18" t="s">
        <v>500</v>
      </c>
      <c r="AL106" s="477">
        <f t="shared" si="0"/>
        <v>11462369.973637672</v>
      </c>
      <c r="AM106" s="477">
        <f t="shared" si="2"/>
        <v>13830280.996459881</v>
      </c>
      <c r="AN106" s="18" t="s">
        <v>500</v>
      </c>
      <c r="AO106" s="472">
        <v>1855.51</v>
      </c>
      <c r="AP106" s="539">
        <f t="shared" si="1"/>
        <v>2.2111979994718429</v>
      </c>
      <c r="AQ106" s="539"/>
      <c r="AR106" s="87"/>
    </row>
    <row r="107" spans="1:44" ht="15.95" customHeight="1" x14ac:dyDescent="0.2">
      <c r="A107" s="18"/>
      <c r="B107" s="18"/>
      <c r="C107" s="18"/>
      <c r="D107" s="729"/>
      <c r="E107" s="729"/>
      <c r="F107" s="729"/>
      <c r="AB107" s="18">
        <v>2010</v>
      </c>
      <c r="AC107" s="190">
        <f>SUM(AL201:AL212)</f>
        <v>270633283.41887629</v>
      </c>
      <c r="AD107" s="190">
        <f>SUM(AM201:AM212)</f>
        <v>325793808.0613184</v>
      </c>
      <c r="AE107" s="18"/>
      <c r="AF107" s="18"/>
      <c r="AG107" s="18"/>
      <c r="AH107" s="18" t="s">
        <v>501</v>
      </c>
      <c r="AI107" s="477">
        <v>5180227.5727500012</v>
      </c>
      <c r="AJ107" s="477">
        <v>6316664.1369700003</v>
      </c>
      <c r="AK107" s="18" t="s">
        <v>501</v>
      </c>
      <c r="AL107" s="477">
        <f t="shared" si="0"/>
        <v>11383953.866468834</v>
      </c>
      <c r="AM107" s="477">
        <f t="shared" si="2"/>
        <v>13881361.796441482</v>
      </c>
      <c r="AN107" s="18" t="s">
        <v>501</v>
      </c>
      <c r="AO107" s="472">
        <v>1867.01</v>
      </c>
      <c r="AP107" s="539">
        <f t="shared" si="1"/>
        <v>2.1975779454850266</v>
      </c>
      <c r="AQ107" s="539"/>
      <c r="AR107" s="87"/>
    </row>
    <row r="108" spans="1:44" ht="15.95" customHeight="1" x14ac:dyDescent="0.2">
      <c r="A108" s="18"/>
      <c r="B108" s="18"/>
      <c r="C108" s="18"/>
      <c r="D108" s="729"/>
      <c r="E108" s="729"/>
      <c r="F108" s="729"/>
      <c r="AB108" s="18">
        <v>2011</v>
      </c>
      <c r="AC108" s="190">
        <f>SUM(AL213:AL224)</f>
        <v>294619744.99890262</v>
      </c>
      <c r="AD108" s="190">
        <f>SUM(AM213:AM224)</f>
        <v>337476473.54452002</v>
      </c>
      <c r="AE108" s="18"/>
      <c r="AF108" s="18"/>
      <c r="AG108" s="18"/>
      <c r="AH108" s="18" t="s">
        <v>502</v>
      </c>
      <c r="AI108" s="477">
        <v>5371325.6962799998</v>
      </c>
      <c r="AJ108" s="477">
        <v>6413804.9602099992</v>
      </c>
      <c r="AK108" s="18" t="s">
        <v>502</v>
      </c>
      <c r="AL108" s="477">
        <f t="shared" si="0"/>
        <v>11724155.427841108</v>
      </c>
      <c r="AM108" s="477">
        <f t="shared" si="2"/>
        <v>13999606.519753369</v>
      </c>
      <c r="AN108" s="18" t="s">
        <v>502</v>
      </c>
      <c r="AO108" s="472">
        <v>1879.71</v>
      </c>
      <c r="AP108" s="539">
        <f t="shared" si="1"/>
        <v>2.1827303147825994</v>
      </c>
      <c r="AQ108" s="539"/>
      <c r="AR108" s="87"/>
    </row>
    <row r="109" spans="1:44" ht="15.95" customHeight="1" x14ac:dyDescent="0.2">
      <c r="A109" s="18"/>
      <c r="B109" s="18"/>
      <c r="C109" s="18"/>
      <c r="D109" s="729"/>
      <c r="E109" s="729"/>
      <c r="F109" s="729"/>
      <c r="AB109" s="18">
        <v>2012</v>
      </c>
      <c r="AC109" s="190">
        <f>SUM(AL225:AL236)</f>
        <v>313335602.77198905</v>
      </c>
      <c r="AD109" s="190">
        <f>SUM(AM225:AM236)</f>
        <v>360044011.98735297</v>
      </c>
      <c r="AE109" s="18"/>
      <c r="AF109" s="18"/>
      <c r="AG109" s="18"/>
      <c r="AH109" s="18" t="s">
        <v>512</v>
      </c>
      <c r="AI109" s="477">
        <v>5536648.2886200016</v>
      </c>
      <c r="AJ109" s="477">
        <v>6608623.6697800001</v>
      </c>
      <c r="AK109" s="18" t="s">
        <v>512</v>
      </c>
      <c r="AL109" s="477">
        <f t="shared" si="0"/>
        <v>12074154.493132243</v>
      </c>
      <c r="AM109" s="477">
        <f t="shared" si="2"/>
        <v>14411885.858796831</v>
      </c>
      <c r="AN109" s="18" t="s">
        <v>512</v>
      </c>
      <c r="AO109" s="472">
        <v>1881.4</v>
      </c>
      <c r="AP109" s="539">
        <f t="shared" si="1"/>
        <v>2.1807696396300624</v>
      </c>
      <c r="AQ109" s="539"/>
      <c r="AR109" s="87"/>
    </row>
    <row r="110" spans="1:44" ht="15.95" customHeight="1" x14ac:dyDescent="0.2">
      <c r="A110" s="18"/>
      <c r="B110" s="18"/>
      <c r="C110" s="18"/>
      <c r="D110" s="729"/>
      <c r="E110" s="729"/>
      <c r="F110" s="729"/>
      <c r="AB110" s="43">
        <f>'10'!S128</f>
        <v>2013</v>
      </c>
      <c r="AC110" s="190">
        <f>SUM(AL237:AL248)</f>
        <v>328224996.41680789</v>
      </c>
      <c r="AD110" s="190">
        <f>SUM(AM237:AM248)</f>
        <v>381852264.7809698</v>
      </c>
      <c r="AE110" s="18"/>
      <c r="AF110" s="18"/>
      <c r="AG110" s="18"/>
      <c r="AH110" s="18" t="s">
        <v>513</v>
      </c>
      <c r="AI110" s="477">
        <v>5289204.4364799997</v>
      </c>
      <c r="AJ110" s="477">
        <v>6733878.5995300012</v>
      </c>
      <c r="AK110" s="18" t="s">
        <v>513</v>
      </c>
      <c r="AL110" s="477">
        <f t="shared" si="0"/>
        <v>11464581.422189357</v>
      </c>
      <c r="AM110" s="477">
        <f t="shared" si="2"/>
        <v>14595975.712148493</v>
      </c>
      <c r="AN110" s="18" t="s">
        <v>513</v>
      </c>
      <c r="AO110" s="472">
        <v>1892.88</v>
      </c>
      <c r="AP110" s="539">
        <f t="shared" si="1"/>
        <v>2.167543637208909</v>
      </c>
      <c r="AQ110" s="539"/>
      <c r="AR110" s="87"/>
    </row>
    <row r="111" spans="1:44" ht="15.95" customHeight="1" x14ac:dyDescent="0.2">
      <c r="A111" s="18"/>
      <c r="B111" s="18"/>
      <c r="C111" s="18"/>
      <c r="D111" s="729"/>
      <c r="E111" s="729"/>
      <c r="F111" s="729"/>
      <c r="AB111" s="43" t="str">
        <f>'10'!S129</f>
        <v>out/13 a set/14</v>
      </c>
      <c r="AC111" s="190">
        <f>SUM(AL246:AL257)</f>
        <v>338746355.9608404</v>
      </c>
      <c r="AD111" s="190">
        <f>SUM(AM246:AM257)</f>
        <v>389399860.57158798</v>
      </c>
      <c r="AE111" s="18"/>
      <c r="AF111" s="18"/>
      <c r="AG111" s="18"/>
      <c r="AH111" s="18" t="s">
        <v>552</v>
      </c>
      <c r="AI111" s="477">
        <v>5776548.3673099997</v>
      </c>
      <c r="AJ111" s="477">
        <v>7091499.8879099991</v>
      </c>
      <c r="AK111" s="18" t="s">
        <v>552</v>
      </c>
      <c r="AL111" s="477">
        <f t="shared" si="0"/>
        <v>12378554.981973831</v>
      </c>
      <c r="AM111" s="477">
        <f t="shared" si="2"/>
        <v>15196362.202024354</v>
      </c>
      <c r="AN111" s="18" t="s">
        <v>552</v>
      </c>
      <c r="AO111" s="472">
        <v>1914.65</v>
      </c>
      <c r="AP111" s="539">
        <f t="shared" si="1"/>
        <v>2.1428981798239883</v>
      </c>
      <c r="AQ111" s="539"/>
      <c r="AR111" s="87"/>
    </row>
    <row r="112" spans="1:44" ht="15.95" customHeight="1" x14ac:dyDescent="0.2">
      <c r="A112" s="18"/>
      <c r="B112" s="18"/>
      <c r="C112" s="18"/>
      <c r="D112" s="729"/>
      <c r="E112" s="729"/>
      <c r="F112" s="729"/>
      <c r="AB112" s="43"/>
      <c r="AC112" s="18"/>
      <c r="AD112" s="18"/>
      <c r="AE112" s="18"/>
      <c r="AF112" s="18"/>
      <c r="AG112" s="18"/>
      <c r="AH112" s="18" t="s">
        <v>492</v>
      </c>
      <c r="AI112" s="477">
        <v>5806035.0024699988</v>
      </c>
      <c r="AJ112" s="477">
        <v>7117168.7288299995</v>
      </c>
      <c r="AK112" s="18" t="s">
        <v>492</v>
      </c>
      <c r="AL112" s="477">
        <f t="shared" si="0"/>
        <v>12335629.588857325</v>
      </c>
      <c r="AM112" s="477">
        <f t="shared" si="2"/>
        <v>15121293.123947039</v>
      </c>
      <c r="AN112" s="18" t="s">
        <v>492</v>
      </c>
      <c r="AO112" s="472">
        <v>1931.12</v>
      </c>
      <c r="AP112" s="539">
        <f t="shared" si="1"/>
        <v>2.1246219810265545</v>
      </c>
      <c r="AQ112" s="539"/>
      <c r="AR112" s="87"/>
    </row>
    <row r="113" spans="1:44" ht="15.95" customHeight="1" x14ac:dyDescent="0.2">
      <c r="A113" s="18"/>
      <c r="B113" s="18"/>
      <c r="C113" s="18"/>
      <c r="D113" s="729"/>
      <c r="E113" s="729"/>
      <c r="F113" s="729"/>
      <c r="AB113" s="43"/>
      <c r="AC113" s="18"/>
      <c r="AD113" s="18"/>
      <c r="AE113" s="18"/>
      <c r="AF113" s="18"/>
      <c r="AG113" s="18"/>
      <c r="AH113" s="18" t="s">
        <v>268</v>
      </c>
      <c r="AI113" s="477">
        <v>5756373.6889600018</v>
      </c>
      <c r="AJ113" s="477">
        <v>7167140.985030001</v>
      </c>
      <c r="AK113" s="18" t="s">
        <v>268</v>
      </c>
      <c r="AL113" s="477">
        <f t="shared" si="0"/>
        <v>12129433.073175661</v>
      </c>
      <c r="AM113" s="477">
        <f t="shared" si="2"/>
        <v>15102104.484749295</v>
      </c>
      <c r="AN113" s="18" t="s">
        <v>268</v>
      </c>
      <c r="AO113" s="472">
        <v>1947.15</v>
      </c>
      <c r="AP113" s="539">
        <f t="shared" si="1"/>
        <v>2.1071309349562179</v>
      </c>
      <c r="AQ113" s="539"/>
      <c r="AR113" s="87"/>
    </row>
    <row r="114" spans="1:44" ht="15.95" customHeight="1" x14ac:dyDescent="0.2">
      <c r="A114" s="18"/>
      <c r="B114" s="18"/>
      <c r="C114" s="18"/>
      <c r="D114" s="729"/>
      <c r="E114" s="729"/>
      <c r="F114" s="729"/>
      <c r="AB114" s="43"/>
      <c r="AC114" s="18"/>
      <c r="AD114" s="18"/>
      <c r="AE114" s="18"/>
      <c r="AF114" s="18"/>
      <c r="AG114" s="18"/>
      <c r="AH114" s="18" t="s">
        <v>494</v>
      </c>
      <c r="AI114" s="477">
        <v>6091382.0333999973</v>
      </c>
      <c r="AJ114" s="477">
        <v>7229994.3736200016</v>
      </c>
      <c r="AK114" s="18" t="s">
        <v>494</v>
      </c>
      <c r="AL114" s="477">
        <f t="shared" si="0"/>
        <v>12636941.19735698</v>
      </c>
      <c r="AM114" s="477">
        <f t="shared" si="2"/>
        <v>14999061.502905114</v>
      </c>
      <c r="AN114" s="18" t="s">
        <v>494</v>
      </c>
      <c r="AO114" s="472">
        <v>1977.72</v>
      </c>
      <c r="AP114" s="539">
        <f t="shared" si="1"/>
        <v>2.0745606051412735</v>
      </c>
      <c r="AQ114" s="539"/>
      <c r="AR114" s="87"/>
    </row>
    <row r="115" spans="1:44" ht="15.95" customHeight="1" x14ac:dyDescent="0.2">
      <c r="A115" s="18"/>
      <c r="B115" s="18"/>
      <c r="C115" s="18"/>
      <c r="D115" s="729"/>
      <c r="I115" s="842"/>
      <c r="AB115" s="43"/>
      <c r="AC115" s="18"/>
      <c r="AD115" s="18"/>
      <c r="AE115" s="18"/>
      <c r="AF115" s="18"/>
      <c r="AG115" s="18"/>
      <c r="AH115" s="18" t="s">
        <v>496</v>
      </c>
      <c r="AI115" s="477">
        <v>5831571.8976200018</v>
      </c>
      <c r="AJ115" s="477">
        <v>7864483.5423599994</v>
      </c>
      <c r="AK115" s="18" t="s">
        <v>496</v>
      </c>
      <c r="AL115" s="477">
        <f t="shared" si="0"/>
        <v>11701303.00805234</v>
      </c>
      <c r="AM115" s="477">
        <f t="shared" si="2"/>
        <v>15780428.76716526</v>
      </c>
      <c r="AN115" s="18" t="s">
        <v>496</v>
      </c>
      <c r="AO115" s="472">
        <v>2044.76</v>
      </c>
      <c r="AP115" s="539">
        <f t="shared" si="1"/>
        <v>2.0065435552338657</v>
      </c>
      <c r="AQ115" s="539"/>
      <c r="AR115" s="87"/>
    </row>
    <row r="116" spans="1:44" ht="15.95" customHeight="1" x14ac:dyDescent="0.2">
      <c r="A116" s="18"/>
      <c r="B116" s="18"/>
      <c r="C116" s="18"/>
      <c r="D116" s="729"/>
      <c r="E116" s="729"/>
      <c r="F116" s="729"/>
      <c r="AB116" s="43"/>
      <c r="AC116" s="18"/>
      <c r="AD116" s="18"/>
      <c r="AE116" s="18"/>
      <c r="AF116" s="18"/>
      <c r="AG116" s="18"/>
      <c r="AH116" s="18" t="s">
        <v>497</v>
      </c>
      <c r="AI116" s="477">
        <v>10073333.809529999</v>
      </c>
      <c r="AJ116" s="477">
        <v>13070817.071270004</v>
      </c>
      <c r="AK116" s="18" t="s">
        <v>497</v>
      </c>
      <c r="AL116" s="477">
        <f t="shared" si="0"/>
        <v>19681177.010681406</v>
      </c>
      <c r="AM116" s="477">
        <f t="shared" si="2"/>
        <v>25537629.28123435</v>
      </c>
      <c r="AN116" s="18" t="s">
        <v>497</v>
      </c>
      <c r="AO116" s="472">
        <v>2099.9699999999998</v>
      </c>
      <c r="AP116" s="539">
        <f t="shared" si="1"/>
        <v>1.9537898160449911</v>
      </c>
      <c r="AQ116" s="539"/>
      <c r="AR116" s="87"/>
    </row>
    <row r="117" spans="1:44" ht="15.95" customHeight="1" x14ac:dyDescent="0.2">
      <c r="A117" s="18"/>
      <c r="B117" s="18"/>
      <c r="C117" s="18"/>
      <c r="D117" s="729"/>
      <c r="E117" s="729"/>
      <c r="F117" s="729"/>
      <c r="AB117" s="43"/>
      <c r="AC117" s="18"/>
      <c r="AD117" s="18"/>
      <c r="AE117" s="18"/>
      <c r="AF117" s="18"/>
      <c r="AG117" s="18"/>
      <c r="AH117" s="18" t="s">
        <v>565</v>
      </c>
      <c r="AI117" s="477">
        <v>5461356.9812400015</v>
      </c>
      <c r="AJ117" s="477">
        <v>7203999.7832600027</v>
      </c>
      <c r="AK117" s="18" t="s">
        <v>565</v>
      </c>
      <c r="AL117" s="477">
        <f t="shared" si="0"/>
        <v>10413135.529746449</v>
      </c>
      <c r="AM117" s="477">
        <f t="shared" si="2"/>
        <v>13735821.766830927</v>
      </c>
      <c r="AN117" s="18" t="s">
        <v>565</v>
      </c>
      <c r="AO117" s="472">
        <v>2151.84</v>
      </c>
      <c r="AP117" s="539">
        <f t="shared" si="1"/>
        <v>1.9066938062309462</v>
      </c>
      <c r="AQ117" s="539"/>
      <c r="AR117" s="87"/>
    </row>
    <row r="118" spans="1:44" ht="15.95" customHeight="1" x14ac:dyDescent="0.2">
      <c r="A118" s="18"/>
      <c r="B118" s="18"/>
      <c r="C118" s="18"/>
      <c r="D118" s="729"/>
      <c r="E118" s="729"/>
      <c r="F118" s="729"/>
      <c r="AB118" s="43"/>
      <c r="AC118" s="18"/>
      <c r="AD118" s="18"/>
      <c r="AE118" s="18"/>
      <c r="AF118" s="18"/>
      <c r="AG118" s="18"/>
      <c r="AH118" s="18" t="s">
        <v>500</v>
      </c>
      <c r="AI118" s="477">
        <v>6111489.6985599995</v>
      </c>
      <c r="AJ118" s="477">
        <v>7195159.7654899992</v>
      </c>
      <c r="AK118" s="18" t="s">
        <v>500</v>
      </c>
      <c r="AL118" s="477">
        <f t="shared" si="0"/>
        <v>11485041.215531735</v>
      </c>
      <c r="AM118" s="477">
        <f t="shared" si="2"/>
        <v>13521532.479791189</v>
      </c>
      <c r="AN118" s="18" t="s">
        <v>500</v>
      </c>
      <c r="AO118" s="472">
        <v>2183.2600000000002</v>
      </c>
      <c r="AP118" s="539">
        <f t="shared" si="1"/>
        <v>1.8792539596749811</v>
      </c>
      <c r="AQ118" s="539"/>
      <c r="AR118" s="87"/>
    </row>
    <row r="119" spans="1:44" ht="15.95" customHeight="1" x14ac:dyDescent="0.2">
      <c r="A119" s="18"/>
      <c r="B119" s="18"/>
      <c r="C119" s="18"/>
      <c r="D119" s="729"/>
      <c r="E119" s="729"/>
      <c r="F119" s="729"/>
      <c r="AB119" s="43"/>
      <c r="AC119" s="18"/>
      <c r="AD119" s="18"/>
      <c r="AE119" s="18"/>
      <c r="AF119" s="18"/>
      <c r="AG119" s="18"/>
      <c r="AH119" s="18" t="s">
        <v>501</v>
      </c>
      <c r="AI119" s="477">
        <v>5712194.94539</v>
      </c>
      <c r="AJ119" s="477">
        <v>7248969.7014499996</v>
      </c>
      <c r="AK119" s="18" t="s">
        <v>501</v>
      </c>
      <c r="AL119" s="477">
        <f t="shared" si="0"/>
        <v>10589590.786717979</v>
      </c>
      <c r="AM119" s="477">
        <f t="shared" si="2"/>
        <v>13438550.941897459</v>
      </c>
      <c r="AN119" s="18" t="s">
        <v>501</v>
      </c>
      <c r="AO119" s="472">
        <v>2213.17</v>
      </c>
      <c r="AP119" s="539">
        <f t="shared" si="1"/>
        <v>1.8538566852071914</v>
      </c>
      <c r="AQ119" s="539"/>
      <c r="AR119" s="87"/>
    </row>
    <row r="120" spans="1:44" ht="15.95" customHeight="1" x14ac:dyDescent="0.2">
      <c r="A120" s="18"/>
      <c r="B120" s="18"/>
      <c r="C120" s="18"/>
      <c r="D120" s="729"/>
      <c r="E120" s="729"/>
      <c r="F120" s="729"/>
      <c r="AB120" s="43"/>
      <c r="AC120" s="18"/>
      <c r="AD120" s="18"/>
      <c r="AE120" s="18"/>
      <c r="AF120" s="18"/>
      <c r="AG120" s="18"/>
      <c r="AH120" s="18" t="s">
        <v>502</v>
      </c>
      <c r="AI120" s="477">
        <v>5850197.7265099976</v>
      </c>
      <c r="AJ120" s="477">
        <v>7404794.4396700002</v>
      </c>
      <c r="AK120" s="18" t="s">
        <v>502</v>
      </c>
      <c r="AL120" s="477">
        <f t="shared" si="0"/>
        <v>10697806.869915392</v>
      </c>
      <c r="AM120" s="477">
        <f t="shared" si="2"/>
        <v>13540578.37533462</v>
      </c>
      <c r="AN120" s="18" t="s">
        <v>502</v>
      </c>
      <c r="AO120" s="472">
        <v>2243.71</v>
      </c>
      <c r="AP120" s="539">
        <f t="shared" si="1"/>
        <v>1.8286231286574466</v>
      </c>
      <c r="AQ120" s="539"/>
      <c r="AR120" s="87"/>
    </row>
    <row r="121" spans="1:44" ht="15.95" customHeight="1" x14ac:dyDescent="0.2">
      <c r="A121" s="18"/>
      <c r="B121" s="18"/>
      <c r="C121" s="18"/>
      <c r="D121" s="729"/>
      <c r="E121" s="729"/>
      <c r="F121" s="729"/>
      <c r="G121" s="729"/>
      <c r="H121" s="729"/>
      <c r="I121" s="729"/>
      <c r="J121" s="729"/>
      <c r="K121" s="729"/>
      <c r="L121" s="729"/>
      <c r="M121" s="729"/>
      <c r="N121" s="729"/>
      <c r="O121" s="729"/>
      <c r="P121" s="729"/>
      <c r="Q121" s="729"/>
      <c r="R121" s="729"/>
      <c r="S121" s="729"/>
      <c r="AB121" s="43"/>
      <c r="AC121" s="18"/>
      <c r="AD121" s="18"/>
      <c r="AE121" s="18"/>
      <c r="AF121" s="18"/>
      <c r="AG121" s="18"/>
      <c r="AH121" s="18" t="s">
        <v>512</v>
      </c>
      <c r="AI121" s="477">
        <v>6046697.1842800006</v>
      </c>
      <c r="AJ121" s="477">
        <v>7856809.881339998</v>
      </c>
      <c r="AK121" s="18" t="s">
        <v>512</v>
      </c>
      <c r="AL121" s="477">
        <f t="shared" si="0"/>
        <v>10948751.005058613</v>
      </c>
      <c r="AM121" s="477">
        <f t="shared" si="2"/>
        <v>14226320.991981126</v>
      </c>
      <c r="AN121" s="18" t="s">
        <v>512</v>
      </c>
      <c r="AO121" s="472">
        <v>2265.92</v>
      </c>
      <c r="AP121" s="539">
        <f t="shared" si="1"/>
        <v>1.8106994068634372</v>
      </c>
      <c r="AQ121" s="539"/>
      <c r="AR121" s="87"/>
    </row>
    <row r="122" spans="1:44" ht="15.95" customHeight="1" x14ac:dyDescent="0.2">
      <c r="A122" s="18"/>
      <c r="B122" s="18"/>
      <c r="C122" s="18"/>
      <c r="D122" s="729"/>
      <c r="E122" s="729"/>
      <c r="F122" s="729"/>
      <c r="AB122" s="43"/>
      <c r="AC122" s="18"/>
      <c r="AD122" s="18"/>
      <c r="AE122" s="18"/>
      <c r="AF122" s="18"/>
      <c r="AG122" s="18"/>
      <c r="AH122" s="18" t="s">
        <v>513</v>
      </c>
      <c r="AI122" s="477">
        <v>6171469.3876299988</v>
      </c>
      <c r="AJ122" s="477">
        <v>8062994.0167099992</v>
      </c>
      <c r="AK122" s="18" t="s">
        <v>513</v>
      </c>
      <c r="AL122" s="477">
        <f t="shared" si="0"/>
        <v>11181387.002555516</v>
      </c>
      <c r="AM122" s="477">
        <f t="shared" si="2"/>
        <v>14608426.427720817</v>
      </c>
      <c r="AN122" s="18" t="s">
        <v>513</v>
      </c>
      <c r="AO122" s="472">
        <v>2264.56</v>
      </c>
      <c r="AP122" s="539">
        <f t="shared" si="1"/>
        <v>1.811786837178083</v>
      </c>
      <c r="AQ122" s="539"/>
      <c r="AR122" s="87"/>
    </row>
    <row r="123" spans="1:44" ht="15.95" customHeight="1" x14ac:dyDescent="0.2">
      <c r="A123" s="18"/>
      <c r="B123" s="18"/>
      <c r="C123" s="18"/>
      <c r="D123" s="729"/>
      <c r="E123" s="729"/>
      <c r="F123" s="729"/>
      <c r="AB123" s="43"/>
      <c r="AC123" s="18"/>
      <c r="AD123" s="18"/>
      <c r="AE123" s="18"/>
      <c r="AF123" s="18"/>
      <c r="AG123" s="18"/>
      <c r="AH123" s="18" t="s">
        <v>552</v>
      </c>
      <c r="AI123" s="477">
        <v>6407201.7415800001</v>
      </c>
      <c r="AJ123" s="477">
        <v>8877101.1398900021</v>
      </c>
      <c r="AK123" s="18" t="s">
        <v>552</v>
      </c>
      <c r="AL123" s="477">
        <f t="shared" si="0"/>
        <v>11603820.851977108</v>
      </c>
      <c r="AM123" s="477">
        <f t="shared" si="2"/>
        <v>16076954.56874498</v>
      </c>
      <c r="AN123" s="18" t="s">
        <v>552</v>
      </c>
      <c r="AO123" s="472">
        <v>2265.4699999999998</v>
      </c>
      <c r="AP123" s="539">
        <f t="shared" si="1"/>
        <v>1.8110590738345684</v>
      </c>
      <c r="AQ123" s="539"/>
      <c r="AR123" s="87"/>
    </row>
    <row r="124" spans="1:44" ht="15.95" customHeight="1" x14ac:dyDescent="0.2">
      <c r="A124" s="18"/>
      <c r="B124" s="18"/>
      <c r="C124" s="18"/>
      <c r="D124" s="729"/>
      <c r="E124" s="729"/>
      <c r="F124" s="729"/>
      <c r="AB124" s="43"/>
      <c r="AC124" s="18"/>
      <c r="AD124" s="18"/>
      <c r="AE124" s="18"/>
      <c r="AF124" s="18"/>
      <c r="AG124" s="18"/>
      <c r="AH124" s="18" t="s">
        <v>492</v>
      </c>
      <c r="AI124" s="477">
        <v>6534522.7886899989</v>
      </c>
      <c r="AJ124" s="477">
        <v>9069745.2711299993</v>
      </c>
      <c r="AK124" s="18" t="s">
        <v>492</v>
      </c>
      <c r="AL124" s="477">
        <f t="shared" si="0"/>
        <v>11813131.920299703</v>
      </c>
      <c r="AM124" s="477">
        <f t="shared" si="2"/>
        <v>16396315.513171893</v>
      </c>
      <c r="AN124" s="18" t="s">
        <v>492</v>
      </c>
      <c r="AO124" s="472">
        <v>2269.5500000000002</v>
      </c>
      <c r="AP124" s="539">
        <f t="shared" si="1"/>
        <v>1.8078033090260182</v>
      </c>
      <c r="AQ124" s="539"/>
      <c r="AR124" s="87"/>
    </row>
    <row r="125" spans="1:44" ht="15.95" customHeight="1" x14ac:dyDescent="0.2">
      <c r="A125" s="18"/>
      <c r="B125" s="18"/>
      <c r="C125" s="18"/>
      <c r="D125" s="729"/>
      <c r="E125" s="729"/>
      <c r="F125" s="729"/>
      <c r="AB125" s="43"/>
      <c r="AC125" s="18"/>
      <c r="AD125" s="18"/>
      <c r="AE125" s="18"/>
      <c r="AF125" s="18"/>
      <c r="AG125" s="18"/>
      <c r="AH125" s="18" t="s">
        <v>268</v>
      </c>
      <c r="AI125" s="477">
        <v>6603426.0838600015</v>
      </c>
      <c r="AJ125" s="477">
        <v>8906148.7191399988</v>
      </c>
      <c r="AK125" s="18" t="s">
        <v>268</v>
      </c>
      <c r="AL125" s="477">
        <f t="shared" si="0"/>
        <v>11840604.188286308</v>
      </c>
      <c r="AM125" s="477">
        <f t="shared" si="2"/>
        <v>15969616.451541631</v>
      </c>
      <c r="AN125" s="18" t="s">
        <v>268</v>
      </c>
      <c r="AO125" s="472">
        <v>2288.16</v>
      </c>
      <c r="AP125" s="539">
        <f t="shared" si="1"/>
        <v>1.793100132857842</v>
      </c>
      <c r="AQ125" s="539"/>
      <c r="AR125" s="87"/>
    </row>
    <row r="126" spans="1:44" ht="15.95" customHeight="1" x14ac:dyDescent="0.2">
      <c r="A126" s="18"/>
      <c r="B126" s="18"/>
      <c r="C126" s="18"/>
      <c r="D126" s="729"/>
      <c r="E126" s="729"/>
      <c r="F126" s="729"/>
      <c r="AB126" s="43"/>
      <c r="AC126" s="18"/>
      <c r="AD126" s="18"/>
      <c r="AE126" s="18"/>
      <c r="AF126" s="18"/>
      <c r="AG126" s="18"/>
      <c r="AH126" s="18" t="s">
        <v>494</v>
      </c>
      <c r="AI126" s="477">
        <v>6965493.3816800006</v>
      </c>
      <c r="AJ126" s="477">
        <v>8966139.0627100039</v>
      </c>
      <c r="AK126" s="18" t="s">
        <v>494</v>
      </c>
      <c r="AL126" s="477">
        <f t="shared" si="0"/>
        <v>12441326.725971613</v>
      </c>
      <c r="AM126" s="477">
        <f t="shared" si="2"/>
        <v>16014754.366584042</v>
      </c>
      <c r="AN126" s="18" t="s">
        <v>494</v>
      </c>
      <c r="AO126" s="472">
        <v>2297.08</v>
      </c>
      <c r="AP126" s="539">
        <f t="shared" si="1"/>
        <v>1.7861371828582373</v>
      </c>
      <c r="AQ126" s="539"/>
      <c r="AR126" s="87"/>
    </row>
    <row r="127" spans="1:44" x14ac:dyDescent="0.2">
      <c r="A127" s="18"/>
      <c r="B127" s="18"/>
      <c r="C127" s="18"/>
      <c r="D127" s="729"/>
      <c r="E127" s="729"/>
      <c r="F127" s="729"/>
      <c r="AB127" s="43"/>
      <c r="AC127" s="18"/>
      <c r="AD127" s="18"/>
      <c r="AE127" s="18"/>
      <c r="AF127" s="18"/>
      <c r="AG127" s="18"/>
      <c r="AH127" s="18" t="s">
        <v>496</v>
      </c>
      <c r="AI127" s="477">
        <v>6568490.9816000015</v>
      </c>
      <c r="AJ127" s="477">
        <v>9790172.9241199978</v>
      </c>
      <c r="AK127" s="18" t="s">
        <v>496</v>
      </c>
      <c r="AL127" s="477">
        <f t="shared" si="0"/>
        <v>11688972.687309328</v>
      </c>
      <c r="AM127" s="477">
        <f t="shared" si="2"/>
        <v>17422123.929931704</v>
      </c>
      <c r="AN127" s="18" t="s">
        <v>496</v>
      </c>
      <c r="AO127" s="472">
        <v>2305.58</v>
      </c>
      <c r="AP127" s="539">
        <f t="shared" si="1"/>
        <v>1.7795522167957736</v>
      </c>
      <c r="AQ127" s="539"/>
      <c r="AR127" s="87"/>
    </row>
    <row r="128" spans="1:44" x14ac:dyDescent="0.2">
      <c r="A128" s="18"/>
      <c r="B128" s="18"/>
      <c r="C128" s="18"/>
      <c r="D128" s="729"/>
      <c r="E128" s="729"/>
      <c r="F128" s="729"/>
      <c r="AB128" s="43"/>
      <c r="AC128" s="18"/>
      <c r="AD128" s="18"/>
      <c r="AE128" s="18"/>
      <c r="AF128" s="18"/>
      <c r="AG128" s="18"/>
      <c r="AH128" s="18" t="s">
        <v>497</v>
      </c>
      <c r="AI128" s="477">
        <v>12297609.078509998</v>
      </c>
      <c r="AJ128" s="477">
        <v>16552770.539719999</v>
      </c>
      <c r="AK128" s="18" t="s">
        <v>497</v>
      </c>
      <c r="AL128" s="477">
        <f t="shared" si="0"/>
        <v>21766698.570863474</v>
      </c>
      <c r="AM128" s="477">
        <f t="shared" si="2"/>
        <v>29298310.309796326</v>
      </c>
      <c r="AN128" s="18" t="s">
        <v>497</v>
      </c>
      <c r="AO128" s="472">
        <v>2318.0300000000002</v>
      </c>
      <c r="AP128" s="539">
        <f t="shared" si="1"/>
        <v>1.7699943486494996</v>
      </c>
      <c r="AQ128" s="539"/>
      <c r="AR128" s="87"/>
    </row>
    <row r="129" spans="1:44" x14ac:dyDescent="0.2">
      <c r="A129" s="18"/>
      <c r="B129" s="18"/>
      <c r="C129" s="18"/>
      <c r="D129" s="729"/>
      <c r="E129" s="729"/>
      <c r="F129" s="729"/>
      <c r="AB129" s="43"/>
      <c r="AC129" s="18"/>
      <c r="AD129" s="18"/>
      <c r="AE129" s="18"/>
      <c r="AF129" s="18"/>
      <c r="AG129" s="18"/>
      <c r="AH129" s="343" t="s">
        <v>566</v>
      </c>
      <c r="AI129" s="477">
        <v>5849959.5761199994</v>
      </c>
      <c r="AJ129" s="477">
        <v>8856757.7692799997</v>
      </c>
      <c r="AK129" s="343" t="s">
        <v>566</v>
      </c>
      <c r="AL129" s="477">
        <f t="shared" si="0"/>
        <v>10269159.808179092</v>
      </c>
      <c r="AM129" s="477">
        <f t="shared" si="2"/>
        <v>15547365.70938698</v>
      </c>
      <c r="AN129" s="343" t="s">
        <v>566</v>
      </c>
      <c r="AO129" s="472">
        <v>2337.27</v>
      </c>
      <c r="AP129" s="539">
        <f t="shared" si="1"/>
        <v>1.7554240631163707</v>
      </c>
      <c r="AQ129" s="539"/>
      <c r="AR129" s="87"/>
    </row>
    <row r="130" spans="1:44" x14ac:dyDescent="0.2">
      <c r="A130" s="18"/>
      <c r="B130" s="18"/>
      <c r="C130" s="18"/>
      <c r="D130" s="729"/>
      <c r="E130" s="729"/>
      <c r="F130" s="729"/>
      <c r="AB130" s="43"/>
      <c r="AC130" s="18"/>
      <c r="AD130" s="18"/>
      <c r="AE130" s="18"/>
      <c r="AF130" s="18"/>
      <c r="AG130" s="18"/>
      <c r="AH130" s="18" t="s">
        <v>500</v>
      </c>
      <c r="AI130" s="477">
        <v>7112822.4693300016</v>
      </c>
      <c r="AJ130" s="477">
        <v>9090094.9140299987</v>
      </c>
      <c r="AK130" s="18" t="s">
        <v>500</v>
      </c>
      <c r="AL130" s="477">
        <f t="shared" si="0"/>
        <v>12437488.784649637</v>
      </c>
      <c r="AM130" s="477">
        <f t="shared" si="2"/>
        <v>15894949.442664552</v>
      </c>
      <c r="AN130" s="18" t="s">
        <v>500</v>
      </c>
      <c r="AO130" s="472">
        <v>2346.39</v>
      </c>
      <c r="AP130" s="539">
        <f t="shared" si="1"/>
        <v>1.7486010424524481</v>
      </c>
      <c r="AQ130" s="539"/>
      <c r="AR130" s="87"/>
    </row>
    <row r="131" spans="1:44" x14ac:dyDescent="0.2">
      <c r="A131" s="18"/>
      <c r="B131" s="18"/>
      <c r="C131" s="18"/>
      <c r="D131" s="729"/>
      <c r="E131" s="729"/>
      <c r="F131" s="729"/>
      <c r="AB131" s="43"/>
      <c r="AC131" s="18"/>
      <c r="AD131" s="18"/>
      <c r="AE131" s="18"/>
      <c r="AF131" s="18"/>
      <c r="AG131" s="18"/>
      <c r="AH131" s="18" t="s">
        <v>501</v>
      </c>
      <c r="AI131" s="477">
        <v>7138205.4444500012</v>
      </c>
      <c r="AJ131" s="477">
        <v>8628435.4198800027</v>
      </c>
      <c r="AK131" s="18" t="s">
        <v>501</v>
      </c>
      <c r="AL131" s="477">
        <f t="shared" si="0"/>
        <v>12411153.302892627</v>
      </c>
      <c r="AM131" s="477">
        <f t="shared" si="2"/>
        <v>15002206.870285816</v>
      </c>
      <c r="AN131" s="18" t="s">
        <v>501</v>
      </c>
      <c r="AO131" s="472">
        <v>2359.7600000000002</v>
      </c>
      <c r="AP131" s="539">
        <f t="shared" si="1"/>
        <v>1.7386937654676744</v>
      </c>
      <c r="AQ131" s="539"/>
      <c r="AR131" s="87"/>
    </row>
    <row r="132" spans="1:44" x14ac:dyDescent="0.2">
      <c r="A132" s="18"/>
      <c r="B132" s="18"/>
      <c r="C132" s="18"/>
      <c r="D132" s="729"/>
      <c r="E132" s="729"/>
      <c r="F132" s="729"/>
      <c r="AB132" s="43"/>
      <c r="AC132" s="18"/>
      <c r="AD132" s="18"/>
      <c r="AE132" s="18"/>
      <c r="AF132" s="18"/>
      <c r="AG132" s="18"/>
      <c r="AH132" s="18" t="s">
        <v>502</v>
      </c>
      <c r="AI132" s="477">
        <v>7198238.2008699998</v>
      </c>
      <c r="AJ132" s="477">
        <v>9286536.7789100017</v>
      </c>
      <c r="AK132" s="18" t="s">
        <v>502</v>
      </c>
      <c r="AL132" s="477">
        <f t="shared" si="0"/>
        <v>12464454.115272248</v>
      </c>
      <c r="AM132" s="477">
        <f t="shared" si="2"/>
        <v>16080547.536829468</v>
      </c>
      <c r="AN132" s="18" t="s">
        <v>502</v>
      </c>
      <c r="AO132" s="472">
        <v>2369.4299999999998</v>
      </c>
      <c r="AP132" s="539">
        <f t="shared" si="1"/>
        <v>1.7315978948523485</v>
      </c>
      <c r="AQ132" s="539"/>
      <c r="AR132" s="87"/>
    </row>
    <row r="133" spans="1:44" x14ac:dyDescent="0.2">
      <c r="A133" s="18"/>
      <c r="B133" s="18"/>
      <c r="C133" s="18"/>
      <c r="D133" s="729"/>
      <c r="E133" s="729"/>
      <c r="F133" s="729"/>
      <c r="AB133" s="43"/>
      <c r="AC133" s="18"/>
      <c r="AD133" s="18"/>
      <c r="AE133" s="18"/>
      <c r="AF133" s="18"/>
      <c r="AG133" s="18"/>
      <c r="AH133" s="18" t="s">
        <v>512</v>
      </c>
      <c r="AI133" s="477">
        <v>7275810.3876399985</v>
      </c>
      <c r="AJ133" s="477">
        <v>9418908.8535900004</v>
      </c>
      <c r="AK133" s="18" t="s">
        <v>512</v>
      </c>
      <c r="AL133" s="477">
        <f t="shared" si="0"/>
        <v>12548571.589277504</v>
      </c>
      <c r="AM133" s="477">
        <f t="shared" si="2"/>
        <v>16244768.038889412</v>
      </c>
      <c r="AN133" s="18" t="s">
        <v>512</v>
      </c>
      <c r="AO133" s="472">
        <v>2378.91</v>
      </c>
      <c r="AP133" s="539">
        <f t="shared" si="1"/>
        <v>1.7246974454687229</v>
      </c>
      <c r="AQ133" s="539"/>
      <c r="AR133" s="87"/>
    </row>
    <row r="134" spans="1:44" x14ac:dyDescent="0.2">
      <c r="A134" s="18"/>
      <c r="B134" s="18"/>
      <c r="C134" s="18"/>
      <c r="D134" s="729"/>
      <c r="E134" s="729"/>
      <c r="F134" s="729"/>
      <c r="AB134" s="43"/>
      <c r="AC134" s="18"/>
      <c r="AD134" s="18"/>
      <c r="AE134" s="18"/>
      <c r="AF134" s="18"/>
      <c r="AG134" s="18"/>
      <c r="AH134" s="18" t="s">
        <v>513</v>
      </c>
      <c r="AI134" s="477">
        <v>7899946.8147099987</v>
      </c>
      <c r="AJ134" s="477">
        <v>9940120.9331299942</v>
      </c>
      <c r="AK134" s="18" t="s">
        <v>513</v>
      </c>
      <c r="AL134" s="477">
        <f t="shared" si="0"/>
        <v>13557257.732170675</v>
      </c>
      <c r="AM134" s="477">
        <f t="shared" si="2"/>
        <v>17058441.599690083</v>
      </c>
      <c r="AN134" s="18" t="s">
        <v>513</v>
      </c>
      <c r="AO134" s="472">
        <v>2390.8000000000002</v>
      </c>
      <c r="AP134" s="539">
        <f t="shared" si="1"/>
        <v>1.7161201271540905</v>
      </c>
      <c r="AQ134" s="539"/>
      <c r="AR134" s="87"/>
    </row>
    <row r="135" spans="1:44" x14ac:dyDescent="0.2">
      <c r="A135" s="18"/>
      <c r="B135" s="18"/>
      <c r="C135" s="18"/>
      <c r="D135" s="729"/>
      <c r="E135" s="729"/>
      <c r="F135" s="729"/>
      <c r="AB135" s="43"/>
      <c r="AC135" s="18"/>
      <c r="AD135" s="18"/>
      <c r="AE135" s="18"/>
      <c r="AF135" s="18"/>
      <c r="AG135" s="18"/>
      <c r="AH135" s="18" t="s">
        <v>552</v>
      </c>
      <c r="AI135" s="477">
        <v>7509250.6103700008</v>
      </c>
      <c r="AJ135" s="477">
        <v>9920080.5742300004</v>
      </c>
      <c r="AK135" s="18" t="s">
        <v>552</v>
      </c>
      <c r="AL135" s="477">
        <f t="shared" si="0"/>
        <v>12793399.493112041</v>
      </c>
      <c r="AM135" s="477">
        <f t="shared" si="2"/>
        <v>16900694.939482305</v>
      </c>
      <c r="AN135" s="18" t="s">
        <v>552</v>
      </c>
      <c r="AO135" s="472">
        <v>2408.25</v>
      </c>
      <c r="AP135" s="539">
        <f t="shared" si="1"/>
        <v>1.7036852486245198</v>
      </c>
      <c r="AQ135" s="539"/>
      <c r="AR135" s="87"/>
    </row>
    <row r="136" spans="1:44" x14ac:dyDescent="0.2">
      <c r="A136" s="18"/>
      <c r="B136" s="18"/>
      <c r="C136" s="18"/>
      <c r="D136" s="729"/>
      <c r="E136" s="729"/>
      <c r="F136" s="729"/>
      <c r="AB136" s="43"/>
      <c r="AC136" s="18"/>
      <c r="AD136" s="18"/>
      <c r="AE136" s="18"/>
      <c r="AF136" s="18"/>
      <c r="AG136" s="18"/>
      <c r="AH136" s="18" t="s">
        <v>492</v>
      </c>
      <c r="AI136" s="477">
        <v>7583361.1976699997</v>
      </c>
      <c r="AJ136" s="477">
        <v>10153988.472429996</v>
      </c>
      <c r="AK136" s="18" t="s">
        <v>492</v>
      </c>
      <c r="AL136" s="477">
        <f t="shared" si="0"/>
        <v>12855390.328398762</v>
      </c>
      <c r="AM136" s="477">
        <f t="shared" si="2"/>
        <v>17213143.591690678</v>
      </c>
      <c r="AN136" s="18" t="s">
        <v>492</v>
      </c>
      <c r="AO136" s="472">
        <v>2420.29</v>
      </c>
      <c r="AP136" s="539">
        <f t="shared" si="1"/>
        <v>1.695210078131133</v>
      </c>
      <c r="AQ136" s="539"/>
      <c r="AR136" s="87"/>
    </row>
    <row r="137" spans="1:44" x14ac:dyDescent="0.2">
      <c r="A137" s="18"/>
      <c r="B137" s="18"/>
      <c r="C137" s="18"/>
      <c r="D137" s="729"/>
      <c r="E137" s="729"/>
      <c r="F137" s="729"/>
      <c r="AB137" s="43"/>
      <c r="AC137" s="18"/>
      <c r="AD137" s="18"/>
      <c r="AE137" s="18"/>
      <c r="AF137" s="18"/>
      <c r="AG137" s="18"/>
      <c r="AH137" s="18" t="s">
        <v>268</v>
      </c>
      <c r="AI137" s="477">
        <v>7439548.5815399969</v>
      </c>
      <c r="AJ137" s="477">
        <v>10077676.83326</v>
      </c>
      <c r="AK137" s="18" t="s">
        <v>268</v>
      </c>
      <c r="AL137" s="477">
        <f t="shared" si="0"/>
        <v>12590217.734367451</v>
      </c>
      <c r="AM137" s="477">
        <f t="shared" si="2"/>
        <v>17054817.80200563</v>
      </c>
      <c r="AN137" s="18" t="s">
        <v>268</v>
      </c>
      <c r="AO137" s="472">
        <v>2424.4</v>
      </c>
      <c r="AP137" s="539">
        <f t="shared" si="1"/>
        <v>1.6923362481438704</v>
      </c>
      <c r="AQ137" s="539"/>
      <c r="AR137" s="87"/>
    </row>
    <row r="138" spans="1:44" x14ac:dyDescent="0.2">
      <c r="A138" s="18"/>
      <c r="B138" s="18"/>
      <c r="C138" s="18"/>
      <c r="D138" s="729"/>
      <c r="E138" s="729"/>
      <c r="F138" s="729"/>
      <c r="AB138" s="43"/>
      <c r="AC138" s="18"/>
      <c r="AD138" s="18"/>
      <c r="AE138" s="18"/>
      <c r="AF138" s="18"/>
      <c r="AG138" s="18"/>
      <c r="AH138" s="18" t="s">
        <v>494</v>
      </c>
      <c r="AI138" s="477">
        <v>7758749.6678400021</v>
      </c>
      <c r="AJ138" s="477">
        <v>10314096.392339997</v>
      </c>
      <c r="AK138" s="18" t="s">
        <v>494</v>
      </c>
      <c r="AL138" s="477">
        <f t="shared" si="0"/>
        <v>13108137.471456172</v>
      </c>
      <c r="AM138" s="477">
        <f t="shared" si="2"/>
        <v>17425306.807492536</v>
      </c>
      <c r="AN138" s="18" t="s">
        <v>494</v>
      </c>
      <c r="AO138" s="472">
        <v>2428.52</v>
      </c>
      <c r="AP138" s="539">
        <f t="shared" si="1"/>
        <v>1.6894651886745835</v>
      </c>
      <c r="AQ138" s="539"/>
      <c r="AR138" s="87"/>
    </row>
    <row r="139" spans="1:44" x14ac:dyDescent="0.2">
      <c r="A139" s="18"/>
      <c r="B139" s="18"/>
      <c r="C139" s="18"/>
      <c r="D139" s="729"/>
      <c r="E139" s="729"/>
      <c r="F139" s="729"/>
      <c r="AB139" s="43"/>
      <c r="AC139" s="18"/>
      <c r="AD139" s="18"/>
      <c r="AE139" s="18"/>
      <c r="AF139" s="18"/>
      <c r="AG139" s="18"/>
      <c r="AH139" s="18" t="s">
        <v>496</v>
      </c>
      <c r="AI139" s="477">
        <v>7680762.6899100002</v>
      </c>
      <c r="AJ139" s="477">
        <v>10141817.559640003</v>
      </c>
      <c r="AK139" s="18" t="s">
        <v>496</v>
      </c>
      <c r="AL139" s="477">
        <f t="shared" si="0"/>
        <v>12919511.333764512</v>
      </c>
      <c r="AM139" s="477">
        <f t="shared" si="2"/>
        <v>17059155.737081666</v>
      </c>
      <c r="AN139" s="18" t="s">
        <v>496</v>
      </c>
      <c r="AO139" s="472">
        <v>2439.21</v>
      </c>
      <c r="AP139" s="539">
        <f t="shared" si="1"/>
        <v>1.6820609951582683</v>
      </c>
      <c r="AQ139" s="539"/>
      <c r="AR139" s="87"/>
    </row>
    <row r="140" spans="1:44" x14ac:dyDescent="0.2">
      <c r="A140" s="18"/>
      <c r="B140" s="18"/>
      <c r="C140" s="18"/>
      <c r="D140" s="729"/>
      <c r="E140" s="729"/>
      <c r="F140" s="729"/>
      <c r="AB140" s="43"/>
      <c r="AC140" s="18"/>
      <c r="AD140" s="18"/>
      <c r="AE140" s="18"/>
      <c r="AF140" s="18"/>
      <c r="AG140" s="18"/>
      <c r="AH140" s="18" t="s">
        <v>497</v>
      </c>
      <c r="AI140" s="477">
        <v>13318727.865590004</v>
      </c>
      <c r="AJ140" s="477">
        <v>19922249.770170003</v>
      </c>
      <c r="AK140" s="18" t="s">
        <v>497</v>
      </c>
      <c r="AL140" s="477">
        <f t="shared" si="0"/>
        <v>22211865.164775576</v>
      </c>
      <c r="AM140" s="477">
        <f t="shared" si="2"/>
        <v>33224669.062970947</v>
      </c>
      <c r="AN140" s="18" t="s">
        <v>497</v>
      </c>
      <c r="AO140" s="472">
        <v>2460.19</v>
      </c>
      <c r="AP140" s="539">
        <f t="shared" si="1"/>
        <v>1.6677167210662589</v>
      </c>
      <c r="AQ140" s="539"/>
      <c r="AR140" s="87"/>
    </row>
    <row r="141" spans="1:44" x14ac:dyDescent="0.2">
      <c r="A141" s="18"/>
      <c r="B141" s="18"/>
      <c r="C141" s="18"/>
      <c r="D141" s="729"/>
      <c r="E141" s="729"/>
      <c r="F141" s="729"/>
      <c r="AB141" s="43"/>
      <c r="AC141" s="18"/>
      <c r="AD141" s="18"/>
      <c r="AE141" s="18"/>
      <c r="AF141" s="18"/>
      <c r="AG141" s="18"/>
      <c r="AH141" s="18" t="s">
        <v>499</v>
      </c>
      <c r="AI141" s="477">
        <v>8046985.825439997</v>
      </c>
      <c r="AJ141" s="477">
        <v>10497608.424779996</v>
      </c>
      <c r="AK141" s="18" t="s">
        <v>499</v>
      </c>
      <c r="AL141" s="477">
        <f t="shared" si="0"/>
        <v>13344048.461204894</v>
      </c>
      <c r="AM141" s="477">
        <f t="shared" si="2"/>
        <v>17407834.260644749</v>
      </c>
      <c r="AN141" s="18" t="s">
        <v>499</v>
      </c>
      <c r="AO141" s="472">
        <v>2474.21</v>
      </c>
      <c r="AP141" s="539">
        <f t="shared" si="1"/>
        <v>1.6582666790611951</v>
      </c>
      <c r="AQ141" s="539"/>
      <c r="AR141" s="87"/>
    </row>
    <row r="142" spans="1:44" x14ac:dyDescent="0.2">
      <c r="A142" s="18"/>
      <c r="B142" s="18"/>
      <c r="C142" s="18"/>
      <c r="D142" s="729"/>
      <c r="E142" s="729"/>
      <c r="F142" s="729"/>
      <c r="AB142" s="43"/>
      <c r="AC142" s="18"/>
      <c r="AD142" s="18"/>
      <c r="AE142" s="18"/>
      <c r="AF142" s="18"/>
      <c r="AG142" s="18"/>
      <c r="AH142" s="18" t="s">
        <v>500</v>
      </c>
      <c r="AI142" s="477">
        <v>7370981.2298299968</v>
      </c>
      <c r="AJ142" s="477">
        <v>11169292.920799997</v>
      </c>
      <c r="AK142" s="18" t="s">
        <v>500</v>
      </c>
      <c r="AL142" s="477">
        <f t="shared" si="0"/>
        <v>12169489.713842297</v>
      </c>
      <c r="AM142" s="477">
        <f t="shared" si="2"/>
        <v>18440502.162790351</v>
      </c>
      <c r="AN142" s="18" t="s">
        <v>500</v>
      </c>
      <c r="AO142" s="472">
        <v>2485.1</v>
      </c>
      <c r="AP142" s="539">
        <f t="shared" si="1"/>
        <v>1.6509999597601706</v>
      </c>
      <c r="AQ142" s="539"/>
      <c r="AR142" s="87"/>
    </row>
    <row r="143" spans="1:44" x14ac:dyDescent="0.2">
      <c r="A143" s="18"/>
      <c r="B143" s="18"/>
      <c r="C143" s="18"/>
      <c r="D143" s="729"/>
      <c r="E143" s="729"/>
      <c r="F143" s="729"/>
      <c r="AB143" s="43"/>
      <c r="AC143" s="18"/>
      <c r="AD143" s="18"/>
      <c r="AE143" s="18"/>
      <c r="AF143" s="18"/>
      <c r="AG143" s="18"/>
      <c r="AH143" s="18" t="s">
        <v>501</v>
      </c>
      <c r="AI143" s="477">
        <v>8236141.8422100022</v>
      </c>
      <c r="AJ143" s="477">
        <v>10573283.240710001</v>
      </c>
      <c r="AK143" s="18" t="s">
        <v>501</v>
      </c>
      <c r="AL143" s="477">
        <f t="shared" si="0"/>
        <v>13499331.412251091</v>
      </c>
      <c r="AM143" s="477">
        <f t="shared" si="2"/>
        <v>17329989.856469642</v>
      </c>
      <c r="AN143" s="18" t="s">
        <v>501</v>
      </c>
      <c r="AO143" s="472">
        <v>2503.2399999999998</v>
      </c>
      <c r="AP143" s="539">
        <f t="shared" si="1"/>
        <v>1.6390358095907704</v>
      </c>
      <c r="AQ143" s="539"/>
      <c r="AR143" s="87"/>
    </row>
    <row r="144" spans="1:44" x14ac:dyDescent="0.2">
      <c r="A144" s="18"/>
      <c r="B144" s="18"/>
      <c r="C144" s="18"/>
      <c r="D144" s="729"/>
      <c r="E144" s="729"/>
      <c r="F144" s="729"/>
      <c r="AB144" s="43"/>
      <c r="AC144" s="18"/>
      <c r="AD144" s="18"/>
      <c r="AE144" s="18"/>
      <c r="AF144" s="18"/>
      <c r="AG144" s="18"/>
      <c r="AH144" s="18" t="s">
        <v>502</v>
      </c>
      <c r="AI144" s="477">
        <v>8598326.859000003</v>
      </c>
      <c r="AJ144" s="477">
        <v>10611626.589270003</v>
      </c>
      <c r="AK144" s="18" t="s">
        <v>502</v>
      </c>
      <c r="AL144" s="477">
        <f t="shared" si="0"/>
        <v>13965873.298624361</v>
      </c>
      <c r="AM144" s="477">
        <f t="shared" si="2"/>
        <v>17235984.961764313</v>
      </c>
      <c r="AN144" s="18" t="s">
        <v>502</v>
      </c>
      <c r="AO144" s="472">
        <v>2526.02</v>
      </c>
      <c r="AP144" s="539">
        <f t="shared" si="1"/>
        <v>1.6242547564944061</v>
      </c>
      <c r="AQ144" s="539"/>
      <c r="AR144" s="87"/>
    </row>
    <row r="145" spans="1:44" x14ac:dyDescent="0.2">
      <c r="A145" s="18"/>
      <c r="B145" s="18"/>
      <c r="C145" s="18"/>
      <c r="D145" s="729"/>
      <c r="E145" s="729"/>
      <c r="F145" s="729"/>
      <c r="AB145" s="43"/>
      <c r="AC145" s="18"/>
      <c r="AD145" s="18"/>
      <c r="AE145" s="18"/>
      <c r="AF145" s="18"/>
      <c r="AG145" s="18"/>
      <c r="AH145" s="18" t="s">
        <v>512</v>
      </c>
      <c r="AI145" s="477">
        <v>8187790.7234399989</v>
      </c>
      <c r="AJ145" s="477">
        <v>10530932.418660004</v>
      </c>
      <c r="AK145" s="18" t="s">
        <v>512</v>
      </c>
      <c r="AL145" s="477">
        <f t="shared" ref="AL145:AL208" si="3">AP145*AI145</f>
        <v>13206622.856155196</v>
      </c>
      <c r="AM145" s="477">
        <f>AJ145*AP145</f>
        <v>16986029.256799202</v>
      </c>
      <c r="AN145" s="18" t="s">
        <v>512</v>
      </c>
      <c r="AO145" s="472">
        <v>2543.6999999999998</v>
      </c>
      <c r="AP145" s="539">
        <f t="shared" ref="AP145:AP208" si="4">$AO$257/AO145</f>
        <v>1.6129653654125879</v>
      </c>
      <c r="AQ145" s="539"/>
      <c r="AR145" s="87"/>
    </row>
    <row r="146" spans="1:44" x14ac:dyDescent="0.2">
      <c r="A146" s="18"/>
      <c r="B146" s="18"/>
      <c r="C146" s="18"/>
      <c r="D146" s="729"/>
      <c r="E146" s="729"/>
      <c r="F146" s="729"/>
      <c r="AB146" s="43"/>
      <c r="AC146" s="18"/>
      <c r="AD146" s="18"/>
      <c r="AE146" s="18"/>
      <c r="AF146" s="18"/>
      <c r="AG146" s="18"/>
      <c r="AH146" s="18" t="s">
        <v>513</v>
      </c>
      <c r="AI146" s="477">
        <v>8589063.9465899989</v>
      </c>
      <c r="AJ146" s="477">
        <v>11735879.229370002</v>
      </c>
      <c r="AK146" s="18" t="s">
        <v>513</v>
      </c>
      <c r="AL146" s="477">
        <f t="shared" si="3"/>
        <v>13869129.232344486</v>
      </c>
      <c r="AM146" s="477">
        <f>AJ146*AP146</f>
        <v>18950426.577268753</v>
      </c>
      <c r="AN146" s="18" t="s">
        <v>513</v>
      </c>
      <c r="AO146" s="472">
        <v>2540.9</v>
      </c>
      <c r="AP146" s="539">
        <f t="shared" si="4"/>
        <v>1.6147428076665746</v>
      </c>
      <c r="AQ146" s="539"/>
      <c r="AR146" s="87"/>
    </row>
    <row r="147" spans="1:44" x14ac:dyDescent="0.2">
      <c r="A147" s="18"/>
      <c r="B147" s="18"/>
      <c r="C147" s="18"/>
      <c r="D147" s="729"/>
      <c r="E147" s="729"/>
      <c r="F147" s="729"/>
      <c r="AB147" s="43"/>
      <c r="AC147" s="18"/>
      <c r="AD147" s="18"/>
      <c r="AE147" s="18"/>
      <c r="AF147" s="18"/>
      <c r="AG147" s="18"/>
      <c r="AH147" s="18" t="s">
        <v>552</v>
      </c>
      <c r="AI147" s="477">
        <v>8474517.7731399983</v>
      </c>
      <c r="AJ147" s="477">
        <v>11561267.998449998</v>
      </c>
      <c r="AK147" s="18" t="s">
        <v>552</v>
      </c>
      <c r="AL147" s="477">
        <f t="shared" si="3"/>
        <v>13680074.821737012</v>
      </c>
      <c r="AM147" s="477">
        <f>AJ147*AP147</f>
        <v>18662892.153490432</v>
      </c>
      <c r="AN147" s="18" t="s">
        <v>552</v>
      </c>
      <c r="AO147" s="472">
        <v>2541.66</v>
      </c>
      <c r="AP147" s="539">
        <f t="shared" si="4"/>
        <v>1.6142599718294341</v>
      </c>
      <c r="AQ147" s="539"/>
      <c r="AR147" s="87"/>
    </row>
    <row r="148" spans="1:44" x14ac:dyDescent="0.2">
      <c r="A148" s="18"/>
      <c r="B148" s="18"/>
      <c r="C148" s="18"/>
      <c r="D148" s="729"/>
      <c r="E148" s="729"/>
      <c r="F148" s="729"/>
      <c r="AB148" s="43"/>
      <c r="AC148" s="18"/>
      <c r="AD148" s="18"/>
      <c r="AE148" s="18"/>
      <c r="AF148" s="18"/>
      <c r="AG148" s="18"/>
      <c r="AH148" s="18" t="s">
        <v>492</v>
      </c>
      <c r="AI148" s="477">
        <v>8952373.9102299996</v>
      </c>
      <c r="AJ148" s="477">
        <v>11560661.193429997</v>
      </c>
      <c r="AK148" s="18" t="s">
        <v>492</v>
      </c>
      <c r="AL148" s="477">
        <v>9209709.8394579068</v>
      </c>
      <c r="AM148" s="477">
        <v>11892972.323475715</v>
      </c>
      <c r="AN148" s="18" t="s">
        <v>492</v>
      </c>
      <c r="AO148" s="472">
        <v>2541.66</v>
      </c>
      <c r="AP148" s="539">
        <f t="shared" si="4"/>
        <v>1.6142599718294341</v>
      </c>
      <c r="AQ148" s="539"/>
      <c r="AR148" s="87"/>
    </row>
    <row r="149" spans="1:44" x14ac:dyDescent="0.2">
      <c r="A149" s="18"/>
      <c r="B149" s="18"/>
      <c r="C149" s="18"/>
      <c r="D149" s="729"/>
      <c r="E149" s="729"/>
      <c r="F149" s="729"/>
      <c r="AB149" s="43"/>
      <c r="AC149" s="18"/>
      <c r="AD149" s="18"/>
      <c r="AE149" s="18"/>
      <c r="AF149" s="18"/>
      <c r="AG149" s="18"/>
      <c r="AH149" s="18" t="s">
        <v>268</v>
      </c>
      <c r="AI149" s="477">
        <v>8748160.5388472024</v>
      </c>
      <c r="AJ149" s="477">
        <v>11461280.781880004</v>
      </c>
      <c r="AK149" s="18" t="s">
        <v>268</v>
      </c>
      <c r="AL149" s="477">
        <f t="shared" si="3"/>
        <v>14100668.196771594</v>
      </c>
      <c r="AM149" s="477">
        <f t="shared" ref="AM149:AM154" si="5">AJ149*AP149</f>
        <v>18473794.199097011</v>
      </c>
      <c r="AN149" s="18" t="s">
        <v>268</v>
      </c>
      <c r="AO149" s="472">
        <v>2545.4699999999998</v>
      </c>
      <c r="AP149" s="539">
        <f t="shared" si="4"/>
        <v>1.6118437852341612</v>
      </c>
      <c r="AQ149" s="539"/>
      <c r="AR149" s="87"/>
    </row>
    <row r="150" spans="1:44" x14ac:dyDescent="0.2">
      <c r="A150" s="18"/>
      <c r="B150" s="18"/>
      <c r="C150" s="18"/>
      <c r="D150" s="729"/>
      <c r="E150" s="729"/>
      <c r="F150" s="729"/>
      <c r="AB150" s="43"/>
      <c r="AC150" s="18"/>
      <c r="AD150" s="18"/>
      <c r="AE150" s="18"/>
      <c r="AF150" s="18"/>
      <c r="AG150" s="18"/>
      <c r="AH150" s="18" t="s">
        <v>494</v>
      </c>
      <c r="AI150" s="477">
        <v>8699041.5188328028</v>
      </c>
      <c r="AJ150" s="477">
        <v>11836400.770560002</v>
      </c>
      <c r="AK150" s="18" t="s">
        <v>494</v>
      </c>
      <c r="AL150" s="477">
        <f t="shared" si="3"/>
        <v>13940660.584251845</v>
      </c>
      <c r="AM150" s="477">
        <f t="shared" si="5"/>
        <v>18968439.836081378</v>
      </c>
      <c r="AN150" s="18" t="s">
        <v>494</v>
      </c>
      <c r="AO150" s="472">
        <v>2560.23</v>
      </c>
      <c r="AP150" s="539">
        <f t="shared" si="4"/>
        <v>1.6025513332786505</v>
      </c>
      <c r="AQ150" s="539"/>
      <c r="AR150" s="87"/>
    </row>
    <row r="151" spans="1:44" x14ac:dyDescent="0.2">
      <c r="A151" s="18"/>
      <c r="B151" s="18"/>
      <c r="C151" s="18"/>
      <c r="D151" s="729"/>
      <c r="E151" s="729"/>
      <c r="F151" s="729"/>
      <c r="AB151" s="43"/>
      <c r="AC151" s="18"/>
      <c r="AD151" s="18"/>
      <c r="AE151" s="18"/>
      <c r="AF151" s="18"/>
      <c r="AG151" s="18"/>
      <c r="AH151" s="18" t="s">
        <v>496</v>
      </c>
      <c r="AI151" s="477">
        <v>9044070.6418800019</v>
      </c>
      <c r="AJ151" s="477">
        <v>12071409.843450004</v>
      </c>
      <c r="AK151" s="18" t="s">
        <v>496</v>
      </c>
      <c r="AL151" s="477">
        <f t="shared" si="3"/>
        <v>14415771.813511569</v>
      </c>
      <c r="AM151" s="477">
        <f t="shared" si="5"/>
        <v>19241190.90409705</v>
      </c>
      <c r="AN151" s="18" t="s">
        <v>496</v>
      </c>
      <c r="AO151" s="472">
        <v>2574.0500000000002</v>
      </c>
      <c r="AP151" s="539">
        <f t="shared" si="4"/>
        <v>1.5939472815213378</v>
      </c>
      <c r="AQ151" s="539"/>
      <c r="AR151" s="87"/>
    </row>
    <row r="152" spans="1:44" x14ac:dyDescent="0.2">
      <c r="A152" s="18"/>
      <c r="B152" s="18"/>
      <c r="C152" s="18"/>
      <c r="D152" s="729"/>
      <c r="E152" s="729"/>
      <c r="F152" s="729"/>
      <c r="AB152" s="43"/>
      <c r="AC152" s="18"/>
      <c r="AD152" s="18"/>
      <c r="AE152" s="18"/>
      <c r="AF152" s="18"/>
      <c r="AG152" s="18"/>
      <c r="AH152" s="18" t="s">
        <v>497</v>
      </c>
      <c r="AI152" s="477">
        <v>15486641.908190005</v>
      </c>
      <c r="AJ152" s="477">
        <v>22400486.10379</v>
      </c>
      <c r="AK152" s="18" t="s">
        <v>497</v>
      </c>
      <c r="AL152" s="477">
        <f t="shared" si="3"/>
        <v>24586508.439303022</v>
      </c>
      <c r="AM152" s="477">
        <f t="shared" si="5"/>
        <v>35562889.869886041</v>
      </c>
      <c r="AN152" s="18" t="s">
        <v>497</v>
      </c>
      <c r="AO152" s="472">
        <v>2584.35</v>
      </c>
      <c r="AP152" s="539">
        <f t="shared" si="4"/>
        <v>1.5875945595604311</v>
      </c>
      <c r="AQ152" s="539"/>
      <c r="AR152" s="87"/>
    </row>
    <row r="153" spans="1:44" x14ac:dyDescent="0.2">
      <c r="A153" s="18"/>
      <c r="B153" s="18"/>
      <c r="C153" s="18"/>
      <c r="D153" s="729"/>
      <c r="E153" s="729"/>
      <c r="F153" s="729"/>
      <c r="AB153" s="43"/>
      <c r="AC153" s="18"/>
      <c r="AD153" s="18"/>
      <c r="AE153" s="18"/>
      <c r="AF153" s="18"/>
      <c r="AG153" s="18"/>
      <c r="AH153" s="343" t="s">
        <v>590</v>
      </c>
      <c r="AI153" s="477">
        <v>8203729.2898999993</v>
      </c>
      <c r="AJ153" s="477">
        <v>13047787.476400001</v>
      </c>
      <c r="AK153" s="343" t="s">
        <v>590</v>
      </c>
      <c r="AL153" s="477">
        <f>AP153*AI153</f>
        <v>12974894.05225205</v>
      </c>
      <c r="AM153" s="477">
        <f t="shared" si="5"/>
        <v>20636183.147951581</v>
      </c>
      <c r="AN153" s="585">
        <v>38718</v>
      </c>
      <c r="AO153" s="472">
        <v>2594.17</v>
      </c>
      <c r="AP153" s="539">
        <f t="shared" si="4"/>
        <v>1.581584861439304</v>
      </c>
      <c r="AQ153" s="539"/>
      <c r="AR153" s="87"/>
    </row>
    <row r="154" spans="1:44" x14ac:dyDescent="0.2">
      <c r="A154" s="18"/>
      <c r="B154" s="18"/>
      <c r="C154" s="18"/>
      <c r="D154" s="729"/>
      <c r="E154" s="729"/>
      <c r="F154" s="729"/>
      <c r="AB154" s="43"/>
      <c r="AC154" s="18"/>
      <c r="AD154" s="18"/>
      <c r="AE154" s="18"/>
      <c r="AF154" s="18"/>
      <c r="AG154" s="18"/>
      <c r="AH154" s="18" t="s">
        <v>500</v>
      </c>
      <c r="AI154" s="477">
        <v>9318609.3262799978</v>
      </c>
      <c r="AJ154" s="477">
        <v>11759402.189360006</v>
      </c>
      <c r="AK154" s="18" t="s">
        <v>500</v>
      </c>
      <c r="AL154" s="477">
        <f t="shared" si="3"/>
        <v>14704332.153189521</v>
      </c>
      <c r="AM154" s="477">
        <f t="shared" si="5"/>
        <v>18555789.781598363</v>
      </c>
      <c r="AN154" s="18" t="s">
        <v>500</v>
      </c>
      <c r="AO154" s="472">
        <v>2600.14</v>
      </c>
      <c r="AP154" s="539">
        <f t="shared" si="4"/>
        <v>1.5779534948118177</v>
      </c>
      <c r="AQ154" s="539"/>
      <c r="AR154" s="87"/>
    </row>
    <row r="155" spans="1:44" x14ac:dyDescent="0.2">
      <c r="A155" s="18"/>
      <c r="B155" s="18"/>
      <c r="C155" s="18"/>
      <c r="D155" s="729"/>
      <c r="E155" s="729"/>
      <c r="F155" s="729"/>
      <c r="AB155" s="43"/>
      <c r="AC155" s="18"/>
      <c r="AD155" s="18"/>
      <c r="AE155" s="18"/>
      <c r="AF155" s="18"/>
      <c r="AG155" s="18"/>
      <c r="AH155" s="18" t="s">
        <v>501</v>
      </c>
      <c r="AI155" s="477">
        <v>9193853.0911599994</v>
      </c>
      <c r="AJ155" s="477">
        <v>11806314.412500003</v>
      </c>
      <c r="AK155" s="18" t="s">
        <v>501</v>
      </c>
      <c r="AL155" s="477">
        <f t="shared" si="3"/>
        <v>14468410.012320058</v>
      </c>
      <c r="AM155" s="477">
        <f t="shared" ref="AM155:AM176" si="6">AJ155*AP155</f>
        <v>18579652.726739541</v>
      </c>
      <c r="AN155" s="18" t="s">
        <v>501</v>
      </c>
      <c r="AO155" s="472">
        <v>2607.16</v>
      </c>
      <c r="AP155" s="539">
        <f t="shared" si="4"/>
        <v>1.5737047208456711</v>
      </c>
      <c r="AQ155" s="539"/>
      <c r="AR155" s="87"/>
    </row>
    <row r="156" spans="1:44" x14ac:dyDescent="0.2">
      <c r="AB156" s="43"/>
      <c r="AC156" s="18"/>
      <c r="AD156" s="18"/>
      <c r="AE156" s="18"/>
      <c r="AF156" s="18"/>
      <c r="AG156" s="18"/>
      <c r="AH156" s="18" t="s">
        <v>502</v>
      </c>
      <c r="AI156" s="477">
        <v>9280900.2363099977</v>
      </c>
      <c r="AJ156" s="477">
        <v>11890590.434920004</v>
      </c>
      <c r="AK156" s="18" t="s">
        <v>502</v>
      </c>
      <c r="AL156" s="477">
        <f t="shared" si="3"/>
        <v>14587883.177561224</v>
      </c>
      <c r="AM156" s="477">
        <f t="shared" si="6"/>
        <v>18689840.39912549</v>
      </c>
      <c r="AN156" s="18" t="s">
        <v>502</v>
      </c>
      <c r="AO156" s="472">
        <v>2610.29</v>
      </c>
      <c r="AP156" s="539">
        <f t="shared" si="4"/>
        <v>1.571817690754667</v>
      </c>
      <c r="AQ156" s="539"/>
      <c r="AR156" s="87"/>
    </row>
    <row r="157" spans="1:44" x14ac:dyDescent="0.2">
      <c r="AB157" s="43"/>
      <c r="AC157" s="18"/>
      <c r="AD157" s="18"/>
      <c r="AE157" s="18"/>
      <c r="AF157" s="18"/>
      <c r="AG157" s="18"/>
      <c r="AH157" s="18" t="s">
        <v>512</v>
      </c>
      <c r="AI157" s="477">
        <v>9573307.9676299971</v>
      </c>
      <c r="AJ157" s="477">
        <v>12884764.239649998</v>
      </c>
      <c r="AK157" s="18" t="s">
        <v>512</v>
      </c>
      <c r="AL157" s="477">
        <f t="shared" si="3"/>
        <v>15027977.893387528</v>
      </c>
      <c r="AM157" s="477">
        <f t="shared" si="6"/>
        <v>20226232.438117892</v>
      </c>
      <c r="AN157" s="18" t="s">
        <v>512</v>
      </c>
      <c r="AO157" s="472">
        <v>2613.6799999999998</v>
      </c>
      <c r="AP157" s="539">
        <f t="shared" si="4"/>
        <v>1.5697790089069816</v>
      </c>
      <c r="AQ157" s="539"/>
      <c r="AR157" s="87"/>
    </row>
    <row r="158" spans="1:44" x14ac:dyDescent="0.2">
      <c r="AB158" s="43"/>
      <c r="AF158" s="18"/>
      <c r="AG158" s="18"/>
      <c r="AH158" s="18" t="s">
        <v>513</v>
      </c>
      <c r="AI158" s="477">
        <v>9655544.4245629963</v>
      </c>
      <c r="AJ158" s="477">
        <v>12812383.450049996</v>
      </c>
      <c r="AK158" s="18" t="s">
        <v>513</v>
      </c>
      <c r="AL158" s="477">
        <f t="shared" si="3"/>
        <v>15167690.801362833</v>
      </c>
      <c r="AM158" s="477">
        <f t="shared" si="6"/>
        <v>20126702.550762918</v>
      </c>
      <c r="AN158" s="18" t="s">
        <v>513</v>
      </c>
      <c r="AO158" s="472">
        <v>2611.85</v>
      </c>
      <c r="AP158" s="539">
        <f t="shared" si="4"/>
        <v>1.5708788789555295</v>
      </c>
      <c r="AQ158" s="539"/>
      <c r="AR158" s="87"/>
    </row>
    <row r="159" spans="1:44" x14ac:dyDescent="0.2">
      <c r="AH159" s="18" t="s">
        <v>552</v>
      </c>
      <c r="AI159" s="477">
        <v>9733993.1606899984</v>
      </c>
      <c r="AJ159" s="477">
        <v>13171860.271340001</v>
      </c>
      <c r="AK159" s="18" t="s">
        <v>552</v>
      </c>
      <c r="AL159" s="477">
        <f t="shared" si="3"/>
        <v>15274140.45824983</v>
      </c>
      <c r="AM159" s="477">
        <f t="shared" si="6"/>
        <v>20668685.559937924</v>
      </c>
      <c r="AN159" s="18" t="s">
        <v>552</v>
      </c>
      <c r="AO159" s="481">
        <v>2614.7199999999998</v>
      </c>
      <c r="AP159" s="539">
        <f t="shared" si="4"/>
        <v>1.5691546322359564</v>
      </c>
      <c r="AQ159" s="539"/>
      <c r="AR159" s="87"/>
    </row>
    <row r="160" spans="1:44" x14ac:dyDescent="0.2">
      <c r="AH160" s="18" t="s">
        <v>492</v>
      </c>
      <c r="AI160" s="477">
        <v>10020340.240220001</v>
      </c>
      <c r="AJ160" s="477">
        <v>13120728.067949999</v>
      </c>
      <c r="AK160" s="18" t="s">
        <v>492</v>
      </c>
      <c r="AL160" s="477">
        <f t="shared" si="3"/>
        <v>15726590.915614199</v>
      </c>
      <c r="AM160" s="477">
        <f t="shared" si="6"/>
        <v>20592546.549610607</v>
      </c>
      <c r="AN160" s="18" t="s">
        <v>492</v>
      </c>
      <c r="AO160" s="481">
        <v>2614.1999999999998</v>
      </c>
      <c r="AP160" s="539">
        <f t="shared" si="4"/>
        <v>1.5694667584729554</v>
      </c>
      <c r="AQ160" s="539"/>
      <c r="AR160" s="87"/>
    </row>
    <row r="161" spans="34:44" x14ac:dyDescent="0.2">
      <c r="AH161" s="18" t="s">
        <v>268</v>
      </c>
      <c r="AI161" s="477">
        <v>10419852.265959997</v>
      </c>
      <c r="AJ161" s="477">
        <v>18986451.417409997</v>
      </c>
      <c r="AK161" s="18" t="s">
        <v>268</v>
      </c>
      <c r="AL161" s="477">
        <f t="shared" si="3"/>
        <v>16327504.740338402</v>
      </c>
      <c r="AM161" s="477">
        <f t="shared" si="6"/>
        <v>29751033.662223004</v>
      </c>
      <c r="AN161" s="481" t="s">
        <v>268</v>
      </c>
      <c r="AO161" s="481">
        <v>2618.38</v>
      </c>
      <c r="AP161" s="539">
        <f t="shared" si="4"/>
        <v>1.5669612508497619</v>
      </c>
      <c r="AQ161" s="539"/>
      <c r="AR161" s="87"/>
    </row>
    <row r="162" spans="34:44" x14ac:dyDescent="0.2">
      <c r="AH162" s="18" t="s">
        <v>494</v>
      </c>
      <c r="AI162" s="477">
        <v>10314513.882690001</v>
      </c>
      <c r="AJ162" s="477">
        <v>13357824.85919</v>
      </c>
      <c r="AK162" s="18" t="s">
        <v>494</v>
      </c>
      <c r="AL162" s="477">
        <f t="shared" si="3"/>
        <v>16093236.720345298</v>
      </c>
      <c r="AM162" s="477">
        <f t="shared" si="6"/>
        <v>20841567.520561997</v>
      </c>
      <c r="AN162" s="481" t="s">
        <v>494</v>
      </c>
      <c r="AO162" s="481">
        <v>2629.64</v>
      </c>
      <c r="AP162" s="539">
        <f t="shared" si="4"/>
        <v>1.560251593373998</v>
      </c>
      <c r="AQ162" s="539"/>
      <c r="AR162" s="87"/>
    </row>
    <row r="163" spans="34:44" x14ac:dyDescent="0.2">
      <c r="AH163" s="18" t="s">
        <v>496</v>
      </c>
      <c r="AI163" s="477">
        <v>10414486.547899999</v>
      </c>
      <c r="AJ163" s="477">
        <v>13301232.196230004</v>
      </c>
      <c r="AK163" s="18" t="s">
        <v>496</v>
      </c>
      <c r="AL163" s="477">
        <f t="shared" si="3"/>
        <v>16181285.448209895</v>
      </c>
      <c r="AM163" s="477">
        <f t="shared" si="6"/>
        <v>20666504.679821894</v>
      </c>
      <c r="AN163" s="481" t="s">
        <v>496</v>
      </c>
      <c r="AO163" s="481">
        <v>2640.68</v>
      </c>
      <c r="AP163" s="539">
        <f t="shared" si="4"/>
        <v>1.5537285850614235</v>
      </c>
      <c r="AQ163" s="539"/>
      <c r="AR163" s="87"/>
    </row>
    <row r="164" spans="34:44" x14ac:dyDescent="0.2">
      <c r="AH164" s="18" t="s">
        <v>497</v>
      </c>
      <c r="AI164" s="477">
        <v>17391065.07646</v>
      </c>
      <c r="AJ164" s="477">
        <v>19445960.839890007</v>
      </c>
      <c r="AK164" s="18" t="s">
        <v>497</v>
      </c>
      <c r="AL164" s="477">
        <f t="shared" si="3"/>
        <v>26854519.449091181</v>
      </c>
      <c r="AM164" s="477">
        <f t="shared" si="6"/>
        <v>30027599.303733349</v>
      </c>
      <c r="AN164" s="481" t="s">
        <v>497</v>
      </c>
      <c r="AO164" s="481">
        <v>2657.05</v>
      </c>
      <c r="AP164" s="539">
        <f t="shared" si="4"/>
        <v>1.5441561129824426</v>
      </c>
      <c r="AQ164" s="539"/>
      <c r="AR164" s="87"/>
    </row>
    <row r="165" spans="34:44" x14ac:dyDescent="0.2">
      <c r="AH165" s="343" t="s">
        <v>597</v>
      </c>
      <c r="AI165" s="477">
        <v>9477231.6675899997</v>
      </c>
      <c r="AJ165" s="477">
        <v>13173248.979449999</v>
      </c>
      <c r="AK165" s="343" t="s">
        <v>597</v>
      </c>
      <c r="AL165" s="477">
        <f t="shared" si="3"/>
        <v>14562964.19530387</v>
      </c>
      <c r="AM165" s="477">
        <f t="shared" si="6"/>
        <v>20242361.89979491</v>
      </c>
      <c r="AN165" s="585">
        <v>39083</v>
      </c>
      <c r="AO165" s="481">
        <v>2670.07</v>
      </c>
      <c r="AP165" s="539">
        <f t="shared" si="4"/>
        <v>1.5366263805817824</v>
      </c>
      <c r="AQ165" s="539"/>
      <c r="AR165" s="87"/>
    </row>
    <row r="166" spans="34:44" x14ac:dyDescent="0.2">
      <c r="AH166" s="343" t="s">
        <v>500</v>
      </c>
      <c r="AI166" s="477">
        <v>10436750.954260003</v>
      </c>
      <c r="AJ166" s="477">
        <v>13232337.459439998</v>
      </c>
      <c r="AK166" s="343" t="s">
        <v>500</v>
      </c>
      <c r="AL166" s="477">
        <f t="shared" si="3"/>
        <v>15970337.111466672</v>
      </c>
      <c r="AM166" s="477">
        <f t="shared" si="6"/>
        <v>20248149.153514873</v>
      </c>
      <c r="AN166" s="481" t="s">
        <v>500</v>
      </c>
      <c r="AO166" s="481">
        <v>2681.28</v>
      </c>
      <c r="AP166" s="539">
        <f t="shared" si="4"/>
        <v>1.5302019930779327</v>
      </c>
      <c r="AQ166" s="539"/>
      <c r="AR166" s="87"/>
    </row>
    <row r="167" spans="34:44" x14ac:dyDescent="0.2">
      <c r="AH167" s="343" t="s">
        <v>501</v>
      </c>
      <c r="AI167" s="477">
        <v>10533992.189919997</v>
      </c>
      <c r="AJ167" s="477">
        <v>15225389.66364</v>
      </c>
      <c r="AK167" s="343" t="s">
        <v>501</v>
      </c>
      <c r="AL167" s="477">
        <f t="shared" si="3"/>
        <v>16048508.234446341</v>
      </c>
      <c r="AM167" s="477">
        <f t="shared" si="6"/>
        <v>23195839.429555956</v>
      </c>
      <c r="AN167" s="481" t="s">
        <v>501</v>
      </c>
      <c r="AO167" s="481">
        <v>2693.08</v>
      </c>
      <c r="AP167" s="539">
        <f t="shared" si="4"/>
        <v>1.5234972596432337</v>
      </c>
      <c r="AQ167" s="539"/>
      <c r="AR167" s="87"/>
    </row>
    <row r="168" spans="34:44" x14ac:dyDescent="0.2">
      <c r="AH168" s="343" t="s">
        <v>502</v>
      </c>
      <c r="AI168" s="477">
        <v>10622063.142549999</v>
      </c>
      <c r="AJ168" s="477">
        <v>13486673.244239997</v>
      </c>
      <c r="AK168" s="343" t="s">
        <v>502</v>
      </c>
      <c r="AL168" s="477">
        <f t="shared" si="3"/>
        <v>16140730.225611238</v>
      </c>
      <c r="AM168" s="477">
        <f t="shared" si="6"/>
        <v>20493641.541655168</v>
      </c>
      <c r="AN168" s="481" t="s">
        <v>502</v>
      </c>
      <c r="AO168" s="481">
        <v>2700.08</v>
      </c>
      <c r="AP168" s="539">
        <f t="shared" si="4"/>
        <v>1.5195475689609197</v>
      </c>
      <c r="AQ168" s="539"/>
      <c r="AR168" s="87"/>
    </row>
    <row r="169" spans="34:44" x14ac:dyDescent="0.2">
      <c r="AH169" s="343" t="s">
        <v>512</v>
      </c>
      <c r="AI169" s="477">
        <v>10837472.7085</v>
      </c>
      <c r="AJ169" s="477">
        <v>14187277.384060003</v>
      </c>
      <c r="AK169" s="343" t="s">
        <v>512</v>
      </c>
      <c r="AL169" s="477">
        <f t="shared" si="3"/>
        <v>16425350.661484484</v>
      </c>
      <c r="AM169" s="477">
        <f t="shared" si="6"/>
        <v>21502338.435617369</v>
      </c>
      <c r="AN169" s="481" t="s">
        <v>512</v>
      </c>
      <c r="AO169" s="481">
        <v>2707.1</v>
      </c>
      <c r="AP169" s="539">
        <f t="shared" si="4"/>
        <v>1.515607107236526</v>
      </c>
      <c r="AQ169" s="539"/>
      <c r="AR169" s="87"/>
    </row>
    <row r="170" spans="34:44" x14ac:dyDescent="0.2">
      <c r="AH170" s="343" t="s">
        <v>513</v>
      </c>
      <c r="AI170" s="477">
        <v>10928846.077270003</v>
      </c>
      <c r="AJ170" s="477">
        <v>14315282.217219997</v>
      </c>
      <c r="AK170" s="343" t="s">
        <v>513</v>
      </c>
      <c r="AL170" s="477">
        <f t="shared" si="3"/>
        <v>16512659.803730115</v>
      </c>
      <c r="AM170" s="477">
        <f t="shared" si="6"/>
        <v>21629308.673216224</v>
      </c>
      <c r="AN170" s="481" t="s">
        <v>513</v>
      </c>
      <c r="AO170" s="481">
        <v>2715.49</v>
      </c>
      <c r="AP170" s="539">
        <f t="shared" si="4"/>
        <v>1.5109243635586946</v>
      </c>
      <c r="AQ170" s="539"/>
      <c r="AR170" s="87"/>
    </row>
    <row r="171" spans="34:44" x14ac:dyDescent="0.2">
      <c r="AH171" s="343" t="s">
        <v>552</v>
      </c>
      <c r="AI171" s="477">
        <v>11195118.857189996</v>
      </c>
      <c r="AJ171" s="477">
        <v>14407943.619319998</v>
      </c>
      <c r="AK171" s="343" t="s">
        <v>552</v>
      </c>
      <c r="AL171" s="477">
        <f t="shared" si="3"/>
        <v>16861019.888247043</v>
      </c>
      <c r="AM171" s="477">
        <f t="shared" si="6"/>
        <v>21699870.007014226</v>
      </c>
      <c r="AN171" s="481" t="s">
        <v>552</v>
      </c>
      <c r="AO171" s="481">
        <v>2724.18</v>
      </c>
      <c r="AP171" s="539">
        <f t="shared" si="4"/>
        <v>1.5061045892708997</v>
      </c>
      <c r="AQ171" s="539"/>
      <c r="AR171" s="87"/>
    </row>
    <row r="172" spans="34:44" x14ac:dyDescent="0.2">
      <c r="AH172" s="343" t="s">
        <v>492</v>
      </c>
      <c r="AI172" s="477">
        <v>11684036.108029995</v>
      </c>
      <c r="AJ172" s="477">
        <v>14270395.39859</v>
      </c>
      <c r="AK172" s="343" t="s">
        <v>492</v>
      </c>
      <c r="AL172" s="477">
        <f t="shared" si="3"/>
        <v>17494181.825613089</v>
      </c>
      <c r="AM172" s="477">
        <f t="shared" si="6"/>
        <v>21366665.552732382</v>
      </c>
      <c r="AN172" s="481" t="s">
        <v>492</v>
      </c>
      <c r="AO172" s="481">
        <v>2740.25</v>
      </c>
      <c r="AP172" s="539">
        <f t="shared" si="4"/>
        <v>1.4972721467019432</v>
      </c>
      <c r="AQ172" s="539"/>
      <c r="AR172" s="87"/>
    </row>
    <row r="173" spans="34:44" x14ac:dyDescent="0.2">
      <c r="AH173" s="343" t="s">
        <v>268</v>
      </c>
      <c r="AI173" s="477">
        <v>11392626.036760002</v>
      </c>
      <c r="AJ173" s="477">
        <v>20550350.783499993</v>
      </c>
      <c r="AK173" s="343" t="s">
        <v>268</v>
      </c>
      <c r="AL173" s="477">
        <f t="shared" si="3"/>
        <v>17015327.205497656</v>
      </c>
      <c r="AM173" s="477">
        <f t="shared" si="6"/>
        <v>30692742.976091921</v>
      </c>
      <c r="AN173" s="481" t="s">
        <v>268</v>
      </c>
      <c r="AO173" s="481">
        <v>2747.1</v>
      </c>
      <c r="AP173" s="539">
        <f t="shared" si="4"/>
        <v>1.4935386407484255</v>
      </c>
      <c r="AQ173" s="539"/>
      <c r="AR173" s="87"/>
    </row>
    <row r="174" spans="34:44" x14ac:dyDescent="0.2">
      <c r="AH174" s="343" t="s">
        <v>494</v>
      </c>
      <c r="AI174" s="477">
        <v>11711911.710220002</v>
      </c>
      <c r="AJ174" s="477">
        <v>14406286.989580004</v>
      </c>
      <c r="AK174" s="343" t="s">
        <v>494</v>
      </c>
      <c r="AL174" s="477">
        <f t="shared" si="3"/>
        <v>17439881.30534222</v>
      </c>
      <c r="AM174" s="477">
        <f t="shared" si="6"/>
        <v>21452000.438983131</v>
      </c>
      <c r="AN174" s="481" t="s">
        <v>494</v>
      </c>
      <c r="AO174" s="481">
        <v>2755.34</v>
      </c>
      <c r="AP174" s="539">
        <f t="shared" si="4"/>
        <v>1.489072129029448</v>
      </c>
      <c r="AQ174" s="539"/>
      <c r="AR174" s="87"/>
    </row>
    <row r="175" spans="34:44" x14ac:dyDescent="0.2">
      <c r="AH175" s="343" t="s">
        <v>496</v>
      </c>
      <c r="AI175" s="477">
        <v>11763446.511179999</v>
      </c>
      <c r="AJ175" s="477">
        <v>14324070.08312</v>
      </c>
      <c r="AK175" s="343" t="s">
        <v>496</v>
      </c>
      <c r="AL175" s="477">
        <f t="shared" si="3"/>
        <v>17441608.523708314</v>
      </c>
      <c r="AM175" s="477">
        <f t="shared" si="6"/>
        <v>21238233.422364581</v>
      </c>
      <c r="AN175" s="481" t="s">
        <v>496</v>
      </c>
      <c r="AO175" s="481">
        <v>2767.19</v>
      </c>
      <c r="AP175" s="539">
        <f t="shared" si="4"/>
        <v>1.4826954419465233</v>
      </c>
      <c r="AQ175" s="539"/>
      <c r="AR175" s="87"/>
    </row>
    <row r="176" spans="34:44" x14ac:dyDescent="0.2">
      <c r="AH176" s="343" t="s">
        <v>497</v>
      </c>
      <c r="AI176" s="477">
        <v>19828291.768020008</v>
      </c>
      <c r="AJ176" s="477">
        <v>23714185.119449999</v>
      </c>
      <c r="AK176" s="343" t="s">
        <v>497</v>
      </c>
      <c r="AL176" s="477">
        <f t="shared" si="3"/>
        <v>29116902.214725424</v>
      </c>
      <c r="AM176" s="477">
        <f t="shared" si="6"/>
        <v>34823151.550481342</v>
      </c>
      <c r="AN176" s="481" t="s">
        <v>497</v>
      </c>
      <c r="AO176" s="481">
        <v>2794.03</v>
      </c>
      <c r="AP176" s="539">
        <f t="shared" si="4"/>
        <v>1.4684523788219881</v>
      </c>
      <c r="AQ176" s="539"/>
      <c r="AR176" s="87"/>
    </row>
    <row r="177" spans="32:44" x14ac:dyDescent="0.2">
      <c r="AF177" s="104"/>
      <c r="AH177" s="343" t="s">
        <v>611</v>
      </c>
      <c r="AI177" s="477">
        <v>11206899.320480004</v>
      </c>
      <c r="AJ177" s="477">
        <v>16295847.849539995</v>
      </c>
      <c r="AK177" s="614" t="s">
        <v>611</v>
      </c>
      <c r="AL177" s="477">
        <f t="shared" si="3"/>
        <v>16344017.268625714</v>
      </c>
      <c r="AM177" s="477">
        <f>AJ177*AP177</f>
        <v>23765683.178134527</v>
      </c>
      <c r="AN177" s="614" t="s">
        <v>611</v>
      </c>
      <c r="AO177" s="481">
        <v>2813.31</v>
      </c>
      <c r="AP177" s="539">
        <f t="shared" si="4"/>
        <v>1.4583888728934955</v>
      </c>
      <c r="AQ177" s="539"/>
      <c r="AR177" s="87"/>
    </row>
    <row r="178" spans="32:44" x14ac:dyDescent="0.2">
      <c r="AH178" s="343" t="s">
        <v>500</v>
      </c>
      <c r="AI178" s="477">
        <v>11927514.444390005</v>
      </c>
      <c r="AJ178" s="477">
        <v>13954806.228970001</v>
      </c>
      <c r="AK178" s="343" t="s">
        <v>500</v>
      </c>
      <c r="AL178" s="477">
        <f t="shared" si="3"/>
        <v>17311881.242067117</v>
      </c>
      <c r="AM178" s="477">
        <f t="shared" ref="AM178:AM241" si="7">AJ178*AP178</f>
        <v>20254341.281105205</v>
      </c>
      <c r="AN178" s="343" t="s">
        <v>500</v>
      </c>
      <c r="AO178" s="481">
        <v>2826.81</v>
      </c>
      <c r="AP178" s="539">
        <f t="shared" si="4"/>
        <v>1.4514240433562919</v>
      </c>
      <c r="AQ178" s="539"/>
      <c r="AR178" s="87"/>
    </row>
    <row r="179" spans="32:44" x14ac:dyDescent="0.2">
      <c r="AH179" s="343" t="s">
        <v>501</v>
      </c>
      <c r="AI179" s="477">
        <v>12133965.37951</v>
      </c>
      <c r="AJ179" s="477">
        <v>14769878.468010001</v>
      </c>
      <c r="AK179" s="343" t="s">
        <v>501</v>
      </c>
      <c r="AL179" s="477">
        <f t="shared" si="3"/>
        <v>17522145.885968953</v>
      </c>
      <c r="AM179" s="477">
        <f t="shared" si="7"/>
        <v>21328556.423238605</v>
      </c>
      <c r="AN179" s="343" t="s">
        <v>501</v>
      </c>
      <c r="AO179" s="481">
        <v>2841.23</v>
      </c>
      <c r="AP179" s="539">
        <f t="shared" si="4"/>
        <v>1.4440576792445523</v>
      </c>
      <c r="AQ179" s="539"/>
      <c r="AR179" s="87"/>
    </row>
    <row r="180" spans="32:44" x14ac:dyDescent="0.2">
      <c r="AH180" s="343" t="s">
        <v>502</v>
      </c>
      <c r="AI180" s="477">
        <v>12641572.999989998</v>
      </c>
      <c r="AJ180" s="477">
        <v>15428788.30744</v>
      </c>
      <c r="AK180" s="343" t="s">
        <v>502</v>
      </c>
      <c r="AL180" s="477">
        <f t="shared" si="3"/>
        <v>18139095.079634946</v>
      </c>
      <c r="AM180" s="477">
        <f t="shared" si="7"/>
        <v>22138404.617244668</v>
      </c>
      <c r="AN180" s="343" t="s">
        <v>502</v>
      </c>
      <c r="AO180" s="481">
        <v>2859.41</v>
      </c>
      <c r="AP180" s="539">
        <f t="shared" si="4"/>
        <v>1.4348764255563211</v>
      </c>
      <c r="AQ180" s="539"/>
      <c r="AR180" s="87"/>
    </row>
    <row r="181" spans="32:44" x14ac:dyDescent="0.2">
      <c r="AH181" s="343" t="s">
        <v>512</v>
      </c>
      <c r="AI181" s="477">
        <v>12650017.098679999</v>
      </c>
      <c r="AJ181" s="477">
        <v>15403511.074509997</v>
      </c>
      <c r="AK181" s="343" t="s">
        <v>512</v>
      </c>
      <c r="AL181" s="477">
        <f t="shared" si="3"/>
        <v>17978618.690956321</v>
      </c>
      <c r="AM181" s="477">
        <f t="shared" si="7"/>
        <v>21891974.528590601</v>
      </c>
      <c r="AN181" s="343" t="s">
        <v>512</v>
      </c>
      <c r="AO181" s="481">
        <v>2886.86</v>
      </c>
      <c r="AP181" s="539">
        <f t="shared" si="4"/>
        <v>1.4212327580831767</v>
      </c>
      <c r="AQ181" s="539"/>
      <c r="AR181" s="87"/>
    </row>
    <row r="182" spans="32:44" x14ac:dyDescent="0.2">
      <c r="AH182" s="343" t="s">
        <v>513</v>
      </c>
      <c r="AI182" s="477">
        <v>12942761.223159999</v>
      </c>
      <c r="AJ182" s="477">
        <v>15806073.121010002</v>
      </c>
      <c r="AK182" s="343" t="s">
        <v>513</v>
      </c>
      <c r="AL182" s="477">
        <f t="shared" si="3"/>
        <v>18228796.86883289</v>
      </c>
      <c r="AM182" s="477">
        <f t="shared" si="7"/>
        <v>22261532.237899415</v>
      </c>
      <c r="AN182" s="343" t="s">
        <v>513</v>
      </c>
      <c r="AO182" s="481">
        <v>2913.13</v>
      </c>
      <c r="AP182" s="539">
        <f t="shared" si="4"/>
        <v>1.4084163768867162</v>
      </c>
      <c r="AQ182" s="539"/>
      <c r="AR182" s="87"/>
    </row>
    <row r="183" spans="32:44" x14ac:dyDescent="0.2">
      <c r="AH183" s="343" t="s">
        <v>552</v>
      </c>
      <c r="AI183" s="477">
        <v>13230212.241580004</v>
      </c>
      <c r="AJ183" s="477">
        <v>15407523.415980002</v>
      </c>
      <c r="AK183" s="343" t="s">
        <v>552</v>
      </c>
      <c r="AL183" s="477">
        <f t="shared" si="3"/>
        <v>18526171.338170115</v>
      </c>
      <c r="AM183" s="477">
        <f t="shared" si="7"/>
        <v>21575044.563852362</v>
      </c>
      <c r="AN183" s="343" t="s">
        <v>552</v>
      </c>
      <c r="AO183" s="481">
        <v>2930.03</v>
      </c>
      <c r="AP183" s="539">
        <f t="shared" si="4"/>
        <v>1.4002928297662478</v>
      </c>
      <c r="AQ183" s="539"/>
      <c r="AR183" s="87"/>
    </row>
    <row r="184" spans="32:44" x14ac:dyDescent="0.2">
      <c r="AH184" s="343" t="s">
        <v>492</v>
      </c>
      <c r="AI184" s="477">
        <v>13193239.158679998</v>
      </c>
      <c r="AJ184" s="477">
        <v>17253536.159340002</v>
      </c>
      <c r="AK184" s="343" t="s">
        <v>492</v>
      </c>
      <c r="AL184" s="477">
        <f t="shared" si="3"/>
        <v>18435702.492404472</v>
      </c>
      <c r="AM184" s="477">
        <f t="shared" si="7"/>
        <v>24109398.438840974</v>
      </c>
      <c r="AN184" s="343" t="s">
        <v>492</v>
      </c>
      <c r="AO184" s="481">
        <v>2936.18</v>
      </c>
      <c r="AP184" s="539">
        <f t="shared" si="4"/>
        <v>1.3973598348875069</v>
      </c>
      <c r="AQ184" s="539"/>
      <c r="AR184" s="87"/>
    </row>
    <row r="185" spans="32:44" x14ac:dyDescent="0.2">
      <c r="AH185" s="343" t="s">
        <v>268</v>
      </c>
      <c r="AI185" s="477">
        <v>13430014.523969999</v>
      </c>
      <c r="AJ185" s="477">
        <v>20846520.289009988</v>
      </c>
      <c r="AK185" s="343" t="s">
        <v>268</v>
      </c>
      <c r="AL185" s="477">
        <f t="shared" si="3"/>
        <v>18738482.404966537</v>
      </c>
      <c r="AM185" s="477">
        <f t="shared" si="7"/>
        <v>29086502.694631357</v>
      </c>
      <c r="AN185" s="343" t="s">
        <v>268</v>
      </c>
      <c r="AO185" s="481">
        <v>2940.58</v>
      </c>
      <c r="AP185" s="539">
        <f t="shared" si="4"/>
        <v>1.3952689605451984</v>
      </c>
      <c r="AQ185" s="539"/>
      <c r="AR185" s="87"/>
    </row>
    <row r="186" spans="32:44" x14ac:dyDescent="0.2">
      <c r="AH186" s="343" t="s">
        <v>494</v>
      </c>
      <c r="AI186" s="477">
        <v>13475722.740589997</v>
      </c>
      <c r="AJ186" s="477">
        <v>15384905.985510001</v>
      </c>
      <c r="AK186" s="343" t="s">
        <v>494</v>
      </c>
      <c r="AL186" s="477">
        <f t="shared" si="3"/>
        <v>18708732.449164439</v>
      </c>
      <c r="AM186" s="477">
        <f t="shared" si="7"/>
        <v>21359306.315458763</v>
      </c>
      <c r="AN186" s="343" t="s">
        <v>494</v>
      </c>
      <c r="AO186" s="481">
        <v>2955.28</v>
      </c>
      <c r="AP186" s="539">
        <f t="shared" si="4"/>
        <v>1.3883286862835329</v>
      </c>
      <c r="AQ186" s="539"/>
      <c r="AR186" s="87"/>
    </row>
    <row r="187" spans="32:44" x14ac:dyDescent="0.2">
      <c r="AH187" s="343" t="s">
        <v>496</v>
      </c>
      <c r="AI187" s="477">
        <v>13559183.496700002</v>
      </c>
      <c r="AJ187" s="477">
        <v>17783915.295789998</v>
      </c>
      <c r="AK187" s="343" t="s">
        <v>496</v>
      </c>
      <c r="AL187" s="477">
        <f t="shared" si="3"/>
        <v>18753341.120916642</v>
      </c>
      <c r="AM187" s="477">
        <f t="shared" si="7"/>
        <v>24596453.767928228</v>
      </c>
      <c r="AN187" s="343" t="s">
        <v>496</v>
      </c>
      <c r="AO187" s="481">
        <v>2966.51</v>
      </c>
      <c r="AP187" s="539">
        <f t="shared" si="4"/>
        <v>1.3830730386885597</v>
      </c>
      <c r="AQ187" s="539"/>
      <c r="AR187" s="87"/>
    </row>
    <row r="188" spans="32:44" x14ac:dyDescent="0.2">
      <c r="AH188" s="343" t="s">
        <v>497</v>
      </c>
      <c r="AI188" s="477">
        <v>22964169.13132</v>
      </c>
      <c r="AJ188" s="477">
        <v>21226707.250899997</v>
      </c>
      <c r="AK188" s="343" t="s">
        <v>497</v>
      </c>
      <c r="AL188" s="477">
        <f t="shared" si="3"/>
        <v>31669312.909066491</v>
      </c>
      <c r="AM188" s="477">
        <f t="shared" si="7"/>
        <v>29273222.563104417</v>
      </c>
      <c r="AN188" s="343" t="s">
        <v>497</v>
      </c>
      <c r="AO188" s="481">
        <v>2975.11</v>
      </c>
      <c r="AP188" s="539">
        <f t="shared" si="4"/>
        <v>1.3790750594095678</v>
      </c>
      <c r="AQ188" s="539"/>
      <c r="AR188" s="87"/>
    </row>
    <row r="189" spans="32:44" x14ac:dyDescent="0.2">
      <c r="AH189" s="624" t="s">
        <v>675</v>
      </c>
      <c r="AI189" s="477">
        <v>12031813.877959996</v>
      </c>
      <c r="AJ189" s="477">
        <v>18369539.62779</v>
      </c>
      <c r="AK189" s="624" t="s">
        <v>675</v>
      </c>
      <c r="AL189" s="477">
        <f t="shared" si="3"/>
        <v>16487256.000151575</v>
      </c>
      <c r="AM189" s="477">
        <f t="shared" si="7"/>
        <v>25171873.960175782</v>
      </c>
      <c r="AN189" s="624" t="s">
        <v>675</v>
      </c>
      <c r="AO189" s="481">
        <v>2994.1507040000001</v>
      </c>
      <c r="AP189" s="539">
        <f t="shared" si="4"/>
        <v>1.3703051067265182</v>
      </c>
      <c r="AQ189" s="539"/>
      <c r="AR189" s="87"/>
    </row>
    <row r="190" spans="32:44" x14ac:dyDescent="0.2">
      <c r="AH190" s="629" t="s">
        <v>500</v>
      </c>
      <c r="AI190" s="477">
        <v>13169187.238919999</v>
      </c>
      <c r="AJ190" s="477">
        <v>15756406.061970003</v>
      </c>
      <c r="AK190" s="629" t="s">
        <v>500</v>
      </c>
      <c r="AL190" s="477">
        <f t="shared" si="3"/>
        <v>17990050.816088557</v>
      </c>
      <c r="AM190" s="477">
        <f t="shared" si="7"/>
        <v>21524376.606631991</v>
      </c>
      <c r="AN190" s="629" t="s">
        <v>500</v>
      </c>
      <c r="AO190" s="481">
        <v>3003.43</v>
      </c>
      <c r="AP190" s="539">
        <f t="shared" si="4"/>
        <v>1.3660714582993443</v>
      </c>
      <c r="AQ190" s="539"/>
      <c r="AR190" s="87"/>
    </row>
    <row r="191" spans="32:44" x14ac:dyDescent="0.2">
      <c r="AH191" s="629" t="s">
        <v>501</v>
      </c>
      <c r="AI191" s="477">
        <v>14209621.441240003</v>
      </c>
      <c r="AJ191" s="477">
        <v>17340267.5209</v>
      </c>
      <c r="AK191" s="629" t="s">
        <v>501</v>
      </c>
      <c r="AL191" s="477">
        <f t="shared" si="3"/>
        <v>19372592.844935805</v>
      </c>
      <c r="AM191" s="477">
        <f t="shared" si="7"/>
        <v>23640738.347167779</v>
      </c>
      <c r="AN191" s="629" t="s">
        <v>501</v>
      </c>
      <c r="AO191" s="481">
        <v>3009.44</v>
      </c>
      <c r="AP191" s="539">
        <f t="shared" si="4"/>
        <v>1.3633433462704023</v>
      </c>
      <c r="AQ191" s="539"/>
      <c r="AR191" s="87"/>
    </row>
    <row r="192" spans="32:44" x14ac:dyDescent="0.2">
      <c r="AH192" s="629" t="s">
        <v>502</v>
      </c>
      <c r="AI192" s="477">
        <v>14089744.18399</v>
      </c>
      <c r="AJ192" s="477">
        <v>17189101.259240009</v>
      </c>
      <c r="AK192" s="629" t="s">
        <v>502</v>
      </c>
      <c r="AL192" s="477">
        <f t="shared" si="3"/>
        <v>19104098.629702203</v>
      </c>
      <c r="AM192" s="477">
        <f t="shared" si="7"/>
        <v>23306476.081063002</v>
      </c>
      <c r="AN192" s="629" t="s">
        <v>502</v>
      </c>
      <c r="AO192" s="481">
        <v>3025.99</v>
      </c>
      <c r="AP192" s="539">
        <f t="shared" si="4"/>
        <v>1.3558868337304486</v>
      </c>
      <c r="AQ192" s="539"/>
      <c r="AR192" s="87"/>
    </row>
    <row r="193" spans="34:44" x14ac:dyDescent="0.2">
      <c r="AH193" s="629" t="s">
        <v>512</v>
      </c>
      <c r="AI193" s="477">
        <v>14400792.223479997</v>
      </c>
      <c r="AJ193" s="477">
        <v>17140527.631620001</v>
      </c>
      <c r="AK193" s="629" t="s">
        <v>512</v>
      </c>
      <c r="AL193" s="477">
        <f t="shared" si="3"/>
        <v>19409362.355244014</v>
      </c>
      <c r="AM193" s="477">
        <f t="shared" si="7"/>
        <v>23101972.905334391</v>
      </c>
      <c r="AN193" s="629" t="s">
        <v>512</v>
      </c>
      <c r="AO193" s="481">
        <v>3044.15</v>
      </c>
      <c r="AP193" s="539">
        <f t="shared" si="4"/>
        <v>1.347798235960777</v>
      </c>
      <c r="AQ193" s="539"/>
      <c r="AR193" s="87"/>
    </row>
    <row r="194" spans="34:44" x14ac:dyDescent="0.2">
      <c r="AH194" s="629" t="s">
        <v>513</v>
      </c>
      <c r="AI194" s="477">
        <v>14063858.455830002</v>
      </c>
      <c r="AJ194" s="477">
        <v>17445296.41643</v>
      </c>
      <c r="AK194" s="629" t="s">
        <v>513</v>
      </c>
      <c r="AL194" s="477">
        <f t="shared" si="3"/>
        <v>18875998.095613874</v>
      </c>
      <c r="AM194" s="477">
        <f t="shared" si="7"/>
        <v>23414440.84979723</v>
      </c>
      <c r="AN194" s="629" t="s">
        <v>513</v>
      </c>
      <c r="AO194" s="481">
        <v>3056.93</v>
      </c>
      <c r="AP194" s="539">
        <f t="shared" si="4"/>
        <v>1.3421635431625847</v>
      </c>
      <c r="AQ194" s="539"/>
      <c r="AR194" s="87"/>
    </row>
    <row r="195" spans="34:44" x14ac:dyDescent="0.2">
      <c r="AH195" s="629" t="s">
        <v>552</v>
      </c>
      <c r="AI195" s="477">
        <v>14287353.173713531</v>
      </c>
      <c r="AJ195" s="477">
        <v>17380847.600600008</v>
      </c>
      <c r="AK195" s="629" t="s">
        <v>552</v>
      </c>
      <c r="AL195" s="477">
        <f t="shared" si="3"/>
        <v>19131966.910935275</v>
      </c>
      <c r="AM195" s="477">
        <f t="shared" si="7"/>
        <v>23274415.991234146</v>
      </c>
      <c r="AN195" s="629" t="s">
        <v>552</v>
      </c>
      <c r="AO195" s="481">
        <v>3063.96</v>
      </c>
      <c r="AP195" s="539">
        <f t="shared" si="4"/>
        <v>1.3390840611496233</v>
      </c>
      <c r="AQ195" s="539"/>
      <c r="AR195" s="87"/>
    </row>
    <row r="196" spans="34:44" x14ac:dyDescent="0.2">
      <c r="AH196" s="629" t="s">
        <v>492</v>
      </c>
      <c r="AI196" s="477">
        <v>14400172.19863</v>
      </c>
      <c r="AJ196" s="477">
        <v>19591713.64903</v>
      </c>
      <c r="AK196" s="629" t="s">
        <v>492</v>
      </c>
      <c r="AL196" s="477">
        <f t="shared" si="3"/>
        <v>19267634.306488376</v>
      </c>
      <c r="AM196" s="477">
        <f t="shared" si="7"/>
        <v>26213990.278731544</v>
      </c>
      <c r="AN196" s="629" t="s">
        <v>492</v>
      </c>
      <c r="AO196" s="481">
        <v>3066.41</v>
      </c>
      <c r="AP196" s="539">
        <f t="shared" si="4"/>
        <v>1.3380141598807727</v>
      </c>
      <c r="AQ196" s="539"/>
      <c r="AR196" s="87"/>
    </row>
    <row r="197" spans="34:44" x14ac:dyDescent="0.2">
      <c r="AH197" s="629" t="s">
        <v>268</v>
      </c>
      <c r="AI197" s="477">
        <v>14091006.906129999</v>
      </c>
      <c r="AJ197" s="477">
        <v>23263809.122779999</v>
      </c>
      <c r="AK197" s="629" t="s">
        <v>268</v>
      </c>
      <c r="AL197" s="477">
        <f t="shared" si="3"/>
        <v>18823825.662959497</v>
      </c>
      <c r="AM197" s="477">
        <f t="shared" si="7"/>
        <v>31077544.003833547</v>
      </c>
      <c r="AN197" s="629" t="s">
        <v>268</v>
      </c>
      <c r="AO197" s="481">
        <v>3071.32</v>
      </c>
      <c r="AP197" s="539">
        <f t="shared" si="4"/>
        <v>1.3358751286091972</v>
      </c>
      <c r="AQ197" s="539"/>
      <c r="AR197" s="87"/>
    </row>
    <row r="198" spans="34:44" x14ac:dyDescent="0.2">
      <c r="AH198" s="629" t="s">
        <v>494</v>
      </c>
      <c r="AI198" s="477">
        <v>14864895.126959996</v>
      </c>
      <c r="AJ198" s="477">
        <v>17639124.894210003</v>
      </c>
      <c r="AK198" s="629" t="s">
        <v>494</v>
      </c>
      <c r="AL198" s="477">
        <f t="shared" si="3"/>
        <v>19810106.966405895</v>
      </c>
      <c r="AM198" s="477">
        <f t="shared" si="7"/>
        <v>23507259.752834555</v>
      </c>
      <c r="AN198" s="629" t="s">
        <v>494</v>
      </c>
      <c r="AO198" s="481">
        <v>3078.69</v>
      </c>
      <c r="AP198" s="539">
        <f t="shared" si="4"/>
        <v>1.3326772101120929</v>
      </c>
      <c r="AQ198" s="539"/>
      <c r="AR198" s="87"/>
    </row>
    <row r="199" spans="34:44" x14ac:dyDescent="0.2">
      <c r="AH199" s="629" t="s">
        <v>496</v>
      </c>
      <c r="AI199" s="477">
        <v>16808455.208720002</v>
      </c>
      <c r="AJ199" s="477">
        <v>19924726.275950003</v>
      </c>
      <c r="AK199" s="629" t="s">
        <v>496</v>
      </c>
      <c r="AL199" s="477">
        <f t="shared" si="3"/>
        <v>22317678.142914519</v>
      </c>
      <c r="AM199" s="477">
        <f t="shared" si="7"/>
        <v>26455353.724691682</v>
      </c>
      <c r="AN199" s="629" t="s">
        <v>496</v>
      </c>
      <c r="AO199" s="481">
        <v>3090.08</v>
      </c>
      <c r="AP199" s="539">
        <f t="shared" si="4"/>
        <v>1.3277649769585254</v>
      </c>
      <c r="AQ199" s="539"/>
      <c r="AR199" s="87"/>
    </row>
    <row r="200" spans="34:44" x14ac:dyDescent="0.2">
      <c r="AH200" s="629" t="s">
        <v>497</v>
      </c>
      <c r="AI200" s="477">
        <v>25591543.934760001</v>
      </c>
      <c r="AJ200" s="477">
        <v>23835005.664960004</v>
      </c>
      <c r="AK200" s="629" t="s">
        <v>497</v>
      </c>
      <c r="AL200" s="477">
        <f t="shared" si="3"/>
        <v>33898158.388999775</v>
      </c>
      <c r="AM200" s="477">
        <f t="shared" si="7"/>
        <v>31571475.300327487</v>
      </c>
      <c r="AN200" s="629" t="s">
        <v>497</v>
      </c>
      <c r="AO200" s="481">
        <v>3097.5</v>
      </c>
      <c r="AP200" s="539">
        <f t="shared" si="4"/>
        <v>1.3245843422114607</v>
      </c>
      <c r="AQ200" s="539"/>
      <c r="AR200" s="87"/>
    </row>
    <row r="201" spans="34:44" x14ac:dyDescent="0.2">
      <c r="AH201" s="624" t="s">
        <v>689</v>
      </c>
      <c r="AI201" s="477">
        <v>14076015.82133</v>
      </c>
      <c r="AJ201" s="477">
        <v>17784425.747109994</v>
      </c>
      <c r="AK201" s="629" t="s">
        <v>691</v>
      </c>
      <c r="AL201" s="477">
        <f t="shared" si="3"/>
        <v>18482214.73435875</v>
      </c>
      <c r="AM201" s="477">
        <f t="shared" si="7"/>
        <v>23351463.919730663</v>
      </c>
      <c r="AN201" s="629" t="s">
        <v>691</v>
      </c>
      <c r="AO201" s="481">
        <v>3124.76</v>
      </c>
      <c r="AP201" s="539">
        <f t="shared" si="4"/>
        <v>1.3130288406149591</v>
      </c>
      <c r="AQ201" s="539"/>
      <c r="AR201" s="87"/>
    </row>
    <row r="202" spans="34:44" x14ac:dyDescent="0.2">
      <c r="AH202" s="629" t="s">
        <v>500</v>
      </c>
      <c r="AI202" s="477">
        <v>15207342.867599994</v>
      </c>
      <c r="AJ202" s="477">
        <v>18988399.074770004</v>
      </c>
      <c r="AK202" s="629" t="s">
        <v>500</v>
      </c>
      <c r="AL202" s="477">
        <f t="shared" si="3"/>
        <v>19828898.552253045</v>
      </c>
      <c r="AM202" s="477">
        <f t="shared" si="7"/>
        <v>24759028.727201428</v>
      </c>
      <c r="AN202" s="629" t="s">
        <v>500</v>
      </c>
      <c r="AO202" s="481">
        <v>3146.63</v>
      </c>
      <c r="AP202" s="539">
        <f t="shared" si="4"/>
        <v>1.3039029056482647</v>
      </c>
      <c r="AQ202" s="539"/>
      <c r="AR202" s="87"/>
    </row>
    <row r="203" spans="34:44" x14ac:dyDescent="0.2">
      <c r="AH203" s="629" t="s">
        <v>501</v>
      </c>
      <c r="AI203" s="477">
        <v>15882924.007890008</v>
      </c>
      <c r="AJ203" s="477">
        <v>22609331.237569991</v>
      </c>
      <c r="AK203" s="629" t="s">
        <v>501</v>
      </c>
      <c r="AL203" s="477">
        <f t="shared" si="3"/>
        <v>20563794.833012592</v>
      </c>
      <c r="AM203" s="477">
        <f t="shared" si="7"/>
        <v>29272547.589477312</v>
      </c>
      <c r="AN203" s="629" t="s">
        <v>501</v>
      </c>
      <c r="AO203" s="481">
        <v>3168.97</v>
      </c>
      <c r="AP203" s="539">
        <f t="shared" si="4"/>
        <v>1.2947108997560721</v>
      </c>
      <c r="AQ203" s="539"/>
      <c r="AR203" s="87"/>
    </row>
    <row r="204" spans="34:44" x14ac:dyDescent="0.2">
      <c r="AH204" s="629" t="s">
        <v>502</v>
      </c>
      <c r="AI204" s="477">
        <v>16330056.188898474</v>
      </c>
      <c r="AJ204" s="477">
        <v>19341869.11451</v>
      </c>
      <c r="AK204" s="629" t="s">
        <v>502</v>
      </c>
      <c r="AL204" s="477">
        <f t="shared" si="3"/>
        <v>20989501.437120251</v>
      </c>
      <c r="AM204" s="477">
        <f t="shared" si="7"/>
        <v>24860673.15871153</v>
      </c>
      <c r="AN204" s="629" t="s">
        <v>502</v>
      </c>
      <c r="AO204" s="481">
        <v>3192.1</v>
      </c>
      <c r="AP204" s="539">
        <f t="shared" si="4"/>
        <v>1.2853294069734658</v>
      </c>
      <c r="AQ204" s="539"/>
      <c r="AR204" s="87"/>
    </row>
    <row r="205" spans="34:44" x14ac:dyDescent="0.2">
      <c r="AH205" s="629" t="s">
        <v>512</v>
      </c>
      <c r="AI205" s="477">
        <v>16581717.814787259</v>
      </c>
      <c r="AJ205" s="477">
        <v>19171240.682399999</v>
      </c>
      <c r="AK205" s="629" t="s">
        <v>512</v>
      </c>
      <c r="AL205" s="477">
        <f t="shared" si="3"/>
        <v>21221689.865741678</v>
      </c>
      <c r="AM205" s="477">
        <f t="shared" si="7"/>
        <v>24535824.855285201</v>
      </c>
      <c r="AN205" s="629" t="s">
        <v>512</v>
      </c>
      <c r="AO205" s="481">
        <v>3205.83</v>
      </c>
      <c r="AP205" s="539">
        <f t="shared" si="4"/>
        <v>1.2798245696122377</v>
      </c>
      <c r="AQ205" s="539"/>
      <c r="AR205" s="87"/>
    </row>
    <row r="206" spans="34:44" x14ac:dyDescent="0.2">
      <c r="AH206" s="629" t="s">
        <v>513</v>
      </c>
      <c r="AI206" s="477">
        <v>16580286.759009998</v>
      </c>
      <c r="AJ206" s="477">
        <v>19341869.11451</v>
      </c>
      <c r="AK206" s="629" t="s">
        <v>513</v>
      </c>
      <c r="AL206" s="477">
        <f t="shared" si="3"/>
        <v>21243249.709128473</v>
      </c>
      <c r="AM206" s="477">
        <f t="shared" si="7"/>
        <v>24781486.678300928</v>
      </c>
      <c r="AN206" s="629" t="s">
        <v>513</v>
      </c>
      <c r="AO206" s="481">
        <v>3202.3</v>
      </c>
      <c r="AP206" s="539">
        <f t="shared" si="4"/>
        <v>1.2812353620835022</v>
      </c>
      <c r="AQ206" s="539"/>
      <c r="AR206" s="87"/>
    </row>
    <row r="207" spans="34:44" x14ac:dyDescent="0.2">
      <c r="AH207" s="629" t="s">
        <v>552</v>
      </c>
      <c r="AI207" s="477">
        <v>16844421.611469999</v>
      </c>
      <c r="AJ207" s="477">
        <v>19410064.375300001</v>
      </c>
      <c r="AK207" s="629" t="s">
        <v>552</v>
      </c>
      <c r="AL207" s="477">
        <f t="shared" si="3"/>
        <v>21596775.507240567</v>
      </c>
      <c r="AM207" s="477">
        <f t="shared" si="7"/>
        <v>24886268.734154474</v>
      </c>
      <c r="AN207" s="629" t="s">
        <v>552</v>
      </c>
      <c r="AO207" s="481">
        <v>3200.06</v>
      </c>
      <c r="AP207" s="539">
        <f t="shared" si="4"/>
        <v>1.2821322100210619</v>
      </c>
      <c r="AQ207" s="539"/>
      <c r="AR207" s="87"/>
    </row>
    <row r="208" spans="34:44" x14ac:dyDescent="0.2">
      <c r="AH208" s="629" t="s">
        <v>492</v>
      </c>
      <c r="AI208" s="477">
        <v>17330644.483120002</v>
      </c>
      <c r="AJ208" s="477">
        <v>22746233.764910001</v>
      </c>
      <c r="AK208" s="629" t="s">
        <v>492</v>
      </c>
      <c r="AL208" s="477">
        <f t="shared" si="3"/>
        <v>22235742.2399613</v>
      </c>
      <c r="AM208" s="477">
        <f t="shared" si="7"/>
        <v>29184107.458846722</v>
      </c>
      <c r="AN208" s="629" t="s">
        <v>492</v>
      </c>
      <c r="AO208" s="481">
        <v>3197.82</v>
      </c>
      <c r="AP208" s="539">
        <f t="shared" si="4"/>
        <v>1.2830303144016859</v>
      </c>
      <c r="AQ208" s="539"/>
      <c r="AR208" s="87"/>
    </row>
    <row r="209" spans="34:44" x14ac:dyDescent="0.2">
      <c r="AH209" s="629" t="s">
        <v>268</v>
      </c>
      <c r="AI209" s="477">
        <v>17127532.943017673</v>
      </c>
      <c r="AJ209" s="477">
        <v>26318675.861929994</v>
      </c>
      <c r="AK209" s="629" t="s">
        <v>268</v>
      </c>
      <c r="AL209" s="477">
        <f t="shared" ref="AL209:AL246" si="8">AP209*AI209</f>
        <v>21857103.506249342</v>
      </c>
      <c r="AM209" s="477">
        <f t="shared" si="7"/>
        <v>33586274.472538106</v>
      </c>
      <c r="AN209" s="629" t="s">
        <v>268</v>
      </c>
      <c r="AO209" s="481">
        <v>3215.09</v>
      </c>
      <c r="AP209" s="539">
        <f t="shared" ref="AP209:AP256" si="9">$AO$257/AO209</f>
        <v>1.276138459576559</v>
      </c>
      <c r="AQ209" s="539"/>
      <c r="AR209" s="87"/>
    </row>
    <row r="210" spans="34:44" x14ac:dyDescent="0.2">
      <c r="AH210" s="629" t="s">
        <v>494</v>
      </c>
      <c r="AI210" s="477">
        <v>17563590.081930995</v>
      </c>
      <c r="AJ210" s="477">
        <v>19736208.286039997</v>
      </c>
      <c r="AK210" s="629" t="s">
        <v>494</v>
      </c>
      <c r="AL210" s="477">
        <f t="shared" si="8"/>
        <v>22209239.690678764</v>
      </c>
      <c r="AM210" s="477">
        <f t="shared" si="7"/>
        <v>24956525.309752144</v>
      </c>
      <c r="AN210" s="629" t="s">
        <v>494</v>
      </c>
      <c r="AO210" s="481">
        <v>3244.67</v>
      </c>
      <c r="AP210" s="539">
        <f t="shared" si="9"/>
        <v>1.2645045567037632</v>
      </c>
      <c r="AQ210" s="539"/>
      <c r="AR210" s="87"/>
    </row>
    <row r="211" spans="34:44" x14ac:dyDescent="0.2">
      <c r="AH211" s="629" t="s">
        <v>496</v>
      </c>
      <c r="AI211" s="477">
        <v>17920116.232444867</v>
      </c>
      <c r="AJ211" s="477">
        <v>22344557.427480001</v>
      </c>
      <c r="AK211" s="629" t="s">
        <v>496</v>
      </c>
      <c r="AL211" s="477">
        <f t="shared" si="8"/>
        <v>22429050.114578318</v>
      </c>
      <c r="AM211" s="477">
        <f t="shared" si="7"/>
        <v>27966738.152158018</v>
      </c>
      <c r="AN211" s="629" t="s">
        <v>496</v>
      </c>
      <c r="AO211" s="481">
        <v>3278.09</v>
      </c>
      <c r="AP211" s="539">
        <f t="shared" si="9"/>
        <v>1.2516129819498547</v>
      </c>
      <c r="AQ211" s="539"/>
      <c r="AR211" s="87"/>
    </row>
    <row r="212" spans="34:44" x14ac:dyDescent="0.2">
      <c r="AH212" s="629" t="s">
        <v>497</v>
      </c>
      <c r="AI212" s="477">
        <v>30523729.64542</v>
      </c>
      <c r="AJ212" s="477">
        <v>27048937.4078</v>
      </c>
      <c r="AK212" s="629" t="s">
        <v>497</v>
      </c>
      <c r="AL212" s="477">
        <f t="shared" si="8"/>
        <v>37976023.228553228</v>
      </c>
      <c r="AM212" s="477">
        <f t="shared" si="7"/>
        <v>33652869.005161867</v>
      </c>
      <c r="AN212" s="629" t="s">
        <v>497</v>
      </c>
      <c r="AO212" s="481">
        <v>3297.76</v>
      </c>
      <c r="AP212" s="539">
        <f t="shared" si="9"/>
        <v>1.2441475425743533</v>
      </c>
      <c r="AQ212" s="539"/>
      <c r="AR212" s="87"/>
    </row>
    <row r="213" spans="34:44" x14ac:dyDescent="0.2">
      <c r="AH213" s="624" t="s">
        <v>708</v>
      </c>
      <c r="AI213" s="477">
        <v>17115823.142030004</v>
      </c>
      <c r="AJ213" s="477">
        <v>20137695.47242</v>
      </c>
      <c r="AK213" s="629" t="s">
        <v>691</v>
      </c>
      <c r="AL213" s="477">
        <f t="shared" si="8"/>
        <v>21096297.350795761</v>
      </c>
      <c r="AM213" s="477">
        <f t="shared" si="7"/>
        <v>24820939.555207346</v>
      </c>
      <c r="AN213" s="629" t="s">
        <v>691</v>
      </c>
      <c r="AO213" s="481">
        <v>3328.76</v>
      </c>
      <c r="AP213" s="539">
        <f t="shared" si="9"/>
        <v>1.2325610737932442</v>
      </c>
      <c r="AQ213" s="539"/>
      <c r="AR213" s="87"/>
    </row>
    <row r="214" spans="34:44" x14ac:dyDescent="0.2">
      <c r="AH214" s="624" t="s">
        <v>500</v>
      </c>
      <c r="AI214" s="477">
        <v>17777634.159679998</v>
      </c>
      <c r="AJ214" s="477">
        <v>21093231.658410002</v>
      </c>
      <c r="AK214" s="629" t="s">
        <v>500</v>
      </c>
      <c r="AL214" s="477">
        <f t="shared" si="8"/>
        <v>21794299.883991901</v>
      </c>
      <c r="AM214" s="477">
        <f t="shared" si="7"/>
        <v>25859021.068649009</v>
      </c>
      <c r="AN214" s="629" t="s">
        <v>500</v>
      </c>
      <c r="AO214" s="481">
        <v>3346.74</v>
      </c>
      <c r="AP214" s="539">
        <f t="shared" si="9"/>
        <v>1.2259392722470224</v>
      </c>
      <c r="AQ214" s="539"/>
      <c r="AR214" s="87"/>
    </row>
    <row r="215" spans="34:44" x14ac:dyDescent="0.2">
      <c r="AH215" s="624" t="s">
        <v>501</v>
      </c>
      <c r="AI215" s="477">
        <v>18020198.68355</v>
      </c>
      <c r="AJ215" s="477">
        <v>21155702.141589999</v>
      </c>
      <c r="AK215" s="629" t="s">
        <v>501</v>
      </c>
      <c r="AL215" s="477">
        <f t="shared" si="8"/>
        <v>21946810.36999115</v>
      </c>
      <c r="AM215" s="477">
        <f t="shared" si="7"/>
        <v>25765541.83996509</v>
      </c>
      <c r="AN215" s="629" t="s">
        <v>501</v>
      </c>
      <c r="AO215" s="481">
        <v>3368.83</v>
      </c>
      <c r="AP215" s="539">
        <f t="shared" si="9"/>
        <v>1.2179005767581028</v>
      </c>
      <c r="AQ215" s="539"/>
      <c r="AR215" s="87"/>
    </row>
    <row r="216" spans="34:44" x14ac:dyDescent="0.2">
      <c r="AH216" s="624" t="s">
        <v>502</v>
      </c>
      <c r="AI216" s="477">
        <v>18546184.497919936</v>
      </c>
      <c r="AJ216" s="477">
        <v>24275649.522360004</v>
      </c>
      <c r="AK216" s="629" t="s">
        <v>502</v>
      </c>
      <c r="AL216" s="477">
        <f t="shared" si="8"/>
        <v>22425912.774643671</v>
      </c>
      <c r="AM216" s="477">
        <f t="shared" si="7"/>
        <v>29353940.633844327</v>
      </c>
      <c r="AN216" s="629" t="s">
        <v>502</v>
      </c>
      <c r="AO216" s="481">
        <v>3393.09</v>
      </c>
      <c r="AP216" s="539">
        <f t="shared" si="9"/>
        <v>1.2091928006625228</v>
      </c>
      <c r="AQ216" s="539"/>
      <c r="AR216" s="87"/>
    </row>
    <row r="217" spans="34:44" x14ac:dyDescent="0.2">
      <c r="AH217" s="624" t="s">
        <v>512</v>
      </c>
      <c r="AI217" s="477">
        <v>19039806.666000001</v>
      </c>
      <c r="AJ217" s="477">
        <v>21459617.06264</v>
      </c>
      <c r="AK217" s="629" t="s">
        <v>512</v>
      </c>
      <c r="AL217" s="477">
        <f t="shared" si="8"/>
        <v>22892315.086296685</v>
      </c>
      <c r="AM217" s="477">
        <f t="shared" si="7"/>
        <v>25801749.148350485</v>
      </c>
      <c r="AN217" s="629" t="s">
        <v>512</v>
      </c>
      <c r="AO217" s="481">
        <v>3412.43</v>
      </c>
      <c r="AP217" s="539">
        <f t="shared" si="9"/>
        <v>1.2023396816931042</v>
      </c>
      <c r="AQ217" s="539"/>
      <c r="AR217" s="87"/>
    </row>
    <row r="218" spans="34:44" x14ac:dyDescent="0.2">
      <c r="AH218" s="624" t="s">
        <v>513</v>
      </c>
      <c r="AI218" s="477">
        <v>19612101.582529999</v>
      </c>
      <c r="AJ218" s="477">
        <v>21515915.046230003</v>
      </c>
      <c r="AK218" s="629" t="s">
        <v>513</v>
      </c>
      <c r="AL218" s="477">
        <f t="shared" si="8"/>
        <v>23528626.696071371</v>
      </c>
      <c r="AM218" s="477">
        <f t="shared" si="7"/>
        <v>25812630.585091278</v>
      </c>
      <c r="AN218" s="629" t="s">
        <v>513</v>
      </c>
      <c r="AO218" s="481">
        <v>3419.94</v>
      </c>
      <c r="AP218" s="539">
        <f t="shared" si="9"/>
        <v>1.1996994099311682</v>
      </c>
      <c r="AQ218" s="539"/>
      <c r="AR218" s="87"/>
    </row>
    <row r="219" spans="34:44" x14ac:dyDescent="0.2">
      <c r="AH219" s="624" t="s">
        <v>552</v>
      </c>
      <c r="AI219" s="477">
        <v>19756075.256580003</v>
      </c>
      <c r="AJ219" s="477">
        <v>21840890.804349996</v>
      </c>
      <c r="AK219" s="629" t="s">
        <v>552</v>
      </c>
      <c r="AL219" s="477">
        <f t="shared" si="8"/>
        <v>23701351.82787478</v>
      </c>
      <c r="AM219" s="477">
        <f t="shared" si="7"/>
        <v>26202503.810349766</v>
      </c>
      <c r="AN219" s="629" t="s">
        <v>552</v>
      </c>
      <c r="AO219" s="481">
        <v>3419.94</v>
      </c>
      <c r="AP219" s="539">
        <f t="shared" si="9"/>
        <v>1.1996994099311682</v>
      </c>
      <c r="AQ219" s="539"/>
      <c r="AR219" s="87"/>
    </row>
    <row r="220" spans="34:44" x14ac:dyDescent="0.2">
      <c r="AH220" s="624" t="s">
        <v>492</v>
      </c>
      <c r="AI220" s="477">
        <v>20450898.76407</v>
      </c>
      <c r="AJ220" s="477">
        <v>24376915.929029997</v>
      </c>
      <c r="AK220" s="629" t="s">
        <v>492</v>
      </c>
      <c r="AL220" s="477">
        <f t="shared" si="8"/>
        <v>24432342.118947908</v>
      </c>
      <c r="AM220" s="477">
        <f t="shared" si="7"/>
        <v>29122688.281517971</v>
      </c>
      <c r="AN220" s="629" t="s">
        <v>492</v>
      </c>
      <c r="AO220" s="481">
        <v>3434.3</v>
      </c>
      <c r="AP220" s="539">
        <f t="shared" si="9"/>
        <v>1.1946830504032844</v>
      </c>
      <c r="AQ220" s="539"/>
      <c r="AR220" s="87"/>
    </row>
    <row r="221" spans="34:44" x14ac:dyDescent="0.2">
      <c r="AH221" s="624" t="s">
        <v>268</v>
      </c>
      <c r="AI221" s="477">
        <v>19793396.571910001</v>
      </c>
      <c r="AJ221" s="477">
        <v>29143824.207570005</v>
      </c>
      <c r="AK221" s="629" t="s">
        <v>268</v>
      </c>
      <c r="AL221" s="477">
        <f t="shared" si="8"/>
        <v>23540862.783176083</v>
      </c>
      <c r="AM221" s="477">
        <f t="shared" si="7"/>
        <v>34661598.586927481</v>
      </c>
      <c r="AN221" s="629" t="s">
        <v>268</v>
      </c>
      <c r="AO221" s="481">
        <v>3449.76</v>
      </c>
      <c r="AP221" s="539">
        <f t="shared" si="9"/>
        <v>1.1893291127498722</v>
      </c>
      <c r="AQ221" s="539"/>
      <c r="AR221" s="87"/>
    </row>
    <row r="222" spans="34:44" x14ac:dyDescent="0.2">
      <c r="AH222" s="624" t="s">
        <v>494</v>
      </c>
      <c r="AI222" s="477">
        <v>20521630.536330003</v>
      </c>
      <c r="AJ222" s="477">
        <v>21849774.481569998</v>
      </c>
      <c r="AK222" s="629" t="s">
        <v>494</v>
      </c>
      <c r="AL222" s="477">
        <f t="shared" si="8"/>
        <v>24329114.056723401</v>
      </c>
      <c r="AM222" s="477">
        <f t="shared" si="7"/>
        <v>25903675.369981948</v>
      </c>
      <c r="AN222" s="629" t="s">
        <v>494</v>
      </c>
      <c r="AO222" s="481">
        <v>3460.8</v>
      </c>
      <c r="AP222" s="539">
        <f t="shared" si="9"/>
        <v>1.1855351363846507</v>
      </c>
      <c r="AQ222" s="539"/>
      <c r="AR222" s="87"/>
    </row>
    <row r="223" spans="34:44" x14ac:dyDescent="0.2">
      <c r="AH223" s="624" t="s">
        <v>496</v>
      </c>
      <c r="AI223" s="477">
        <v>20558998.021739997</v>
      </c>
      <c r="AJ223" s="477">
        <v>24775693.573829994</v>
      </c>
      <c r="AK223" s="629" t="s">
        <v>496</v>
      </c>
      <c r="AL223" s="477">
        <f t="shared" si="8"/>
        <v>24235319.1429433</v>
      </c>
      <c r="AM223" s="477">
        <f t="shared" si="7"/>
        <v>29206036.214148194</v>
      </c>
      <c r="AN223" s="629" t="s">
        <v>496</v>
      </c>
      <c r="AO223" s="481">
        <v>3480.52</v>
      </c>
      <c r="AP223" s="539">
        <f t="shared" si="9"/>
        <v>1.1788181076390882</v>
      </c>
      <c r="AQ223" s="539"/>
      <c r="AR223" s="87"/>
    </row>
    <row r="224" spans="34:44" x14ac:dyDescent="0.2">
      <c r="AH224" s="624" t="s">
        <v>497</v>
      </c>
      <c r="AI224" s="477">
        <v>34699193.312859997</v>
      </c>
      <c r="AJ224" s="477">
        <v>29813309.644369997</v>
      </c>
      <c r="AK224" s="629" t="s">
        <v>497</v>
      </c>
      <c r="AL224" s="477">
        <f t="shared" si="8"/>
        <v>40696492.907446615</v>
      </c>
      <c r="AM224" s="477">
        <f t="shared" si="7"/>
        <v>34966148.450487144</v>
      </c>
      <c r="AN224" s="629" t="s">
        <v>497</v>
      </c>
      <c r="AO224" s="481">
        <v>3498.27</v>
      </c>
      <c r="AP224" s="539">
        <f t="shared" si="9"/>
        <v>1.1728368593619132</v>
      </c>
      <c r="AQ224" s="539"/>
      <c r="AR224" s="87"/>
    </row>
    <row r="225" spans="34:44" x14ac:dyDescent="0.2">
      <c r="AH225" s="624" t="s">
        <v>721</v>
      </c>
      <c r="AI225" s="477">
        <v>19597725.330180001</v>
      </c>
      <c r="AJ225" s="477">
        <v>22603117.525329992</v>
      </c>
      <c r="AK225" s="629" t="s">
        <v>691</v>
      </c>
      <c r="AL225" s="477">
        <f t="shared" si="8"/>
        <v>22868313.919984162</v>
      </c>
      <c r="AM225" s="477">
        <f t="shared" si="7"/>
        <v>26375264.395788647</v>
      </c>
      <c r="AN225" s="629" t="s">
        <v>691</v>
      </c>
      <c r="AO225" s="481">
        <v>3516.11</v>
      </c>
      <c r="AP225" s="539">
        <f t="shared" si="9"/>
        <v>1.1668861326864062</v>
      </c>
      <c r="AQ225" s="539"/>
      <c r="AR225" s="87"/>
    </row>
    <row r="226" spans="34:44" x14ac:dyDescent="0.2">
      <c r="AH226" s="624" t="s">
        <v>500</v>
      </c>
      <c r="AI226" s="477">
        <v>18802341.884080004</v>
      </c>
      <c r="AJ226" s="477">
        <v>23945765.257300001</v>
      </c>
      <c r="AK226" s="629" t="s">
        <v>500</v>
      </c>
      <c r="AL226" s="477">
        <f t="shared" si="8"/>
        <v>21854975.18745767</v>
      </c>
      <c r="AM226" s="477">
        <f t="shared" si="7"/>
        <v>27833453.341580067</v>
      </c>
      <c r="AN226" s="629" t="s">
        <v>500</v>
      </c>
      <c r="AO226" s="481">
        <v>3529.82</v>
      </c>
      <c r="AP226" s="539">
        <f t="shared" si="9"/>
        <v>1.1623538877336519</v>
      </c>
      <c r="AQ226" s="539"/>
      <c r="AR226" s="87"/>
    </row>
    <row r="227" spans="34:44" x14ac:dyDescent="0.2">
      <c r="AH227" s="624" t="s">
        <v>501</v>
      </c>
      <c r="AI227" s="477">
        <v>22221373.466669999</v>
      </c>
      <c r="AJ227" s="477">
        <v>23985884.135229997</v>
      </c>
      <c r="AK227" s="629" t="s">
        <v>501</v>
      </c>
      <c r="AL227" s="477">
        <f t="shared" si="8"/>
        <v>25782717.798182871</v>
      </c>
      <c r="AM227" s="477">
        <f t="shared" si="7"/>
        <v>27830020.620738011</v>
      </c>
      <c r="AN227" s="629" t="s">
        <v>501</v>
      </c>
      <c r="AO227" s="481">
        <v>3536.17</v>
      </c>
      <c r="AP227" s="539">
        <f t="shared" si="9"/>
        <v>1.1602666161411921</v>
      </c>
      <c r="AQ227" s="539"/>
      <c r="AR227" s="87"/>
    </row>
    <row r="228" spans="34:44" x14ac:dyDescent="0.2">
      <c r="AH228" s="624" t="s">
        <v>502</v>
      </c>
      <c r="AI228" s="477">
        <v>21765568.725210004</v>
      </c>
      <c r="AJ228" s="477">
        <v>27081243.44314</v>
      </c>
      <c r="AK228" s="629" t="s">
        <v>502</v>
      </c>
      <c r="AL228" s="477">
        <f t="shared" si="8"/>
        <v>25093205.853266716</v>
      </c>
      <c r="AM228" s="477">
        <f t="shared" si="7"/>
        <v>31221569.491728723</v>
      </c>
      <c r="AN228" s="629" t="s">
        <v>502</v>
      </c>
      <c r="AO228" s="481">
        <v>3558.81</v>
      </c>
      <c r="AP228" s="539">
        <f t="shared" si="9"/>
        <v>1.1528853746055563</v>
      </c>
      <c r="AQ228" s="539"/>
      <c r="AR228" s="87"/>
    </row>
    <row r="229" spans="34:44" x14ac:dyDescent="0.2">
      <c r="AH229" s="624" t="s">
        <v>512</v>
      </c>
      <c r="AI229" s="477">
        <v>21820890.605570003</v>
      </c>
      <c r="AJ229" s="477">
        <v>24393984.157369997</v>
      </c>
      <c r="AK229" s="629" t="s">
        <v>512</v>
      </c>
      <c r="AL229" s="477">
        <f t="shared" si="8"/>
        <v>25019403.211954337</v>
      </c>
      <c r="AM229" s="477">
        <f t="shared" si="7"/>
        <v>27969661.578500148</v>
      </c>
      <c r="AN229" s="629" t="s">
        <v>512</v>
      </c>
      <c r="AO229" s="481">
        <v>3578.38</v>
      </c>
      <c r="AP229" s="539">
        <f t="shared" si="9"/>
        <v>1.1465802961116482</v>
      </c>
      <c r="AQ229" s="539"/>
      <c r="AR229" s="87"/>
    </row>
    <row r="230" spans="34:44" x14ac:dyDescent="0.2">
      <c r="AH230" s="624" t="s">
        <v>513</v>
      </c>
      <c r="AI230" s="477">
        <v>21631891.697676998</v>
      </c>
      <c r="AJ230" s="477">
        <v>24389165.84409</v>
      </c>
      <c r="AK230" s="629" t="s">
        <v>513</v>
      </c>
      <c r="AL230" s="477">
        <f t="shared" si="8"/>
        <v>24738476.071210265</v>
      </c>
      <c r="AM230" s="477">
        <f t="shared" si="7"/>
        <v>27891725.978620343</v>
      </c>
      <c r="AN230" s="629" t="s">
        <v>513</v>
      </c>
      <c r="AO230" s="481">
        <v>3587.67</v>
      </c>
      <c r="AP230" s="539">
        <f t="shared" si="9"/>
        <v>1.1436113131921273</v>
      </c>
      <c r="AQ230" s="539"/>
      <c r="AR230" s="87"/>
    </row>
    <row r="231" spans="34:44" x14ac:dyDescent="0.2">
      <c r="AH231" s="624" t="s">
        <v>552</v>
      </c>
      <c r="AI231" s="477">
        <v>22283993.01506</v>
      </c>
      <c r="AJ231" s="477">
        <v>24864975.731830001</v>
      </c>
      <c r="AK231" s="629" t="s">
        <v>552</v>
      </c>
      <c r="AL231" s="477">
        <f t="shared" si="8"/>
        <v>25375092.265407473</v>
      </c>
      <c r="AM231" s="477">
        <f t="shared" si="7"/>
        <v>28314093.122623656</v>
      </c>
      <c r="AN231" s="629" t="s">
        <v>552</v>
      </c>
      <c r="AO231" s="481">
        <v>3603.1</v>
      </c>
      <c r="AP231" s="539">
        <f t="shared" si="9"/>
        <v>1.1387138852654657</v>
      </c>
      <c r="AQ231" s="539"/>
      <c r="AR231" s="87"/>
    </row>
    <row r="232" spans="34:44" x14ac:dyDescent="0.2">
      <c r="AH232" s="624" t="s">
        <v>492</v>
      </c>
      <c r="AI232" s="477">
        <v>22534626.019149993</v>
      </c>
      <c r="AJ232" s="477">
        <v>27470783.653929997</v>
      </c>
      <c r="AK232" s="629" t="s">
        <v>492</v>
      </c>
      <c r="AL232" s="477">
        <f t="shared" si="8"/>
        <v>25545564.512012098</v>
      </c>
      <c r="AM232" s="477">
        <f t="shared" si="7"/>
        <v>31141261.249715935</v>
      </c>
      <c r="AN232" s="629" t="s">
        <v>492</v>
      </c>
      <c r="AO232" s="481">
        <v>3619.31</v>
      </c>
      <c r="AP232" s="539">
        <f t="shared" si="9"/>
        <v>1.133613865626321</v>
      </c>
      <c r="AQ232" s="539"/>
      <c r="AR232" s="87"/>
    </row>
    <row r="233" spans="34:44" x14ac:dyDescent="0.2">
      <c r="AH233" s="624" t="s">
        <v>268</v>
      </c>
      <c r="AI233" s="477">
        <v>21610744.346997462</v>
      </c>
      <c r="AJ233" s="477">
        <v>32731710.400600005</v>
      </c>
      <c r="AK233" s="629" t="s">
        <v>268</v>
      </c>
      <c r="AL233" s="477">
        <f t="shared" si="8"/>
        <v>24344810.984068584</v>
      </c>
      <c r="AM233" s="477">
        <f t="shared" si="7"/>
        <v>36872737.472302325</v>
      </c>
      <c r="AN233" s="629" t="s">
        <v>268</v>
      </c>
      <c r="AO233" s="481">
        <v>3642.12</v>
      </c>
      <c r="AP233" s="539">
        <f t="shared" si="9"/>
        <v>1.1265142279771121</v>
      </c>
      <c r="AQ233" s="539"/>
      <c r="AR233" s="87"/>
    </row>
    <row r="234" spans="34:44" x14ac:dyDescent="0.2">
      <c r="AH234" s="624" t="s">
        <v>494</v>
      </c>
      <c r="AI234" s="477">
        <v>22381271.576159999</v>
      </c>
      <c r="AJ234" s="477">
        <v>25199976.594200015</v>
      </c>
      <c r="AK234" s="629" t="s">
        <v>494</v>
      </c>
      <c r="AL234" s="477">
        <f t="shared" si="8"/>
        <v>25035133.643357731</v>
      </c>
      <c r="AM234" s="477">
        <f t="shared" si="7"/>
        <v>28188066.960292272</v>
      </c>
      <c r="AN234" s="629" t="s">
        <v>494</v>
      </c>
      <c r="AO234" s="481">
        <v>3667.97</v>
      </c>
      <c r="AP234" s="539">
        <f t="shared" si="9"/>
        <v>1.1185751246602345</v>
      </c>
      <c r="AQ234" s="539"/>
      <c r="AR234" s="87"/>
    </row>
    <row r="235" spans="34:44" x14ac:dyDescent="0.2">
      <c r="AH235" s="624" t="s">
        <v>496</v>
      </c>
      <c r="AI235" s="477">
        <v>22477647.868310001</v>
      </c>
      <c r="AJ235" s="477">
        <v>27859055.174640007</v>
      </c>
      <c r="AK235" s="629" t="s">
        <v>496</v>
      </c>
      <c r="AL235" s="477">
        <f t="shared" si="8"/>
        <v>25007875.04647487</v>
      </c>
      <c r="AM235" s="477">
        <f t="shared" si="7"/>
        <v>30995047.827156302</v>
      </c>
      <c r="AN235" s="629" t="s">
        <v>496</v>
      </c>
      <c r="AO235" s="481">
        <v>3687.78</v>
      </c>
      <c r="AP235" s="539">
        <f t="shared" si="9"/>
        <v>1.1125663678418993</v>
      </c>
      <c r="AQ235" s="539"/>
      <c r="AR235" s="87"/>
    </row>
    <row r="236" spans="34:44" x14ac:dyDescent="0.2">
      <c r="AH236" s="624" t="s">
        <v>497</v>
      </c>
      <c r="AI236" s="477">
        <v>38636614.162529998</v>
      </c>
      <c r="AJ236" s="477">
        <v>32063845.630080007</v>
      </c>
      <c r="AK236" s="629" t="s">
        <v>497</v>
      </c>
      <c r="AL236" s="477">
        <f t="shared" si="8"/>
        <v>42670034.278612331</v>
      </c>
      <c r="AM236" s="477">
        <f t="shared" si="7"/>
        <v>35411109.948306561</v>
      </c>
      <c r="AN236" s="629" t="s">
        <v>497</v>
      </c>
      <c r="AO236" s="481">
        <v>3715.07</v>
      </c>
      <c r="AP236" s="539">
        <f t="shared" si="9"/>
        <v>1.10439372609399</v>
      </c>
      <c r="AQ236" s="539"/>
      <c r="AR236" s="87"/>
    </row>
    <row r="237" spans="34:44" x14ac:dyDescent="0.2">
      <c r="AH237" s="624" t="s">
        <v>752</v>
      </c>
      <c r="AI237" s="477">
        <v>21411011.665789999</v>
      </c>
      <c r="AJ237" s="477">
        <v>27586827.073279995</v>
      </c>
      <c r="AK237" s="629" t="s">
        <v>691</v>
      </c>
      <c r="AL237" s="477">
        <f t="shared" si="8"/>
        <v>23430616.726964001</v>
      </c>
      <c r="AM237" s="477">
        <f t="shared" si="7"/>
        <v>30188969.206897508</v>
      </c>
      <c r="AN237" s="629" t="s">
        <v>691</v>
      </c>
      <c r="AO237" s="481">
        <v>3749.25</v>
      </c>
      <c r="AP237" s="539">
        <f t="shared" si="9"/>
        <v>1.0943255317730212</v>
      </c>
      <c r="AQ237" s="539"/>
      <c r="AR237" s="87"/>
    </row>
    <row r="238" spans="34:44" x14ac:dyDescent="0.2">
      <c r="AH238" s="624" t="s">
        <v>500</v>
      </c>
      <c r="AI238" s="477">
        <v>21915535.265489999</v>
      </c>
      <c r="AJ238" s="477">
        <v>25376647.725890003</v>
      </c>
      <c r="AK238" s="629" t="s">
        <v>500</v>
      </c>
      <c r="AL238" s="477">
        <f t="shared" si="8"/>
        <v>23858640.037354272</v>
      </c>
      <c r="AM238" s="477">
        <f t="shared" si="7"/>
        <v>27626626.322933093</v>
      </c>
      <c r="AN238" s="629" t="s">
        <v>500</v>
      </c>
      <c r="AO238" s="481">
        <v>3768.75</v>
      </c>
      <c r="AP238" s="539">
        <f t="shared" si="9"/>
        <v>1.0886633499170812</v>
      </c>
      <c r="AQ238" s="539"/>
      <c r="AR238" s="87"/>
    </row>
    <row r="239" spans="34:44" x14ac:dyDescent="0.2">
      <c r="AH239" s="624" t="s">
        <v>501</v>
      </c>
      <c r="AI239" s="477">
        <v>22657141.018879998</v>
      </c>
      <c r="AJ239" s="477">
        <v>27687442.987550005</v>
      </c>
      <c r="AK239" s="629" t="s">
        <v>501</v>
      </c>
      <c r="AL239" s="477">
        <f t="shared" si="8"/>
        <v>24518901.894402727</v>
      </c>
      <c r="AM239" s="477">
        <f t="shared" si="7"/>
        <v>29962549.015028618</v>
      </c>
      <c r="AN239" s="629" t="s">
        <v>501</v>
      </c>
      <c r="AO239" s="481">
        <v>3791.36</v>
      </c>
      <c r="AP239" s="539">
        <f t="shared" si="9"/>
        <v>1.0821710415259957</v>
      </c>
      <c r="AQ239" s="539"/>
      <c r="AR239" s="87"/>
    </row>
    <row r="240" spans="34:44" x14ac:dyDescent="0.2">
      <c r="AH240" s="624" t="s">
        <v>502</v>
      </c>
      <c r="AI240" s="477">
        <v>25266914.283802524</v>
      </c>
      <c r="AJ240" s="477">
        <v>31448317.507689998</v>
      </c>
      <c r="AK240" s="629" t="s">
        <v>502</v>
      </c>
      <c r="AL240" s="477">
        <f t="shared" si="8"/>
        <v>27182737.796071924</v>
      </c>
      <c r="AM240" s="477">
        <f t="shared" si="7"/>
        <v>33832836.069229148</v>
      </c>
      <c r="AN240" s="629" t="s">
        <v>502</v>
      </c>
      <c r="AO240" s="481">
        <v>3813.73</v>
      </c>
      <c r="AP240" s="539">
        <f t="shared" si="9"/>
        <v>1.0758234064813188</v>
      </c>
      <c r="AQ240" s="539"/>
      <c r="AR240" s="87"/>
    </row>
    <row r="241" spans="31:44" x14ac:dyDescent="0.2">
      <c r="AH241" s="624" t="s">
        <v>512</v>
      </c>
      <c r="AI241" s="477">
        <v>24379296.505170003</v>
      </c>
      <c r="AJ241" s="477">
        <v>27380962.972560003</v>
      </c>
      <c r="AK241" s="629" t="s">
        <v>512</v>
      </c>
      <c r="AL241" s="477">
        <f t="shared" si="8"/>
        <v>26136327.338613771</v>
      </c>
      <c r="AM241" s="477">
        <f t="shared" si="7"/>
        <v>29354325.747075167</v>
      </c>
      <c r="AN241" s="629" t="s">
        <v>512</v>
      </c>
      <c r="AO241" s="481">
        <v>3827.08</v>
      </c>
      <c r="AP241" s="539">
        <f t="shared" si="9"/>
        <v>1.0720706125819162</v>
      </c>
      <c r="AQ241" s="539"/>
      <c r="AR241" s="87"/>
    </row>
    <row r="242" spans="31:44" x14ac:dyDescent="0.2">
      <c r="AE242" s="477"/>
      <c r="AF242" s="477"/>
      <c r="AH242" s="624" t="s">
        <v>513</v>
      </c>
      <c r="AI242" s="477">
        <v>24081026.166540008</v>
      </c>
      <c r="AJ242" s="477">
        <v>27260585.337299999</v>
      </c>
      <c r="AK242" s="629" t="s">
        <v>513</v>
      </c>
      <c r="AL242" s="477">
        <f t="shared" si="8"/>
        <v>25744447.928161182</v>
      </c>
      <c r="AM242" s="477">
        <f t="shared" ref="AM242:AM247" si="10">AJ242*AP242</f>
        <v>29143638.433583863</v>
      </c>
      <c r="AN242" s="629" t="s">
        <v>513</v>
      </c>
      <c r="AO242" s="481">
        <v>3837.8</v>
      </c>
      <c r="AP242" s="539">
        <f t="shared" si="9"/>
        <v>1.0690760331439886</v>
      </c>
      <c r="AQ242" s="539"/>
      <c r="AR242" s="87"/>
    </row>
    <row r="243" spans="31:44" x14ac:dyDescent="0.2">
      <c r="AE243" s="477"/>
      <c r="AF243" s="477"/>
      <c r="AH243" s="624" t="s">
        <v>552</v>
      </c>
      <c r="AI243" s="477">
        <v>24668682.074990004</v>
      </c>
      <c r="AJ243" s="477">
        <v>27755466.622140009</v>
      </c>
      <c r="AK243" s="629" t="s">
        <v>552</v>
      </c>
      <c r="AL243" s="477">
        <f t="shared" si="8"/>
        <v>26407031.834470395</v>
      </c>
      <c r="AM243" s="477">
        <f t="shared" si="10"/>
        <v>29711335.548586607</v>
      </c>
      <c r="AN243" s="629" t="s">
        <v>552</v>
      </c>
      <c r="AO243" s="481">
        <v>3832.81</v>
      </c>
      <c r="AP243" s="539">
        <f t="shared" si="9"/>
        <v>1.0704678812672686</v>
      </c>
      <c r="AQ243" s="539"/>
      <c r="AR243" s="87"/>
    </row>
    <row r="244" spans="31:44" x14ac:dyDescent="0.2">
      <c r="AE244" s="477"/>
      <c r="AF244" s="477"/>
      <c r="AH244" s="624" t="s">
        <v>492</v>
      </c>
      <c r="AI244" s="477">
        <v>24881252.093610004</v>
      </c>
      <c r="AJ244" s="477">
        <v>30614499.19441</v>
      </c>
      <c r="AK244" s="629" t="s">
        <v>492</v>
      </c>
      <c r="AL244" s="477">
        <f t="shared" si="8"/>
        <v>26592051.247186065</v>
      </c>
      <c r="AM244" s="477">
        <f t="shared" si="10"/>
        <v>32719508.183182016</v>
      </c>
      <c r="AN244" s="629" t="s">
        <v>492</v>
      </c>
      <c r="AO244" s="481">
        <v>3838.94</v>
      </c>
      <c r="AP244" s="539">
        <f t="shared" si="9"/>
        <v>1.0687585635618164</v>
      </c>
      <c r="AQ244" s="539"/>
      <c r="AR244" s="87"/>
    </row>
    <row r="245" spans="31:44" x14ac:dyDescent="0.2">
      <c r="AE245" s="477"/>
      <c r="AF245" s="477"/>
      <c r="AH245" s="624" t="s">
        <v>268</v>
      </c>
      <c r="AI245" s="477">
        <v>25025062.131340005</v>
      </c>
      <c r="AJ245" s="477">
        <v>36788413.173040017</v>
      </c>
      <c r="AK245" s="629" t="s">
        <v>268</v>
      </c>
      <c r="AL245" s="477">
        <f t="shared" si="8"/>
        <v>26673696.693348911</v>
      </c>
      <c r="AM245" s="477">
        <f t="shared" si="10"/>
        <v>39212009.530972011</v>
      </c>
      <c r="AN245" s="629" t="s">
        <v>268</v>
      </c>
      <c r="AO245" s="481">
        <v>3849.31</v>
      </c>
      <c r="AP245" s="539">
        <f t="shared" si="9"/>
        <v>1.0658793394140766</v>
      </c>
      <c r="AQ245" s="539"/>
      <c r="AR245" s="87"/>
    </row>
    <row r="246" spans="31:44" x14ac:dyDescent="0.2">
      <c r="AE246" s="477"/>
      <c r="AF246" s="477"/>
      <c r="AH246" s="624" t="s">
        <v>494</v>
      </c>
      <c r="AI246" s="477">
        <v>25443438.749610003</v>
      </c>
      <c r="AJ246" s="477">
        <v>28155987.90764999</v>
      </c>
      <c r="AK246" s="629" t="s">
        <v>494</v>
      </c>
      <c r="AL246" s="477">
        <f t="shared" si="8"/>
        <v>26955214.417971246</v>
      </c>
      <c r="AM246" s="477">
        <f t="shared" si="10"/>
        <v>29828935.415113427</v>
      </c>
      <c r="AN246" s="629" t="s">
        <v>494</v>
      </c>
      <c r="AO246" s="481">
        <v>3872.79</v>
      </c>
      <c r="AP246" s="539">
        <f t="shared" si="9"/>
        <v>1.0594171127275167</v>
      </c>
      <c r="AQ246" s="539"/>
      <c r="AR246" s="87"/>
    </row>
    <row r="247" spans="31:44" x14ac:dyDescent="0.2">
      <c r="AE247" s="477"/>
      <c r="AF247" s="477"/>
      <c r="AH247" s="624" t="s">
        <v>496</v>
      </c>
      <c r="AI247" s="477">
        <v>25674193.479030002</v>
      </c>
      <c r="AJ247" s="477">
        <v>30657962.705460001</v>
      </c>
      <c r="AK247" s="629" t="s">
        <v>496</v>
      </c>
      <c r="AL247" s="477">
        <f t="shared" ref="AL247:AL253" si="11">AP247*AI247</f>
        <v>27053611.840951327</v>
      </c>
      <c r="AM247" s="477">
        <f t="shared" si="10"/>
        <v>32305148.107001521</v>
      </c>
      <c r="AN247" s="629" t="s">
        <v>496</v>
      </c>
      <c r="AO247" s="481">
        <v>3893.7</v>
      </c>
      <c r="AP247" s="539">
        <f t="shared" si="9"/>
        <v>1.0537278167295887</v>
      </c>
      <c r="AQ247" s="539"/>
      <c r="AR247" s="87"/>
    </row>
    <row r="248" spans="31:44" x14ac:dyDescent="0.2">
      <c r="AE248" s="477"/>
      <c r="AF248" s="477"/>
      <c r="AH248" s="624" t="s">
        <v>497</v>
      </c>
      <c r="AI248" s="477">
        <v>41743431.705090009</v>
      </c>
      <c r="AJ248" s="477">
        <v>36290010.396580003</v>
      </c>
      <c r="AK248" s="629" t="s">
        <v>497</v>
      </c>
      <c r="AL248" s="477">
        <f t="shared" si="11"/>
        <v>43671718.661312014</v>
      </c>
      <c r="AM248" s="477">
        <f t="shared" ref="AM248:AM253" si="12">AJ248*AP248</f>
        <v>37966383.20136676</v>
      </c>
      <c r="AN248" s="629" t="s">
        <v>497</v>
      </c>
      <c r="AO248" s="481">
        <v>3921.74</v>
      </c>
      <c r="AP248" s="539">
        <f t="shared" si="9"/>
        <v>1.0461937813317557</v>
      </c>
      <c r="AQ248" s="539"/>
      <c r="AR248" s="87"/>
    </row>
    <row r="249" spans="31:44" x14ac:dyDescent="0.2">
      <c r="AE249" s="477"/>
      <c r="AF249" s="477"/>
      <c r="AH249" s="624" t="s">
        <v>795</v>
      </c>
      <c r="AI249" s="477">
        <v>24529838.315439999</v>
      </c>
      <c r="AJ249" s="477">
        <v>29125084.770579997</v>
      </c>
      <c r="AK249" s="629" t="s">
        <v>691</v>
      </c>
      <c r="AL249" s="477">
        <f t="shared" si="11"/>
        <v>25502344.803017091</v>
      </c>
      <c r="AM249" s="477">
        <f t="shared" si="12"/>
        <v>30279773.746772449</v>
      </c>
      <c r="AN249" s="629" t="s">
        <v>691</v>
      </c>
      <c r="AO249" s="481">
        <v>3946.44</v>
      </c>
      <c r="AP249" s="539">
        <f t="shared" si="9"/>
        <v>1.0396458580391441</v>
      </c>
      <c r="AQ249" s="539"/>
      <c r="AR249" s="87"/>
    </row>
    <row r="250" spans="31:44" x14ac:dyDescent="0.2">
      <c r="AE250" s="477"/>
      <c r="AF250" s="477"/>
      <c r="AH250" s="624" t="s">
        <v>500</v>
      </c>
      <c r="AI250" s="477">
        <v>25318369.969500005</v>
      </c>
      <c r="AJ250" s="477">
        <v>27898616.56832001</v>
      </c>
      <c r="AK250" s="629" t="s">
        <v>500</v>
      </c>
      <c r="AL250" s="477">
        <f t="shared" si="11"/>
        <v>26154729.749946263</v>
      </c>
      <c r="AM250" s="477">
        <f t="shared" si="12"/>
        <v>28820211.475730836</v>
      </c>
      <c r="AN250" s="629" t="s">
        <v>500</v>
      </c>
      <c r="AO250" s="481">
        <v>3971.7</v>
      </c>
      <c r="AP250" s="539">
        <f t="shared" si="9"/>
        <v>1.0330337135231764</v>
      </c>
      <c r="AQ250" s="539"/>
      <c r="AR250" s="87"/>
    </row>
    <row r="251" spans="31:44" x14ac:dyDescent="0.2">
      <c r="AE251" s="477"/>
      <c r="AF251" s="477"/>
      <c r="AH251" s="624" t="s">
        <v>501</v>
      </c>
      <c r="AI251" s="477">
        <v>25029297.9987</v>
      </c>
      <c r="AJ251" s="477">
        <v>29558886.572009999</v>
      </c>
      <c r="AK251" s="629" t="s">
        <v>501</v>
      </c>
      <c r="AL251" s="477">
        <f t="shared" si="11"/>
        <v>25645799.798431728</v>
      </c>
      <c r="AM251" s="477">
        <f t="shared" si="12"/>
        <v>30286957.601834994</v>
      </c>
      <c r="AN251" s="629" t="s">
        <v>501</v>
      </c>
      <c r="AO251" s="481">
        <v>4004.27</v>
      </c>
      <c r="AP251" s="539">
        <f t="shared" si="9"/>
        <v>1.0246312061873948</v>
      </c>
      <c r="AQ251" s="539"/>
      <c r="AR251" s="87"/>
    </row>
    <row r="252" spans="31:44" x14ac:dyDescent="0.2">
      <c r="AE252" s="477"/>
      <c r="AF252" s="477"/>
      <c r="AH252" s="624" t="s">
        <v>502</v>
      </c>
      <c r="AI252" s="477">
        <v>26799263.138760008</v>
      </c>
      <c r="AJ252" s="477">
        <v>29870463.348880008</v>
      </c>
      <c r="AK252" s="629" t="s">
        <v>502</v>
      </c>
      <c r="AL252" s="477">
        <f t="shared" si="11"/>
        <v>27246858.315454945</v>
      </c>
      <c r="AM252" s="477">
        <f t="shared" si="12"/>
        <v>30369353.010561213</v>
      </c>
      <c r="AN252" s="629" t="s">
        <v>502</v>
      </c>
      <c r="AO252" s="481">
        <v>4035.5</v>
      </c>
      <c r="AP252" s="539">
        <f t="shared" si="9"/>
        <v>1.0167017717754925</v>
      </c>
      <c r="AQ252" s="539"/>
      <c r="AR252" s="87"/>
    </row>
    <row r="253" spans="31:44" x14ac:dyDescent="0.2">
      <c r="AE253" s="477"/>
      <c r="AF253" s="477"/>
      <c r="AH253" s="624" t="s">
        <v>512</v>
      </c>
      <c r="AI253" s="477">
        <v>26603840.854680002</v>
      </c>
      <c r="AJ253" s="477">
        <v>30483764.823270001</v>
      </c>
      <c r="AK253" s="629" t="s">
        <v>512</v>
      </c>
      <c r="AL253" s="477">
        <f t="shared" si="11"/>
        <v>26886870.895375915</v>
      </c>
      <c r="AM253" s="477">
        <f t="shared" si="12"/>
        <v>30808072.175942238</v>
      </c>
      <c r="AN253" s="629" t="s">
        <v>512</v>
      </c>
      <c r="AO253" s="481">
        <v>4059.71</v>
      </c>
      <c r="AP253" s="539">
        <f t="shared" si="9"/>
        <v>1.0106386909409784</v>
      </c>
      <c r="AQ253" s="539"/>
    </row>
    <row r="254" spans="31:44" x14ac:dyDescent="0.2">
      <c r="AH254" s="624" t="s">
        <v>513</v>
      </c>
      <c r="AI254" s="477">
        <v>26878244.983970005</v>
      </c>
      <c r="AJ254" s="477">
        <v>31386671.499980003</v>
      </c>
      <c r="AK254" s="629" t="s">
        <v>513</v>
      </c>
      <c r="AL254" s="477">
        <f>AP254*AI254</f>
        <v>27093718.928899195</v>
      </c>
      <c r="AM254" s="477">
        <f>AJ254*AP254</f>
        <v>31638287.999879111</v>
      </c>
      <c r="AN254" s="629" t="s">
        <v>513</v>
      </c>
      <c r="AO254" s="481">
        <v>4070.27</v>
      </c>
      <c r="AP254" s="539">
        <f t="shared" si="9"/>
        <v>1.0080166671989819</v>
      </c>
    </row>
    <row r="255" spans="31:44" x14ac:dyDescent="0.2">
      <c r="AH255" s="624" t="s">
        <v>552</v>
      </c>
      <c r="AI255" s="477">
        <v>26817023.526300002</v>
      </c>
      <c r="AJ255" s="477">
        <v>31812494.534690004</v>
      </c>
      <c r="AK255" s="629" t="s">
        <v>552</v>
      </c>
      <c r="AL255" s="477">
        <f>AP255*AI255</f>
        <v>26996919.644430771</v>
      </c>
      <c r="AM255" s="477">
        <f>AJ255*AP255</f>
        <v>32025901.673973542</v>
      </c>
      <c r="AN255" s="629" t="s">
        <v>552</v>
      </c>
      <c r="AO255" s="481">
        <v>4075.56</v>
      </c>
      <c r="AP255" s="539">
        <f t="shared" si="9"/>
        <v>1.0067082805798466</v>
      </c>
    </row>
    <row r="256" spans="31:44" x14ac:dyDescent="0.2">
      <c r="AH256" s="624" t="s">
        <v>492</v>
      </c>
      <c r="AI256" s="477">
        <v>27875562.599999998</v>
      </c>
      <c r="AJ256" s="477">
        <v>33736803.43853002</v>
      </c>
      <c r="AK256" s="629" t="s">
        <v>492</v>
      </c>
      <c r="AL256" s="477">
        <f>AP256*AI256</f>
        <v>28012110.458629891</v>
      </c>
      <c r="AM256" s="477">
        <f>AJ256*AP256</f>
        <v>33902062.462451883</v>
      </c>
      <c r="AN256" s="629" t="s">
        <v>492</v>
      </c>
      <c r="AO256" s="481">
        <v>4082.9</v>
      </c>
      <c r="AP256" s="539">
        <f t="shared" si="9"/>
        <v>1.0048984790222635</v>
      </c>
    </row>
    <row r="257" spans="34:42" x14ac:dyDescent="0.2">
      <c r="AH257" s="624" t="s">
        <v>268</v>
      </c>
      <c r="AI257" s="477">
        <f>AC93</f>
        <v>27526458.446419992</v>
      </c>
      <c r="AJ257" s="477">
        <f>AD93</f>
        <v>41168773.700960003</v>
      </c>
      <c r="AK257" s="629" t="s">
        <v>268</v>
      </c>
      <c r="AL257" s="477">
        <f>AP257*AI257</f>
        <v>27526458.446419992</v>
      </c>
      <c r="AM257" s="477">
        <f>AJ257*AP257</f>
        <v>41168773.700960003</v>
      </c>
      <c r="AN257" s="629" t="s">
        <v>268</v>
      </c>
      <c r="AO257" s="481">
        <v>4102.8999999999996</v>
      </c>
      <c r="AP257" s="539">
        <f>$AO$257/AO257</f>
        <v>1</v>
      </c>
    </row>
  </sheetData>
  <mergeCells count="2">
    <mergeCell ref="A5:C5"/>
    <mergeCell ref="AB78:AD78"/>
  </mergeCells>
  <phoneticPr fontId="23" type="noConversion"/>
  <pageMargins left="0.59055118110236227" right="0.59055118110236227" top="0.39370078740157483" bottom="0.59055118110236227" header="0.31496062992125984" footer="0.31496062992125984"/>
  <pageSetup paperSize="9" scale="60" fitToHeight="2"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W174"/>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3" width="10.7109375" style="65" customWidth="1"/>
    <col min="14" max="14" width="0.85546875" style="65" customWidth="1"/>
    <col min="15" max="17" width="7.7109375" style="65" customWidth="1"/>
    <col min="18" max="18" width="0.85546875" style="65" customWidth="1"/>
    <col min="19" max="19" width="10.28515625" style="65" customWidth="1"/>
    <col min="20" max="20" width="11.42578125" style="65" customWidth="1"/>
    <col min="21" max="21" width="12.42578125" style="65" customWidth="1"/>
    <col min="22" max="16384" width="11.42578125" style="65"/>
  </cols>
  <sheetData>
    <row r="1" spans="1:23" s="45" customFormat="1" ht="15" customHeight="1" x14ac:dyDescent="0.2">
      <c r="A1" s="64" t="str">
        <f>'01'!A1</f>
        <v>Boletim Estatístico da Previdência Social - Vol. 19 Nº 09</v>
      </c>
      <c r="J1" s="164"/>
      <c r="L1" s="162"/>
      <c r="O1" s="18"/>
      <c r="P1" s="18"/>
      <c r="Q1" s="1180">
        <f>'01'!K1</f>
        <v>41883</v>
      </c>
      <c r="R1" s="1181"/>
      <c r="S1" s="1181"/>
    </row>
    <row r="2" spans="1:23" ht="7.5" customHeight="1" x14ac:dyDescent="0.2">
      <c r="D2" s="67"/>
      <c r="E2" s="8"/>
      <c r="F2" s="8"/>
      <c r="G2" s="8"/>
      <c r="H2" s="7"/>
      <c r="I2" s="67"/>
      <c r="J2" s="7"/>
      <c r="K2" s="7"/>
      <c r="L2" s="104"/>
      <c r="M2" s="66"/>
      <c r="N2" s="67"/>
      <c r="O2" s="66"/>
      <c r="P2" s="66"/>
      <c r="Q2" s="66"/>
      <c r="R2" s="67"/>
      <c r="S2" s="66"/>
    </row>
    <row r="3" spans="1:23" s="153" customFormat="1" ht="18" customHeight="1" x14ac:dyDescent="0.2">
      <c r="A3" s="917" t="s">
        <v>36</v>
      </c>
      <c r="B3" s="180"/>
      <c r="C3" s="1177" t="s">
        <v>794</v>
      </c>
      <c r="D3" s="1178"/>
      <c r="E3" s="1178"/>
      <c r="F3" s="1178"/>
      <c r="G3" s="1178"/>
      <c r="H3" s="1178"/>
      <c r="I3" s="1178"/>
      <c r="J3" s="1178"/>
      <c r="K3" s="1179"/>
      <c r="L3" s="112"/>
      <c r="M3" s="112"/>
      <c r="N3" s="152"/>
      <c r="O3" s="181"/>
      <c r="P3" s="181"/>
      <c r="Q3" s="181"/>
      <c r="R3" s="152"/>
    </row>
    <row r="4" spans="1:23" ht="9" customHeight="1" x14ac:dyDescent="0.2">
      <c r="A4" s="8"/>
      <c r="B4" s="68"/>
      <c r="C4" s="8"/>
      <c r="D4" s="69"/>
      <c r="E4" s="8"/>
      <c r="F4" s="8"/>
      <c r="I4" s="69"/>
      <c r="L4" s="7"/>
      <c r="M4" s="7"/>
      <c r="N4" s="69"/>
      <c r="O4" s="70"/>
      <c r="P4" s="70"/>
      <c r="Q4" s="70"/>
      <c r="R4" s="69"/>
      <c r="S4" s="71"/>
    </row>
    <row r="5" spans="1:23" ht="16.5" customHeight="1" x14ac:dyDescent="0.2">
      <c r="A5" s="1185" t="s">
        <v>199</v>
      </c>
      <c r="B5" s="1186"/>
      <c r="C5" s="1187"/>
      <c r="D5" s="552"/>
      <c r="E5" s="1200" t="s">
        <v>98</v>
      </c>
      <c r="F5" s="1201"/>
      <c r="G5" s="1201"/>
      <c r="H5" s="1202"/>
      <c r="I5" s="552"/>
      <c r="J5" s="1200" t="s">
        <v>99</v>
      </c>
      <c r="K5" s="1201"/>
      <c r="L5" s="1201"/>
      <c r="M5" s="1202"/>
      <c r="N5" s="552"/>
      <c r="O5" s="1200" t="s">
        <v>136</v>
      </c>
      <c r="P5" s="1201"/>
      <c r="Q5" s="1202"/>
      <c r="R5" s="552"/>
      <c r="S5" s="1182" t="s">
        <v>198</v>
      </c>
    </row>
    <row r="6" spans="1:23" ht="21" customHeight="1" x14ac:dyDescent="0.2">
      <c r="A6" s="1188"/>
      <c r="B6" s="1189"/>
      <c r="C6" s="1190"/>
      <c r="D6" s="552"/>
      <c r="E6" s="1194" t="s">
        <v>119</v>
      </c>
      <c r="F6" s="1196" t="s">
        <v>227</v>
      </c>
      <c r="G6" s="1203" t="s">
        <v>27</v>
      </c>
      <c r="H6" s="1204"/>
      <c r="I6" s="557"/>
      <c r="J6" s="1194" t="s">
        <v>119</v>
      </c>
      <c r="K6" s="1196" t="s">
        <v>227</v>
      </c>
      <c r="L6" s="1203" t="s">
        <v>27</v>
      </c>
      <c r="M6" s="1204"/>
      <c r="N6" s="557"/>
      <c r="O6" s="1198" t="s">
        <v>119</v>
      </c>
      <c r="P6" s="1203" t="s">
        <v>27</v>
      </c>
      <c r="Q6" s="1204"/>
      <c r="R6" s="557"/>
      <c r="S6" s="1183"/>
    </row>
    <row r="7" spans="1:23" ht="23.25" customHeight="1" x14ac:dyDescent="0.2">
      <c r="A7" s="1191"/>
      <c r="B7" s="1192"/>
      <c r="C7" s="1193"/>
      <c r="D7" s="552"/>
      <c r="E7" s="1195"/>
      <c r="F7" s="1197"/>
      <c r="G7" s="934" t="s">
        <v>28</v>
      </c>
      <c r="H7" s="933" t="s">
        <v>29</v>
      </c>
      <c r="I7" s="557"/>
      <c r="J7" s="1195"/>
      <c r="K7" s="1197"/>
      <c r="L7" s="934" t="s">
        <v>28</v>
      </c>
      <c r="M7" s="933" t="s">
        <v>29</v>
      </c>
      <c r="N7" s="557"/>
      <c r="O7" s="1199"/>
      <c r="P7" s="934" t="s">
        <v>28</v>
      </c>
      <c r="Q7" s="933" t="s">
        <v>29</v>
      </c>
      <c r="R7" s="557"/>
      <c r="S7" s="1184"/>
    </row>
    <row r="8" spans="1:23" ht="6" customHeight="1" x14ac:dyDescent="0.2">
      <c r="A8" s="9"/>
      <c r="B8" s="9"/>
      <c r="D8" s="29"/>
      <c r="E8" s="7"/>
      <c r="F8" s="7"/>
      <c r="G8" s="7"/>
      <c r="H8" s="66"/>
      <c r="I8" s="29"/>
      <c r="J8" s="66"/>
      <c r="K8" s="66"/>
      <c r="L8" s="66"/>
      <c r="M8" s="66"/>
      <c r="N8" s="29"/>
      <c r="O8" s="67"/>
      <c r="P8" s="67"/>
      <c r="Q8" s="67"/>
      <c r="R8" s="29"/>
      <c r="S8" s="67"/>
    </row>
    <row r="9" spans="1:23" s="57" customFormat="1" ht="14.45" customHeight="1" x14ac:dyDescent="0.2">
      <c r="A9" s="239">
        <v>2000</v>
      </c>
      <c r="B9" s="240" t="s">
        <v>119</v>
      </c>
      <c r="C9" s="241"/>
      <c r="D9" s="110"/>
      <c r="E9" s="245">
        <v>2949149</v>
      </c>
      <c r="F9" s="246">
        <v>31.030718464356699</v>
      </c>
      <c r="G9" s="247">
        <v>1931342</v>
      </c>
      <c r="H9" s="248">
        <v>1017807</v>
      </c>
      <c r="I9" s="113"/>
      <c r="J9" s="245">
        <v>896535757</v>
      </c>
      <c r="K9" s="251">
        <v>46.054506759220139</v>
      </c>
      <c r="L9" s="247">
        <v>740633686</v>
      </c>
      <c r="M9" s="248">
        <v>155902071</v>
      </c>
      <c r="N9" s="115"/>
      <c r="O9" s="252">
        <v>303.99812183107736</v>
      </c>
      <c r="P9" s="251">
        <v>383.48137512672537</v>
      </c>
      <c r="Q9" s="253">
        <v>153.17449280659301</v>
      </c>
      <c r="R9" s="115"/>
      <c r="S9" s="881" t="s">
        <v>353</v>
      </c>
    </row>
    <row r="10" spans="1:23" s="130" customFormat="1" ht="14.45" customHeight="1" x14ac:dyDescent="0.2">
      <c r="A10" s="242">
        <v>2001</v>
      </c>
      <c r="B10" s="115" t="s">
        <v>119</v>
      </c>
      <c r="C10" s="243"/>
      <c r="D10" s="109"/>
      <c r="E10" s="249">
        <v>2856334</v>
      </c>
      <c r="F10" s="134">
        <v>-3.1471790675886457</v>
      </c>
      <c r="G10" s="131">
        <v>1844854</v>
      </c>
      <c r="H10" s="250">
        <v>1011480</v>
      </c>
      <c r="I10" s="129"/>
      <c r="J10" s="249">
        <v>970615974.48999989</v>
      </c>
      <c r="K10" s="134">
        <v>8.2629406481106837</v>
      </c>
      <c r="L10" s="131">
        <v>792654299.57000005</v>
      </c>
      <c r="M10" s="250">
        <v>177961674.91999999</v>
      </c>
      <c r="N10" s="109"/>
      <c r="O10" s="254">
        <v>339.81179178975566</v>
      </c>
      <c r="P10" s="134">
        <v>429.6569265481171</v>
      </c>
      <c r="Q10" s="255">
        <v>175.94186234033296</v>
      </c>
      <c r="R10" s="109"/>
      <c r="S10" s="583" t="s">
        <v>353</v>
      </c>
      <c r="U10" s="133"/>
    </row>
    <row r="11" spans="1:23" s="57" customFormat="1" ht="14.45" customHeight="1" x14ac:dyDescent="0.2">
      <c r="A11" s="242">
        <v>2002</v>
      </c>
      <c r="B11" s="115" t="s">
        <v>119</v>
      </c>
      <c r="C11" s="243"/>
      <c r="D11" s="109"/>
      <c r="E11" s="249">
        <v>3867564</v>
      </c>
      <c r="F11" s="134">
        <v>35.403072609855847</v>
      </c>
      <c r="G11" s="131">
        <v>2642182</v>
      </c>
      <c r="H11" s="250">
        <v>1225382</v>
      </c>
      <c r="I11" s="129"/>
      <c r="J11" s="249">
        <v>1468356780.7</v>
      </c>
      <c r="K11" s="134">
        <v>51.280920497061963</v>
      </c>
      <c r="L11" s="131">
        <v>1225064534.8799999</v>
      </c>
      <c r="M11" s="250">
        <v>243292245.81999999</v>
      </c>
      <c r="N11" s="109"/>
      <c r="O11" s="254">
        <v>379.65933613509696</v>
      </c>
      <c r="P11" s="134">
        <v>463.656377524334</v>
      </c>
      <c r="Q11" s="255">
        <v>198.54400164193694</v>
      </c>
      <c r="R11" s="109"/>
      <c r="S11" s="583" t="s">
        <v>353</v>
      </c>
      <c r="U11" s="133"/>
    </row>
    <row r="12" spans="1:23" s="57" customFormat="1" ht="14.45" customHeight="1" x14ac:dyDescent="0.2">
      <c r="A12" s="242">
        <v>2003</v>
      </c>
      <c r="B12" s="115" t="s">
        <v>119</v>
      </c>
      <c r="C12" s="243"/>
      <c r="D12" s="109"/>
      <c r="E12" s="249">
        <v>3545376</v>
      </c>
      <c r="F12" s="134">
        <v>-8.3305150218587194</v>
      </c>
      <c r="G12" s="131">
        <v>2566950</v>
      </c>
      <c r="H12" s="250">
        <v>978426</v>
      </c>
      <c r="I12" s="129"/>
      <c r="J12" s="249">
        <v>1598961990.1100001</v>
      </c>
      <c r="K12" s="134">
        <v>8.8946508863968035</v>
      </c>
      <c r="L12" s="131">
        <v>1369224143.8699999</v>
      </c>
      <c r="M12" s="250">
        <v>229737846.24000001</v>
      </c>
      <c r="N12" s="109"/>
      <c r="O12" s="254">
        <v>450.99927063025194</v>
      </c>
      <c r="P12" s="134">
        <v>533.40506977931</v>
      </c>
      <c r="Q12" s="255">
        <v>234.80349688172637</v>
      </c>
      <c r="R12" s="109"/>
      <c r="S12" s="583" t="s">
        <v>353</v>
      </c>
      <c r="U12" s="133"/>
    </row>
    <row r="13" spans="1:23" s="57" customFormat="1" ht="12.75" customHeight="1" x14ac:dyDescent="0.2">
      <c r="A13" s="242">
        <v>2004</v>
      </c>
      <c r="B13" s="115" t="s">
        <v>119</v>
      </c>
      <c r="C13" s="243"/>
      <c r="D13" s="109"/>
      <c r="E13" s="249">
        <v>3993529</v>
      </c>
      <c r="F13" s="134">
        <v>12.640492856046869</v>
      </c>
      <c r="G13" s="131">
        <v>2998244</v>
      </c>
      <c r="H13" s="250">
        <v>995285</v>
      </c>
      <c r="I13" s="129"/>
      <c r="J13" s="249">
        <v>1883544019.0999999</v>
      </c>
      <c r="K13" s="134">
        <v>17.797923324645271</v>
      </c>
      <c r="L13" s="131">
        <v>1626839505.8600001</v>
      </c>
      <c r="M13" s="250">
        <v>256704513.23999998</v>
      </c>
      <c r="N13" s="109"/>
      <c r="O13" s="254">
        <v>471.64901496896601</v>
      </c>
      <c r="P13" s="134">
        <v>542.59743565233521</v>
      </c>
      <c r="Q13" s="255">
        <v>257.92060891101539</v>
      </c>
      <c r="R13" s="109"/>
      <c r="S13" s="583" t="s">
        <v>353</v>
      </c>
      <c r="U13" s="133"/>
    </row>
    <row r="14" spans="1:23" s="57" customFormat="1" ht="12.75" customHeight="1" x14ac:dyDescent="0.2">
      <c r="A14" s="242">
        <v>2005</v>
      </c>
      <c r="B14" s="115" t="s">
        <v>119</v>
      </c>
      <c r="C14" s="243"/>
      <c r="D14" s="109"/>
      <c r="E14" s="249">
        <v>3955723</v>
      </c>
      <c r="F14" s="134">
        <v>-0.9466814939869006</v>
      </c>
      <c r="G14" s="131">
        <v>2986777</v>
      </c>
      <c r="H14" s="250">
        <v>968946</v>
      </c>
      <c r="I14" s="129"/>
      <c r="J14" s="249">
        <v>2075559871.9199998</v>
      </c>
      <c r="K14" s="134">
        <v>10.194391576351336</v>
      </c>
      <c r="L14" s="131">
        <v>1794480412.1599998</v>
      </c>
      <c r="M14" s="250">
        <v>281079459.76000005</v>
      </c>
      <c r="N14" s="109"/>
      <c r="O14" s="254">
        <v>524.6979811073727</v>
      </c>
      <c r="P14" s="134">
        <v>600.80830010409204</v>
      </c>
      <c r="Q14" s="255">
        <v>290.08784778511915</v>
      </c>
      <c r="R14" s="109"/>
      <c r="S14" s="583" t="s">
        <v>353</v>
      </c>
      <c r="U14" s="133"/>
    </row>
    <row r="15" spans="1:23" s="133" customFormat="1" ht="12" customHeight="1" x14ac:dyDescent="0.2">
      <c r="A15" s="242">
        <v>2006</v>
      </c>
      <c r="B15" s="115" t="s">
        <v>119</v>
      </c>
      <c r="C15" s="259"/>
      <c r="D15" s="115"/>
      <c r="E15" s="249">
        <v>4238816</v>
      </c>
      <c r="F15" s="134">
        <v>7.1565425587180931</v>
      </c>
      <c r="G15" s="131">
        <v>3221479</v>
      </c>
      <c r="H15" s="250">
        <v>1017337</v>
      </c>
      <c r="I15" s="131"/>
      <c r="J15" s="249">
        <v>2454718848.8000002</v>
      </c>
      <c r="K15" s="134">
        <v>18.267792801816828</v>
      </c>
      <c r="L15" s="131">
        <v>2108750810.1000004</v>
      </c>
      <c r="M15" s="250">
        <v>345968038.69999999</v>
      </c>
      <c r="N15" s="115"/>
      <c r="O15" s="254">
        <v>579.1048370110899</v>
      </c>
      <c r="P15" s="134">
        <v>654.59089135766533</v>
      </c>
      <c r="Q15" s="255">
        <v>340.07220684984424</v>
      </c>
      <c r="R15" s="115"/>
      <c r="S15" s="583" t="s">
        <v>353</v>
      </c>
      <c r="T15" s="131"/>
      <c r="V15" s="131"/>
      <c r="W15" s="131"/>
    </row>
    <row r="16" spans="1:23" s="133" customFormat="1" ht="14.45" customHeight="1" x14ac:dyDescent="0.2">
      <c r="A16" s="242">
        <v>2007</v>
      </c>
      <c r="B16" s="115" t="s">
        <v>119</v>
      </c>
      <c r="C16" s="259"/>
      <c r="D16" s="115"/>
      <c r="E16" s="249">
        <v>4173350</v>
      </c>
      <c r="F16" s="134">
        <v>-1.5444407117459202</v>
      </c>
      <c r="G16" s="131">
        <v>3157008</v>
      </c>
      <c r="H16" s="250">
        <v>1016342</v>
      </c>
      <c r="I16" s="131"/>
      <c r="J16" s="249">
        <v>2565614482.6300001</v>
      </c>
      <c r="K16" s="134">
        <v>4.5176511307684741</v>
      </c>
      <c r="L16" s="131">
        <v>2185671622.9299998</v>
      </c>
      <c r="M16" s="250">
        <v>379942859.69999999</v>
      </c>
      <c r="N16" s="115"/>
      <c r="O16" s="254">
        <v>614.76139854792916</v>
      </c>
      <c r="P16" s="134">
        <v>692.32375177066376</v>
      </c>
      <c r="Q16" s="255">
        <v>373.83366986703294</v>
      </c>
      <c r="R16" s="115"/>
      <c r="S16" s="583" t="s">
        <v>353</v>
      </c>
      <c r="T16" s="611"/>
      <c r="V16" s="131"/>
      <c r="W16" s="131"/>
    </row>
    <row r="17" spans="1:23" s="133" customFormat="1" ht="12.75" customHeight="1" x14ac:dyDescent="0.2">
      <c r="A17" s="242">
        <v>2008</v>
      </c>
      <c r="B17" s="115" t="s">
        <v>119</v>
      </c>
      <c r="C17" s="259"/>
      <c r="D17" s="115"/>
      <c r="E17" s="249">
        <v>4461842</v>
      </c>
      <c r="F17" s="134">
        <v>6.9127199971246167</v>
      </c>
      <c r="G17" s="131">
        <v>3408788</v>
      </c>
      <c r="H17" s="250">
        <v>1053054</v>
      </c>
      <c r="I17" s="131"/>
      <c r="J17" s="249">
        <v>2939609021.6600003</v>
      </c>
      <c r="K17" s="134">
        <v>14.577191607003259</v>
      </c>
      <c r="L17" s="131">
        <v>2506754116.9100003</v>
      </c>
      <c r="M17" s="250">
        <v>432854904.74999994</v>
      </c>
      <c r="N17" s="115"/>
      <c r="O17" s="254">
        <v>658.83306079865679</v>
      </c>
      <c r="P17" s="134">
        <v>735.37988191404111</v>
      </c>
      <c r="Q17" s="255">
        <v>411.04720626862434</v>
      </c>
      <c r="R17" s="115"/>
      <c r="S17" s="583" t="s">
        <v>353</v>
      </c>
      <c r="T17" s="611"/>
      <c r="V17" s="131"/>
      <c r="W17" s="131"/>
    </row>
    <row r="18" spans="1:23" s="133" customFormat="1" ht="12.75" hidden="1" customHeight="1" x14ac:dyDescent="0.2">
      <c r="A18" s="490"/>
      <c r="B18" s="109" t="s">
        <v>30</v>
      </c>
      <c r="C18" s="243"/>
      <c r="D18" s="109"/>
      <c r="E18" s="622">
        <v>326902</v>
      </c>
      <c r="F18" s="114">
        <v>6.4914080951217423</v>
      </c>
      <c r="G18" s="112">
        <v>257114</v>
      </c>
      <c r="H18" s="623">
        <v>69788</v>
      </c>
      <c r="I18" s="109"/>
      <c r="J18" s="622">
        <v>207637453.00000003</v>
      </c>
      <c r="K18" s="114">
        <v>7.8402012576872737</v>
      </c>
      <c r="L18" s="112">
        <v>181063540.38000003</v>
      </c>
      <c r="M18" s="623">
        <v>26573912.620000001</v>
      </c>
      <c r="N18" s="109"/>
      <c r="O18" s="615">
        <v>635.16727643146885</v>
      </c>
      <c r="P18" s="128">
        <v>704.21501894101459</v>
      </c>
      <c r="Q18" s="616">
        <v>380.78054421963662</v>
      </c>
      <c r="R18" s="109"/>
      <c r="S18" s="257">
        <v>32</v>
      </c>
    </row>
    <row r="19" spans="1:23" s="133" customFormat="1" ht="11.25" hidden="1" customHeight="1" x14ac:dyDescent="0.2">
      <c r="A19" s="490"/>
      <c r="B19" s="385" t="s">
        <v>31</v>
      </c>
      <c r="C19" s="491"/>
      <c r="D19" s="381"/>
      <c r="E19" s="492">
        <v>320337</v>
      </c>
      <c r="F19" s="340">
        <v>-2.0082471199319718</v>
      </c>
      <c r="G19" s="488">
        <v>251143</v>
      </c>
      <c r="H19" s="493">
        <v>69194</v>
      </c>
      <c r="I19" s="381"/>
      <c r="J19" s="492">
        <v>204693816.44</v>
      </c>
      <c r="K19" s="340">
        <v>-1.4176809229113574</v>
      </c>
      <c r="L19" s="488">
        <v>178358297.58000001</v>
      </c>
      <c r="M19" s="493">
        <v>26335518.859999999</v>
      </c>
      <c r="N19" s="381"/>
      <c r="O19" s="494">
        <v>638.99523451864752</v>
      </c>
      <c r="P19" s="495">
        <v>710.18621892706551</v>
      </c>
      <c r="Q19" s="496">
        <v>380.60408214585078</v>
      </c>
      <c r="R19" s="381"/>
      <c r="S19" s="489">
        <v>31</v>
      </c>
    </row>
    <row r="20" spans="1:23" s="497" customFormat="1" ht="12.75" hidden="1" customHeight="1" x14ac:dyDescent="0.2">
      <c r="A20" s="490"/>
      <c r="B20" s="385" t="s">
        <v>300</v>
      </c>
      <c r="C20" s="491"/>
      <c r="D20" s="385"/>
      <c r="E20" s="492">
        <v>362232</v>
      </c>
      <c r="F20" s="340">
        <v>13.078414294945627</v>
      </c>
      <c r="G20" s="488">
        <v>283815</v>
      </c>
      <c r="H20" s="493">
        <v>78417</v>
      </c>
      <c r="I20" s="385"/>
      <c r="J20" s="492">
        <v>248737696.27000004</v>
      </c>
      <c r="K20" s="340">
        <v>21.516956689754331</v>
      </c>
      <c r="L20" s="488">
        <v>216130841.38000003</v>
      </c>
      <c r="M20" s="493">
        <v>32606854.890000004</v>
      </c>
      <c r="N20" s="385"/>
      <c r="O20" s="494">
        <v>686.68062531747626</v>
      </c>
      <c r="P20" s="495">
        <v>761.52015002730661</v>
      </c>
      <c r="Q20" s="496">
        <f t="shared" ref="Q20:Q25" si="0">M20/H20</f>
        <v>415.81359768927661</v>
      </c>
      <c r="R20" s="385"/>
      <c r="S20" s="489">
        <v>30</v>
      </c>
      <c r="T20" s="133"/>
      <c r="U20" s="133"/>
    </row>
    <row r="21" spans="1:23" s="497" customFormat="1" ht="12.75" hidden="1" customHeight="1" x14ac:dyDescent="0.2">
      <c r="A21" s="490"/>
      <c r="B21" s="385" t="s">
        <v>32</v>
      </c>
      <c r="C21" s="491"/>
      <c r="D21" s="385"/>
      <c r="E21" s="492">
        <v>398559</v>
      </c>
      <c r="F21" s="340">
        <v>10.028655668190556</v>
      </c>
      <c r="G21" s="488">
        <v>305937</v>
      </c>
      <c r="H21" s="493">
        <v>92622</v>
      </c>
      <c r="I21" s="385"/>
      <c r="J21" s="492">
        <v>264596981.67000002</v>
      </c>
      <c r="K21" s="340">
        <v>6.3759074872129728</v>
      </c>
      <c r="L21" s="488">
        <v>226124708.70000002</v>
      </c>
      <c r="M21" s="493">
        <v>38472272.969999999</v>
      </c>
      <c r="N21" s="385"/>
      <c r="O21" s="494">
        <v>663.88409663312086</v>
      </c>
      <c r="P21" s="495">
        <v>739.12180841153577</v>
      </c>
      <c r="Q21" s="496">
        <f t="shared" si="0"/>
        <v>415.36862700006475</v>
      </c>
      <c r="R21" s="385"/>
      <c r="S21" s="489">
        <v>28</v>
      </c>
      <c r="T21" s="133"/>
      <c r="U21" s="133"/>
    </row>
    <row r="22" spans="1:23" s="133" customFormat="1" ht="12.75" hidden="1" customHeight="1" x14ac:dyDescent="0.2">
      <c r="A22" s="490"/>
      <c r="B22" s="385" t="s">
        <v>33</v>
      </c>
      <c r="C22" s="491"/>
      <c r="D22" s="385"/>
      <c r="E22" s="492">
        <v>373243</v>
      </c>
      <c r="F22" s="340">
        <v>-6.3518826572728226</v>
      </c>
      <c r="G22" s="488">
        <v>283260</v>
      </c>
      <c r="H22" s="493">
        <v>89983</v>
      </c>
      <c r="I22" s="385"/>
      <c r="J22" s="492">
        <v>246232787.71000004</v>
      </c>
      <c r="K22" s="340">
        <v>-6.9404396996876621</v>
      </c>
      <c r="L22" s="488">
        <v>208824825.79000005</v>
      </c>
      <c r="M22" s="493">
        <v>37407961.920000002</v>
      </c>
      <c r="N22" s="385"/>
      <c r="O22" s="494">
        <v>659.71173661662783</v>
      </c>
      <c r="P22" s="495">
        <v>737.21960668643669</v>
      </c>
      <c r="Q22" s="496">
        <f t="shared" si="0"/>
        <v>415.72254670326618</v>
      </c>
      <c r="R22" s="385"/>
      <c r="S22" s="489">
        <v>27</v>
      </c>
    </row>
    <row r="23" spans="1:23" s="133" customFormat="1" ht="12.75" hidden="1" customHeight="1" x14ac:dyDescent="0.2">
      <c r="A23" s="490"/>
      <c r="B23" s="385" t="s">
        <v>34</v>
      </c>
      <c r="C23" s="491"/>
      <c r="D23" s="385"/>
      <c r="E23" s="492">
        <v>384678</v>
      </c>
      <c r="F23" s="340">
        <v>3.0636877315850519</v>
      </c>
      <c r="G23" s="488">
        <v>292539</v>
      </c>
      <c r="H23" s="493">
        <v>92139</v>
      </c>
      <c r="I23" s="385"/>
      <c r="J23" s="492">
        <v>254114666.13</v>
      </c>
      <c r="K23" s="340">
        <v>3.2009865515078451</v>
      </c>
      <c r="L23" s="488">
        <v>215826154.24000001</v>
      </c>
      <c r="M23" s="493">
        <v>38288511.890000001</v>
      </c>
      <c r="N23" s="385"/>
      <c r="O23" s="494">
        <v>660.59058779030772</v>
      </c>
      <c r="P23" s="495">
        <v>737.76882480626523</v>
      </c>
      <c r="Q23" s="496">
        <f t="shared" si="0"/>
        <v>415.55163275051825</v>
      </c>
      <c r="R23" s="385"/>
      <c r="S23" s="489">
        <v>27</v>
      </c>
    </row>
    <row r="24" spans="1:23" s="133" customFormat="1" ht="12.75" hidden="1" customHeight="1" x14ac:dyDescent="0.2">
      <c r="A24" s="490"/>
      <c r="B24" s="385" t="s">
        <v>35</v>
      </c>
      <c r="C24" s="491"/>
      <c r="D24" s="385"/>
      <c r="E24" s="492">
        <v>384130</v>
      </c>
      <c r="F24" s="340">
        <v>-0.14245680803165461</v>
      </c>
      <c r="G24" s="488">
        <v>293104</v>
      </c>
      <c r="H24" s="493">
        <v>91026</v>
      </c>
      <c r="I24" s="385"/>
      <c r="J24" s="492">
        <v>251723193.91999999</v>
      </c>
      <c r="K24" s="340">
        <v>-0.94109964073327834</v>
      </c>
      <c r="L24" s="488">
        <v>213888204.69999999</v>
      </c>
      <c r="M24" s="493">
        <v>37834989.219999999</v>
      </c>
      <c r="N24" s="385"/>
      <c r="O24" s="494">
        <v>655.30730200713299</v>
      </c>
      <c r="P24" s="495">
        <v>729.73485418145094</v>
      </c>
      <c r="Q24" s="496">
        <f t="shared" si="0"/>
        <v>415.65035506338847</v>
      </c>
      <c r="R24" s="385"/>
      <c r="S24" s="489">
        <v>24</v>
      </c>
    </row>
    <row r="25" spans="1:23" s="133" customFormat="1" ht="12.75" hidden="1" customHeight="1" x14ac:dyDescent="0.2">
      <c r="A25" s="490"/>
      <c r="B25" s="385" t="s">
        <v>184</v>
      </c>
      <c r="C25" s="491"/>
      <c r="D25" s="385"/>
      <c r="E25" s="492">
        <v>369412</v>
      </c>
      <c r="F25" s="340">
        <v>-3.831515372399974</v>
      </c>
      <c r="G25" s="488">
        <v>279701</v>
      </c>
      <c r="H25" s="493">
        <v>89711</v>
      </c>
      <c r="I25" s="385"/>
      <c r="J25" s="492">
        <v>247457046.73999998</v>
      </c>
      <c r="K25" s="340">
        <v>-1.6947771532550227</v>
      </c>
      <c r="L25" s="488">
        <v>210161529.57999998</v>
      </c>
      <c r="M25" s="493">
        <v>37295517.159999996</v>
      </c>
      <c r="N25" s="385"/>
      <c r="O25" s="494">
        <v>669.86737501759546</v>
      </c>
      <c r="P25" s="495">
        <v>751.37925706379303</v>
      </c>
      <c r="Q25" s="496">
        <f t="shared" si="0"/>
        <v>415.72958901361034</v>
      </c>
      <c r="R25" s="385"/>
      <c r="S25" s="489">
        <v>26</v>
      </c>
    </row>
    <row r="26" spans="1:23" s="133" customFormat="1" ht="12.75" hidden="1" customHeight="1" x14ac:dyDescent="0.2">
      <c r="A26" s="490"/>
      <c r="B26" s="385" t="s">
        <v>129</v>
      </c>
      <c r="C26" s="491"/>
      <c r="D26" s="385"/>
      <c r="E26" s="492">
        <v>417260</v>
      </c>
      <c r="F26" s="340">
        <v>12.952475826448516</v>
      </c>
      <c r="G26" s="488">
        <v>317545</v>
      </c>
      <c r="H26" s="493">
        <v>99715</v>
      </c>
      <c r="I26" s="385"/>
      <c r="J26" s="492">
        <v>274231312.53000003</v>
      </c>
      <c r="K26" s="340">
        <v>10.819762921575403</v>
      </c>
      <c r="L26" s="488">
        <v>232766078.89000002</v>
      </c>
      <c r="M26" s="493">
        <v>41465233.640000001</v>
      </c>
      <c r="N26" s="385"/>
      <c r="O26" s="494">
        <v>657.21926983175968</v>
      </c>
      <c r="P26" s="495">
        <v>733.01761605441754</v>
      </c>
      <c r="Q26" s="496">
        <v>415.83747319861607</v>
      </c>
      <c r="R26" s="385"/>
      <c r="S26" s="489">
        <v>25</v>
      </c>
    </row>
    <row r="27" spans="1:23" s="497" customFormat="1" ht="12.75" hidden="1" customHeight="1" x14ac:dyDescent="0.2">
      <c r="A27" s="490"/>
      <c r="B27" s="385" t="s">
        <v>130</v>
      </c>
      <c r="C27" s="499"/>
      <c r="D27" s="385"/>
      <c r="E27" s="498">
        <v>410310</v>
      </c>
      <c r="F27" s="340">
        <v>-1.6656281455207811</v>
      </c>
      <c r="G27" s="488">
        <v>310693</v>
      </c>
      <c r="H27" s="493">
        <v>99617</v>
      </c>
      <c r="I27" s="385"/>
      <c r="J27" s="492">
        <v>269709044.47999996</v>
      </c>
      <c r="K27" s="340">
        <v>-1.6490706361277918</v>
      </c>
      <c r="L27" s="488">
        <v>228299672.98999998</v>
      </c>
      <c r="M27" s="493">
        <v>41409371.490000002</v>
      </c>
      <c r="N27" s="385"/>
      <c r="O27" s="494">
        <v>657.32993219760658</v>
      </c>
      <c r="P27" s="495">
        <v>734.80790680832843</v>
      </c>
      <c r="Q27" s="496">
        <v>415.68579148137366</v>
      </c>
      <c r="R27" s="385"/>
      <c r="S27" s="489">
        <v>23</v>
      </c>
      <c r="T27" s="133"/>
      <c r="U27" s="133"/>
    </row>
    <row r="28" spans="1:23" s="133" customFormat="1" ht="12.75" hidden="1" customHeight="1" x14ac:dyDescent="0.2">
      <c r="A28" s="490"/>
      <c r="B28" s="385" t="s">
        <v>185</v>
      </c>
      <c r="C28" s="499"/>
      <c r="D28" s="385"/>
      <c r="E28" s="498">
        <v>371017</v>
      </c>
      <c r="F28" s="340">
        <v>-9.5764178304209029</v>
      </c>
      <c r="G28" s="488">
        <v>277414</v>
      </c>
      <c r="H28" s="493">
        <v>93603</v>
      </c>
      <c r="I28" s="385"/>
      <c r="J28" s="492">
        <v>243487035.69999999</v>
      </c>
      <c r="K28" s="340">
        <v>-9.7223320154339312</v>
      </c>
      <c r="L28" s="488">
        <v>204572430.81999999</v>
      </c>
      <c r="M28" s="493">
        <v>38914604.879999995</v>
      </c>
      <c r="N28" s="385"/>
      <c r="O28" s="494">
        <v>656.26921596584521</v>
      </c>
      <c r="P28" s="495">
        <v>737.42648467633205</v>
      </c>
      <c r="Q28" s="496">
        <v>415.74100060895478</v>
      </c>
      <c r="R28" s="385"/>
      <c r="S28" s="489">
        <v>21</v>
      </c>
    </row>
    <row r="29" spans="1:23" s="133" customFormat="1" ht="12.75" hidden="1" customHeight="1" x14ac:dyDescent="0.2">
      <c r="A29" s="490"/>
      <c r="B29" s="385" t="s">
        <v>186</v>
      </c>
      <c r="C29" s="499"/>
      <c r="D29" s="385"/>
      <c r="E29" s="498">
        <v>343762</v>
      </c>
      <c r="F29" s="340">
        <v>-7.3460245756932991</v>
      </c>
      <c r="G29" s="488">
        <v>256523</v>
      </c>
      <c r="H29" s="493">
        <v>87239</v>
      </c>
      <c r="I29" s="385"/>
      <c r="J29" s="492">
        <v>226987987.06999999</v>
      </c>
      <c r="K29" s="340">
        <v>-6.7761507640712537</v>
      </c>
      <c r="L29" s="488">
        <v>190737831.85999998</v>
      </c>
      <c r="M29" s="493">
        <v>36250155.210000001</v>
      </c>
      <c r="N29" s="385"/>
      <c r="O29" s="494">
        <v>660.3056389886026</v>
      </c>
      <c r="P29" s="495">
        <v>743.55060505295819</v>
      </c>
      <c r="Q29" s="496">
        <v>415.52694563211406</v>
      </c>
      <c r="R29" s="385"/>
      <c r="S29" s="489">
        <v>21</v>
      </c>
    </row>
    <row r="30" spans="1:23" s="133" customFormat="1" ht="12.75" customHeight="1" x14ac:dyDescent="0.2">
      <c r="A30" s="887">
        <v>2009</v>
      </c>
      <c r="B30" s="381" t="s">
        <v>119</v>
      </c>
      <c r="C30" s="604"/>
      <c r="D30" s="381"/>
      <c r="E30" s="601">
        <f>G30+H30</f>
        <v>4473905</v>
      </c>
      <c r="F30" s="605">
        <f>(E30/E17-1)*100</f>
        <v>0.2703591924590798</v>
      </c>
      <c r="G30" s="875">
        <f>SUM(G31:G42)</f>
        <v>3389215</v>
      </c>
      <c r="H30" s="897">
        <f>SUM(H31:H42)</f>
        <v>1084690</v>
      </c>
      <c r="I30" s="381"/>
      <c r="J30" s="601">
        <f>L30+M30</f>
        <v>3183818356.3699999</v>
      </c>
      <c r="K30" s="605">
        <f>(J30/J17-1)*100</f>
        <v>8.3075447418546222</v>
      </c>
      <c r="L30" s="875">
        <f>SUM(L31:L42)</f>
        <v>2682419673.7199998</v>
      </c>
      <c r="M30" s="897">
        <f>SUM(M31:M42)</f>
        <v>501398682.64999998</v>
      </c>
      <c r="N30" s="381"/>
      <c r="O30" s="606">
        <f>J30/E30</f>
        <v>711.64192274310699</v>
      </c>
      <c r="P30" s="602">
        <f>L30/G30</f>
        <v>791.45751264525848</v>
      </c>
      <c r="Q30" s="607">
        <f>M30/H30</f>
        <v>462.25067314163493</v>
      </c>
      <c r="R30" s="381"/>
      <c r="S30" s="898" t="s">
        <v>353</v>
      </c>
    </row>
    <row r="31" spans="1:23" s="133" customFormat="1" ht="12.75" hidden="1" customHeight="1" x14ac:dyDescent="0.2">
      <c r="A31" s="887"/>
      <c r="B31" s="385" t="s">
        <v>30</v>
      </c>
      <c r="C31" s="499"/>
      <c r="D31" s="385"/>
      <c r="E31" s="498">
        <v>324225</v>
      </c>
      <c r="F31" s="340">
        <v>-5.6832925105159919</v>
      </c>
      <c r="G31" s="488">
        <v>251780</v>
      </c>
      <c r="H31" s="493">
        <v>72445</v>
      </c>
      <c r="I31" s="385"/>
      <c r="J31" s="492">
        <v>218031628.96000001</v>
      </c>
      <c r="K31" s="340">
        <v>-3.9457410172274776</v>
      </c>
      <c r="L31" s="488">
        <v>187902130.26000002</v>
      </c>
      <c r="M31" s="493">
        <v>30129498.699999996</v>
      </c>
      <c r="N31" s="385"/>
      <c r="O31" s="494">
        <v>672.4701332716478</v>
      </c>
      <c r="P31" s="495">
        <v>746.2949013424419</v>
      </c>
      <c r="Q31" s="496">
        <v>415.89479881289247</v>
      </c>
      <c r="R31" s="385"/>
      <c r="S31" s="489">
        <v>22</v>
      </c>
    </row>
    <row r="32" spans="1:23" s="133" customFormat="1" ht="11.25" hidden="1" customHeight="1" x14ac:dyDescent="0.2">
      <c r="A32" s="887"/>
      <c r="B32" s="385" t="s">
        <v>31</v>
      </c>
      <c r="C32" s="499"/>
      <c r="D32" s="385"/>
      <c r="E32" s="498">
        <v>320393</v>
      </c>
      <c r="F32" s="340">
        <v>-1.1818952887655221</v>
      </c>
      <c r="G32" s="488">
        <v>249238</v>
      </c>
      <c r="H32" s="493">
        <v>71155</v>
      </c>
      <c r="I32" s="385"/>
      <c r="J32" s="492">
        <v>236016814.35000002</v>
      </c>
      <c r="K32" s="340">
        <v>8.24888823506409</v>
      </c>
      <c r="L32" s="488">
        <v>202866729.21000001</v>
      </c>
      <c r="M32" s="493">
        <v>33150085.140000001</v>
      </c>
      <c r="N32" s="385"/>
      <c r="O32" s="494">
        <v>736.64784920394652</v>
      </c>
      <c r="P32" s="495">
        <v>813.94782982530762</v>
      </c>
      <c r="Q32" s="496">
        <v>465.88553355350996</v>
      </c>
      <c r="R32" s="385"/>
      <c r="S32" s="489">
        <v>21</v>
      </c>
    </row>
    <row r="33" spans="1:19" s="133" customFormat="1" ht="10.5" hidden="1" customHeight="1" x14ac:dyDescent="0.2">
      <c r="A33" s="887"/>
      <c r="B33" s="385" t="s">
        <v>300</v>
      </c>
      <c r="C33" s="499"/>
      <c r="D33" s="385"/>
      <c r="E33" s="498">
        <v>429440</v>
      </c>
      <c r="F33" s="340">
        <v>34.035387789371185</v>
      </c>
      <c r="G33" s="488">
        <v>329406</v>
      </c>
      <c r="H33" s="493">
        <v>100034</v>
      </c>
      <c r="I33" s="385"/>
      <c r="J33" s="492">
        <v>307222698.59000003</v>
      </c>
      <c r="K33" s="340">
        <v>30.169835329785279</v>
      </c>
      <c r="L33" s="488">
        <v>260651299.55000001</v>
      </c>
      <c r="M33" s="493">
        <v>46571399.039999999</v>
      </c>
      <c r="N33" s="385"/>
      <c r="O33" s="494">
        <v>715.40307980160219</v>
      </c>
      <c r="P33" s="495">
        <v>791.27672097654568</v>
      </c>
      <c r="Q33" s="496">
        <v>465.55570146150308</v>
      </c>
      <c r="R33" s="385"/>
      <c r="S33" s="489">
        <v>22</v>
      </c>
    </row>
    <row r="34" spans="1:19" s="133" customFormat="1" ht="12.75" hidden="1" customHeight="1" x14ac:dyDescent="0.2">
      <c r="A34" s="887"/>
      <c r="B34" s="385" t="s">
        <v>32</v>
      </c>
      <c r="C34" s="499"/>
      <c r="D34" s="385"/>
      <c r="E34" s="498">
        <v>391472</v>
      </c>
      <c r="F34" s="340">
        <v>-8.8412816691505256</v>
      </c>
      <c r="G34" s="488">
        <v>298704</v>
      </c>
      <c r="H34" s="493">
        <v>92768</v>
      </c>
      <c r="I34" s="385"/>
      <c r="J34" s="492">
        <v>277429158.18000001</v>
      </c>
      <c r="K34" s="340">
        <v>-9.6977015522412895</v>
      </c>
      <c r="L34" s="488">
        <v>234243629.03</v>
      </c>
      <c r="M34" s="493">
        <v>43185529.149999999</v>
      </c>
      <c r="N34" s="385"/>
      <c r="O34" s="494">
        <v>708.68199559610912</v>
      </c>
      <c r="P34" s="495">
        <v>784.1998400757941</v>
      </c>
      <c r="Q34" s="496">
        <v>465.52183026474643</v>
      </c>
      <c r="R34" s="385"/>
      <c r="S34" s="489">
        <v>25</v>
      </c>
    </row>
    <row r="35" spans="1:19" s="133" customFormat="1" ht="12.75" hidden="1" customHeight="1" x14ac:dyDescent="0.2">
      <c r="A35" s="887"/>
      <c r="B35" s="385" t="s">
        <v>33</v>
      </c>
      <c r="C35" s="499"/>
      <c r="D35" s="385"/>
      <c r="E35" s="498">
        <v>381426</v>
      </c>
      <c r="F35" s="340">
        <v>-2.5662116319941197</v>
      </c>
      <c r="G35" s="488">
        <v>287015</v>
      </c>
      <c r="H35" s="493">
        <v>94411</v>
      </c>
      <c r="I35" s="385"/>
      <c r="J35" s="492">
        <v>268405759.47</v>
      </c>
      <c r="K35" s="340">
        <v>-3.2525055294099658</v>
      </c>
      <c r="L35" s="488">
        <v>224460496.40000001</v>
      </c>
      <c r="M35" s="493">
        <v>43945263.07</v>
      </c>
      <c r="N35" s="385"/>
      <c r="O35" s="494">
        <v>703.69025569835298</v>
      </c>
      <c r="P35" s="495">
        <v>782.05144818215081</v>
      </c>
      <c r="Q35" s="496">
        <v>465.46761574392815</v>
      </c>
      <c r="R35" s="385"/>
      <c r="S35" s="489">
        <v>21</v>
      </c>
    </row>
    <row r="36" spans="1:19" s="133" customFormat="1" ht="12.75" hidden="1" customHeight="1" x14ac:dyDescent="0.2">
      <c r="A36" s="887"/>
      <c r="B36" s="385" t="s">
        <v>34</v>
      </c>
      <c r="C36" s="499"/>
      <c r="D36" s="385"/>
      <c r="E36" s="498">
        <v>384470</v>
      </c>
      <c r="F36" s="340">
        <v>0.79805781462196634</v>
      </c>
      <c r="G36" s="488">
        <v>288057</v>
      </c>
      <c r="H36" s="493">
        <v>96413</v>
      </c>
      <c r="I36" s="385"/>
      <c r="J36" s="492">
        <v>274933683.02000004</v>
      </c>
      <c r="K36" s="340">
        <v>2.4321100869408419</v>
      </c>
      <c r="L36" s="488">
        <v>230058218.23000002</v>
      </c>
      <c r="M36" s="493">
        <v>44875464.790000007</v>
      </c>
      <c r="N36" s="385"/>
      <c r="O36" s="494">
        <v>698.11886355242279</v>
      </c>
      <c r="P36" s="495">
        <v>779.22250249082651</v>
      </c>
      <c r="Q36" s="496">
        <v>455.80225768309253</v>
      </c>
      <c r="R36" s="385"/>
      <c r="S36" s="489">
        <v>21</v>
      </c>
    </row>
    <row r="37" spans="1:19" s="133" customFormat="1" ht="12.75" hidden="1" customHeight="1" x14ac:dyDescent="0.2">
      <c r="A37" s="887"/>
      <c r="B37" s="385" t="s">
        <v>35</v>
      </c>
      <c r="C37" s="499"/>
      <c r="D37" s="385"/>
      <c r="E37" s="498">
        <v>379604</v>
      </c>
      <c r="F37" s="340">
        <v>-1.2656384113194807</v>
      </c>
      <c r="G37" s="488">
        <v>280668</v>
      </c>
      <c r="H37" s="493">
        <v>98936</v>
      </c>
      <c r="I37" s="385"/>
      <c r="J37" s="492">
        <v>268907762.94</v>
      </c>
      <c r="K37" s="340">
        <v>-2.1917722171428844</v>
      </c>
      <c r="L37" s="488">
        <v>222852946.99000001</v>
      </c>
      <c r="M37" s="493">
        <v>46054815.950000003</v>
      </c>
      <c r="N37" s="385"/>
      <c r="O37" s="494">
        <v>708.39022491859942</v>
      </c>
      <c r="P37" s="495">
        <v>794.00910324654046</v>
      </c>
      <c r="Q37" s="496">
        <v>465.50109110940411</v>
      </c>
      <c r="R37" s="385"/>
      <c r="S37" s="489">
        <v>20</v>
      </c>
    </row>
    <row r="38" spans="1:19" s="133" customFormat="1" ht="12.75" hidden="1" customHeight="1" x14ac:dyDescent="0.2">
      <c r="A38" s="887"/>
      <c r="B38" s="385" t="s">
        <v>184</v>
      </c>
      <c r="C38" s="499"/>
      <c r="D38" s="385"/>
      <c r="E38" s="498">
        <v>394787</v>
      </c>
      <c r="F38" s="340">
        <v>3.9996944183938954</v>
      </c>
      <c r="G38" s="488">
        <v>295437</v>
      </c>
      <c r="H38" s="493">
        <v>99350</v>
      </c>
      <c r="I38" s="385"/>
      <c r="J38" s="492">
        <v>282627419.88999999</v>
      </c>
      <c r="K38" s="340">
        <v>5.1019936352901807</v>
      </c>
      <c r="L38" s="488">
        <v>236371589.25</v>
      </c>
      <c r="M38" s="493">
        <v>46255830.640000001</v>
      </c>
      <c r="N38" s="385"/>
      <c r="O38" s="494">
        <v>715.89849688566233</v>
      </c>
      <c r="P38" s="495">
        <v>800.07442957381772</v>
      </c>
      <c r="Q38" s="496">
        <v>465.58460634121792</v>
      </c>
      <c r="R38" s="385"/>
      <c r="S38" s="489">
        <v>21</v>
      </c>
    </row>
    <row r="39" spans="1:19" s="133" customFormat="1" ht="11.25" hidden="1" customHeight="1" x14ac:dyDescent="0.2">
      <c r="A39" s="887"/>
      <c r="B39" s="385" t="s">
        <v>129</v>
      </c>
      <c r="C39" s="499"/>
      <c r="D39" s="385"/>
      <c r="E39" s="498">
        <v>402192</v>
      </c>
      <c r="F39" s="340">
        <v>1.8756949950226254</v>
      </c>
      <c r="G39" s="488">
        <v>306220</v>
      </c>
      <c r="H39" s="493">
        <v>95972</v>
      </c>
      <c r="I39" s="385"/>
      <c r="J39" s="492">
        <v>288814511.00999999</v>
      </c>
      <c r="K39" s="340">
        <v>2.1891333552873427</v>
      </c>
      <c r="L39" s="488">
        <v>244125835.72</v>
      </c>
      <c r="M39" s="493">
        <v>44688675.289999992</v>
      </c>
      <c r="N39" s="385"/>
      <c r="O39" s="494">
        <v>718.10108358694356</v>
      </c>
      <c r="P39" s="495">
        <v>797.22368140552544</v>
      </c>
      <c r="Q39" s="496">
        <v>465.64284676780721</v>
      </c>
      <c r="R39" s="385"/>
      <c r="S39" s="489">
        <v>23</v>
      </c>
    </row>
    <row r="40" spans="1:19" s="133" customFormat="1" ht="12.75" hidden="1" customHeight="1" x14ac:dyDescent="0.2">
      <c r="A40" s="887"/>
      <c r="B40" s="385" t="s">
        <v>130</v>
      </c>
      <c r="C40" s="499"/>
      <c r="D40" s="385"/>
      <c r="E40" s="498">
        <v>378998</v>
      </c>
      <c r="F40" s="340">
        <v>-5.7668974022357489</v>
      </c>
      <c r="G40" s="488">
        <v>284518</v>
      </c>
      <c r="H40" s="493">
        <v>94480</v>
      </c>
      <c r="I40" s="385"/>
      <c r="J40" s="492">
        <v>269574478.11000001</v>
      </c>
      <c r="K40" s="340">
        <v>-6.6617265291541443</v>
      </c>
      <c r="L40" s="488">
        <v>225585590.48000002</v>
      </c>
      <c r="M40" s="493">
        <v>43988887.630000003</v>
      </c>
      <c r="N40" s="385"/>
      <c r="O40" s="494">
        <v>711.28205982617328</v>
      </c>
      <c r="P40" s="495">
        <v>792.86931048299232</v>
      </c>
      <c r="Q40" s="496">
        <v>465.58941183319223</v>
      </c>
      <c r="R40" s="385"/>
      <c r="S40" s="489">
        <v>22</v>
      </c>
    </row>
    <row r="41" spans="1:19" s="133" customFormat="1" ht="12.75" hidden="1" customHeight="1" x14ac:dyDescent="0.2">
      <c r="A41" s="887"/>
      <c r="B41" s="385" t="s">
        <v>185</v>
      </c>
      <c r="C41" s="499"/>
      <c r="D41" s="385"/>
      <c r="E41" s="498">
        <v>377265</v>
      </c>
      <c r="F41" s="340">
        <v>-0.45725834964828183</v>
      </c>
      <c r="G41" s="488">
        <v>286915</v>
      </c>
      <c r="H41" s="493">
        <v>90350</v>
      </c>
      <c r="I41" s="385"/>
      <c r="J41" s="492">
        <v>270329620.29000002</v>
      </c>
      <c r="K41" s="340">
        <v>0.28012376590482724</v>
      </c>
      <c r="L41" s="488">
        <v>228266381.37000003</v>
      </c>
      <c r="M41" s="493">
        <v>42063238.920000002</v>
      </c>
      <c r="N41" s="385"/>
      <c r="O41" s="494">
        <v>716.55101928352758</v>
      </c>
      <c r="P41" s="495">
        <v>795.58887255807485</v>
      </c>
      <c r="Q41" s="496">
        <v>465.55881483121198</v>
      </c>
      <c r="R41" s="385"/>
      <c r="S41" s="489">
        <v>25</v>
      </c>
    </row>
    <row r="42" spans="1:19" s="133" customFormat="1" ht="12.75" hidden="1" customHeight="1" x14ac:dyDescent="0.2">
      <c r="A42" s="887"/>
      <c r="B42" s="385" t="s">
        <v>186</v>
      </c>
      <c r="C42" s="499"/>
      <c r="D42" s="385"/>
      <c r="E42" s="498">
        <v>309633</v>
      </c>
      <c r="F42" s="340">
        <v>-17.926921394775551</v>
      </c>
      <c r="G42" s="488">
        <v>231257</v>
      </c>
      <c r="H42" s="493">
        <v>78376</v>
      </c>
      <c r="I42" s="385"/>
      <c r="J42" s="492">
        <v>221524821.56</v>
      </c>
      <c r="K42" s="340">
        <v>-18.053811002155062</v>
      </c>
      <c r="L42" s="488">
        <v>185034827.22999999</v>
      </c>
      <c r="M42" s="493">
        <v>36489994.330000006</v>
      </c>
      <c r="N42" s="385"/>
      <c r="O42" s="494">
        <v>715.44319100354289</v>
      </c>
      <c r="P42" s="495">
        <v>800.12638419593782</v>
      </c>
      <c r="Q42" s="496">
        <v>465.57612445136272</v>
      </c>
      <c r="R42" s="385"/>
      <c r="S42" s="489">
        <v>24</v>
      </c>
    </row>
    <row r="43" spans="1:19" s="133" customFormat="1" ht="12.75" customHeight="1" x14ac:dyDescent="0.2">
      <c r="A43" s="887">
        <v>2010</v>
      </c>
      <c r="B43" s="381" t="s">
        <v>119</v>
      </c>
      <c r="C43" s="604"/>
      <c r="D43" s="381"/>
      <c r="E43" s="601">
        <f>G43+H43</f>
        <v>4640120</v>
      </c>
      <c r="F43" s="605">
        <f>(E43/E30-1)*100</f>
        <v>3.71521076106891</v>
      </c>
      <c r="G43" s="875">
        <f>SUM(G44:G55)</f>
        <v>3565641</v>
      </c>
      <c r="H43" s="897">
        <f>SUM(H44:H55)</f>
        <v>1074479</v>
      </c>
      <c r="I43" s="381"/>
      <c r="J43" s="601">
        <f>L43+M43</f>
        <v>3581722281.1600003</v>
      </c>
      <c r="K43" s="605">
        <f>(J43/J30-1)*100</f>
        <v>12.497695542017873</v>
      </c>
      <c r="L43" s="875">
        <f>SUM(L44:L55)</f>
        <v>3033730445.9700003</v>
      </c>
      <c r="M43" s="897">
        <f>SUM(M44:M55)</f>
        <v>547991835.18999994</v>
      </c>
      <c r="N43" s="381"/>
      <c r="O43" s="606">
        <f>J43/E43</f>
        <v>771.90294241528238</v>
      </c>
      <c r="P43" s="602">
        <f>L43/G43</f>
        <v>850.82330104741345</v>
      </c>
      <c r="Q43" s="607">
        <f>M43/H43</f>
        <v>510.00702218470525</v>
      </c>
      <c r="R43" s="381"/>
      <c r="S43" s="898" t="s">
        <v>353</v>
      </c>
    </row>
    <row r="44" spans="1:19" s="133" customFormat="1" ht="12.75" hidden="1" customHeight="1" x14ac:dyDescent="0.2">
      <c r="A44" s="887"/>
      <c r="B44" s="385" t="s">
        <v>30</v>
      </c>
      <c r="C44" s="499"/>
      <c r="D44" s="385"/>
      <c r="E44" s="498">
        <v>334679</v>
      </c>
      <c r="F44" s="340">
        <v>8.0889310893864632</v>
      </c>
      <c r="G44" s="488">
        <v>264514</v>
      </c>
      <c r="H44" s="493">
        <v>70165</v>
      </c>
      <c r="I44" s="385"/>
      <c r="J44" s="492">
        <v>259278525.15999997</v>
      </c>
      <c r="K44" s="340">
        <v>17.042651624379879</v>
      </c>
      <c r="L44" s="488">
        <v>224064137.21999997</v>
      </c>
      <c r="M44" s="493">
        <v>35214387.939999998</v>
      </c>
      <c r="N44" s="385"/>
      <c r="O44" s="494">
        <v>774.70807896521728</v>
      </c>
      <c r="P44" s="495">
        <v>847.07855622008651</v>
      </c>
      <c r="Q44" s="496">
        <v>501.87968274780872</v>
      </c>
      <c r="R44" s="385"/>
      <c r="S44" s="489">
        <v>29</v>
      </c>
    </row>
    <row r="45" spans="1:19" s="133" customFormat="1" ht="12.75" hidden="1" customHeight="1" x14ac:dyDescent="0.2">
      <c r="A45" s="887"/>
      <c r="B45" s="385" t="s">
        <v>31</v>
      </c>
      <c r="C45" s="499"/>
      <c r="D45" s="385"/>
      <c r="E45" s="498">
        <v>313125</v>
      </c>
      <c r="F45" s="340">
        <v>-6.4402009089306489</v>
      </c>
      <c r="G45" s="488">
        <v>246016</v>
      </c>
      <c r="H45" s="493">
        <v>67109</v>
      </c>
      <c r="I45" s="385"/>
      <c r="J45" s="492">
        <v>242379859.76999998</v>
      </c>
      <c r="K45" s="340">
        <v>-6.5175723209517145</v>
      </c>
      <c r="L45" s="488">
        <v>208109353.04999998</v>
      </c>
      <c r="M45" s="493">
        <v>34270506.719999999</v>
      </c>
      <c r="N45" s="385"/>
      <c r="O45" s="494">
        <v>774.06741643113764</v>
      </c>
      <c r="P45" s="495">
        <v>845.91796082368614</v>
      </c>
      <c r="Q45" s="496">
        <v>510.66930992862359</v>
      </c>
      <c r="R45" s="385"/>
      <c r="S45" s="489">
        <v>27</v>
      </c>
    </row>
    <row r="46" spans="1:19" s="133" customFormat="1" ht="12.75" hidden="1" customHeight="1" x14ac:dyDescent="0.2">
      <c r="A46" s="887"/>
      <c r="B46" s="385" t="s">
        <v>300</v>
      </c>
      <c r="C46" s="499"/>
      <c r="D46" s="385"/>
      <c r="E46" s="498">
        <v>462812</v>
      </c>
      <c r="F46" s="340">
        <v>47.804231536926146</v>
      </c>
      <c r="G46" s="488">
        <v>350586</v>
      </c>
      <c r="H46" s="493">
        <v>112226</v>
      </c>
      <c r="I46" s="385"/>
      <c r="J46" s="492">
        <v>351485776.47000003</v>
      </c>
      <c r="K46" s="340">
        <v>45.014431811097367</v>
      </c>
      <c r="L46" s="488">
        <v>294197721.27000004</v>
      </c>
      <c r="M46" s="493">
        <v>57288055.199999996</v>
      </c>
      <c r="N46" s="385"/>
      <c r="O46" s="494">
        <v>759.45692088796318</v>
      </c>
      <c r="P46" s="495">
        <v>839.15992444079347</v>
      </c>
      <c r="Q46" s="496">
        <v>510.47043644075342</v>
      </c>
      <c r="R46" s="385"/>
      <c r="S46" s="489">
        <v>28</v>
      </c>
    </row>
    <row r="47" spans="1:19" s="133" customFormat="1" ht="12.75" hidden="1" customHeight="1" x14ac:dyDescent="0.2">
      <c r="A47" s="887"/>
      <c r="B47" s="385" t="s">
        <v>32</v>
      </c>
      <c r="C47" s="499"/>
      <c r="D47" s="385"/>
      <c r="E47" s="498">
        <v>384709</v>
      </c>
      <c r="F47" s="340">
        <v>-16.87575084483548</v>
      </c>
      <c r="G47" s="488">
        <v>293508</v>
      </c>
      <c r="H47" s="493">
        <v>91201</v>
      </c>
      <c r="I47" s="385"/>
      <c r="J47" s="492">
        <v>294038201.93999994</v>
      </c>
      <c r="K47" s="340">
        <v>-16.34421031398502</v>
      </c>
      <c r="L47" s="488">
        <v>247493312.03999996</v>
      </c>
      <c r="M47" s="493">
        <v>46544889.899999999</v>
      </c>
      <c r="N47" s="385"/>
      <c r="O47" s="494">
        <v>764.3132911889245</v>
      </c>
      <c r="P47" s="495">
        <v>843.2250979189663</v>
      </c>
      <c r="Q47" s="496">
        <v>510.3550388701878</v>
      </c>
      <c r="R47" s="385"/>
      <c r="S47" s="489">
        <v>25</v>
      </c>
    </row>
    <row r="48" spans="1:19" s="133" customFormat="1" ht="12.75" hidden="1" customHeight="1" x14ac:dyDescent="0.2">
      <c r="A48" s="887"/>
      <c r="B48" s="385" t="s">
        <v>33</v>
      </c>
      <c r="C48" s="499"/>
      <c r="D48" s="385"/>
      <c r="E48" s="498">
        <v>396566</v>
      </c>
      <c r="F48" s="340">
        <v>3.0820698242047806</v>
      </c>
      <c r="G48" s="488">
        <v>302639</v>
      </c>
      <c r="H48" s="493">
        <v>93927</v>
      </c>
      <c r="I48" s="385"/>
      <c r="J48" s="492">
        <v>302646049.25999999</v>
      </c>
      <c r="K48" s="340">
        <v>2.9274588346709152</v>
      </c>
      <c r="L48" s="488">
        <v>254703367.16999999</v>
      </c>
      <c r="M48" s="493">
        <v>47942682.090000004</v>
      </c>
      <c r="N48" s="385"/>
      <c r="O48" s="494">
        <v>763.16691108163582</v>
      </c>
      <c r="P48" s="495">
        <v>841.60787991633595</v>
      </c>
      <c r="Q48" s="496">
        <v>510.42492669839345</v>
      </c>
      <c r="R48" s="385"/>
      <c r="S48" s="489">
        <v>24</v>
      </c>
    </row>
    <row r="49" spans="1:19" s="133" customFormat="1" ht="12.75" hidden="1" customHeight="1" x14ac:dyDescent="0.2">
      <c r="A49" s="887"/>
      <c r="B49" s="385" t="s">
        <v>34</v>
      </c>
      <c r="C49" s="499"/>
      <c r="D49" s="385"/>
      <c r="E49" s="498">
        <v>372060</v>
      </c>
      <c r="F49" s="340">
        <v>-6.1795514491913117</v>
      </c>
      <c r="G49" s="488">
        <v>282171</v>
      </c>
      <c r="H49" s="493">
        <v>89889</v>
      </c>
      <c r="I49" s="385"/>
      <c r="J49" s="492">
        <v>285166808.55000001</v>
      </c>
      <c r="K49" s="340">
        <v>-5.7754729502461633</v>
      </c>
      <c r="L49" s="488">
        <v>239284350</v>
      </c>
      <c r="M49" s="493">
        <v>45882458.549999997</v>
      </c>
      <c r="N49" s="385"/>
      <c r="O49" s="494">
        <v>766.45382075471696</v>
      </c>
      <c r="P49" s="495">
        <v>848.01184388190143</v>
      </c>
      <c r="Q49" s="496">
        <v>510.43463104495544</v>
      </c>
      <c r="R49" s="385"/>
      <c r="S49" s="489">
        <v>24</v>
      </c>
    </row>
    <row r="50" spans="1:19" s="133" customFormat="1" ht="12.75" hidden="1" customHeight="1" x14ac:dyDescent="0.2">
      <c r="A50" s="887"/>
      <c r="B50" s="385" t="s">
        <v>35</v>
      </c>
      <c r="C50" s="499"/>
      <c r="D50" s="385"/>
      <c r="E50" s="498">
        <v>350495</v>
      </c>
      <c r="F50" s="340">
        <v>-5.7961081545987225</v>
      </c>
      <c r="G50" s="488">
        <v>257085</v>
      </c>
      <c r="H50" s="493">
        <v>93410</v>
      </c>
      <c r="I50" s="385"/>
      <c r="J50" s="492">
        <v>266001847.5</v>
      </c>
      <c r="K50" s="340">
        <v>-6.7206142073297119</v>
      </c>
      <c r="L50" s="488">
        <v>218293947.99000001</v>
      </c>
      <c r="M50" s="493">
        <v>47707899.509999998</v>
      </c>
      <c r="N50" s="385"/>
      <c r="O50" s="494">
        <v>758.93193198191125</v>
      </c>
      <c r="P50" s="495">
        <v>849.1119590407842</v>
      </c>
      <c r="Q50" s="496">
        <v>510.73653259822288</v>
      </c>
      <c r="R50" s="385"/>
      <c r="S50" s="489">
        <v>23</v>
      </c>
    </row>
    <row r="51" spans="1:19" s="133" customFormat="1" ht="12.75" hidden="1" customHeight="1" x14ac:dyDescent="0.2">
      <c r="A51" s="887"/>
      <c r="B51" s="385" t="s">
        <v>184</v>
      </c>
      <c r="C51" s="499"/>
      <c r="D51" s="385"/>
      <c r="E51" s="498">
        <v>407032</v>
      </c>
      <c r="F51" s="340">
        <v>16.130615272685777</v>
      </c>
      <c r="G51" s="488">
        <v>307962</v>
      </c>
      <c r="H51" s="493">
        <v>99070</v>
      </c>
      <c r="I51" s="385"/>
      <c r="J51" s="492">
        <v>313710548.21999997</v>
      </c>
      <c r="K51" s="340">
        <v>17.935477203781435</v>
      </c>
      <c r="L51" s="488">
        <v>263110381.58999997</v>
      </c>
      <c r="M51" s="493">
        <v>50600166.629999995</v>
      </c>
      <c r="N51" s="385"/>
      <c r="O51" s="494">
        <v>770.72699006466314</v>
      </c>
      <c r="P51" s="495">
        <v>854.35989372065376</v>
      </c>
      <c r="Q51" s="496">
        <v>510.75165670737857</v>
      </c>
      <c r="R51" s="385"/>
      <c r="S51" s="489">
        <v>25</v>
      </c>
    </row>
    <row r="52" spans="1:19" s="133" customFormat="1" ht="12.75" hidden="1" customHeight="1" x14ac:dyDescent="0.2">
      <c r="A52" s="887"/>
      <c r="B52" s="385" t="s">
        <v>129</v>
      </c>
      <c r="C52" s="499"/>
      <c r="D52" s="385"/>
      <c r="E52" s="498">
        <v>414055</v>
      </c>
      <c r="F52" s="340">
        <v>1.7254171662178797</v>
      </c>
      <c r="G52" s="488">
        <v>320139</v>
      </c>
      <c r="H52" s="493">
        <v>93916</v>
      </c>
      <c r="I52" s="385"/>
      <c r="J52" s="492">
        <v>321093214.38</v>
      </c>
      <c r="K52" s="340">
        <v>2.3533369221689915</v>
      </c>
      <c r="L52" s="488">
        <v>273142323.84000003</v>
      </c>
      <c r="M52" s="493">
        <v>47950890.539999992</v>
      </c>
      <c r="N52" s="385"/>
      <c r="O52" s="494">
        <v>775.48445105118878</v>
      </c>
      <c r="P52" s="495">
        <v>853.19915361764743</v>
      </c>
      <c r="Q52" s="496">
        <v>510.57211273904329</v>
      </c>
      <c r="R52" s="385"/>
      <c r="S52" s="489">
        <v>28</v>
      </c>
    </row>
    <row r="53" spans="1:19" s="133" customFormat="1" ht="12.75" hidden="1" customHeight="1" x14ac:dyDescent="0.2">
      <c r="A53" s="887"/>
      <c r="B53" s="385" t="s">
        <v>130</v>
      </c>
      <c r="C53" s="499"/>
      <c r="D53" s="385"/>
      <c r="E53" s="498">
        <v>416028</v>
      </c>
      <c r="F53" s="340">
        <v>0.47650674427310857</v>
      </c>
      <c r="G53" s="488">
        <v>329194</v>
      </c>
      <c r="H53" s="493">
        <v>86834</v>
      </c>
      <c r="I53" s="385"/>
      <c r="J53" s="492">
        <v>327181262.37</v>
      </c>
      <c r="K53" s="340">
        <v>1.8960375733119816</v>
      </c>
      <c r="L53" s="488">
        <v>282841125.42000002</v>
      </c>
      <c r="M53" s="493">
        <v>44340136.950000003</v>
      </c>
      <c r="N53" s="385"/>
      <c r="O53" s="494">
        <v>786.44048566442643</v>
      </c>
      <c r="P53" s="495">
        <v>859.19283285843608</v>
      </c>
      <c r="Q53" s="496">
        <v>510.63105408019902</v>
      </c>
      <c r="R53" s="385"/>
      <c r="S53" s="489">
        <v>28</v>
      </c>
    </row>
    <row r="54" spans="1:19" s="133" customFormat="1" ht="12.75" hidden="1" customHeight="1" x14ac:dyDescent="0.2">
      <c r="A54" s="887"/>
      <c r="B54" s="385" t="s">
        <v>185</v>
      </c>
      <c r="C54" s="499"/>
      <c r="D54" s="385"/>
      <c r="E54" s="498">
        <v>398962</v>
      </c>
      <c r="F54" s="340">
        <v>-4.1021277414020174</v>
      </c>
      <c r="G54" s="488">
        <v>310098</v>
      </c>
      <c r="H54" s="493">
        <v>88864</v>
      </c>
      <c r="I54" s="385"/>
      <c r="J54" s="492">
        <v>312227171.39999998</v>
      </c>
      <c r="K54" s="340">
        <v>-4.5705829428241751</v>
      </c>
      <c r="L54" s="488">
        <v>266853998.84999999</v>
      </c>
      <c r="M54" s="493">
        <v>45373172.550000004</v>
      </c>
      <c r="N54" s="385"/>
      <c r="O54" s="494">
        <v>782.59877231415521</v>
      </c>
      <c r="P54" s="495">
        <v>860.54730714161326</v>
      </c>
      <c r="Q54" s="496">
        <v>510.59115671137926</v>
      </c>
      <c r="R54" s="385"/>
      <c r="S54" s="489">
        <v>27</v>
      </c>
    </row>
    <row r="55" spans="1:19" s="133" customFormat="1" ht="12.75" hidden="1" customHeight="1" x14ac:dyDescent="0.2">
      <c r="A55" s="490"/>
      <c r="B55" s="385" t="s">
        <v>186</v>
      </c>
      <c r="C55" s="499"/>
      <c r="D55" s="385"/>
      <c r="E55" s="498">
        <v>389597</v>
      </c>
      <c r="F55" s="340">
        <v>-2.3473413508053431</v>
      </c>
      <c r="G55" s="488">
        <v>301729</v>
      </c>
      <c r="H55" s="493">
        <v>87868</v>
      </c>
      <c r="I55" s="385"/>
      <c r="J55" s="492">
        <v>306513016.13999999</v>
      </c>
      <c r="K55" s="340">
        <v>-1.8301274787771327</v>
      </c>
      <c r="L55" s="488">
        <v>261636427.53</v>
      </c>
      <c r="M55" s="493">
        <v>44876588.609999999</v>
      </c>
      <c r="N55" s="385"/>
      <c r="O55" s="494">
        <v>786.74377918721132</v>
      </c>
      <c r="P55" s="495">
        <v>867.12390101713788</v>
      </c>
      <c r="Q55" s="496">
        <v>510.72732519233392</v>
      </c>
      <c r="R55" s="385"/>
      <c r="S55" s="489">
        <v>25</v>
      </c>
    </row>
    <row r="56" spans="1:19" s="133" customFormat="1" ht="12.75" customHeight="1" x14ac:dyDescent="0.2">
      <c r="A56" s="887">
        <v>2011</v>
      </c>
      <c r="B56" s="381" t="s">
        <v>119</v>
      </c>
      <c r="C56" s="499"/>
      <c r="D56" s="385"/>
      <c r="E56" s="601">
        <f>G56+H56</f>
        <v>4767039</v>
      </c>
      <c r="F56" s="605">
        <f>(E56/E43-1)*100</f>
        <v>2.735252536572319</v>
      </c>
      <c r="G56" s="875">
        <f>SUM(G57:G68)</f>
        <v>3737177</v>
      </c>
      <c r="H56" s="897">
        <f>SUM(H57:H68)</f>
        <v>1029862</v>
      </c>
      <c r="I56" s="381"/>
      <c r="J56" s="601">
        <f>L56+M56</f>
        <v>3974824813.1700001</v>
      </c>
      <c r="K56" s="605">
        <f>(J56/J43-1)*100</f>
        <v>10.975237641336255</v>
      </c>
      <c r="L56" s="875">
        <f>SUM(L57:L68)</f>
        <v>3413642785.75</v>
      </c>
      <c r="M56" s="897">
        <f>SUM(M57:M68)</f>
        <v>561182027.41999984</v>
      </c>
      <c r="N56" s="381"/>
      <c r="O56" s="606">
        <f>J56/E56</f>
        <v>833.8142006327198</v>
      </c>
      <c r="P56" s="602">
        <f>L56/G56</f>
        <v>913.42818008084714</v>
      </c>
      <c r="Q56" s="607">
        <f>M56/H56</f>
        <v>544.90992717470874</v>
      </c>
      <c r="R56" s="381"/>
      <c r="S56" s="898" t="s">
        <v>353</v>
      </c>
    </row>
    <row r="57" spans="1:19" s="133" customFormat="1" ht="12.75" hidden="1" customHeight="1" x14ac:dyDescent="0.2">
      <c r="A57" s="887"/>
      <c r="B57" s="385" t="s">
        <v>30</v>
      </c>
      <c r="C57" s="499"/>
      <c r="D57" s="385"/>
      <c r="E57" s="498">
        <v>355566</v>
      </c>
      <c r="F57" s="340">
        <v>-8.7349235235384288</v>
      </c>
      <c r="G57" s="488">
        <v>284338</v>
      </c>
      <c r="H57" s="493">
        <v>71228</v>
      </c>
      <c r="I57" s="385"/>
      <c r="J57" s="492">
        <v>297551319.48000002</v>
      </c>
      <c r="K57" s="340">
        <v>-2.9237572918948129</v>
      </c>
      <c r="L57" s="488">
        <v>259038757.08000001</v>
      </c>
      <c r="M57" s="493">
        <v>38512562.400000006</v>
      </c>
      <c r="N57" s="385"/>
      <c r="O57" s="494">
        <v>836.83850390644784</v>
      </c>
      <c r="P57" s="495">
        <v>911.02405264157449</v>
      </c>
      <c r="Q57" s="496">
        <v>540.6941427528501</v>
      </c>
      <c r="R57" s="385"/>
      <c r="S57" s="489">
        <v>26</v>
      </c>
    </row>
    <row r="58" spans="1:19" s="133" customFormat="1" ht="12.75" hidden="1" customHeight="1" x14ac:dyDescent="0.2">
      <c r="A58" s="887"/>
      <c r="B58" s="385" t="s">
        <v>31</v>
      </c>
      <c r="C58" s="499"/>
      <c r="D58" s="385"/>
      <c r="E58" s="498">
        <v>394064</v>
      </c>
      <c r="F58" s="340">
        <v>10.827244449694295</v>
      </c>
      <c r="G58" s="488">
        <v>312056</v>
      </c>
      <c r="H58" s="493">
        <v>82008</v>
      </c>
      <c r="I58" s="385"/>
      <c r="J58" s="492">
        <v>324503516.12999994</v>
      </c>
      <c r="K58" s="340">
        <v>9.0579993720416141</v>
      </c>
      <c r="L58" s="488">
        <v>280142139.32999992</v>
      </c>
      <c r="M58" s="493">
        <v>44361376.800000004</v>
      </c>
      <c r="N58" s="385"/>
      <c r="O58" s="494">
        <v>823.47922197917069</v>
      </c>
      <c r="P58" s="495">
        <v>897.73034112466974</v>
      </c>
      <c r="Q58" s="496">
        <v>540.93962540239977</v>
      </c>
      <c r="R58" s="385"/>
      <c r="S58" s="489">
        <v>24</v>
      </c>
    </row>
    <row r="59" spans="1:19" s="133" customFormat="1" ht="12.75" hidden="1" customHeight="1" x14ac:dyDescent="0.2">
      <c r="A59" s="887"/>
      <c r="B59" s="385" t="s">
        <v>300</v>
      </c>
      <c r="C59" s="499"/>
      <c r="D59" s="385"/>
      <c r="E59" s="498">
        <v>408487</v>
      </c>
      <c r="F59" s="340">
        <v>3.6600653700921582</v>
      </c>
      <c r="G59" s="488">
        <v>321414</v>
      </c>
      <c r="H59" s="493">
        <v>87073</v>
      </c>
      <c r="I59" s="385"/>
      <c r="J59" s="492">
        <v>337733326.49000001</v>
      </c>
      <c r="K59" s="340">
        <v>4.0769389859862226</v>
      </c>
      <c r="L59" s="488">
        <v>290220630.25</v>
      </c>
      <c r="M59" s="493">
        <v>47512696.239999995</v>
      </c>
      <c r="N59" s="385"/>
      <c r="O59" s="494">
        <v>826.79088071346212</v>
      </c>
      <c r="P59" s="495">
        <v>902.94956115788364</v>
      </c>
      <c r="Q59" s="496">
        <v>545.66508837412277</v>
      </c>
      <c r="R59" s="385"/>
      <c r="S59" s="489">
        <v>23</v>
      </c>
    </row>
    <row r="60" spans="1:19" s="133" customFormat="1" ht="12.75" hidden="1" customHeight="1" x14ac:dyDescent="0.2">
      <c r="A60" s="887"/>
      <c r="B60" s="385" t="s">
        <v>32</v>
      </c>
      <c r="C60" s="499"/>
      <c r="D60" s="385"/>
      <c r="E60" s="498">
        <v>379500</v>
      </c>
      <c r="F60" s="340">
        <v>-7.0961866595509733</v>
      </c>
      <c r="G60" s="488">
        <v>296575</v>
      </c>
      <c r="H60" s="493">
        <v>82925</v>
      </c>
      <c r="I60" s="385"/>
      <c r="J60" s="492">
        <v>313407252.64000005</v>
      </c>
      <c r="K60" s="340">
        <v>-7.2027460549470623</v>
      </c>
      <c r="L60" s="488">
        <v>268180529.44000003</v>
      </c>
      <c r="M60" s="493">
        <v>45226723.199999996</v>
      </c>
      <c r="N60" s="385"/>
      <c r="O60" s="494">
        <v>825.84256295125181</v>
      </c>
      <c r="P60" s="495">
        <v>904.25871850290832</v>
      </c>
      <c r="Q60" s="496">
        <v>545.39310461260175</v>
      </c>
      <c r="R60" s="385"/>
      <c r="S60" s="489">
        <v>23</v>
      </c>
    </row>
    <row r="61" spans="1:19" s="133" customFormat="1" ht="12.75" hidden="1" customHeight="1" x14ac:dyDescent="0.2">
      <c r="A61" s="887"/>
      <c r="B61" s="385" t="s">
        <v>33</v>
      </c>
      <c r="C61" s="499"/>
      <c r="D61" s="385"/>
      <c r="E61" s="498">
        <v>441811</v>
      </c>
      <c r="F61" s="340">
        <v>16.419235836627145</v>
      </c>
      <c r="G61" s="488">
        <v>341947</v>
      </c>
      <c r="H61" s="493">
        <v>99864</v>
      </c>
      <c r="I61" s="385"/>
      <c r="J61" s="492">
        <v>365164615.44999999</v>
      </c>
      <c r="K61" s="340">
        <v>16.514411320739853</v>
      </c>
      <c r="L61" s="488">
        <v>310670227.33999997</v>
      </c>
      <c r="M61" s="493">
        <v>54494388.109999992</v>
      </c>
      <c r="N61" s="385"/>
      <c r="O61" s="494">
        <v>826.51770881666596</v>
      </c>
      <c r="P61" s="495">
        <v>908.5332736944614</v>
      </c>
      <c r="Q61" s="496">
        <v>545.68601407914753</v>
      </c>
      <c r="R61" s="385"/>
      <c r="S61" s="489">
        <v>23</v>
      </c>
    </row>
    <row r="62" spans="1:19" s="133" customFormat="1" ht="12.75" hidden="1" customHeight="1" x14ac:dyDescent="0.2">
      <c r="A62" s="887"/>
      <c r="B62" s="385" t="s">
        <v>34</v>
      </c>
      <c r="C62" s="499"/>
      <c r="D62" s="385"/>
      <c r="E62" s="498">
        <v>411176</v>
      </c>
      <c r="F62" s="340">
        <v>-6.9339604491513329</v>
      </c>
      <c r="G62" s="488">
        <v>319570</v>
      </c>
      <c r="H62" s="493">
        <v>91606</v>
      </c>
      <c r="I62" s="385"/>
      <c r="J62" s="492">
        <v>341549088.48000002</v>
      </c>
      <c r="K62" s="340">
        <v>-6.4670907231518253</v>
      </c>
      <c r="L62" s="488">
        <v>291578584.61000001</v>
      </c>
      <c r="M62" s="493">
        <v>49970503.870000005</v>
      </c>
      <c r="N62" s="385"/>
      <c r="O62" s="494">
        <v>830.66396988151064</v>
      </c>
      <c r="P62" s="495">
        <v>912.40912667021314</v>
      </c>
      <c r="Q62" s="496">
        <v>545.49378719734523</v>
      </c>
      <c r="R62" s="385"/>
      <c r="S62" s="489">
        <v>23</v>
      </c>
    </row>
    <row r="63" spans="1:19" s="133" customFormat="1" ht="12.75" hidden="1" customHeight="1" x14ac:dyDescent="0.2">
      <c r="A63" s="887"/>
      <c r="B63" s="385" t="s">
        <v>35</v>
      </c>
      <c r="C63" s="499"/>
      <c r="D63" s="385"/>
      <c r="E63" s="498">
        <v>379312</v>
      </c>
      <c r="F63" s="340">
        <v>-7.7494795416074851</v>
      </c>
      <c r="G63" s="488">
        <v>294557</v>
      </c>
      <c r="H63" s="493">
        <v>84755</v>
      </c>
      <c r="I63" s="385"/>
      <c r="J63" s="492">
        <v>315290855.87999994</v>
      </c>
      <c r="K63" s="340">
        <v>-7.6879820458187753</v>
      </c>
      <c r="L63" s="488">
        <v>269049978.65999997</v>
      </c>
      <c r="M63" s="493">
        <v>46240877.219999991</v>
      </c>
      <c r="N63" s="385"/>
      <c r="O63" s="494">
        <v>831.21772018812987</v>
      </c>
      <c r="P63" s="495">
        <v>913.40548233448862</v>
      </c>
      <c r="Q63" s="496">
        <v>545.58288266178977</v>
      </c>
      <c r="R63" s="385"/>
      <c r="S63" s="489">
        <v>23</v>
      </c>
    </row>
    <row r="64" spans="1:19" s="133" customFormat="1" ht="12.75" hidden="1" customHeight="1" x14ac:dyDescent="0.2">
      <c r="A64" s="887"/>
      <c r="B64" s="385" t="s">
        <v>184</v>
      </c>
      <c r="C64" s="499"/>
      <c r="D64" s="385"/>
      <c r="E64" s="498">
        <v>456110</v>
      </c>
      <c r="F64" s="340">
        <v>20.246657105496269</v>
      </c>
      <c r="G64" s="488">
        <v>356997</v>
      </c>
      <c r="H64" s="493">
        <v>99113</v>
      </c>
      <c r="I64" s="385"/>
      <c r="J64" s="492">
        <v>381255851.06</v>
      </c>
      <c r="K64" s="340">
        <v>20.921949986746966</v>
      </c>
      <c r="L64" s="488">
        <v>327159133.22000003</v>
      </c>
      <c r="M64" s="493">
        <v>54096717.839999996</v>
      </c>
      <c r="N64" s="385"/>
      <c r="O64" s="494">
        <v>835.88575356821821</v>
      </c>
      <c r="P64" s="495">
        <v>916.41983887819799</v>
      </c>
      <c r="Q64" s="496">
        <v>545.80849979316531</v>
      </c>
      <c r="R64" s="385"/>
      <c r="S64" s="489">
        <v>24</v>
      </c>
    </row>
    <row r="65" spans="1:19" s="133" customFormat="1" ht="12.75" hidden="1" customHeight="1" x14ac:dyDescent="0.2">
      <c r="A65" s="887"/>
      <c r="B65" s="385" t="s">
        <v>129</v>
      </c>
      <c r="C65" s="499"/>
      <c r="D65" s="385"/>
      <c r="E65" s="498">
        <v>420072</v>
      </c>
      <c r="F65" s="340">
        <v>-7.9011641928482206</v>
      </c>
      <c r="G65" s="488">
        <v>328563</v>
      </c>
      <c r="H65" s="493">
        <v>91509</v>
      </c>
      <c r="I65" s="385"/>
      <c r="J65" s="492">
        <v>352159537.31999999</v>
      </c>
      <c r="K65" s="340">
        <v>-7.6317028733077663</v>
      </c>
      <c r="L65" s="488">
        <v>302243177.05000001</v>
      </c>
      <c r="M65" s="493">
        <v>49916360.270000003</v>
      </c>
      <c r="N65" s="385"/>
      <c r="O65" s="494">
        <v>838.33137490715876</v>
      </c>
      <c r="P65" s="495">
        <v>919.89413613218778</v>
      </c>
      <c r="Q65" s="496">
        <v>545.48033821809884</v>
      </c>
      <c r="R65" s="385"/>
      <c r="S65" s="489">
        <v>25</v>
      </c>
    </row>
    <row r="66" spans="1:19" s="133" customFormat="1" ht="12.75" hidden="1" customHeight="1" x14ac:dyDescent="0.2">
      <c r="A66" s="887"/>
      <c r="B66" s="385" t="s">
        <v>130</v>
      </c>
      <c r="C66" s="499"/>
      <c r="D66" s="385"/>
      <c r="E66" s="498">
        <v>387946</v>
      </c>
      <c r="F66" s="340">
        <v>-7.6477365784913047</v>
      </c>
      <c r="G66" s="488">
        <v>305021</v>
      </c>
      <c r="H66" s="493">
        <v>82925</v>
      </c>
      <c r="I66" s="385"/>
      <c r="J66" s="492">
        <v>327565111.89999998</v>
      </c>
      <c r="K66" s="340">
        <v>-6.9838873617248058</v>
      </c>
      <c r="L66" s="488">
        <v>282322731.88</v>
      </c>
      <c r="M66" s="493">
        <v>45242380.019999996</v>
      </c>
      <c r="N66" s="385"/>
      <c r="O66" s="494">
        <v>844.35749279538902</v>
      </c>
      <c r="P66" s="495">
        <v>925.58457247205934</v>
      </c>
      <c r="Q66" s="496">
        <v>545.58191160687363</v>
      </c>
      <c r="R66" s="385"/>
      <c r="S66" s="489">
        <v>25</v>
      </c>
    </row>
    <row r="67" spans="1:19" s="133" customFormat="1" ht="12.75" hidden="1" customHeight="1" x14ac:dyDescent="0.2">
      <c r="A67" s="887"/>
      <c r="B67" s="385" t="s">
        <v>185</v>
      </c>
      <c r="C67" s="499"/>
      <c r="D67" s="385"/>
      <c r="E67" s="498">
        <v>377059</v>
      </c>
      <c r="F67" s="340">
        <v>-2.8063184051388634</v>
      </c>
      <c r="G67" s="488">
        <v>295548</v>
      </c>
      <c r="H67" s="493">
        <v>81511</v>
      </c>
      <c r="I67" s="385"/>
      <c r="J67" s="492">
        <v>317534643.80000001</v>
      </c>
      <c r="K67" s="340">
        <v>-3.0621295539746241</v>
      </c>
      <c r="L67" s="488">
        <v>273053530.28000003</v>
      </c>
      <c r="M67" s="493">
        <v>44481113.520000003</v>
      </c>
      <c r="N67" s="385"/>
      <c r="O67" s="494">
        <v>842.13516664500787</v>
      </c>
      <c r="P67" s="495">
        <v>923.88894622870066</v>
      </c>
      <c r="Q67" s="496">
        <v>545.70688029836469</v>
      </c>
      <c r="R67" s="385"/>
      <c r="S67" s="489">
        <v>27</v>
      </c>
    </row>
    <row r="68" spans="1:19" s="133" customFormat="1" ht="12.75" hidden="1" customHeight="1" x14ac:dyDescent="0.2">
      <c r="A68" s="887"/>
      <c r="B68" s="385" t="s">
        <v>186</v>
      </c>
      <c r="C68" s="499"/>
      <c r="D68" s="385"/>
      <c r="E68" s="498">
        <v>355936</v>
      </c>
      <c r="F68" s="340">
        <v>-5.602041059887175</v>
      </c>
      <c r="G68" s="488">
        <v>280591</v>
      </c>
      <c r="H68" s="493">
        <v>75345</v>
      </c>
      <c r="I68" s="385"/>
      <c r="J68" s="492">
        <v>301109694.53999996</v>
      </c>
      <c r="K68" s="340">
        <v>-5.1726479553347087</v>
      </c>
      <c r="L68" s="488">
        <v>259983366.60999998</v>
      </c>
      <c r="M68" s="493">
        <v>41126327.93</v>
      </c>
      <c r="N68" s="385"/>
      <c r="O68" s="494">
        <v>845.9658324530252</v>
      </c>
      <c r="P68" s="495">
        <v>926.55632792926349</v>
      </c>
      <c r="Q68" s="496">
        <v>545.84017426504749</v>
      </c>
      <c r="R68" s="385"/>
      <c r="S68" s="489">
        <v>27</v>
      </c>
    </row>
    <row r="69" spans="1:19" s="133" customFormat="1" ht="12.75" customHeight="1" x14ac:dyDescent="0.2">
      <c r="A69" s="887">
        <v>2012</v>
      </c>
      <c r="B69" s="381" t="s">
        <v>119</v>
      </c>
      <c r="C69" s="499"/>
      <c r="D69" s="385"/>
      <c r="E69" s="601">
        <f>G69+H69</f>
        <v>4957681</v>
      </c>
      <c r="F69" s="605">
        <f>(E69/E56-1)*100</f>
        <v>3.9991701347524167</v>
      </c>
      <c r="G69" s="875">
        <f>SUM(G70:G81)</f>
        <v>3921951</v>
      </c>
      <c r="H69" s="897">
        <f>SUM(H70:H81)</f>
        <v>1035730</v>
      </c>
      <c r="I69" s="381"/>
      <c r="J69" s="601">
        <f>L69+M69</f>
        <v>4532732386.0799971</v>
      </c>
      <c r="K69" s="605">
        <f>(J69/J56-1)*100</f>
        <v>14.036029237350323</v>
      </c>
      <c r="L69" s="875">
        <f>SUM(L70:L81)</f>
        <v>3887990893.0899973</v>
      </c>
      <c r="M69" s="897">
        <f>SUM(M70:M81)</f>
        <v>644741492.98999989</v>
      </c>
      <c r="N69" s="381"/>
      <c r="O69" s="606">
        <f>J69/E69</f>
        <v>914.28480091397512</v>
      </c>
      <c r="P69" s="602">
        <f>L69/G69</f>
        <v>991.34101703208364</v>
      </c>
      <c r="Q69" s="607">
        <f>M69/H69</f>
        <v>622.49958289322501</v>
      </c>
      <c r="R69" s="381"/>
      <c r="S69" s="898" t="s">
        <v>353</v>
      </c>
    </row>
    <row r="70" spans="1:19" s="133" customFormat="1" ht="12.75" hidden="1" customHeight="1" x14ac:dyDescent="0.2">
      <c r="A70" s="887"/>
      <c r="B70" s="385" t="s">
        <v>30</v>
      </c>
      <c r="C70" s="499"/>
      <c r="D70" s="385"/>
      <c r="E70" s="498">
        <v>364599</v>
      </c>
      <c r="F70" s="340">
        <v>2.4338645149689864</v>
      </c>
      <c r="G70" s="488">
        <v>294834</v>
      </c>
      <c r="H70" s="493">
        <v>69765</v>
      </c>
      <c r="I70" s="385"/>
      <c r="J70" s="492">
        <v>348311313.80999994</v>
      </c>
      <c r="K70" s="340">
        <v>15.675888264610371</v>
      </c>
      <c r="L70" s="488">
        <v>304863027.79999995</v>
      </c>
      <c r="M70" s="493">
        <v>43448286.009999998</v>
      </c>
      <c r="N70" s="385"/>
      <c r="O70" s="494">
        <v>955.32712325047498</v>
      </c>
      <c r="P70" s="495">
        <v>1034.0158455266351</v>
      </c>
      <c r="Q70" s="496">
        <v>622.78056346305448</v>
      </c>
      <c r="R70" s="385"/>
      <c r="S70" s="489">
        <v>30</v>
      </c>
    </row>
    <row r="71" spans="1:19" s="133" customFormat="1" ht="12.75" hidden="1" customHeight="1" x14ac:dyDescent="0.2">
      <c r="A71" s="887"/>
      <c r="B71" s="385" t="s">
        <v>31</v>
      </c>
      <c r="C71" s="499"/>
      <c r="D71" s="385"/>
      <c r="E71" s="498">
        <v>348864</v>
      </c>
      <c r="F71" s="340">
        <v>-4.3157002624801493</v>
      </c>
      <c r="G71" s="488">
        <v>280069</v>
      </c>
      <c r="H71" s="493">
        <v>68795</v>
      </c>
      <c r="I71" s="385"/>
      <c r="J71" s="492">
        <v>322325948.84000003</v>
      </c>
      <c r="K71" s="340">
        <v>-7.4603849888650657</v>
      </c>
      <c r="L71" s="488">
        <v>279512758.15000004</v>
      </c>
      <c r="M71" s="493">
        <v>42813190.690000005</v>
      </c>
      <c r="N71" s="385"/>
      <c r="O71" s="494">
        <v>923.9300955099983</v>
      </c>
      <c r="P71" s="495">
        <v>998.01391139326392</v>
      </c>
      <c r="Q71" s="496">
        <v>622.32997587033947</v>
      </c>
      <c r="R71" s="385"/>
      <c r="S71" s="489">
        <v>29</v>
      </c>
    </row>
    <row r="72" spans="1:19" s="133" customFormat="1" ht="12.75" hidden="1" customHeight="1" x14ac:dyDescent="0.2">
      <c r="A72" s="887"/>
      <c r="B72" s="385" t="s">
        <v>300</v>
      </c>
      <c r="C72" s="499"/>
      <c r="D72" s="385"/>
      <c r="E72" s="498">
        <v>447171</v>
      </c>
      <c r="F72" s="340">
        <v>28.179175839295546</v>
      </c>
      <c r="G72" s="488">
        <v>355255</v>
      </c>
      <c r="H72" s="493">
        <v>91916</v>
      </c>
      <c r="I72" s="385"/>
      <c r="J72" s="492">
        <v>407352207.31999999</v>
      </c>
      <c r="K72" s="340">
        <v>26.378967869635073</v>
      </c>
      <c r="L72" s="488">
        <v>350155603.50999999</v>
      </c>
      <c r="M72" s="493">
        <v>57196603.810000002</v>
      </c>
      <c r="N72" s="385"/>
      <c r="O72" s="494">
        <v>910.95399147082435</v>
      </c>
      <c r="P72" s="495">
        <v>985.64581359868259</v>
      </c>
      <c r="Q72" s="496">
        <v>622.27037523390925</v>
      </c>
      <c r="R72" s="385"/>
      <c r="S72" s="489">
        <v>29</v>
      </c>
    </row>
    <row r="73" spans="1:19" s="133" customFormat="1" ht="12.75" hidden="1" customHeight="1" x14ac:dyDescent="0.2">
      <c r="A73" s="887"/>
      <c r="B73" s="385" t="s">
        <v>32</v>
      </c>
      <c r="C73" s="499"/>
      <c r="D73" s="385"/>
      <c r="E73" s="498">
        <v>391013</v>
      </c>
      <c r="F73" s="340">
        <v>-12.558506701015947</v>
      </c>
      <c r="G73" s="488">
        <v>309410</v>
      </c>
      <c r="H73" s="493">
        <v>81603</v>
      </c>
      <c r="I73" s="385"/>
      <c r="J73" s="492">
        <v>355110370.12000197</v>
      </c>
      <c r="K73" s="340">
        <v>-12.824734041261465</v>
      </c>
      <c r="L73" s="488">
        <v>304340608.68000197</v>
      </c>
      <c r="M73" s="493">
        <v>50769761.43999999</v>
      </c>
      <c r="N73" s="385"/>
      <c r="O73" s="494">
        <v>908.18047000995352</v>
      </c>
      <c r="P73" s="495">
        <v>983.61594221260452</v>
      </c>
      <c r="Q73" s="496">
        <v>622.15557565285576</v>
      </c>
      <c r="R73" s="385"/>
      <c r="S73" s="489">
        <v>28</v>
      </c>
    </row>
    <row r="74" spans="1:19" s="133" customFormat="1" ht="12.75" hidden="1" customHeight="1" x14ac:dyDescent="0.2">
      <c r="A74" s="887"/>
      <c r="B74" s="385" t="s">
        <v>33</v>
      </c>
      <c r="C74" s="499"/>
      <c r="D74" s="385"/>
      <c r="E74" s="498">
        <v>446124</v>
      </c>
      <c r="F74" s="340">
        <v>14.094416298179336</v>
      </c>
      <c r="G74" s="488">
        <v>350535</v>
      </c>
      <c r="H74" s="493">
        <v>95589</v>
      </c>
      <c r="I74" s="385"/>
      <c r="J74" s="492">
        <v>403451100.12999952</v>
      </c>
      <c r="K74" s="340">
        <v>13.612874778526418</v>
      </c>
      <c r="L74" s="488">
        <v>343975400.66999954</v>
      </c>
      <c r="M74" s="493">
        <v>59475699.460000008</v>
      </c>
      <c r="N74" s="385"/>
      <c r="O74" s="494">
        <v>904.34744629295778</v>
      </c>
      <c r="P74" s="495">
        <v>981.28689195087372</v>
      </c>
      <c r="Q74" s="496">
        <v>622.20233980897387</v>
      </c>
      <c r="R74" s="385"/>
      <c r="S74" s="489">
        <v>29</v>
      </c>
    </row>
    <row r="75" spans="1:19" s="133" customFormat="1" ht="12.75" hidden="1" customHeight="1" x14ac:dyDescent="0.2">
      <c r="A75" s="887"/>
      <c r="B75" s="385" t="s">
        <v>34</v>
      </c>
      <c r="C75" s="499"/>
      <c r="D75" s="385"/>
      <c r="E75" s="498">
        <v>393386</v>
      </c>
      <c r="F75" s="340">
        <v>-11.821377016255575</v>
      </c>
      <c r="G75" s="488">
        <v>311425</v>
      </c>
      <c r="H75" s="493">
        <v>81961</v>
      </c>
      <c r="I75" s="385"/>
      <c r="J75" s="492">
        <v>357520077.39000106</v>
      </c>
      <c r="K75" s="340">
        <v>-11.384532778618928</v>
      </c>
      <c r="L75" s="488">
        <v>306510406.26000106</v>
      </c>
      <c r="M75" s="493">
        <v>51009671.129999995</v>
      </c>
      <c r="N75" s="385"/>
      <c r="O75" s="494">
        <v>908.82765881348359</v>
      </c>
      <c r="P75" s="495">
        <v>984.21901343823095</v>
      </c>
      <c r="Q75" s="496">
        <v>622.36516306536032</v>
      </c>
      <c r="R75" s="385"/>
      <c r="S75" s="489">
        <v>28</v>
      </c>
    </row>
    <row r="76" spans="1:19" s="133" customFormat="1" ht="12.75" hidden="1" customHeight="1" x14ac:dyDescent="0.2">
      <c r="A76" s="887"/>
      <c r="B76" s="385" t="s">
        <v>35</v>
      </c>
      <c r="C76" s="499"/>
      <c r="D76" s="385"/>
      <c r="E76" s="498">
        <v>425157</v>
      </c>
      <c r="F76" s="340">
        <v>8.0762914796154384</v>
      </c>
      <c r="G76" s="488">
        <v>335330</v>
      </c>
      <c r="H76" s="493">
        <v>89827</v>
      </c>
      <c r="I76" s="385"/>
      <c r="J76" s="492">
        <v>385862975.74000061</v>
      </c>
      <c r="K76" s="340">
        <v>7.9276382341687768</v>
      </c>
      <c r="L76" s="488">
        <v>329937902.3100006</v>
      </c>
      <c r="M76" s="493">
        <v>55925073.430000007</v>
      </c>
      <c r="N76" s="385"/>
      <c r="O76" s="494">
        <v>907.57761424603291</v>
      </c>
      <c r="P76" s="495">
        <v>983.92002597441501</v>
      </c>
      <c r="Q76" s="496">
        <v>622.58645429547914</v>
      </c>
      <c r="R76" s="385"/>
      <c r="S76" s="489">
        <v>28</v>
      </c>
    </row>
    <row r="77" spans="1:19" s="133" customFormat="1" ht="12.75" hidden="1" customHeight="1" x14ac:dyDescent="0.2">
      <c r="A77" s="887"/>
      <c r="B77" s="385" t="s">
        <v>184</v>
      </c>
      <c r="C77" s="499"/>
      <c r="D77" s="385"/>
      <c r="E77" s="498">
        <v>507838</v>
      </c>
      <c r="F77" s="340">
        <v>19.447168928184166</v>
      </c>
      <c r="G77" s="488">
        <v>400229</v>
      </c>
      <c r="H77" s="493">
        <v>107609</v>
      </c>
      <c r="I77" s="385"/>
      <c r="J77" s="492">
        <v>461763527.95999742</v>
      </c>
      <c r="K77" s="340">
        <v>19.670338174953471</v>
      </c>
      <c r="L77" s="488">
        <v>394759668.38999742</v>
      </c>
      <c r="M77" s="493">
        <v>67003859.570000008</v>
      </c>
      <c r="N77" s="385"/>
      <c r="O77" s="494">
        <v>909.2732878595092</v>
      </c>
      <c r="P77" s="495">
        <v>986.33449447690555</v>
      </c>
      <c r="Q77" s="496">
        <v>622.66036827774633</v>
      </c>
      <c r="R77" s="385"/>
      <c r="S77" s="489">
        <v>28</v>
      </c>
    </row>
    <row r="78" spans="1:19" s="133" customFormat="1" ht="12.75" hidden="1" customHeight="1" x14ac:dyDescent="0.2">
      <c r="A78" s="887"/>
      <c r="B78" s="385" t="s">
        <v>129</v>
      </c>
      <c r="C78" s="499"/>
      <c r="D78" s="385"/>
      <c r="E78" s="498">
        <v>419044</v>
      </c>
      <c r="F78" s="340">
        <v>-17.48470969088568</v>
      </c>
      <c r="G78" s="488">
        <v>329124</v>
      </c>
      <c r="H78" s="493">
        <v>89920</v>
      </c>
      <c r="I78" s="385"/>
      <c r="J78" s="492">
        <v>381238285.2099998</v>
      </c>
      <c r="K78" s="340">
        <v>-17.438632086372476</v>
      </c>
      <c r="L78" s="488">
        <v>325260225.5199998</v>
      </c>
      <c r="M78" s="493">
        <v>55978059.690000005</v>
      </c>
      <c r="N78" s="385"/>
      <c r="O78" s="494">
        <v>909.78103781464426</v>
      </c>
      <c r="P78" s="495">
        <v>988.26042926070352</v>
      </c>
      <c r="Q78" s="496">
        <v>622.53180260231318</v>
      </c>
      <c r="R78" s="385"/>
      <c r="S78" s="489">
        <v>26</v>
      </c>
    </row>
    <row r="79" spans="1:19" s="133" customFormat="1" ht="12.75" hidden="1" customHeight="1" x14ac:dyDescent="0.2">
      <c r="A79" s="887"/>
      <c r="B79" s="385" t="s">
        <v>130</v>
      </c>
      <c r="C79" s="499"/>
      <c r="D79" s="385"/>
      <c r="E79" s="498">
        <v>461560</v>
      </c>
      <c r="F79" s="340">
        <v>10.145951260488161</v>
      </c>
      <c r="G79" s="488">
        <v>365357</v>
      </c>
      <c r="H79" s="493">
        <v>96203</v>
      </c>
      <c r="I79" s="385"/>
      <c r="J79" s="492">
        <v>421202054.34999859</v>
      </c>
      <c r="K79" s="340">
        <v>10.482622205161096</v>
      </c>
      <c r="L79" s="488">
        <v>361299901.50999862</v>
      </c>
      <c r="M79" s="493">
        <v>59902152.839999996</v>
      </c>
      <c r="N79" s="385"/>
      <c r="O79" s="494">
        <v>912.56186487130299</v>
      </c>
      <c r="P79" s="495">
        <v>988.89552276266397</v>
      </c>
      <c r="Q79" s="496">
        <v>622.66408365643474</v>
      </c>
      <c r="R79" s="385"/>
      <c r="S79" s="489">
        <v>26</v>
      </c>
    </row>
    <row r="80" spans="1:19" s="133" customFormat="1" ht="12.75" hidden="1" customHeight="1" x14ac:dyDescent="0.2">
      <c r="A80" s="887"/>
      <c r="B80" s="385" t="s">
        <v>185</v>
      </c>
      <c r="C80" s="499"/>
      <c r="D80" s="385"/>
      <c r="E80" s="498">
        <v>414236</v>
      </c>
      <c r="F80" s="340">
        <v>-10.253054857439992</v>
      </c>
      <c r="G80" s="488">
        <v>324130</v>
      </c>
      <c r="H80" s="493">
        <v>90106</v>
      </c>
      <c r="I80" s="385"/>
      <c r="J80" s="492">
        <v>377149447.63999605</v>
      </c>
      <c r="K80" s="340">
        <v>-10.458782490504415</v>
      </c>
      <c r="L80" s="488">
        <v>321032708.88999605</v>
      </c>
      <c r="M80" s="493">
        <v>56116738.750000015</v>
      </c>
      <c r="N80" s="385"/>
      <c r="O80" s="494">
        <v>910.46999208179886</v>
      </c>
      <c r="P80" s="495">
        <v>990.44429361674656</v>
      </c>
      <c r="Q80" s="496">
        <v>622.78581614986808</v>
      </c>
      <c r="R80" s="385"/>
      <c r="S80" s="489">
        <v>26</v>
      </c>
    </row>
    <row r="81" spans="1:19" s="133" customFormat="1" ht="12.75" hidden="1" customHeight="1" x14ac:dyDescent="0.2">
      <c r="A81" s="887"/>
      <c r="B81" s="385" t="s">
        <v>186</v>
      </c>
      <c r="C81" s="499"/>
      <c r="D81" s="385"/>
      <c r="E81" s="498">
        <v>338689</v>
      </c>
      <c r="F81" s="340">
        <v>-18.237671279174194</v>
      </c>
      <c r="G81" s="488">
        <v>266253</v>
      </c>
      <c r="H81" s="493">
        <v>72436</v>
      </c>
      <c r="I81" s="385"/>
      <c r="J81" s="492">
        <v>311445077.57000214</v>
      </c>
      <c r="K81" s="340">
        <v>-17.421308842194382</v>
      </c>
      <c r="L81" s="488">
        <v>266342681.40000212</v>
      </c>
      <c r="M81" s="493">
        <v>45102396.170000009</v>
      </c>
      <c r="N81" s="385"/>
      <c r="O81" s="494">
        <v>919.56065171883984</v>
      </c>
      <c r="P81" s="495">
        <v>1000.3368277540615</v>
      </c>
      <c r="Q81" s="496">
        <v>622.65166726489599</v>
      </c>
      <c r="R81" s="385"/>
      <c r="S81" s="489">
        <v>26</v>
      </c>
    </row>
    <row r="82" spans="1:19" s="133" customFormat="1" ht="12.75" customHeight="1" x14ac:dyDescent="0.2">
      <c r="A82" s="887">
        <v>2013</v>
      </c>
      <c r="B82" s="381" t="s">
        <v>119</v>
      </c>
      <c r="C82" s="499"/>
      <c r="D82" s="385"/>
      <c r="E82" s="601">
        <f>G82+H82</f>
        <v>5207629</v>
      </c>
      <c r="F82" s="605">
        <f>(E82/E69-1)*100</f>
        <v>5.0416313595005313</v>
      </c>
      <c r="G82" s="875">
        <f>SUM(G83:G94)</f>
        <v>4169903</v>
      </c>
      <c r="H82" s="897">
        <f>SUM(H83:H94)</f>
        <v>1037726</v>
      </c>
      <c r="I82" s="381"/>
      <c r="J82" s="601">
        <f>L82+M82</f>
        <v>5142736654.9400005</v>
      </c>
      <c r="K82" s="605">
        <f>(J82/J69-1)*100</f>
        <v>13.457760505193828</v>
      </c>
      <c r="L82" s="875">
        <f>SUM(L83:L94)</f>
        <v>4438965291.1700001</v>
      </c>
      <c r="M82" s="897">
        <f>SUM(M83:M94)</f>
        <v>703771363.76999998</v>
      </c>
      <c r="N82" s="381"/>
      <c r="O82" s="606">
        <f>J82/E82</f>
        <v>987.53898462044833</v>
      </c>
      <c r="P82" s="602">
        <f>L82/G82</f>
        <v>1064.5248321531701</v>
      </c>
      <c r="Q82" s="607">
        <f>M82/H82</f>
        <v>678.1861144174859</v>
      </c>
      <c r="R82" s="381"/>
      <c r="S82" s="898" t="s">
        <v>353</v>
      </c>
    </row>
    <row r="83" spans="1:19" s="133" customFormat="1" ht="12.75" customHeight="1" x14ac:dyDescent="0.2">
      <c r="A83" s="1102"/>
      <c r="B83" s="385" t="s">
        <v>30</v>
      </c>
      <c r="C83" s="499"/>
      <c r="D83" s="385"/>
      <c r="E83" s="498">
        <v>383027</v>
      </c>
      <c r="F83" s="340">
        <v>13.091065845067295</v>
      </c>
      <c r="G83" s="488">
        <v>311388</v>
      </c>
      <c r="H83" s="493">
        <v>71639</v>
      </c>
      <c r="I83" s="385"/>
      <c r="J83" s="492">
        <v>384435119.7899977</v>
      </c>
      <c r="K83" s="340">
        <v>23.435927383886778</v>
      </c>
      <c r="L83" s="488">
        <v>336087915.22999769</v>
      </c>
      <c r="M83" s="493">
        <v>48347204.559999987</v>
      </c>
      <c r="N83" s="385"/>
      <c r="O83" s="494">
        <v>1003.6762938121796</v>
      </c>
      <c r="P83" s="495">
        <v>1079.321988098442</v>
      </c>
      <c r="Q83" s="496">
        <v>674.87268889850486</v>
      </c>
      <c r="R83" s="385"/>
      <c r="S83" s="489">
        <v>30</v>
      </c>
    </row>
    <row r="84" spans="1:19" s="133" customFormat="1" ht="12.75" customHeight="1" x14ac:dyDescent="0.2">
      <c r="A84" s="887"/>
      <c r="B84" s="385" t="s">
        <v>31</v>
      </c>
      <c r="C84" s="499"/>
      <c r="D84" s="385"/>
      <c r="E84" s="498">
        <v>363277</v>
      </c>
      <c r="F84" s="340">
        <v>-5.1562944648810616</v>
      </c>
      <c r="G84" s="488">
        <v>294329</v>
      </c>
      <c r="H84" s="493">
        <v>68948</v>
      </c>
      <c r="I84" s="385"/>
      <c r="J84" s="492">
        <v>359069678.01999933</v>
      </c>
      <c r="K84" s="340">
        <v>-6.5981073175246152</v>
      </c>
      <c r="L84" s="488">
        <v>312290159.46999931</v>
      </c>
      <c r="M84" s="493">
        <v>46779518.550000004</v>
      </c>
      <c r="N84" s="385"/>
      <c r="O84" s="494">
        <v>988.41841905763181</v>
      </c>
      <c r="P84" s="495">
        <v>1061.0240902867176</v>
      </c>
      <c r="Q84" s="496">
        <v>678.47535171433549</v>
      </c>
      <c r="R84" s="385"/>
      <c r="S84" s="489">
        <v>30</v>
      </c>
    </row>
    <row r="85" spans="1:19" s="133" customFormat="1" ht="12.75" customHeight="1" x14ac:dyDescent="0.2">
      <c r="A85" s="887"/>
      <c r="B85" s="385" t="s">
        <v>300</v>
      </c>
      <c r="C85" s="499"/>
      <c r="D85" s="385"/>
      <c r="E85" s="498">
        <v>441934</v>
      </c>
      <c r="F85" s="340">
        <v>21.652072660807043</v>
      </c>
      <c r="G85" s="488">
        <v>355732</v>
      </c>
      <c r="H85" s="493">
        <v>86202</v>
      </c>
      <c r="I85" s="385"/>
      <c r="J85" s="492">
        <v>435093844.84000391</v>
      </c>
      <c r="K85" s="340">
        <v>21.172538778328764</v>
      </c>
      <c r="L85" s="488">
        <v>376613506.9700039</v>
      </c>
      <c r="M85" s="493">
        <v>58480337.86999999</v>
      </c>
      <c r="N85" s="385"/>
      <c r="O85" s="494">
        <v>984.5222246760917</v>
      </c>
      <c r="P85" s="495">
        <v>1058.7001084243304</v>
      </c>
      <c r="Q85" s="496">
        <v>678.41045300573057</v>
      </c>
      <c r="R85" s="385"/>
      <c r="S85" s="489">
        <v>29</v>
      </c>
    </row>
    <row r="86" spans="1:19" s="133" customFormat="1" ht="12.75" customHeight="1" x14ac:dyDescent="0.2">
      <c r="A86" s="887"/>
      <c r="B86" s="385" t="s">
        <v>32</v>
      </c>
      <c r="C86" s="499"/>
      <c r="D86" s="385"/>
      <c r="E86" s="498">
        <v>488760</v>
      </c>
      <c r="F86" s="340">
        <v>10.595699810378933</v>
      </c>
      <c r="G86" s="488">
        <v>392022</v>
      </c>
      <c r="H86" s="493">
        <v>96738</v>
      </c>
      <c r="I86" s="385"/>
      <c r="J86" s="492">
        <v>481009470.81000686</v>
      </c>
      <c r="K86" s="340">
        <v>10.55303965214387</v>
      </c>
      <c r="L86" s="488">
        <v>415383901.73000687</v>
      </c>
      <c r="M86" s="493">
        <v>65625569.080000013</v>
      </c>
      <c r="N86" s="385"/>
      <c r="O86" s="494">
        <v>984.14246421557993</v>
      </c>
      <c r="P86" s="495">
        <v>1059.5933435623685</v>
      </c>
      <c r="Q86" s="496">
        <v>678.38459633236175</v>
      </c>
      <c r="R86" s="385"/>
      <c r="S86" s="489">
        <v>26</v>
      </c>
    </row>
    <row r="87" spans="1:19" s="133" customFormat="1" ht="12.75" customHeight="1" x14ac:dyDescent="0.2">
      <c r="A87" s="887"/>
      <c r="B87" s="385" t="s">
        <v>33</v>
      </c>
      <c r="C87" s="499"/>
      <c r="D87" s="385"/>
      <c r="E87" s="498">
        <v>457615</v>
      </c>
      <c r="F87" s="340">
        <v>-6.3722481381455083</v>
      </c>
      <c r="G87" s="488">
        <v>363679</v>
      </c>
      <c r="H87" s="493">
        <v>93936</v>
      </c>
      <c r="I87" s="385"/>
      <c r="J87" s="492">
        <v>449397873.18999791</v>
      </c>
      <c r="K87" s="340">
        <v>-6.5719283170819658</v>
      </c>
      <c r="L87" s="488">
        <v>385664533.6999979</v>
      </c>
      <c r="M87" s="493">
        <v>63733339.489999995</v>
      </c>
      <c r="N87" s="385"/>
      <c r="O87" s="494">
        <v>982.04358071741069</v>
      </c>
      <c r="P87" s="495">
        <v>1060.4531295455549</v>
      </c>
      <c r="Q87" s="496">
        <v>678.47619113013104</v>
      </c>
      <c r="R87" s="385"/>
      <c r="S87" s="489">
        <v>24</v>
      </c>
    </row>
    <row r="88" spans="1:19" s="133" customFormat="1" ht="12.75" customHeight="1" x14ac:dyDescent="0.2">
      <c r="A88" s="887"/>
      <c r="B88" s="385" t="s">
        <v>34</v>
      </c>
      <c r="C88" s="499"/>
      <c r="D88" s="385"/>
      <c r="E88" s="498">
        <v>419024</v>
      </c>
      <c r="F88" s="340">
        <v>-8.4330714683740648</v>
      </c>
      <c r="G88" s="488">
        <v>333123</v>
      </c>
      <c r="H88" s="493">
        <v>85901</v>
      </c>
      <c r="I88" s="385"/>
      <c r="J88" s="492">
        <v>415475542.56000268</v>
      </c>
      <c r="K88" s="340">
        <v>-7.5483958989840279</v>
      </c>
      <c r="L88" s="488">
        <v>357208268.82000268</v>
      </c>
      <c r="M88" s="493">
        <v>58267273.739999995</v>
      </c>
      <c r="N88" s="385"/>
      <c r="O88" s="494">
        <v>991.53161289091486</v>
      </c>
      <c r="P88" s="495">
        <v>1072.3014286614934</v>
      </c>
      <c r="Q88" s="496">
        <v>678.30728093968628</v>
      </c>
      <c r="R88" s="385"/>
      <c r="S88" s="489">
        <v>23</v>
      </c>
    </row>
    <row r="89" spans="1:19" s="133" customFormat="1" ht="12.75" customHeight="1" x14ac:dyDescent="0.2">
      <c r="A89" s="887"/>
      <c r="B89" s="385" t="s">
        <v>35</v>
      </c>
      <c r="C89" s="499"/>
      <c r="D89" s="385"/>
      <c r="E89" s="498">
        <v>446027</v>
      </c>
      <c r="F89" s="340">
        <v>6.4442609492534997</v>
      </c>
      <c r="G89" s="488">
        <v>351026</v>
      </c>
      <c r="H89" s="493">
        <v>95001</v>
      </c>
      <c r="I89" s="385"/>
      <c r="J89" s="492">
        <v>437064698.99000061</v>
      </c>
      <c r="K89" s="340">
        <v>5.1962520578163751</v>
      </c>
      <c r="L89" s="488">
        <v>372612430.71000057</v>
      </c>
      <c r="M89" s="493">
        <v>64452268.280000009</v>
      </c>
      <c r="N89" s="385"/>
      <c r="O89" s="494">
        <v>979.90637111654814</v>
      </c>
      <c r="P89" s="495">
        <v>1061.4952473890839</v>
      </c>
      <c r="Q89" s="496">
        <v>678.43778781276001</v>
      </c>
      <c r="R89" s="385"/>
      <c r="S89" s="489">
        <v>27</v>
      </c>
    </row>
    <row r="90" spans="1:19" s="133" customFormat="1" ht="12.75" customHeight="1" x14ac:dyDescent="0.2">
      <c r="A90" s="887"/>
      <c r="B90" s="385" t="s">
        <v>184</v>
      </c>
      <c r="C90" s="499"/>
      <c r="D90" s="385"/>
      <c r="E90" s="498">
        <v>471695</v>
      </c>
      <c r="F90" s="340">
        <v>5.7548085654007597</v>
      </c>
      <c r="G90" s="488">
        <v>377188</v>
      </c>
      <c r="H90" s="493">
        <v>94507</v>
      </c>
      <c r="I90" s="385"/>
      <c r="J90" s="492">
        <v>465819759.79000109</v>
      </c>
      <c r="K90" s="340">
        <v>6.5791313886593095</v>
      </c>
      <c r="L90" s="488">
        <v>401694642.29000109</v>
      </c>
      <c r="M90" s="493">
        <v>64125117.499999985</v>
      </c>
      <c r="N90" s="385"/>
      <c r="O90" s="494">
        <v>987.54440854789868</v>
      </c>
      <c r="P90" s="495">
        <v>1064.9719563984038</v>
      </c>
      <c r="Q90" s="496">
        <v>678.52241103833558</v>
      </c>
      <c r="R90" s="385"/>
      <c r="S90" s="489">
        <v>28</v>
      </c>
    </row>
    <row r="91" spans="1:19" s="133" customFormat="1" ht="12.75" customHeight="1" x14ac:dyDescent="0.2">
      <c r="A91" s="887"/>
      <c r="B91" s="385" t="s">
        <v>129</v>
      </c>
      <c r="C91" s="499"/>
      <c r="D91" s="385"/>
      <c r="E91" s="498">
        <v>471165</v>
      </c>
      <c r="F91" s="340">
        <v>-0.11236074158089693</v>
      </c>
      <c r="G91" s="488">
        <v>380354</v>
      </c>
      <c r="H91" s="493">
        <v>90811</v>
      </c>
      <c r="I91" s="385"/>
      <c r="J91" s="492">
        <v>465302642.96999758</v>
      </c>
      <c r="K91" s="340">
        <v>-0.11101221215618073</v>
      </c>
      <c r="L91" s="488">
        <v>403697458.79999757</v>
      </c>
      <c r="M91" s="493">
        <v>61605184.170000017</v>
      </c>
      <c r="N91" s="385"/>
      <c r="O91" s="494">
        <v>987.55774085510927</v>
      </c>
      <c r="P91" s="495">
        <v>1061.3729809598362</v>
      </c>
      <c r="Q91" s="496">
        <v>678.38900760921047</v>
      </c>
      <c r="R91" s="385"/>
      <c r="S91" s="489">
        <v>26</v>
      </c>
    </row>
    <row r="92" spans="1:19" s="133" customFormat="1" ht="12.75" customHeight="1" x14ac:dyDescent="0.2">
      <c r="A92" s="887"/>
      <c r="B92" s="385" t="s">
        <v>130</v>
      </c>
      <c r="C92" s="499"/>
      <c r="D92" s="385"/>
      <c r="E92" s="498">
        <v>473871</v>
      </c>
      <c r="F92" s="340">
        <v>0.57432109770463313</v>
      </c>
      <c r="G92" s="488">
        <v>380354</v>
      </c>
      <c r="H92" s="493">
        <v>93517</v>
      </c>
      <c r="I92" s="385"/>
      <c r="J92" s="492">
        <v>468108390.99999684</v>
      </c>
      <c r="K92" s="340">
        <v>0.60299421728842173</v>
      </c>
      <c r="L92" s="488">
        <v>404661578.45999682</v>
      </c>
      <c r="M92" s="493">
        <v>63446812.540000007</v>
      </c>
      <c r="N92" s="385"/>
      <c r="O92" s="494">
        <v>987.83928748540598</v>
      </c>
      <c r="P92" s="495">
        <v>1063.9077765975824</v>
      </c>
      <c r="Q92" s="496">
        <v>678.45218024530311</v>
      </c>
      <c r="R92" s="385"/>
      <c r="S92" s="489">
        <v>26</v>
      </c>
    </row>
    <row r="93" spans="1:19" s="133" customFormat="1" ht="12.75" customHeight="1" x14ac:dyDescent="0.2">
      <c r="A93" s="887"/>
      <c r="B93" s="385" t="s">
        <v>185</v>
      </c>
      <c r="C93" s="499"/>
      <c r="D93" s="385"/>
      <c r="E93" s="498">
        <v>424199</v>
      </c>
      <c r="F93" s="340">
        <v>-10.482177639062106</v>
      </c>
      <c r="G93" s="488">
        <v>338111</v>
      </c>
      <c r="H93" s="493">
        <v>86088</v>
      </c>
      <c r="I93" s="385"/>
      <c r="J93" s="492">
        <v>418110962.27999902</v>
      </c>
      <c r="K93" s="340">
        <v>-10.680737555930319</v>
      </c>
      <c r="L93" s="488">
        <v>359705422.01999903</v>
      </c>
      <c r="M93" s="493">
        <v>58405540.260000005</v>
      </c>
      <c r="N93" s="385"/>
      <c r="O93" s="494">
        <v>985.64815636057369</v>
      </c>
      <c r="P93" s="495">
        <v>1063.867848191863</v>
      </c>
      <c r="Q93" s="496">
        <v>678.43997142458886</v>
      </c>
      <c r="R93" s="385"/>
      <c r="S93" s="489">
        <v>26</v>
      </c>
    </row>
    <row r="94" spans="1:19" s="133" customFormat="1" ht="12.75" customHeight="1" x14ac:dyDescent="0.2">
      <c r="A94" s="887"/>
      <c r="B94" s="385" t="s">
        <v>186</v>
      </c>
      <c r="C94" s="499"/>
      <c r="D94" s="385"/>
      <c r="E94" s="498">
        <v>367035</v>
      </c>
      <c r="F94" s="340">
        <v>-13.475750767917882</v>
      </c>
      <c r="G94" s="488">
        <v>292597</v>
      </c>
      <c r="H94" s="493">
        <v>74438</v>
      </c>
      <c r="I94" s="385"/>
      <c r="J94" s="492">
        <v>363848670.69999748</v>
      </c>
      <c r="K94" s="340">
        <v>-12.977964338486625</v>
      </c>
      <c r="L94" s="488">
        <v>313345472.96999747</v>
      </c>
      <c r="M94" s="493">
        <v>50503197.730000004</v>
      </c>
      <c r="N94" s="385"/>
      <c r="O94" s="494">
        <v>991.3187317285749</v>
      </c>
      <c r="P94" s="495">
        <v>1070.9114343961062</v>
      </c>
      <c r="Q94" s="496">
        <v>678.45989588650968</v>
      </c>
      <c r="R94" s="385"/>
      <c r="S94" s="489">
        <v>27</v>
      </c>
    </row>
    <row r="95" spans="1:19" s="133" customFormat="1" ht="12.75" customHeight="1" x14ac:dyDescent="0.2">
      <c r="A95" s="887">
        <v>2014</v>
      </c>
      <c r="B95" s="385" t="s">
        <v>30</v>
      </c>
      <c r="C95" s="499"/>
      <c r="D95" s="385"/>
      <c r="E95" s="498">
        <v>377155</v>
      </c>
      <c r="F95" s="340">
        <v>2.7572302368983781</v>
      </c>
      <c r="G95" s="488">
        <v>308561</v>
      </c>
      <c r="H95" s="493">
        <v>68594</v>
      </c>
      <c r="I95" s="385"/>
      <c r="J95" s="492">
        <v>399690021.10999745</v>
      </c>
      <c r="K95" s="340">
        <v>9.8506201331025611</v>
      </c>
      <c r="L95" s="488">
        <v>350049584.01999742</v>
      </c>
      <c r="M95" s="493">
        <v>49640437.090000011</v>
      </c>
      <c r="N95" s="385"/>
      <c r="O95" s="494">
        <v>1059.750026143091</v>
      </c>
      <c r="P95" s="495">
        <v>1134.4582887014153</v>
      </c>
      <c r="Q95" s="496">
        <v>723.68482797329227</v>
      </c>
      <c r="R95" s="385"/>
      <c r="S95" s="489">
        <v>31</v>
      </c>
    </row>
    <row r="96" spans="1:19" s="133" customFormat="1" ht="12.75" customHeight="1" x14ac:dyDescent="0.2">
      <c r="A96" s="887"/>
      <c r="B96" s="385" t="s">
        <v>31</v>
      </c>
      <c r="C96" s="499"/>
      <c r="D96" s="385"/>
      <c r="E96" s="498">
        <v>440939</v>
      </c>
      <c r="F96" s="340">
        <v>16.911879731145028</v>
      </c>
      <c r="G96" s="488">
        <v>358462</v>
      </c>
      <c r="H96" s="493">
        <v>82477</v>
      </c>
      <c r="I96" s="385"/>
      <c r="J96" s="492">
        <v>459799605.03000027</v>
      </c>
      <c r="K96" s="340">
        <v>15.039050450413981</v>
      </c>
      <c r="L96" s="488">
        <v>400033183.68000025</v>
      </c>
      <c r="M96" s="493">
        <v>59766421.350000001</v>
      </c>
      <c r="N96" s="385"/>
      <c r="O96" s="494">
        <v>1042.7737284068778</v>
      </c>
      <c r="P96" s="495">
        <v>1115.9709639515493</v>
      </c>
      <c r="Q96" s="496">
        <v>724.64349273130688</v>
      </c>
      <c r="R96" s="385"/>
      <c r="S96" s="489">
        <v>29</v>
      </c>
    </row>
    <row r="97" spans="1:23" s="133" customFormat="1" ht="12.75" customHeight="1" x14ac:dyDescent="0.2">
      <c r="A97" s="887"/>
      <c r="B97" s="385" t="s">
        <v>300</v>
      </c>
      <c r="C97" s="499"/>
      <c r="D97" s="385"/>
      <c r="E97" s="498">
        <v>408337</v>
      </c>
      <c r="F97" s="340">
        <v>-7.3937664847064983</v>
      </c>
      <c r="G97" s="488">
        <v>331754</v>
      </c>
      <c r="H97" s="493">
        <v>76583</v>
      </c>
      <c r="I97" s="385"/>
      <c r="J97" s="492">
        <v>426020314.34000301</v>
      </c>
      <c r="K97" s="340">
        <v>-7.3465245120846294</v>
      </c>
      <c r="L97" s="488">
        <v>370537679.230003</v>
      </c>
      <c r="M97" s="493">
        <v>55482635.110000014</v>
      </c>
      <c r="N97" s="385"/>
      <c r="O97" s="494">
        <v>1043.3056870673072</v>
      </c>
      <c r="P97" s="495">
        <v>1116.9049332638128</v>
      </c>
      <c r="Q97" s="496">
        <v>724.4771699985638</v>
      </c>
      <c r="R97" s="385"/>
      <c r="S97" s="489">
        <v>29</v>
      </c>
    </row>
    <row r="98" spans="1:23" s="133" customFormat="1" ht="12.75" customHeight="1" x14ac:dyDescent="0.2">
      <c r="A98" s="887"/>
      <c r="B98" s="385" t="s">
        <v>32</v>
      </c>
      <c r="C98" s="499"/>
      <c r="D98" s="385"/>
      <c r="E98" s="498">
        <v>434681</v>
      </c>
      <c r="F98" s="340">
        <v>6.4515339045935205</v>
      </c>
      <c r="G98" s="488">
        <v>350060</v>
      </c>
      <c r="H98" s="493">
        <v>84621</v>
      </c>
      <c r="I98" s="385"/>
      <c r="J98" s="492">
        <v>450831786.41999775</v>
      </c>
      <c r="K98" s="340">
        <v>5.824011495421999</v>
      </c>
      <c r="L98" s="488">
        <v>389530473.97999775</v>
      </c>
      <c r="M98" s="493">
        <v>61301312.43999999</v>
      </c>
      <c r="N98" s="385"/>
      <c r="O98" s="494">
        <v>1037.1554920044762</v>
      </c>
      <c r="P98" s="495">
        <v>1112.7534536365131</v>
      </c>
      <c r="Q98" s="496">
        <v>724.42198083218102</v>
      </c>
      <c r="R98" s="385"/>
      <c r="S98" s="489">
        <v>28</v>
      </c>
    </row>
    <row r="99" spans="1:23" s="133" customFormat="1" ht="12.75" customHeight="1" x14ac:dyDescent="0.2">
      <c r="A99" s="887"/>
      <c r="B99" s="385" t="s">
        <v>33</v>
      </c>
      <c r="C99" s="499"/>
      <c r="D99" s="385"/>
      <c r="E99" s="498">
        <v>442238</v>
      </c>
      <c r="F99" s="340">
        <v>1.7385162912572749</v>
      </c>
      <c r="G99" s="488">
        <v>349762</v>
      </c>
      <c r="H99" s="493">
        <v>92476</v>
      </c>
      <c r="I99" s="385"/>
      <c r="J99" s="492">
        <v>458507722.63999897</v>
      </c>
      <c r="K99" s="340">
        <v>1.7026164638822117</v>
      </c>
      <c r="L99" s="488">
        <v>391511313.88999897</v>
      </c>
      <c r="M99" s="493">
        <v>66996408.75</v>
      </c>
      <c r="N99" s="385"/>
      <c r="O99" s="494">
        <v>1036.7895174996245</v>
      </c>
      <c r="P99" s="495">
        <v>1119.3649221184662</v>
      </c>
      <c r="Q99" s="496">
        <v>724.47347149530685</v>
      </c>
      <c r="R99" s="385"/>
      <c r="S99" s="489">
        <v>29</v>
      </c>
    </row>
    <row r="100" spans="1:23" s="133" customFormat="1" ht="12.75" customHeight="1" x14ac:dyDescent="0.2">
      <c r="A100" s="887"/>
      <c r="B100" s="385" t="s">
        <v>34</v>
      </c>
      <c r="C100" s="499"/>
      <c r="D100" s="385"/>
      <c r="E100" s="498">
        <v>394120</v>
      </c>
      <c r="F100" s="340">
        <v>-10.880566572750416</v>
      </c>
      <c r="G100" s="488">
        <v>314415</v>
      </c>
      <c r="H100" s="493">
        <v>79705</v>
      </c>
      <c r="I100" s="385"/>
      <c r="J100" s="492">
        <v>413516489.47999984</v>
      </c>
      <c r="K100" s="340">
        <v>-9.8125355230547218</v>
      </c>
      <c r="L100" s="488">
        <v>355765768.58999985</v>
      </c>
      <c r="M100" s="493">
        <v>57750720.890000008</v>
      </c>
      <c r="N100" s="385"/>
      <c r="O100" s="494">
        <v>1049.2146794884802</v>
      </c>
      <c r="P100" s="495">
        <v>1131.5165262153519</v>
      </c>
      <c r="Q100" s="496">
        <v>724.55581067687103</v>
      </c>
      <c r="R100" s="385"/>
      <c r="S100" s="489">
        <v>30</v>
      </c>
    </row>
    <row r="101" spans="1:23" s="133" customFormat="1" ht="12.75" customHeight="1" x14ac:dyDescent="0.2">
      <c r="A101" s="887"/>
      <c r="B101" s="385" t="s">
        <v>35</v>
      </c>
      <c r="C101" s="499"/>
      <c r="D101" s="385"/>
      <c r="E101" s="498">
        <v>456746</v>
      </c>
      <c r="F101" s="340">
        <v>15.890084238303048</v>
      </c>
      <c r="G101" s="488">
        <v>367602</v>
      </c>
      <c r="H101" s="493">
        <v>89144</v>
      </c>
      <c r="I101" s="385"/>
      <c r="J101" s="492">
        <v>480744726.21000051</v>
      </c>
      <c r="K101" s="340">
        <v>16.257691879359083</v>
      </c>
      <c r="L101" s="488">
        <v>416153484.22000057</v>
      </c>
      <c r="M101" s="493">
        <v>64591241.98999998</v>
      </c>
      <c r="N101" s="385"/>
      <c r="O101" s="494">
        <v>1052.5428273263487</v>
      </c>
      <c r="P101" s="495">
        <v>1132.0762243404567</v>
      </c>
      <c r="Q101" s="496">
        <v>724.57195088844992</v>
      </c>
      <c r="R101" s="385"/>
      <c r="S101" s="489">
        <v>33</v>
      </c>
    </row>
    <row r="102" spans="1:23" s="133" customFormat="1" ht="12.75" customHeight="1" x14ac:dyDescent="0.2">
      <c r="A102" s="887"/>
      <c r="B102" s="385" t="s">
        <v>184</v>
      </c>
      <c r="C102" s="499"/>
      <c r="D102" s="385"/>
      <c r="E102" s="498">
        <v>480295</v>
      </c>
      <c r="F102" s="340">
        <v>5.1558196459301264</v>
      </c>
      <c r="G102" s="488">
        <v>389103</v>
      </c>
      <c r="H102" s="493">
        <v>91192</v>
      </c>
      <c r="I102" s="385"/>
      <c r="J102" s="492">
        <v>509109339.49000061</v>
      </c>
      <c r="K102" s="340">
        <v>5.9001402893413601</v>
      </c>
      <c r="L102" s="488">
        <v>443024539.33000064</v>
      </c>
      <c r="M102" s="493">
        <v>66084800.159999996</v>
      </c>
      <c r="N102" s="385"/>
      <c r="O102" s="494">
        <v>1059.9930032375948</v>
      </c>
      <c r="P102" s="495">
        <v>1138.5790891614834</v>
      </c>
      <c r="Q102" s="496">
        <v>724.67760505307479</v>
      </c>
      <c r="R102" s="385"/>
      <c r="S102" s="489">
        <v>33</v>
      </c>
    </row>
    <row r="103" spans="1:23" s="133" customFormat="1" ht="12" customHeight="1" x14ac:dyDescent="0.2">
      <c r="A103" s="988"/>
      <c r="B103" s="989" t="s">
        <v>129</v>
      </c>
      <c r="C103" s="990"/>
      <c r="D103" s="385"/>
      <c r="E103" s="991">
        <v>511348</v>
      </c>
      <c r="F103" s="992">
        <v>6.4654014720120001</v>
      </c>
      <c r="G103" s="993">
        <v>416878</v>
      </c>
      <c r="H103" s="994">
        <v>94470</v>
      </c>
      <c r="I103" s="381"/>
      <c r="J103" s="995">
        <v>540108473.01999974</v>
      </c>
      <c r="K103" s="992">
        <v>6.0888950811730291</v>
      </c>
      <c r="L103" s="993">
        <v>471621760.06999981</v>
      </c>
      <c r="M103" s="994">
        <v>68486712.949999988</v>
      </c>
      <c r="N103" s="381"/>
      <c r="O103" s="996">
        <v>1056.2444226241223</v>
      </c>
      <c r="P103" s="997">
        <v>1131.3184194656467</v>
      </c>
      <c r="Q103" s="998">
        <v>724.95726632793469</v>
      </c>
      <c r="R103" s="381"/>
      <c r="S103" s="999">
        <v>30</v>
      </c>
    </row>
    <row r="104" spans="1:23" s="133" customFormat="1" ht="12.75" customHeight="1" x14ac:dyDescent="0.2">
      <c r="A104" s="564"/>
      <c r="B104" s="681" t="s">
        <v>705</v>
      </c>
      <c r="C104" s="565"/>
      <c r="D104" s="115"/>
      <c r="E104" s="846">
        <v>3945859</v>
      </c>
      <c r="F104" s="596">
        <v>8.4590480615975849E-2</v>
      </c>
      <c r="G104" s="567">
        <v>3186597</v>
      </c>
      <c r="H104" s="568">
        <v>759262</v>
      </c>
      <c r="I104" s="381"/>
      <c r="J104" s="846">
        <v>4138328477.7399983</v>
      </c>
      <c r="K104" s="596">
        <v>6.3108337767606493</v>
      </c>
      <c r="L104" s="567">
        <v>3588227787.0099983</v>
      </c>
      <c r="M104" s="568">
        <v>550100690.73000002</v>
      </c>
      <c r="N104" s="381"/>
      <c r="O104" s="569">
        <v>1048.7775862594174</v>
      </c>
      <c r="P104" s="566">
        <v>1126.0375212209133</v>
      </c>
      <c r="Q104" s="570">
        <v>724.52024562008899</v>
      </c>
      <c r="R104" s="381"/>
      <c r="S104" s="847" t="s">
        <v>182</v>
      </c>
    </row>
    <row r="105" spans="1:23" s="73" customFormat="1" ht="11.25" customHeight="1" x14ac:dyDescent="0.2">
      <c r="A105" s="14" t="s">
        <v>225</v>
      </c>
      <c r="B105" s="115"/>
      <c r="C105" s="115"/>
      <c r="D105" s="115"/>
      <c r="E105" s="131"/>
      <c r="F105" s="132"/>
      <c r="G105" s="131"/>
      <c r="H105" s="131"/>
      <c r="I105" s="113"/>
      <c r="J105" s="131"/>
      <c r="K105" s="132"/>
      <c r="L105" s="131"/>
      <c r="M105" s="131"/>
      <c r="N105" s="115"/>
      <c r="O105" s="134"/>
      <c r="P105" s="134"/>
      <c r="Q105" s="134"/>
      <c r="R105" s="115"/>
      <c r="S105" s="135"/>
    </row>
    <row r="106" spans="1:23" s="73" customFormat="1" ht="11.25" customHeight="1" x14ac:dyDescent="0.2">
      <c r="A106" s="617" t="s">
        <v>733</v>
      </c>
      <c r="B106" s="115"/>
      <c r="C106" s="115"/>
      <c r="D106" s="115"/>
      <c r="E106" s="131"/>
      <c r="F106" s="132"/>
      <c r="G106" s="131"/>
      <c r="H106" s="131"/>
      <c r="I106" s="113"/>
      <c r="J106" s="131"/>
      <c r="K106" s="132"/>
      <c r="L106" s="1110"/>
      <c r="M106" s="1110"/>
      <c r="N106" s="115"/>
      <c r="O106" s="134"/>
      <c r="P106" s="134"/>
      <c r="Q106" s="134"/>
      <c r="R106" s="115"/>
      <c r="S106" s="135"/>
    </row>
    <row r="107" spans="1:23" s="73" customFormat="1" ht="15" customHeight="1" x14ac:dyDescent="0.2">
      <c r="A107" s="14"/>
      <c r="B107" s="115"/>
      <c r="C107" s="115"/>
      <c r="D107" s="115"/>
      <c r="E107" s="131"/>
      <c r="F107" s="132"/>
      <c r="G107" s="131"/>
      <c r="H107" s="131"/>
      <c r="I107" s="113"/>
      <c r="J107" s="516"/>
      <c r="K107" s="132"/>
      <c r="L107" s="131"/>
      <c r="M107" s="131"/>
      <c r="N107" s="115"/>
      <c r="O107" s="134"/>
      <c r="P107" s="134"/>
      <c r="Q107" s="134"/>
      <c r="R107" s="115"/>
      <c r="S107" s="135"/>
    </row>
    <row r="108" spans="1:23" ht="20.25" customHeight="1" x14ac:dyDescent="0.2">
      <c r="A108" s="64" t="str">
        <f>A1</f>
        <v>Boletim Estatístico da Previdência Social - Vol. 19 Nº 09</v>
      </c>
      <c r="B108" s="50"/>
      <c r="C108" s="50"/>
      <c r="D108" s="18"/>
      <c r="E108" s="18"/>
      <c r="F108" s="18"/>
      <c r="G108" s="18"/>
      <c r="H108" s="18"/>
      <c r="I108" s="18"/>
      <c r="J108" s="18"/>
      <c r="L108" s="18"/>
      <c r="M108" s="18"/>
      <c r="N108" s="18"/>
      <c r="O108" s="18"/>
      <c r="P108" s="18"/>
      <c r="Q108" s="1205">
        <f>Q1</f>
        <v>41883</v>
      </c>
      <c r="R108" s="1205"/>
      <c r="S108" s="1205"/>
    </row>
    <row r="109" spans="1:23" x14ac:dyDescent="0.2">
      <c r="A109" s="50"/>
      <c r="B109" s="50"/>
      <c r="C109" s="50"/>
      <c r="D109" s="18"/>
      <c r="E109" s="18"/>
      <c r="F109" s="18"/>
      <c r="G109" s="18"/>
      <c r="H109" s="18"/>
      <c r="I109" s="18"/>
      <c r="J109" s="18"/>
      <c r="K109" s="18"/>
      <c r="L109" s="18"/>
      <c r="M109" s="18"/>
      <c r="N109" s="19"/>
      <c r="O109" s="18"/>
      <c r="P109" s="18"/>
      <c r="R109" s="19"/>
      <c r="S109" s="11"/>
    </row>
    <row r="110" spans="1:23" x14ac:dyDescent="0.2">
      <c r="A110" s="87"/>
      <c r="B110" s="87"/>
      <c r="C110" s="87"/>
      <c r="D110" s="66"/>
      <c r="E110" s="66"/>
      <c r="F110" s="66"/>
      <c r="G110" s="66"/>
      <c r="H110" s="66"/>
      <c r="I110" s="66"/>
      <c r="J110" s="66"/>
      <c r="K110" s="66"/>
      <c r="L110" s="66"/>
      <c r="M110" s="87"/>
      <c r="U110" s="177" t="s">
        <v>98</v>
      </c>
      <c r="V110" s="178" t="s">
        <v>28</v>
      </c>
      <c r="W110" s="179" t="s">
        <v>29</v>
      </c>
    </row>
    <row r="111" spans="1:23" x14ac:dyDescent="0.2">
      <c r="A111" s="50"/>
      <c r="B111" s="50"/>
      <c r="C111" s="50"/>
      <c r="D111" s="18"/>
      <c r="E111" s="18"/>
      <c r="F111" s="18"/>
      <c r="G111" s="18"/>
      <c r="H111" s="18"/>
      <c r="I111" s="18"/>
      <c r="J111" s="18"/>
      <c r="K111" s="18"/>
      <c r="L111" s="18"/>
      <c r="M111" s="50"/>
      <c r="U111" s="624" t="s">
        <v>825</v>
      </c>
      <c r="V111" s="51">
        <f t="shared" ref="V111:V122" si="1">G91/1000</f>
        <v>380.35399999999998</v>
      </c>
      <c r="W111" s="51">
        <f t="shared" ref="W111:W122" si="2">H91/1000</f>
        <v>90.811000000000007</v>
      </c>
    </row>
    <row r="112" spans="1:23" x14ac:dyDescent="0.2">
      <c r="A112" s="50"/>
      <c r="B112" s="50"/>
      <c r="C112" s="50"/>
      <c r="D112" s="18"/>
      <c r="E112" s="18"/>
      <c r="F112" s="18"/>
      <c r="G112" s="18"/>
      <c r="H112" s="18"/>
      <c r="I112" s="18"/>
      <c r="J112" s="18"/>
      <c r="K112" s="18"/>
      <c r="L112" s="21"/>
      <c r="M112" s="50"/>
      <c r="U112" s="629" t="s">
        <v>494</v>
      </c>
      <c r="V112" s="51">
        <f t="shared" si="1"/>
        <v>380.35399999999998</v>
      </c>
      <c r="W112" s="51">
        <f t="shared" si="2"/>
        <v>93.516999999999996</v>
      </c>
    </row>
    <row r="113" spans="1:23" x14ac:dyDescent="0.2">
      <c r="A113" s="50"/>
      <c r="B113" s="50"/>
      <c r="C113" s="50"/>
      <c r="D113" s="18"/>
      <c r="E113" s="18"/>
      <c r="F113" s="18"/>
      <c r="G113" s="18"/>
      <c r="H113" s="18"/>
      <c r="I113" s="18"/>
      <c r="J113" s="18"/>
      <c r="K113" s="18"/>
      <c r="L113" s="21"/>
      <c r="M113" s="50"/>
      <c r="U113" s="629" t="s">
        <v>496</v>
      </c>
      <c r="V113" s="51">
        <f t="shared" si="1"/>
        <v>338.11099999999999</v>
      </c>
      <c r="W113" s="51">
        <f t="shared" si="2"/>
        <v>86.087999999999994</v>
      </c>
    </row>
    <row r="114" spans="1:23" x14ac:dyDescent="0.2">
      <c r="A114" s="50"/>
      <c r="B114" s="50"/>
      <c r="C114" s="50"/>
      <c r="D114" s="18"/>
      <c r="E114" s="18"/>
      <c r="F114" s="18"/>
      <c r="G114" s="18"/>
      <c r="H114" s="18"/>
      <c r="I114" s="18"/>
      <c r="J114" s="18"/>
      <c r="K114" s="18"/>
      <c r="L114" s="21"/>
      <c r="M114" s="50"/>
      <c r="U114" s="629" t="s">
        <v>497</v>
      </c>
      <c r="V114" s="51">
        <f t="shared" si="1"/>
        <v>292.59699999999998</v>
      </c>
      <c r="W114" s="51">
        <f t="shared" si="2"/>
        <v>74.438000000000002</v>
      </c>
    </row>
    <row r="115" spans="1:23" x14ac:dyDescent="0.2">
      <c r="A115" s="50"/>
      <c r="B115" s="50"/>
      <c r="C115" s="50"/>
      <c r="D115" s="18"/>
      <c r="E115" s="18"/>
      <c r="F115" s="18"/>
      <c r="G115" s="18"/>
      <c r="H115" s="18"/>
      <c r="I115" s="18"/>
      <c r="J115" s="18"/>
      <c r="K115" s="18"/>
      <c r="L115" s="21"/>
      <c r="M115" s="50"/>
      <c r="U115" s="629" t="s">
        <v>795</v>
      </c>
      <c r="V115" s="51">
        <f t="shared" si="1"/>
        <v>308.56099999999998</v>
      </c>
      <c r="W115" s="51">
        <f t="shared" si="2"/>
        <v>68.593999999999994</v>
      </c>
    </row>
    <row r="116" spans="1:23" x14ac:dyDescent="0.2">
      <c r="A116" s="50"/>
      <c r="B116" s="50"/>
      <c r="C116" s="50"/>
      <c r="D116" s="18"/>
      <c r="E116" s="18"/>
      <c r="F116" s="18"/>
      <c r="G116" s="18"/>
      <c r="H116" s="18"/>
      <c r="I116" s="18"/>
      <c r="J116" s="18"/>
      <c r="K116" s="18"/>
      <c r="L116" s="21"/>
      <c r="M116" s="50"/>
      <c r="U116" s="629" t="s">
        <v>500</v>
      </c>
      <c r="V116" s="51">
        <f t="shared" si="1"/>
        <v>358.46199999999999</v>
      </c>
      <c r="W116" s="51">
        <f t="shared" si="2"/>
        <v>82.477000000000004</v>
      </c>
    </row>
    <row r="117" spans="1:23" x14ac:dyDescent="0.2">
      <c r="A117" s="50"/>
      <c r="B117" s="50"/>
      <c r="C117" s="50"/>
      <c r="D117" s="18"/>
      <c r="E117" s="18"/>
      <c r="F117" s="18"/>
      <c r="G117" s="18"/>
      <c r="H117" s="18"/>
      <c r="I117" s="18"/>
      <c r="J117" s="18"/>
      <c r="K117" s="18"/>
      <c r="L117" s="22"/>
      <c r="M117" s="50"/>
      <c r="U117" s="624" t="s">
        <v>501</v>
      </c>
      <c r="V117" s="51">
        <f t="shared" si="1"/>
        <v>331.75400000000002</v>
      </c>
      <c r="W117" s="51">
        <f t="shared" si="2"/>
        <v>76.582999999999998</v>
      </c>
    </row>
    <row r="118" spans="1:23" x14ac:dyDescent="0.2">
      <c r="A118" s="50"/>
      <c r="B118" s="50"/>
      <c r="C118" s="50"/>
      <c r="D118" s="18"/>
      <c r="E118" s="18"/>
      <c r="F118" s="18"/>
      <c r="G118" s="18"/>
      <c r="H118" s="18"/>
      <c r="I118" s="18"/>
      <c r="J118" s="18"/>
      <c r="K118" s="18"/>
      <c r="L118" s="19"/>
      <c r="M118" s="50"/>
      <c r="U118" s="629" t="s">
        <v>502</v>
      </c>
      <c r="V118" s="51">
        <f t="shared" si="1"/>
        <v>350.06</v>
      </c>
      <c r="W118" s="51">
        <f t="shared" si="2"/>
        <v>84.620999999999995</v>
      </c>
    </row>
    <row r="119" spans="1:23" x14ac:dyDescent="0.2">
      <c r="A119" s="50"/>
      <c r="B119" s="50"/>
      <c r="C119" s="50"/>
      <c r="D119" s="18"/>
      <c r="E119" s="18"/>
      <c r="F119" s="18"/>
      <c r="G119" s="18"/>
      <c r="H119" s="18"/>
      <c r="I119" s="18"/>
      <c r="J119" s="18"/>
      <c r="K119" s="18"/>
      <c r="L119" s="19"/>
      <c r="M119" s="50"/>
      <c r="U119" s="629" t="s">
        <v>512</v>
      </c>
      <c r="V119" s="51">
        <f t="shared" si="1"/>
        <v>349.762</v>
      </c>
      <c r="W119" s="51">
        <f t="shared" si="2"/>
        <v>92.475999999999999</v>
      </c>
    </row>
    <row r="120" spans="1:23" x14ac:dyDescent="0.2">
      <c r="A120" s="50"/>
      <c r="B120" s="50"/>
      <c r="C120" s="50"/>
      <c r="D120" s="18"/>
      <c r="E120" s="18"/>
      <c r="F120" s="18"/>
      <c r="G120" s="18"/>
      <c r="H120" s="18"/>
      <c r="I120" s="18"/>
      <c r="J120" s="18"/>
      <c r="K120" s="18"/>
      <c r="L120" s="50"/>
      <c r="M120" s="50"/>
      <c r="U120" s="629" t="s">
        <v>513</v>
      </c>
      <c r="V120" s="51">
        <f t="shared" si="1"/>
        <v>314.41500000000002</v>
      </c>
      <c r="W120" s="51">
        <f t="shared" si="2"/>
        <v>79.704999999999998</v>
      </c>
    </row>
    <row r="121" spans="1:23" x14ac:dyDescent="0.2">
      <c r="A121" s="50"/>
      <c r="B121" s="50"/>
      <c r="C121" s="50"/>
      <c r="D121" s="18"/>
      <c r="E121" s="18"/>
      <c r="F121" s="18"/>
      <c r="G121" s="18"/>
      <c r="H121" s="18"/>
      <c r="I121" s="18"/>
      <c r="J121" s="18"/>
      <c r="K121" s="18"/>
      <c r="L121" s="18"/>
      <c r="M121" s="18"/>
      <c r="U121" s="629" t="s">
        <v>552</v>
      </c>
      <c r="V121" s="51">
        <f t="shared" si="1"/>
        <v>367.60199999999998</v>
      </c>
      <c r="W121" s="51">
        <f t="shared" si="2"/>
        <v>89.144000000000005</v>
      </c>
    </row>
    <row r="122" spans="1:23" x14ac:dyDescent="0.2">
      <c r="A122" s="50"/>
      <c r="B122" s="50"/>
      <c r="C122" s="50"/>
      <c r="D122" s="18"/>
      <c r="E122" s="18"/>
      <c r="F122" s="18"/>
      <c r="G122" s="18"/>
      <c r="H122" s="18"/>
      <c r="I122" s="18"/>
      <c r="J122" s="18"/>
      <c r="K122" s="18"/>
      <c r="L122" s="18"/>
      <c r="M122" s="18"/>
      <c r="U122" s="624" t="s">
        <v>492</v>
      </c>
      <c r="V122" s="51">
        <f t="shared" si="1"/>
        <v>389.10300000000001</v>
      </c>
      <c r="W122" s="51">
        <f t="shared" si="2"/>
        <v>91.191999999999993</v>
      </c>
    </row>
    <row r="123" spans="1:23" x14ac:dyDescent="0.2">
      <c r="A123" s="50"/>
      <c r="B123" s="50"/>
      <c r="C123" s="50"/>
      <c r="D123" s="18"/>
      <c r="E123" s="18"/>
      <c r="F123" s="18"/>
      <c r="G123" s="18"/>
      <c r="H123" s="18"/>
      <c r="I123" s="18"/>
      <c r="J123" s="18"/>
      <c r="K123" s="18"/>
      <c r="L123" s="18"/>
      <c r="M123" s="18"/>
      <c r="N123" s="18"/>
      <c r="R123" s="18"/>
      <c r="U123" s="624" t="s">
        <v>268</v>
      </c>
      <c r="V123" s="51">
        <f>G103/1000</f>
        <v>416.87799999999999</v>
      </c>
      <c r="W123" s="51">
        <f>H103/1000</f>
        <v>94.47</v>
      </c>
    </row>
    <row r="124" spans="1:23" x14ac:dyDescent="0.2">
      <c r="A124" s="50"/>
      <c r="B124" s="50"/>
      <c r="C124" s="50"/>
      <c r="D124" s="18"/>
      <c r="E124" s="18"/>
      <c r="F124" s="18"/>
      <c r="G124" s="18"/>
      <c r="H124" s="18"/>
      <c r="I124" s="18"/>
      <c r="J124" s="18"/>
      <c r="K124" s="18"/>
      <c r="L124" s="18"/>
      <c r="M124" s="18"/>
      <c r="N124" s="18"/>
      <c r="R124" s="18"/>
    </row>
    <row r="125" spans="1:23" x14ac:dyDescent="0.2">
      <c r="A125" s="50"/>
      <c r="B125" s="50"/>
      <c r="C125" s="50"/>
      <c r="D125" s="18"/>
      <c r="E125" s="18"/>
      <c r="F125" s="18"/>
      <c r="G125" s="18"/>
      <c r="H125" s="18"/>
      <c r="I125" s="18"/>
      <c r="J125" s="18"/>
      <c r="K125" s="18"/>
      <c r="L125" s="18"/>
      <c r="M125" s="18"/>
      <c r="N125" s="18"/>
      <c r="R125" s="18"/>
      <c r="U125" s="33" t="s">
        <v>26</v>
      </c>
      <c r="V125" s="23" t="s">
        <v>28</v>
      </c>
      <c r="W125" s="33" t="s">
        <v>29</v>
      </c>
    </row>
    <row r="126" spans="1:23" x14ac:dyDescent="0.2">
      <c r="A126" s="50"/>
      <c r="B126" s="50"/>
      <c r="C126" s="50"/>
      <c r="D126" s="18"/>
      <c r="E126" s="18"/>
      <c r="F126" s="18"/>
      <c r="G126" s="18"/>
      <c r="H126" s="18"/>
      <c r="I126" s="18"/>
      <c r="J126" s="18"/>
      <c r="K126" s="18"/>
      <c r="L126" s="18"/>
      <c r="M126" s="18"/>
      <c r="N126" s="18"/>
      <c r="R126" s="18"/>
      <c r="U126" s="629" t="str">
        <f t="shared" ref="U126:U138" si="3">U111</f>
        <v>Set/2013</v>
      </c>
      <c r="V126" s="51">
        <f t="shared" ref="V126:V137" si="4">L91/1000</f>
        <v>403697.45879999758</v>
      </c>
      <c r="W126" s="51">
        <f t="shared" ref="W126:W137" si="5">M91/1000</f>
        <v>61605.184170000015</v>
      </c>
    </row>
    <row r="127" spans="1:23" x14ac:dyDescent="0.2">
      <c r="A127" s="50"/>
      <c r="B127" s="50"/>
      <c r="C127" s="50"/>
      <c r="D127" s="18"/>
      <c r="E127" s="18"/>
      <c r="F127" s="18"/>
      <c r="G127" s="18"/>
      <c r="H127" s="18"/>
      <c r="I127" s="18"/>
      <c r="J127" s="18"/>
      <c r="K127" s="18"/>
      <c r="L127" s="18"/>
      <c r="M127" s="18"/>
      <c r="N127" s="18"/>
      <c r="R127" s="18"/>
      <c r="U127" s="629" t="str">
        <f t="shared" si="3"/>
        <v>Out</v>
      </c>
      <c r="V127" s="51">
        <f t="shared" si="4"/>
        <v>404661.57845999685</v>
      </c>
      <c r="W127" s="51">
        <f t="shared" si="5"/>
        <v>63446.812540000006</v>
      </c>
    </row>
    <row r="128" spans="1:23" x14ac:dyDescent="0.2">
      <c r="A128" s="50"/>
      <c r="B128" s="50"/>
      <c r="C128" s="50"/>
      <c r="D128" s="18"/>
      <c r="E128" s="18"/>
      <c r="F128" s="18"/>
      <c r="G128" s="18"/>
      <c r="H128" s="18"/>
      <c r="I128" s="18"/>
      <c r="J128" s="18"/>
      <c r="K128" s="18"/>
      <c r="L128" s="18"/>
      <c r="M128" s="18"/>
      <c r="U128" s="629" t="str">
        <f t="shared" si="3"/>
        <v>Nov</v>
      </c>
      <c r="V128" s="51">
        <f t="shared" si="4"/>
        <v>359705.42201999901</v>
      </c>
      <c r="W128" s="51">
        <f t="shared" si="5"/>
        <v>58405.540260000009</v>
      </c>
    </row>
    <row r="129" spans="1:23" x14ac:dyDescent="0.2">
      <c r="A129" s="50"/>
      <c r="B129" s="50"/>
      <c r="C129" s="50"/>
      <c r="D129" s="18"/>
      <c r="E129" s="18"/>
      <c r="F129" s="18"/>
      <c r="G129" s="18"/>
      <c r="H129" s="18"/>
      <c r="I129" s="18"/>
      <c r="J129" s="18"/>
      <c r="K129" s="18"/>
      <c r="L129" s="18"/>
      <c r="M129" s="18"/>
      <c r="U129" s="629" t="str">
        <f t="shared" si="3"/>
        <v>Dez</v>
      </c>
      <c r="V129" s="51">
        <f t="shared" si="4"/>
        <v>313345.47296999744</v>
      </c>
      <c r="W129" s="51">
        <f t="shared" si="5"/>
        <v>50503.197730000007</v>
      </c>
    </row>
    <row r="130" spans="1:23" x14ac:dyDescent="0.2">
      <c r="A130" s="50"/>
      <c r="B130" s="50"/>
      <c r="C130" s="50"/>
      <c r="D130" s="18"/>
      <c r="E130" s="18"/>
      <c r="F130" s="18"/>
      <c r="G130" s="18"/>
      <c r="H130" s="18"/>
      <c r="I130" s="18"/>
      <c r="J130" s="18"/>
      <c r="K130" s="18"/>
      <c r="L130" s="18"/>
      <c r="M130" s="18"/>
      <c r="U130" s="629" t="str">
        <f t="shared" si="3"/>
        <v>Jan/2014</v>
      </c>
      <c r="V130" s="51">
        <f t="shared" si="4"/>
        <v>350049.58401999739</v>
      </c>
      <c r="W130" s="51">
        <f t="shared" si="5"/>
        <v>49640.437090000014</v>
      </c>
    </row>
    <row r="131" spans="1:23" x14ac:dyDescent="0.2">
      <c r="A131" s="50"/>
      <c r="B131" s="50"/>
      <c r="C131" s="50"/>
      <c r="D131" s="18"/>
      <c r="E131" s="18"/>
      <c r="F131" s="18"/>
      <c r="G131" s="18"/>
      <c r="H131" s="18"/>
      <c r="I131" s="18"/>
      <c r="J131" s="18"/>
      <c r="K131" s="18"/>
      <c r="L131" s="18"/>
      <c r="M131" s="18"/>
      <c r="U131" s="629" t="str">
        <f t="shared" si="3"/>
        <v>Fev</v>
      </c>
      <c r="V131" s="51">
        <f t="shared" si="4"/>
        <v>400033.18368000025</v>
      </c>
      <c r="W131" s="51">
        <f t="shared" si="5"/>
        <v>59766.421350000004</v>
      </c>
    </row>
    <row r="132" spans="1:23" x14ac:dyDescent="0.2">
      <c r="A132" s="50"/>
      <c r="B132" s="50"/>
      <c r="C132" s="50"/>
      <c r="D132" s="18"/>
      <c r="E132" s="18"/>
      <c r="F132" s="18"/>
      <c r="G132" s="18"/>
      <c r="H132" s="18"/>
      <c r="I132" s="18"/>
      <c r="J132" s="18"/>
      <c r="K132" s="18"/>
      <c r="L132" s="18"/>
      <c r="M132" s="18"/>
      <c r="U132" s="629" t="str">
        <f t="shared" si="3"/>
        <v>Mar</v>
      </c>
      <c r="V132" s="51">
        <f t="shared" si="4"/>
        <v>370537.67923000298</v>
      </c>
      <c r="W132" s="51">
        <f t="shared" si="5"/>
        <v>55482.635110000017</v>
      </c>
    </row>
    <row r="133" spans="1:23" x14ac:dyDescent="0.2">
      <c r="A133" s="50"/>
      <c r="B133" s="50"/>
      <c r="C133" s="50"/>
      <c r="D133" s="18"/>
      <c r="E133" s="18"/>
      <c r="F133" s="18"/>
      <c r="G133" s="18"/>
      <c r="H133" s="18"/>
      <c r="I133" s="18"/>
      <c r="J133" s="18"/>
      <c r="K133" s="18"/>
      <c r="L133" s="18"/>
      <c r="M133" s="18"/>
      <c r="U133" s="629" t="str">
        <f t="shared" si="3"/>
        <v>Abr</v>
      </c>
      <c r="V133" s="51">
        <f t="shared" si="4"/>
        <v>389530.47397999774</v>
      </c>
      <c r="W133" s="51">
        <f t="shared" si="5"/>
        <v>61301.312439999987</v>
      </c>
    </row>
    <row r="134" spans="1:23" x14ac:dyDescent="0.2">
      <c r="A134" s="50"/>
      <c r="B134" s="50"/>
      <c r="C134" s="50"/>
      <c r="D134" s="18"/>
      <c r="E134" s="18"/>
      <c r="F134" s="18"/>
      <c r="G134" s="18"/>
      <c r="H134" s="18"/>
      <c r="I134" s="18"/>
      <c r="J134" s="18"/>
      <c r="K134" s="18"/>
      <c r="L134" s="18"/>
      <c r="M134" s="18"/>
      <c r="U134" s="629" t="str">
        <f t="shared" si="3"/>
        <v>Mai</v>
      </c>
      <c r="V134" s="51">
        <f t="shared" si="4"/>
        <v>391511.313889999</v>
      </c>
      <c r="W134" s="51">
        <f t="shared" si="5"/>
        <v>66996.408750000002</v>
      </c>
    </row>
    <row r="135" spans="1:23" x14ac:dyDescent="0.2">
      <c r="A135" s="50"/>
      <c r="B135" s="50"/>
      <c r="C135" s="50"/>
      <c r="D135" s="18"/>
      <c r="E135" s="18"/>
      <c r="F135" s="18"/>
      <c r="G135" s="18"/>
      <c r="H135" s="18"/>
      <c r="I135" s="18"/>
      <c r="J135" s="18"/>
      <c r="K135" s="18"/>
      <c r="L135" s="18"/>
      <c r="M135" s="18"/>
      <c r="U135" s="629" t="str">
        <f t="shared" si="3"/>
        <v>Jun</v>
      </c>
      <c r="V135" s="51">
        <f t="shared" si="4"/>
        <v>355765.76858999988</v>
      </c>
      <c r="W135" s="51">
        <f t="shared" si="5"/>
        <v>57750.720890000011</v>
      </c>
    </row>
    <row r="136" spans="1:23" x14ac:dyDescent="0.2">
      <c r="A136" s="50"/>
      <c r="B136" s="50"/>
      <c r="C136" s="50"/>
      <c r="D136" s="18"/>
      <c r="E136" s="18"/>
      <c r="F136" s="18"/>
      <c r="G136" s="18"/>
      <c r="H136" s="18"/>
      <c r="I136" s="18"/>
      <c r="J136" s="18"/>
      <c r="K136" s="18"/>
      <c r="L136" s="18"/>
      <c r="M136" s="18"/>
      <c r="U136" s="629" t="str">
        <f t="shared" si="3"/>
        <v>Jul</v>
      </c>
      <c r="V136" s="51">
        <f t="shared" si="4"/>
        <v>416153.48422000057</v>
      </c>
      <c r="W136" s="51">
        <f t="shared" si="5"/>
        <v>64591.24198999998</v>
      </c>
    </row>
    <row r="137" spans="1:23" x14ac:dyDescent="0.2">
      <c r="A137" s="50"/>
      <c r="B137" s="50"/>
      <c r="C137" s="50"/>
      <c r="D137" s="18"/>
      <c r="E137" s="18"/>
      <c r="F137" s="18"/>
      <c r="G137" s="18"/>
      <c r="H137" s="18"/>
      <c r="I137" s="18"/>
      <c r="J137" s="18"/>
      <c r="K137" s="18"/>
      <c r="L137" s="18"/>
      <c r="M137" s="18"/>
      <c r="U137" s="629" t="str">
        <f t="shared" si="3"/>
        <v>Ago</v>
      </c>
      <c r="V137" s="51">
        <f t="shared" si="4"/>
        <v>443024.53933000064</v>
      </c>
      <c r="W137" s="51">
        <f t="shared" si="5"/>
        <v>66084.800159999999</v>
      </c>
    </row>
    <row r="138" spans="1:23" x14ac:dyDescent="0.2">
      <c r="A138" s="50"/>
      <c r="B138" s="50"/>
      <c r="C138" s="50"/>
      <c r="D138" s="18"/>
      <c r="E138" s="18"/>
      <c r="F138" s="18"/>
      <c r="G138" s="18"/>
      <c r="H138" s="18"/>
      <c r="I138" s="18"/>
      <c r="J138" s="18"/>
      <c r="K138" s="18"/>
      <c r="L138" s="18"/>
      <c r="M138" s="18"/>
      <c r="U138" s="629" t="str">
        <f t="shared" si="3"/>
        <v>Set</v>
      </c>
      <c r="V138" s="51">
        <f>L103/1000</f>
        <v>471621.76006999979</v>
      </c>
      <c r="W138" s="51">
        <f>M103/1000</f>
        <v>68486.712949999986</v>
      </c>
    </row>
    <row r="139" spans="1:23" x14ac:dyDescent="0.2">
      <c r="A139" s="50"/>
      <c r="B139" s="50"/>
      <c r="C139" s="50"/>
      <c r="D139" s="18"/>
      <c r="E139" s="18"/>
      <c r="F139" s="18"/>
      <c r="G139" s="18"/>
      <c r="H139" s="18"/>
      <c r="I139" s="18"/>
      <c r="J139" s="18"/>
      <c r="K139" s="18"/>
      <c r="L139" s="18"/>
      <c r="M139" s="18"/>
    </row>
    <row r="140" spans="1:23" x14ac:dyDescent="0.2">
      <c r="A140" s="50"/>
      <c r="B140" s="50"/>
      <c r="C140" s="50"/>
      <c r="D140" s="18"/>
      <c r="E140" s="18"/>
      <c r="F140" s="18"/>
      <c r="G140" s="18"/>
      <c r="H140" s="18"/>
      <c r="I140" s="18"/>
      <c r="J140" s="18"/>
      <c r="K140" s="18"/>
      <c r="L140" s="18"/>
      <c r="M140" s="18"/>
      <c r="U140" s="629"/>
      <c r="V140" s="871"/>
      <c r="W140" s="871"/>
    </row>
    <row r="141" spans="1:23" x14ac:dyDescent="0.2">
      <c r="A141" s="50"/>
      <c r="B141" s="50"/>
      <c r="C141" s="50"/>
      <c r="D141" s="18"/>
      <c r="E141" s="18"/>
      <c r="F141" s="18"/>
      <c r="G141" s="18"/>
      <c r="H141" s="18"/>
      <c r="I141" s="18"/>
      <c r="J141" s="107"/>
      <c r="K141" s="18"/>
      <c r="L141" s="18"/>
      <c r="M141" s="18"/>
      <c r="N141" s="18"/>
      <c r="O141" s="18"/>
      <c r="P141" s="18"/>
      <c r="R141" s="18"/>
      <c r="U141" s="629"/>
      <c r="V141" s="870"/>
      <c r="W141" s="571"/>
    </row>
    <row r="142" spans="1:23" x14ac:dyDescent="0.2">
      <c r="A142" s="50"/>
      <c r="B142" s="50"/>
      <c r="C142" s="50"/>
      <c r="D142" s="18"/>
      <c r="E142" s="18"/>
      <c r="F142" s="18"/>
      <c r="G142" s="18"/>
      <c r="H142" s="18"/>
      <c r="I142" s="18"/>
      <c r="J142" s="18"/>
      <c r="K142" s="18"/>
      <c r="L142" s="18"/>
      <c r="M142" s="18"/>
      <c r="N142" s="18"/>
      <c r="O142" s="18"/>
      <c r="P142" s="18"/>
      <c r="R142" s="18"/>
      <c r="U142" s="629"/>
      <c r="V142" s="870"/>
      <c r="W142" s="571"/>
    </row>
    <row r="143" spans="1:23" x14ac:dyDescent="0.2">
      <c r="A143" s="50"/>
      <c r="B143" s="50"/>
      <c r="C143" s="50"/>
      <c r="D143" s="18"/>
      <c r="E143" s="18"/>
      <c r="F143" s="18"/>
      <c r="G143" s="18"/>
      <c r="H143" s="18"/>
      <c r="I143" s="18"/>
      <c r="J143" s="18"/>
      <c r="K143" s="18"/>
      <c r="L143" s="18"/>
      <c r="M143" s="18"/>
      <c r="N143" s="18"/>
      <c r="O143" s="18"/>
      <c r="P143" s="18"/>
      <c r="R143" s="18"/>
      <c r="U143" s="629"/>
      <c r="V143" s="870"/>
      <c r="W143" s="571"/>
    </row>
    <row r="144" spans="1:23" x14ac:dyDescent="0.2">
      <c r="A144" s="50"/>
      <c r="B144" s="50"/>
      <c r="C144" s="50"/>
      <c r="D144" s="18"/>
      <c r="E144" s="18"/>
      <c r="F144" s="18"/>
      <c r="G144" s="18"/>
      <c r="H144" s="18"/>
      <c r="I144" s="18"/>
      <c r="J144" s="18"/>
      <c r="K144" s="18"/>
      <c r="L144" s="18"/>
      <c r="M144" s="18"/>
      <c r="N144" s="18"/>
      <c r="O144" s="18"/>
      <c r="P144" s="18"/>
      <c r="R144" s="18"/>
      <c r="U144" s="629"/>
      <c r="V144" s="870"/>
      <c r="W144" s="571"/>
    </row>
    <row r="145" spans="1:23" x14ac:dyDescent="0.2">
      <c r="A145" s="50"/>
      <c r="B145" s="50"/>
      <c r="C145" s="50"/>
      <c r="D145" s="18"/>
      <c r="E145" s="18"/>
      <c r="F145" s="18"/>
      <c r="G145" s="18"/>
      <c r="H145" s="18"/>
      <c r="I145" s="18"/>
      <c r="J145" s="18"/>
      <c r="K145" s="18"/>
      <c r="L145" s="18"/>
      <c r="M145" s="18"/>
      <c r="N145" s="18"/>
      <c r="O145" s="18"/>
      <c r="P145" s="18"/>
      <c r="R145" s="18"/>
      <c r="U145" s="629"/>
      <c r="V145" s="870"/>
      <c r="W145" s="571"/>
    </row>
    <row r="146" spans="1:23" x14ac:dyDescent="0.2">
      <c r="A146" s="50"/>
      <c r="B146" s="50"/>
      <c r="C146" s="50"/>
      <c r="D146" s="18"/>
      <c r="E146" s="18"/>
      <c r="F146" s="18"/>
      <c r="G146" s="18"/>
      <c r="H146" s="18"/>
      <c r="I146" s="18"/>
      <c r="J146" s="18"/>
      <c r="K146" s="18"/>
      <c r="L146" s="18"/>
      <c r="M146" s="18"/>
      <c r="N146" s="18"/>
      <c r="O146" s="18"/>
      <c r="P146" s="18"/>
      <c r="R146" s="18"/>
      <c r="U146" s="629"/>
      <c r="V146" s="870"/>
      <c r="W146" s="571"/>
    </row>
    <row r="147" spans="1:23" x14ac:dyDescent="0.2">
      <c r="A147" s="50"/>
      <c r="B147" s="50"/>
      <c r="C147" s="50"/>
      <c r="D147" s="18"/>
      <c r="E147" s="18"/>
      <c r="F147" s="18"/>
      <c r="G147" s="18"/>
      <c r="H147" s="18"/>
      <c r="I147" s="18"/>
      <c r="J147" s="18"/>
      <c r="K147" s="18"/>
      <c r="L147" s="18"/>
      <c r="M147" s="18"/>
      <c r="N147" s="18"/>
      <c r="O147" s="18"/>
      <c r="P147" s="18"/>
      <c r="R147" s="18"/>
      <c r="U147" s="629"/>
      <c r="V147" s="870"/>
      <c r="W147" s="571"/>
    </row>
    <row r="148" spans="1:23" x14ac:dyDescent="0.2">
      <c r="A148" s="50"/>
      <c r="B148" s="50"/>
      <c r="C148" s="50"/>
      <c r="D148" s="18"/>
      <c r="E148" s="18"/>
      <c r="F148" s="18"/>
      <c r="G148" s="18"/>
      <c r="H148" s="18"/>
      <c r="I148" s="18"/>
      <c r="J148" s="18"/>
      <c r="K148" s="18"/>
      <c r="L148" s="18"/>
      <c r="M148" s="18"/>
      <c r="N148" s="18"/>
      <c r="O148" s="18"/>
      <c r="P148" s="18"/>
      <c r="R148" s="18"/>
      <c r="U148" s="629"/>
      <c r="V148" s="870"/>
      <c r="W148" s="571"/>
    </row>
    <row r="149" spans="1:23" ht="12.75" customHeight="1" x14ac:dyDescent="0.2">
      <c r="A149" s="50"/>
      <c r="B149" s="50"/>
      <c r="C149" s="50"/>
      <c r="D149" s="18"/>
      <c r="E149" s="18"/>
      <c r="F149" s="18"/>
      <c r="G149" s="18"/>
      <c r="H149" s="18"/>
      <c r="I149" s="18"/>
      <c r="J149" s="18"/>
      <c r="K149" s="18"/>
      <c r="L149" s="18"/>
      <c r="M149" s="18"/>
      <c r="N149" s="18"/>
      <c r="O149" s="18"/>
      <c r="P149" s="18"/>
      <c r="R149" s="18"/>
      <c r="U149" s="629"/>
      <c r="V149" s="870"/>
      <c r="W149" s="571"/>
    </row>
    <row r="150" spans="1:23" ht="12.75" customHeight="1" x14ac:dyDescent="0.2">
      <c r="J150" s="588"/>
      <c r="U150" s="629"/>
      <c r="V150" s="870"/>
      <c r="W150" s="571"/>
    </row>
    <row r="151" spans="1:23" ht="12.75" customHeight="1" x14ac:dyDescent="0.2">
      <c r="K151" s="516"/>
      <c r="U151" s="629"/>
      <c r="V151" s="870"/>
      <c r="W151" s="571"/>
    </row>
    <row r="152" spans="1:23" ht="12.75" customHeight="1" x14ac:dyDescent="0.2">
      <c r="U152" s="629"/>
      <c r="V152" s="870"/>
      <c r="W152" s="571"/>
    </row>
    <row r="153" spans="1:23" ht="12.75" customHeight="1" x14ac:dyDescent="0.2"/>
    <row r="154" spans="1:23" ht="12.75" customHeight="1" x14ac:dyDescent="0.2"/>
    <row r="155" spans="1:23" ht="12.75" customHeight="1" x14ac:dyDescent="0.2"/>
    <row r="156" spans="1:23" ht="12.75" customHeight="1" x14ac:dyDescent="0.2">
      <c r="U156" s="629"/>
      <c r="V156" s="871"/>
      <c r="W156" s="871"/>
    </row>
    <row r="157" spans="1:23" ht="12.75" customHeight="1" x14ac:dyDescent="0.2">
      <c r="U157" s="629"/>
      <c r="V157" s="872"/>
      <c r="W157" s="571"/>
    </row>
    <row r="158" spans="1:23" ht="12.75" customHeight="1" x14ac:dyDescent="0.2">
      <c r="U158" s="629"/>
      <c r="V158" s="872"/>
      <c r="W158" s="571"/>
    </row>
    <row r="159" spans="1:23" ht="12.75" customHeight="1" x14ac:dyDescent="0.2">
      <c r="U159" s="629"/>
      <c r="V159" s="872"/>
      <c r="W159" s="571"/>
    </row>
    <row r="160" spans="1:23" ht="12.75" customHeight="1" x14ac:dyDescent="0.2">
      <c r="U160" s="629"/>
      <c r="V160" s="872"/>
      <c r="W160" s="571"/>
    </row>
    <row r="161" spans="21:23" ht="12.75" customHeight="1" x14ac:dyDescent="0.2">
      <c r="U161" s="629"/>
      <c r="V161" s="872"/>
      <c r="W161" s="571"/>
    </row>
    <row r="162" spans="21:23" ht="12.75" customHeight="1" x14ac:dyDescent="0.2">
      <c r="U162" s="629"/>
      <c r="V162" s="872"/>
      <c r="W162" s="571"/>
    </row>
    <row r="163" spans="21:23" ht="12.75" customHeight="1" x14ac:dyDescent="0.2">
      <c r="U163" s="629"/>
      <c r="V163" s="872"/>
      <c r="W163" s="571"/>
    </row>
    <row r="164" spans="21:23" ht="12.75" customHeight="1" x14ac:dyDescent="0.2">
      <c r="U164" s="629"/>
      <c r="V164" s="872"/>
      <c r="W164" s="571"/>
    </row>
    <row r="165" spans="21:23" ht="12.75" customHeight="1" x14ac:dyDescent="0.2">
      <c r="U165" s="629"/>
      <c r="V165" s="872"/>
      <c r="W165" s="571"/>
    </row>
    <row r="166" spans="21:23" ht="12.75" customHeight="1" x14ac:dyDescent="0.2">
      <c r="U166" s="629"/>
      <c r="V166" s="872"/>
      <c r="W166" s="571"/>
    </row>
    <row r="167" spans="21:23" ht="12.75" customHeight="1" x14ac:dyDescent="0.2">
      <c r="U167" s="629"/>
      <c r="V167" s="872"/>
      <c r="W167" s="571"/>
    </row>
    <row r="168" spans="21:23" ht="12.75" customHeight="1" x14ac:dyDescent="0.2">
      <c r="U168" s="629"/>
      <c r="V168" s="872"/>
      <c r="W168" s="571"/>
    </row>
    <row r="169" spans="21:23" ht="12.75" customHeight="1" x14ac:dyDescent="0.2"/>
    <row r="170" spans="21:23" ht="12.75" customHeight="1" x14ac:dyDescent="0.2"/>
    <row r="171" spans="21:23" ht="12.75" customHeight="1" x14ac:dyDescent="0.2"/>
    <row r="172" spans="21:23" ht="12.75" customHeight="1" x14ac:dyDescent="0.2"/>
    <row r="173" spans="21:23" ht="12.75" customHeight="1" x14ac:dyDescent="0.2"/>
    <row r="174" spans="21:23" ht="12.75" customHeight="1" x14ac:dyDescent="0.2"/>
  </sheetData>
  <mergeCells count="16">
    <mergeCell ref="Q108:S108"/>
    <mergeCell ref="J5:M5"/>
    <mergeCell ref="E5:H5"/>
    <mergeCell ref="G6:H6"/>
    <mergeCell ref="L6:M6"/>
    <mergeCell ref="C3:K3"/>
    <mergeCell ref="Q1:S1"/>
    <mergeCell ref="S5:S7"/>
    <mergeCell ref="A5:C7"/>
    <mergeCell ref="E6:E7"/>
    <mergeCell ref="J6:J7"/>
    <mergeCell ref="F6:F7"/>
    <mergeCell ref="K6:K7"/>
    <mergeCell ref="O6:O7"/>
    <mergeCell ref="O5:Q5"/>
    <mergeCell ref="P6:Q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rowBreaks count="1" manualBreakCount="1">
    <brk id="107" max="18"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pageSetUpPr fitToPage="1"/>
  </sheetPr>
  <dimension ref="A1:R47"/>
  <sheetViews>
    <sheetView showGridLines="0" zoomScaleNormal="100" workbookViewId="0"/>
  </sheetViews>
  <sheetFormatPr defaultColWidth="11.5703125" defaultRowHeight="12.75" x14ac:dyDescent="0.2"/>
  <cols>
    <col min="1" max="1" width="5.7109375" style="66" customWidth="1"/>
    <col min="2" max="2" width="0.85546875" style="66" customWidth="1"/>
    <col min="3" max="3" width="27.7109375" style="66" customWidth="1"/>
    <col min="4" max="4" width="8.7109375" style="87" customWidth="1"/>
    <col min="5" max="15" width="8.7109375" style="66" customWidth="1"/>
    <col min="16" max="16384" width="11.5703125" style="66"/>
  </cols>
  <sheetData>
    <row r="1" spans="1:15" s="45" customFormat="1" ht="16.5" customHeight="1" x14ac:dyDescent="0.2">
      <c r="A1" s="64" t="str">
        <f>'01'!A1</f>
        <v>Boletim Estatístico da Previdência Social - Vol. 19 Nº 09</v>
      </c>
      <c r="N1" s="1205">
        <f>'01'!K1</f>
        <v>41883</v>
      </c>
      <c r="O1" s="1205"/>
    </row>
    <row r="2" spans="1:15" s="65" customFormat="1" ht="9" customHeight="1" x14ac:dyDescent="0.2">
      <c r="D2" s="68"/>
    </row>
    <row r="3" spans="1:15" s="65" customFormat="1" ht="18" customHeight="1" x14ac:dyDescent="0.2">
      <c r="A3" s="919">
        <v>27</v>
      </c>
      <c r="B3" s="157"/>
      <c r="C3" s="1177" t="s">
        <v>806</v>
      </c>
      <c r="D3" s="1136"/>
    </row>
    <row r="4" spans="1:15" s="65" customFormat="1" ht="9" customHeight="1" x14ac:dyDescent="0.2">
      <c r="D4" s="68"/>
    </row>
    <row r="5" spans="1:15" s="116" customFormat="1" ht="18" customHeight="1" x14ac:dyDescent="0.2">
      <c r="A5" s="1377" t="s">
        <v>168</v>
      </c>
      <c r="B5" s="1378"/>
      <c r="C5" s="1379"/>
      <c r="D5" s="984" t="s">
        <v>788</v>
      </c>
      <c r="E5" s="985" t="s">
        <v>789</v>
      </c>
      <c r="F5" s="985" t="s">
        <v>791</v>
      </c>
      <c r="G5" s="985" t="s">
        <v>801</v>
      </c>
      <c r="H5" s="985" t="s">
        <v>809</v>
      </c>
      <c r="I5" s="985" t="s">
        <v>810</v>
      </c>
      <c r="J5" s="985" t="s">
        <v>818</v>
      </c>
      <c r="K5" s="985" t="s">
        <v>819</v>
      </c>
      <c r="L5" s="986" t="s">
        <v>820</v>
      </c>
      <c r="M5" s="987" t="s">
        <v>820</v>
      </c>
      <c r="N5" s="985" t="s">
        <v>823</v>
      </c>
      <c r="O5" s="985" t="s">
        <v>830</v>
      </c>
    </row>
    <row r="6" spans="1:15" s="65" customFormat="1" ht="6" customHeight="1" x14ac:dyDescent="0.2">
      <c r="A6" s="31"/>
      <c r="B6" s="93"/>
      <c r="C6" s="93"/>
      <c r="D6" s="426"/>
      <c r="E6" s="426"/>
      <c r="F6" s="426"/>
      <c r="G6" s="426"/>
      <c r="H6" s="426"/>
      <c r="I6" s="426"/>
    </row>
    <row r="7" spans="1:15" s="116" customFormat="1" ht="18" customHeight="1" x14ac:dyDescent="0.2">
      <c r="A7" s="1380" t="s">
        <v>451</v>
      </c>
      <c r="B7" s="1381"/>
      <c r="C7" s="1382"/>
      <c r="D7" s="509"/>
      <c r="E7" s="586"/>
      <c r="F7" s="586"/>
      <c r="G7" s="586"/>
      <c r="H7" s="586"/>
      <c r="I7" s="586"/>
      <c r="J7" s="597"/>
      <c r="K7" s="597"/>
      <c r="L7" s="509"/>
      <c r="M7" s="597"/>
      <c r="N7" s="862"/>
      <c r="O7" s="1036"/>
    </row>
    <row r="8" spans="1:15" s="93" customFormat="1" ht="18" customHeight="1" x14ac:dyDescent="0.2">
      <c r="A8" s="1372" t="s">
        <v>452</v>
      </c>
      <c r="B8" s="1366"/>
      <c r="C8" s="1367"/>
      <c r="D8" s="442">
        <v>678</v>
      </c>
      <c r="E8" s="40">
        <v>678</v>
      </c>
      <c r="F8" s="40">
        <v>678</v>
      </c>
      <c r="G8" s="40">
        <v>724</v>
      </c>
      <c r="H8" s="40">
        <v>724</v>
      </c>
      <c r="I8" s="40">
        <v>724</v>
      </c>
      <c r="J8" s="442">
        <v>724</v>
      </c>
      <c r="K8" s="442">
        <v>724</v>
      </c>
      <c r="L8" s="442">
        <v>724</v>
      </c>
      <c r="M8" s="442">
        <v>724</v>
      </c>
      <c r="N8" s="863">
        <v>724</v>
      </c>
      <c r="O8" s="1059">
        <v>724</v>
      </c>
    </row>
    <row r="9" spans="1:15" s="93" customFormat="1" ht="18" customHeight="1" x14ac:dyDescent="0.2">
      <c r="A9" s="1372" t="s">
        <v>453</v>
      </c>
      <c r="B9" s="1366"/>
      <c r="C9" s="1367"/>
      <c r="D9" s="442">
        <v>4159</v>
      </c>
      <c r="E9" s="40">
        <v>4159</v>
      </c>
      <c r="F9" s="40">
        <v>4159</v>
      </c>
      <c r="G9" s="40">
        <v>4390.24</v>
      </c>
      <c r="H9" s="40">
        <v>4390.24</v>
      </c>
      <c r="I9" s="40">
        <v>4390.24</v>
      </c>
      <c r="J9" s="442">
        <v>4390.24</v>
      </c>
      <c r="K9" s="442">
        <v>4390.24</v>
      </c>
      <c r="L9" s="442">
        <v>4390.24</v>
      </c>
      <c r="M9" s="442">
        <v>4390.24</v>
      </c>
      <c r="N9" s="863">
        <v>4390.24</v>
      </c>
      <c r="O9" s="1059">
        <v>4390.24</v>
      </c>
    </row>
    <row r="10" spans="1:15" s="93" customFormat="1" ht="18" customHeight="1" x14ac:dyDescent="0.2">
      <c r="A10" s="1372" t="s">
        <v>454</v>
      </c>
      <c r="B10" s="1366"/>
      <c r="C10" s="1367"/>
      <c r="D10" s="442">
        <v>4159</v>
      </c>
      <c r="E10" s="40">
        <v>4159</v>
      </c>
      <c r="F10" s="40">
        <v>4159</v>
      </c>
      <c r="G10" s="40">
        <v>4390.24</v>
      </c>
      <c r="H10" s="40">
        <v>4390.24</v>
      </c>
      <c r="I10" s="40">
        <v>4390.24</v>
      </c>
      <c r="J10" s="442">
        <v>4390.24</v>
      </c>
      <c r="K10" s="442">
        <v>4390.24</v>
      </c>
      <c r="L10" s="442">
        <v>4390.24</v>
      </c>
      <c r="M10" s="442">
        <v>4390.24</v>
      </c>
      <c r="N10" s="863">
        <v>4390.24</v>
      </c>
      <c r="O10" s="1059">
        <v>4390.24</v>
      </c>
    </row>
    <row r="11" spans="1:15" s="93" customFormat="1" ht="18" customHeight="1" x14ac:dyDescent="0.2">
      <c r="A11" s="1372" t="s">
        <v>583</v>
      </c>
      <c r="B11" s="1366"/>
      <c r="C11" s="1367"/>
      <c r="D11" s="442">
        <v>33.159999999999997</v>
      </c>
      <c r="E11" s="40">
        <v>33.159999999999997</v>
      </c>
      <c r="F11" s="40">
        <v>33.159999999999997</v>
      </c>
      <c r="G11" s="40">
        <v>35</v>
      </c>
      <c r="H11" s="40">
        <v>35</v>
      </c>
      <c r="I11" s="40">
        <v>35</v>
      </c>
      <c r="J11" s="442">
        <v>35</v>
      </c>
      <c r="K11" s="442">
        <v>35</v>
      </c>
      <c r="L11" s="442">
        <v>35</v>
      </c>
      <c r="M11" s="442">
        <v>35</v>
      </c>
      <c r="N11" s="863">
        <v>35</v>
      </c>
      <c r="O11" s="1059">
        <v>35</v>
      </c>
    </row>
    <row r="12" spans="1:15" s="93" customFormat="1" ht="18" customHeight="1" x14ac:dyDescent="0.2">
      <c r="A12" s="1372" t="s">
        <v>584</v>
      </c>
      <c r="B12" s="1366"/>
      <c r="C12" s="1367"/>
      <c r="D12" s="442">
        <v>23.36</v>
      </c>
      <c r="E12" s="40">
        <v>23.36</v>
      </c>
      <c r="F12" s="40">
        <v>23.36</v>
      </c>
      <c r="G12" s="40">
        <v>24.66</v>
      </c>
      <c r="H12" s="40">
        <v>24.66</v>
      </c>
      <c r="I12" s="40">
        <v>24.66</v>
      </c>
      <c r="J12" s="442">
        <v>24.66</v>
      </c>
      <c r="K12" s="442">
        <v>24.66</v>
      </c>
      <c r="L12" s="442">
        <v>24.66</v>
      </c>
      <c r="M12" s="442">
        <v>24.66</v>
      </c>
      <c r="N12" s="863">
        <v>24.66</v>
      </c>
      <c r="O12" s="1059">
        <v>24.66</v>
      </c>
    </row>
    <row r="13" spans="1:15" s="93" customFormat="1" ht="9" customHeight="1" x14ac:dyDescent="0.2">
      <c r="A13" s="1373"/>
      <c r="B13" s="1366"/>
      <c r="C13" s="1367"/>
      <c r="D13" s="442"/>
      <c r="E13" s="40"/>
      <c r="F13" s="40"/>
      <c r="G13" s="40"/>
      <c r="H13" s="40"/>
      <c r="I13" s="40"/>
      <c r="J13" s="442"/>
      <c r="K13" s="442"/>
      <c r="L13" s="442"/>
      <c r="M13" s="442"/>
      <c r="N13" s="863"/>
      <c r="O13" s="1037"/>
    </row>
    <row r="14" spans="1:15" s="116" customFormat="1" ht="18" customHeight="1" x14ac:dyDescent="0.2">
      <c r="A14" s="1375" t="s">
        <v>455</v>
      </c>
      <c r="B14" s="1250"/>
      <c r="C14" s="1376"/>
      <c r="D14" s="442"/>
      <c r="E14" s="40"/>
      <c r="F14" s="40"/>
      <c r="G14" s="40"/>
      <c r="H14" s="40"/>
      <c r="I14" s="40"/>
      <c r="J14" s="442"/>
      <c r="K14" s="442"/>
      <c r="L14" s="442"/>
      <c r="M14" s="442"/>
      <c r="N14" s="863"/>
      <c r="O14" s="1037"/>
    </row>
    <row r="15" spans="1:15" s="93" customFormat="1" ht="18" customHeight="1" x14ac:dyDescent="0.2">
      <c r="A15" s="1372" t="s">
        <v>456</v>
      </c>
      <c r="B15" s="1366"/>
      <c r="C15" s="1367"/>
      <c r="D15" s="442">
        <v>678</v>
      </c>
      <c r="E15" s="40">
        <v>678</v>
      </c>
      <c r="F15" s="40">
        <v>678</v>
      </c>
      <c r="G15" s="40">
        <v>724</v>
      </c>
      <c r="H15" s="40">
        <v>724</v>
      </c>
      <c r="I15" s="40">
        <v>724</v>
      </c>
      <c r="J15" s="442">
        <v>724</v>
      </c>
      <c r="K15" s="442">
        <v>724</v>
      </c>
      <c r="L15" s="442">
        <v>724</v>
      </c>
      <c r="M15" s="442">
        <v>724</v>
      </c>
      <c r="N15" s="863">
        <v>724</v>
      </c>
      <c r="O15" s="1059">
        <v>724</v>
      </c>
    </row>
    <row r="16" spans="1:15" s="93" customFormat="1" ht="18" customHeight="1" x14ac:dyDescent="0.2">
      <c r="A16" s="1372" t="s">
        <v>457</v>
      </c>
      <c r="B16" s="1366"/>
      <c r="C16" s="1367"/>
      <c r="D16" s="512">
        <v>2.1886000000000001</v>
      </c>
      <c r="E16" s="587">
        <v>2.2953999999999999</v>
      </c>
      <c r="F16" s="587">
        <v>2.3454999999999999</v>
      </c>
      <c r="G16" s="587">
        <v>2.3822000000000001</v>
      </c>
      <c r="H16" s="587">
        <v>2.3837000000000002</v>
      </c>
      <c r="I16" s="512">
        <v>2.3260999999999998</v>
      </c>
      <c r="J16" s="512">
        <v>2.2328000000000001</v>
      </c>
      <c r="K16" s="512">
        <v>2.2208999999999999</v>
      </c>
      <c r="L16" s="512">
        <v>2.2355</v>
      </c>
      <c r="M16" s="512">
        <v>2.2246000000000001</v>
      </c>
      <c r="N16" s="864">
        <v>2.2656000000000001</v>
      </c>
      <c r="O16" s="1038">
        <v>2.3329</v>
      </c>
    </row>
    <row r="17" spans="1:18" s="93" customFormat="1" ht="18" customHeight="1" x14ac:dyDescent="0.2">
      <c r="A17" s="1374" t="s">
        <v>654</v>
      </c>
      <c r="B17" s="1366"/>
      <c r="C17" s="1367"/>
      <c r="D17" s="906">
        <v>9.1999999999999998E-2</v>
      </c>
      <c r="E17" s="906">
        <v>2.07E-2</v>
      </c>
      <c r="F17" s="906">
        <v>4.9399999999999999E-2</v>
      </c>
      <c r="G17" s="906">
        <v>0.11260000000000001</v>
      </c>
      <c r="H17" s="906">
        <v>5.3699999999999998E-2</v>
      </c>
      <c r="I17" s="906">
        <v>2.6599999999999999E-2</v>
      </c>
      <c r="J17" s="906">
        <v>4.5900000000000003E-2</v>
      </c>
      <c r="K17" s="906">
        <v>6.0400000000000002E-2</v>
      </c>
      <c r="L17" s="906">
        <v>4.65E-2</v>
      </c>
      <c r="M17" s="906">
        <v>0.10539999999999999</v>
      </c>
      <c r="N17" s="907">
        <v>6.0199999999999997E-2</v>
      </c>
      <c r="O17" s="1038">
        <v>8.7300000000000003E-2</v>
      </c>
    </row>
    <row r="18" spans="1:18" s="93" customFormat="1" ht="18" customHeight="1" x14ac:dyDescent="0.2">
      <c r="A18" s="226"/>
      <c r="B18" s="6"/>
      <c r="C18" s="262"/>
      <c r="D18" s="906"/>
      <c r="E18" s="906"/>
      <c r="F18" s="906"/>
      <c r="G18" s="906"/>
      <c r="H18" s="906"/>
      <c r="I18" s="906"/>
      <c r="J18" s="906"/>
      <c r="K18" s="906"/>
      <c r="L18" s="906"/>
      <c r="M18" s="906"/>
      <c r="N18" s="907"/>
      <c r="O18" s="1038"/>
    </row>
    <row r="19" spans="1:18" s="93" customFormat="1" ht="18" customHeight="1" x14ac:dyDescent="0.2">
      <c r="A19" s="1375" t="s">
        <v>811</v>
      </c>
      <c r="B19" s="1250"/>
      <c r="C19" s="1376"/>
      <c r="D19" s="906"/>
      <c r="E19" s="906"/>
      <c r="F19" s="906"/>
      <c r="G19" s="906"/>
      <c r="H19" s="906"/>
      <c r="I19" s="906"/>
      <c r="J19" s="906"/>
      <c r="K19" s="906"/>
      <c r="L19" s="906"/>
      <c r="M19" s="906"/>
      <c r="N19" s="907"/>
      <c r="O19" s="1038"/>
      <c r="P19" s="1096"/>
    </row>
    <row r="20" spans="1:18" s="93" customFormat="1" ht="18" customHeight="1" x14ac:dyDescent="0.2">
      <c r="A20" s="1372" t="s">
        <v>458</v>
      </c>
      <c r="B20" s="1366"/>
      <c r="C20" s="1367"/>
      <c r="D20" s="442">
        <v>3872.79</v>
      </c>
      <c r="E20" s="40">
        <v>3893.7</v>
      </c>
      <c r="F20" s="40">
        <v>3921.74</v>
      </c>
      <c r="G20" s="40">
        <v>3946.44</v>
      </c>
      <c r="H20" s="40">
        <v>3971.7</v>
      </c>
      <c r="I20" s="40">
        <v>4004.27</v>
      </c>
      <c r="J20" s="442">
        <v>4035.5</v>
      </c>
      <c r="K20" s="442">
        <v>4059.71</v>
      </c>
      <c r="L20" s="442">
        <v>4070.27</v>
      </c>
      <c r="M20" s="442">
        <v>4075.56</v>
      </c>
      <c r="N20" s="863">
        <v>4082.9</v>
      </c>
      <c r="O20" s="1059">
        <v>4102.8999999999996</v>
      </c>
    </row>
    <row r="21" spans="1:18" s="93" customFormat="1" ht="18" customHeight="1" x14ac:dyDescent="0.2">
      <c r="A21" s="1371" t="s">
        <v>812</v>
      </c>
      <c r="B21" s="1366"/>
      <c r="C21" s="1367"/>
      <c r="D21" s="762">
        <v>0.61</v>
      </c>
      <c r="E21" s="762">
        <v>0.54</v>
      </c>
      <c r="F21" s="762">
        <v>0.72</v>
      </c>
      <c r="G21" s="762">
        <v>0.63</v>
      </c>
      <c r="H21" s="762">
        <v>0.64</v>
      </c>
      <c r="I21" s="762">
        <v>0.82</v>
      </c>
      <c r="J21" s="762">
        <v>0.78</v>
      </c>
      <c r="K21" s="762">
        <v>0.6</v>
      </c>
      <c r="L21" s="762">
        <v>0.26</v>
      </c>
      <c r="M21" s="762">
        <v>0.13</v>
      </c>
      <c r="N21" s="796">
        <v>0.18</v>
      </c>
      <c r="O21" s="1059">
        <v>0.49</v>
      </c>
    </row>
    <row r="22" spans="1:18" s="93" customFormat="1" ht="18" customHeight="1" x14ac:dyDescent="0.2">
      <c r="A22" s="1371" t="s">
        <v>813</v>
      </c>
      <c r="B22" s="1366"/>
      <c r="C22" s="1367"/>
      <c r="D22" s="762">
        <v>5.58</v>
      </c>
      <c r="E22" s="762">
        <v>5.58</v>
      </c>
      <c r="F22" s="762">
        <v>5.56</v>
      </c>
      <c r="G22" s="762">
        <v>5.26</v>
      </c>
      <c r="H22" s="762">
        <v>5.39</v>
      </c>
      <c r="I22" s="762">
        <v>5.62</v>
      </c>
      <c r="J22" s="762">
        <v>5.82</v>
      </c>
      <c r="K22" s="762">
        <v>6.08</v>
      </c>
      <c r="L22" s="762">
        <v>6.06</v>
      </c>
      <c r="M22" s="762">
        <v>6.33</v>
      </c>
      <c r="N22" s="796">
        <v>6.35</v>
      </c>
      <c r="O22" s="1059">
        <v>6.59</v>
      </c>
    </row>
    <row r="23" spans="1:18" s="93" customFormat="1" ht="18" customHeight="1" x14ac:dyDescent="0.2">
      <c r="A23" s="1372" t="s">
        <v>462</v>
      </c>
      <c r="B23" s="1366"/>
      <c r="C23" s="1367"/>
      <c r="D23" s="442">
        <v>3760.3</v>
      </c>
      <c r="E23" s="40">
        <v>3780.61</v>
      </c>
      <c r="F23" s="40">
        <v>3815.39</v>
      </c>
      <c r="G23" s="40">
        <v>3836.38</v>
      </c>
      <c r="H23" s="40">
        <v>3862.84</v>
      </c>
      <c r="I23" s="40">
        <v>3898.38</v>
      </c>
      <c r="J23" s="442">
        <v>3924.5</v>
      </c>
      <c r="K23" s="442">
        <v>3942.55</v>
      </c>
      <c r="L23" s="442">
        <v>3958.32</v>
      </c>
      <c r="M23" s="442">
        <v>3985.72</v>
      </c>
      <c r="N23" s="863">
        <v>3968.62</v>
      </c>
      <c r="O23" s="1059">
        <v>3991.24</v>
      </c>
      <c r="P23" s="598"/>
    </row>
    <row r="24" spans="1:18" s="93" customFormat="1" ht="18" customHeight="1" x14ac:dyDescent="0.2">
      <c r="A24" s="1365" t="s">
        <v>459</v>
      </c>
      <c r="B24" s="1366"/>
      <c r="C24" s="1367"/>
      <c r="D24" s="762">
        <v>0.56999999999999995</v>
      </c>
      <c r="E24" s="762">
        <v>0.54</v>
      </c>
      <c r="F24" s="762">
        <v>0.92</v>
      </c>
      <c r="G24" s="762">
        <v>0.55000000000000004</v>
      </c>
      <c r="H24" s="762">
        <v>0.69</v>
      </c>
      <c r="I24" s="762">
        <v>0.92</v>
      </c>
      <c r="J24" s="762">
        <v>0.67</v>
      </c>
      <c r="K24" s="762">
        <v>0.46</v>
      </c>
      <c r="L24" s="762">
        <v>0.4</v>
      </c>
      <c r="M24" s="762">
        <v>0.01</v>
      </c>
      <c r="N24" s="796">
        <v>0.25</v>
      </c>
      <c r="O24" s="1059">
        <v>0.56999999999999995</v>
      </c>
    </row>
    <row r="25" spans="1:18" s="93" customFormat="1" ht="18" customHeight="1" x14ac:dyDescent="0.2">
      <c r="A25" s="1371" t="s">
        <v>813</v>
      </c>
      <c r="B25" s="1366"/>
      <c r="C25" s="1367"/>
      <c r="D25" s="762">
        <v>5.84</v>
      </c>
      <c r="E25" s="762">
        <v>5.77</v>
      </c>
      <c r="F25" s="762">
        <v>5.91</v>
      </c>
      <c r="G25" s="762">
        <v>5.59</v>
      </c>
      <c r="H25" s="762">
        <v>5.68</v>
      </c>
      <c r="I25" s="762">
        <v>6.15</v>
      </c>
      <c r="J25" s="762">
        <v>6.28</v>
      </c>
      <c r="K25" s="762">
        <v>6.37</v>
      </c>
      <c r="L25" s="762">
        <v>6.52</v>
      </c>
      <c r="M25" s="762">
        <v>6.5</v>
      </c>
      <c r="N25" s="796">
        <v>6.51</v>
      </c>
      <c r="O25" s="1059">
        <v>6.75</v>
      </c>
    </row>
    <row r="26" spans="1:18" s="93" customFormat="1" ht="18" customHeight="1" x14ac:dyDescent="0.2">
      <c r="A26" s="1372" t="s">
        <v>460</v>
      </c>
      <c r="B26" s="1366"/>
      <c r="C26" s="1367"/>
      <c r="D26" s="442">
        <v>525.96600000000001</v>
      </c>
      <c r="E26" s="40">
        <v>527.42200000000003</v>
      </c>
      <c r="F26" s="40">
        <v>531.05600000000004</v>
      </c>
      <c r="G26" s="40">
        <v>533.197</v>
      </c>
      <c r="H26" s="40">
        <v>537.70299999999997</v>
      </c>
      <c r="I26" s="40">
        <v>545.68399999999997</v>
      </c>
      <c r="J26" s="442">
        <v>548.14499999999998</v>
      </c>
      <c r="K26" s="442">
        <v>545.65</v>
      </c>
      <c r="L26" s="442">
        <v>542.19399999999996</v>
      </c>
      <c r="M26" s="442">
        <v>539.21</v>
      </c>
      <c r="N26" s="863">
        <v>539.54999999999995</v>
      </c>
      <c r="O26" s="1059">
        <v>539.649</v>
      </c>
      <c r="Q26" s="1105"/>
    </row>
    <row r="27" spans="1:18" s="93" customFormat="1" ht="18" customHeight="1" x14ac:dyDescent="0.2">
      <c r="A27" s="1365" t="s">
        <v>459</v>
      </c>
      <c r="B27" s="1366"/>
      <c r="C27" s="1367"/>
      <c r="D27" s="442">
        <v>0.63</v>
      </c>
      <c r="E27" s="40">
        <v>0.28000000000000003</v>
      </c>
      <c r="F27" s="40">
        <v>0.69</v>
      </c>
      <c r="G27" s="40">
        <v>0.4</v>
      </c>
      <c r="H27" s="40">
        <v>0.85</v>
      </c>
      <c r="I27" s="40">
        <v>1.48</v>
      </c>
      <c r="J27" s="442">
        <v>0.45</v>
      </c>
      <c r="K27" s="442">
        <v>-0.45</v>
      </c>
      <c r="L27" s="442">
        <v>-0.63</v>
      </c>
      <c r="M27" s="442">
        <v>-0.55000000000000004</v>
      </c>
      <c r="N27" s="863">
        <v>0.06</v>
      </c>
      <c r="O27" s="1059">
        <v>0.02</v>
      </c>
      <c r="Q27" s="1106"/>
    </row>
    <row r="28" spans="1:18" s="93" customFormat="1" ht="18" customHeight="1" x14ac:dyDescent="0.2">
      <c r="A28" s="1372" t="s">
        <v>461</v>
      </c>
      <c r="B28" s="1366"/>
      <c r="C28" s="1367"/>
      <c r="D28" s="442">
        <v>533.62099999999998</v>
      </c>
      <c r="E28" s="40">
        <v>535.16800000000001</v>
      </c>
      <c r="F28" s="40">
        <v>538.37</v>
      </c>
      <c r="G28" s="40">
        <v>540.95899999999995</v>
      </c>
      <c r="H28" s="40">
        <v>543.03800000000001</v>
      </c>
      <c r="I28" s="40">
        <v>552.08699999999999</v>
      </c>
      <c r="J28" s="442">
        <v>556.41999999999996</v>
      </c>
      <c r="K28" s="442">
        <v>555.67899999999997</v>
      </c>
      <c r="L28" s="442">
        <v>551.55399999999997</v>
      </c>
      <c r="M28" s="442">
        <v>548.202</v>
      </c>
      <c r="N28" s="863">
        <v>546.745</v>
      </c>
      <c r="O28" s="1059">
        <v>547.83900000000006</v>
      </c>
    </row>
    <row r="29" spans="1:18" ht="18" customHeight="1" x14ac:dyDescent="0.2">
      <c r="A29" s="1365" t="s">
        <v>459</v>
      </c>
      <c r="B29" s="1366"/>
      <c r="C29" s="1367"/>
      <c r="D29" s="442">
        <v>0.86</v>
      </c>
      <c r="E29" s="40">
        <v>0.28999999999999998</v>
      </c>
      <c r="F29" s="40">
        <v>0.6</v>
      </c>
      <c r="G29" s="40">
        <v>0.48</v>
      </c>
      <c r="H29" s="40">
        <v>0.38</v>
      </c>
      <c r="I29" s="40">
        <v>1.67</v>
      </c>
      <c r="J29" s="442">
        <v>0.78</v>
      </c>
      <c r="K29" s="442">
        <v>-0.13</v>
      </c>
      <c r="L29" s="442">
        <v>-0.74</v>
      </c>
      <c r="M29" s="442">
        <v>-0.61</v>
      </c>
      <c r="N29" s="863">
        <v>-0.27</v>
      </c>
      <c r="O29" s="1059">
        <v>0.2</v>
      </c>
    </row>
    <row r="30" spans="1:18" ht="18" customHeight="1" x14ac:dyDescent="0.2">
      <c r="A30" s="1368" t="s">
        <v>814</v>
      </c>
      <c r="B30" s="1369"/>
      <c r="C30" s="1370"/>
      <c r="D30" s="513">
        <v>0.62</v>
      </c>
      <c r="E30" s="279">
        <v>0.69</v>
      </c>
      <c r="F30" s="279">
        <v>0.78</v>
      </c>
      <c r="G30" s="279">
        <v>0.73</v>
      </c>
      <c r="H30" s="279">
        <v>0.61</v>
      </c>
      <c r="I30" s="279">
        <v>0.93</v>
      </c>
      <c r="J30" s="513">
        <v>0.85</v>
      </c>
      <c r="K30" s="513">
        <v>0.56000000000000005</v>
      </c>
      <c r="L30" s="513">
        <v>0.28000000000000003</v>
      </c>
      <c r="M30" s="513">
        <v>-0.01</v>
      </c>
      <c r="N30" s="1100">
        <v>7.0000000000000007E-2</v>
      </c>
      <c r="O30" s="1101">
        <v>0.4</v>
      </c>
    </row>
    <row r="31" spans="1:18" ht="11.25" customHeight="1" x14ac:dyDescent="0.2">
      <c r="A31" s="631" t="s">
        <v>19</v>
      </c>
      <c r="B31" s="18"/>
      <c r="C31" s="26"/>
      <c r="D31" s="508"/>
      <c r="E31"/>
      <c r="F31"/>
      <c r="R31" s="1111"/>
    </row>
    <row r="32" spans="1:18" x14ac:dyDescent="0.2">
      <c r="A32" s="26" t="s">
        <v>815</v>
      </c>
      <c r="D32" s="508"/>
      <c r="E32" s="912"/>
      <c r="F32" s="912"/>
      <c r="G32" s="912"/>
      <c r="H32" s="912"/>
      <c r="I32" s="912"/>
      <c r="J32" s="912"/>
      <c r="K32" s="912"/>
      <c r="L32" s="912"/>
      <c r="M32" s="912"/>
      <c r="N32" s="912"/>
      <c r="O32" s="912"/>
    </row>
    <row r="33" spans="1:6" x14ac:dyDescent="0.2">
      <c r="A33" s="26"/>
      <c r="D33" s="508"/>
      <c r="E33"/>
      <c r="F33"/>
    </row>
    <row r="34" spans="1:6" x14ac:dyDescent="0.2">
      <c r="D34" s="508"/>
      <c r="E34"/>
      <c r="F34"/>
    </row>
    <row r="35" spans="1:6" x14ac:dyDescent="0.2">
      <c r="D35" s="508"/>
      <c r="E35"/>
      <c r="F35"/>
    </row>
    <row r="36" spans="1:6" x14ac:dyDescent="0.2">
      <c r="D36" s="508"/>
      <c r="E36"/>
      <c r="F36"/>
    </row>
    <row r="37" spans="1:6" x14ac:dyDescent="0.2">
      <c r="D37" s="508"/>
      <c r="E37"/>
      <c r="F37"/>
    </row>
    <row r="38" spans="1:6" x14ac:dyDescent="0.2">
      <c r="D38" s="508"/>
      <c r="E38"/>
      <c r="F38"/>
    </row>
    <row r="39" spans="1:6" x14ac:dyDescent="0.2">
      <c r="D39" s="508"/>
      <c r="E39"/>
      <c r="F39"/>
    </row>
    <row r="40" spans="1:6" x14ac:dyDescent="0.2">
      <c r="D40" s="508"/>
      <c r="E40"/>
      <c r="F40"/>
    </row>
    <row r="41" spans="1:6" x14ac:dyDescent="0.2">
      <c r="D41" s="508"/>
      <c r="E41"/>
      <c r="F41"/>
    </row>
    <row r="42" spans="1:6" x14ac:dyDescent="0.2">
      <c r="D42" s="508"/>
      <c r="E42"/>
      <c r="F42"/>
    </row>
    <row r="43" spans="1:6" x14ac:dyDescent="0.2">
      <c r="D43" s="508"/>
      <c r="E43"/>
      <c r="F43"/>
    </row>
    <row r="44" spans="1:6" x14ac:dyDescent="0.2">
      <c r="D44" s="508"/>
      <c r="E44"/>
      <c r="F44"/>
    </row>
    <row r="45" spans="1:6" x14ac:dyDescent="0.2">
      <c r="D45" s="508"/>
      <c r="E45"/>
      <c r="F45"/>
    </row>
    <row r="46" spans="1:6" x14ac:dyDescent="0.2">
      <c r="D46" s="508"/>
      <c r="E46"/>
      <c r="F46"/>
    </row>
    <row r="47" spans="1:6" x14ac:dyDescent="0.2">
      <c r="D47" s="508"/>
      <c r="E47"/>
      <c r="F47"/>
    </row>
  </sheetData>
  <mergeCells count="26">
    <mergeCell ref="C3:D3"/>
    <mergeCell ref="A5:C5"/>
    <mergeCell ref="N1:O1"/>
    <mergeCell ref="A7:C7"/>
    <mergeCell ref="A14:C14"/>
    <mergeCell ref="A8:C8"/>
    <mergeCell ref="A9:C9"/>
    <mergeCell ref="A10:C10"/>
    <mergeCell ref="A11:C11"/>
    <mergeCell ref="A24:C24"/>
    <mergeCell ref="A16:C16"/>
    <mergeCell ref="A17:C17"/>
    <mergeCell ref="A19:C19"/>
    <mergeCell ref="A20:C20"/>
    <mergeCell ref="A12:C12"/>
    <mergeCell ref="A13:C13"/>
    <mergeCell ref="A21:C21"/>
    <mergeCell ref="A22:C22"/>
    <mergeCell ref="A23:C23"/>
    <mergeCell ref="A15:C15"/>
    <mergeCell ref="A29:C29"/>
    <mergeCell ref="A30:C30"/>
    <mergeCell ref="A25:C25"/>
    <mergeCell ref="A26:C26"/>
    <mergeCell ref="A27:C27"/>
    <mergeCell ref="A28:C28"/>
  </mergeCells>
  <phoneticPr fontId="23" type="noConversion"/>
  <pageMargins left="0.59055118110236227" right="0.59055118110236227" top="0.39370078740157483" bottom="0.59055118110236227" header="0.31496062992125984" footer="0.31496062992125984"/>
  <pageSetup paperSize="9" scale="97"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V174"/>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1" width="11.140625" style="65" customWidth="1"/>
    <col min="12" max="13" width="10.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tr">
        <f>'01'!A1</f>
        <v>Boletim Estatístico da Previdência Social - Vol. 19 Nº 09</v>
      </c>
      <c r="J1" s="164"/>
      <c r="L1" s="162"/>
      <c r="O1" s="18"/>
      <c r="P1" s="1180">
        <f>'01'!K1</f>
        <v>41883</v>
      </c>
      <c r="Q1" s="1181"/>
      <c r="R1" s="1181"/>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20" t="s">
        <v>36</v>
      </c>
      <c r="B3" s="180"/>
      <c r="C3" s="1177" t="s">
        <v>796</v>
      </c>
      <c r="D3" s="1178"/>
      <c r="E3" s="1178"/>
      <c r="F3" s="1178"/>
      <c r="G3" s="1178"/>
      <c r="H3" s="1178"/>
      <c r="I3" s="1178"/>
      <c r="J3" s="1178"/>
      <c r="K3" s="1179"/>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85" t="s">
        <v>199</v>
      </c>
      <c r="B5" s="1186"/>
      <c r="C5" s="1187"/>
      <c r="D5" s="552"/>
      <c r="E5" s="1200" t="s">
        <v>98</v>
      </c>
      <c r="F5" s="1201"/>
      <c r="G5" s="1201"/>
      <c r="H5" s="1202"/>
      <c r="I5" s="552"/>
      <c r="J5" s="1200" t="s">
        <v>99</v>
      </c>
      <c r="K5" s="1201"/>
      <c r="L5" s="1201"/>
      <c r="M5" s="1202"/>
      <c r="N5" s="552"/>
      <c r="O5" s="1200" t="s">
        <v>136</v>
      </c>
      <c r="P5" s="1201"/>
      <c r="Q5" s="1201"/>
      <c r="R5" s="1202"/>
    </row>
    <row r="6" spans="1:22" ht="21" customHeight="1" x14ac:dyDescent="0.2">
      <c r="A6" s="1188"/>
      <c r="B6" s="1189"/>
      <c r="C6" s="1190"/>
      <c r="D6" s="552"/>
      <c r="E6" s="1206" t="s">
        <v>119</v>
      </c>
      <c r="F6" s="1203" t="s">
        <v>758</v>
      </c>
      <c r="G6" s="1208"/>
      <c r="H6" s="1204"/>
      <c r="I6" s="557"/>
      <c r="J6" s="1206" t="s">
        <v>119</v>
      </c>
      <c r="K6" s="1203" t="s">
        <v>758</v>
      </c>
      <c r="L6" s="1208"/>
      <c r="M6" s="1204"/>
      <c r="N6" s="557"/>
      <c r="O6" s="1206" t="s">
        <v>119</v>
      </c>
      <c r="P6" s="1203" t="s">
        <v>758</v>
      </c>
      <c r="Q6" s="1208"/>
      <c r="R6" s="1204"/>
    </row>
    <row r="7" spans="1:22" ht="23.25" customHeight="1" x14ac:dyDescent="0.2">
      <c r="A7" s="1191"/>
      <c r="B7" s="1192"/>
      <c r="C7" s="1193"/>
      <c r="D7" s="552"/>
      <c r="E7" s="1207"/>
      <c r="F7" s="934" t="s">
        <v>759</v>
      </c>
      <c r="G7" s="934" t="s">
        <v>760</v>
      </c>
      <c r="H7" s="1084" t="s">
        <v>465</v>
      </c>
      <c r="I7" s="557"/>
      <c r="J7" s="1207"/>
      <c r="K7" s="934" t="s">
        <v>759</v>
      </c>
      <c r="L7" s="934" t="s">
        <v>760</v>
      </c>
      <c r="M7" s="1084" t="s">
        <v>465</v>
      </c>
      <c r="N7" s="557"/>
      <c r="O7" s="1207"/>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4.45" customHeight="1" x14ac:dyDescent="0.2">
      <c r="A9" s="239">
        <v>2000</v>
      </c>
      <c r="B9" s="240" t="s">
        <v>119</v>
      </c>
      <c r="C9" s="241"/>
      <c r="D9" s="110"/>
      <c r="E9" s="245">
        <v>2949149</v>
      </c>
      <c r="F9" s="270">
        <v>2732565</v>
      </c>
      <c r="G9" s="247">
        <v>215870</v>
      </c>
      <c r="H9" s="248">
        <v>714</v>
      </c>
      <c r="I9" s="113"/>
      <c r="J9" s="245">
        <v>896535757.02999842</v>
      </c>
      <c r="K9" s="270">
        <v>864465806.18999851</v>
      </c>
      <c r="L9" s="247">
        <v>31785067.649999999</v>
      </c>
      <c r="M9" s="248">
        <v>284883.189999995</v>
      </c>
      <c r="N9" s="115"/>
      <c r="O9" s="252">
        <f t="shared" ref="O9:P16" si="0">J9/E9</f>
        <v>303.99812184124926</v>
      </c>
      <c r="P9" s="251">
        <f t="shared" si="0"/>
        <v>316.35690502879106</v>
      </c>
      <c r="Q9" s="251">
        <f t="shared" ref="Q9:Q16" si="1">L9/G9</f>
        <v>147.24170866725342</v>
      </c>
      <c r="R9" s="253">
        <f t="shared" ref="R9:R16" si="2">M9/H9</f>
        <v>398.99606442576328</v>
      </c>
    </row>
    <row r="10" spans="1:22" s="130" customFormat="1" ht="14.45" customHeight="1" x14ac:dyDescent="0.2">
      <c r="A10" s="242">
        <v>2001</v>
      </c>
      <c r="B10" s="115" t="s">
        <v>119</v>
      </c>
      <c r="C10" s="243"/>
      <c r="D10" s="109"/>
      <c r="E10" s="249">
        <v>2856334</v>
      </c>
      <c r="F10" s="188">
        <v>2677014</v>
      </c>
      <c r="G10" s="131">
        <v>178675</v>
      </c>
      <c r="H10" s="250">
        <v>645</v>
      </c>
      <c r="I10" s="129"/>
      <c r="J10" s="249">
        <v>970615974.48000157</v>
      </c>
      <c r="K10" s="188">
        <v>939553136.65000165</v>
      </c>
      <c r="L10" s="131">
        <v>30769913.399999999</v>
      </c>
      <c r="M10" s="250">
        <v>292924.43000001321</v>
      </c>
      <c r="N10" s="109"/>
      <c r="O10" s="254">
        <f t="shared" si="0"/>
        <v>339.81179178625524</v>
      </c>
      <c r="P10" s="134">
        <f t="shared" si="0"/>
        <v>350.97057267911248</v>
      </c>
      <c r="Q10" s="134">
        <f t="shared" si="1"/>
        <v>172.2116322932699</v>
      </c>
      <c r="R10" s="255">
        <f t="shared" si="2"/>
        <v>454.14640310079568</v>
      </c>
      <c r="T10" s="133"/>
    </row>
    <row r="11" spans="1:22" s="57" customFormat="1" ht="14.45" customHeight="1" x14ac:dyDescent="0.2">
      <c r="A11" s="242">
        <v>2002</v>
      </c>
      <c r="B11" s="115" t="s">
        <v>119</v>
      </c>
      <c r="C11" s="243"/>
      <c r="D11" s="109"/>
      <c r="E11" s="249">
        <v>3867564</v>
      </c>
      <c r="F11" s="188">
        <v>3582765</v>
      </c>
      <c r="G11" s="131">
        <v>284240</v>
      </c>
      <c r="H11" s="250">
        <v>559</v>
      </c>
      <c r="I11" s="129"/>
      <c r="J11" s="249">
        <v>1468356780.6700072</v>
      </c>
      <c r="K11" s="188">
        <v>1412486196.4700072</v>
      </c>
      <c r="L11" s="131">
        <v>55524280</v>
      </c>
      <c r="M11" s="250">
        <v>346304.20000001352</v>
      </c>
      <c r="N11" s="109"/>
      <c r="O11" s="254">
        <f t="shared" si="0"/>
        <v>379.65933612734199</v>
      </c>
      <c r="P11" s="134">
        <f t="shared" si="0"/>
        <v>394.24472341055224</v>
      </c>
      <c r="Q11" s="134">
        <f t="shared" si="1"/>
        <v>195.34294962003941</v>
      </c>
      <c r="R11" s="255">
        <f t="shared" si="2"/>
        <v>619.50661896245708</v>
      </c>
      <c r="T11" s="133"/>
    </row>
    <row r="12" spans="1:22" s="57" customFormat="1" ht="14.45" customHeight="1" x14ac:dyDescent="0.2">
      <c r="A12" s="242">
        <v>2003</v>
      </c>
      <c r="B12" s="115" t="s">
        <v>119</v>
      </c>
      <c r="C12" s="243"/>
      <c r="D12" s="109"/>
      <c r="E12" s="249">
        <v>3545376</v>
      </c>
      <c r="F12" s="188">
        <v>3309149</v>
      </c>
      <c r="G12" s="131">
        <v>235655</v>
      </c>
      <c r="H12" s="250">
        <v>572</v>
      </c>
      <c r="I12" s="129"/>
      <c r="J12" s="249">
        <v>1598961990.2000029</v>
      </c>
      <c r="K12" s="188">
        <v>1544192638.9600031</v>
      </c>
      <c r="L12" s="131">
        <v>54317236</v>
      </c>
      <c r="M12" s="250">
        <v>452115.23999996623</v>
      </c>
      <c r="N12" s="109"/>
      <c r="O12" s="254">
        <f t="shared" si="0"/>
        <v>450.99927065563793</v>
      </c>
      <c r="P12" s="134">
        <f t="shared" si="0"/>
        <v>466.64342976396745</v>
      </c>
      <c r="Q12" s="134">
        <f t="shared" si="1"/>
        <v>230.49473170524709</v>
      </c>
      <c r="R12" s="255">
        <f t="shared" si="2"/>
        <v>790.41125874119973</v>
      </c>
      <c r="T12" s="133"/>
    </row>
    <row r="13" spans="1:22" s="57" customFormat="1" ht="12.75" customHeight="1" x14ac:dyDescent="0.2">
      <c r="A13" s="242">
        <v>2004</v>
      </c>
      <c r="B13" s="115" t="s">
        <v>119</v>
      </c>
      <c r="C13" s="243"/>
      <c r="D13" s="109"/>
      <c r="E13" s="249">
        <v>3993529</v>
      </c>
      <c r="F13" s="188">
        <v>3534436</v>
      </c>
      <c r="G13" s="131">
        <v>458258</v>
      </c>
      <c r="H13" s="250">
        <v>835</v>
      </c>
      <c r="I13" s="129"/>
      <c r="J13" s="249">
        <v>1883544019.1000028</v>
      </c>
      <c r="K13" s="188">
        <v>1767528002.4800029</v>
      </c>
      <c r="L13" s="131">
        <v>115415890</v>
      </c>
      <c r="M13" s="250">
        <v>600126.6199999688</v>
      </c>
      <c r="N13" s="109"/>
      <c r="O13" s="254">
        <f t="shared" si="0"/>
        <v>471.64901496896675</v>
      </c>
      <c r="P13" s="134">
        <f t="shared" si="0"/>
        <v>500.08770917906077</v>
      </c>
      <c r="Q13" s="134">
        <f t="shared" si="1"/>
        <v>251.85788355031445</v>
      </c>
      <c r="R13" s="255">
        <f t="shared" si="2"/>
        <v>718.71451497002249</v>
      </c>
      <c r="T13" s="133"/>
    </row>
    <row r="14" spans="1:22" s="57" customFormat="1" ht="12.75" customHeight="1" x14ac:dyDescent="0.2">
      <c r="A14" s="242">
        <v>2005</v>
      </c>
      <c r="B14" s="115" t="s">
        <v>119</v>
      </c>
      <c r="C14" s="243"/>
      <c r="D14" s="109"/>
      <c r="E14" s="249">
        <v>3955724</v>
      </c>
      <c r="F14" s="188">
        <v>3637417</v>
      </c>
      <c r="G14" s="131">
        <v>317655</v>
      </c>
      <c r="H14" s="250">
        <v>652</v>
      </c>
      <c r="I14" s="129"/>
      <c r="J14" s="249">
        <v>2076160709.1999991</v>
      </c>
      <c r="K14" s="188">
        <v>1984578371.2999992</v>
      </c>
      <c r="L14" s="131">
        <v>91092899</v>
      </c>
      <c r="M14" s="250">
        <v>489438.90000000608</v>
      </c>
      <c r="N14" s="109"/>
      <c r="O14" s="254">
        <f t="shared" si="0"/>
        <v>524.8497390616734</v>
      </c>
      <c r="P14" s="134">
        <f t="shared" si="0"/>
        <v>545.60100513633688</v>
      </c>
      <c r="Q14" s="134">
        <f t="shared" si="1"/>
        <v>286.76677212699315</v>
      </c>
      <c r="R14" s="255">
        <f t="shared" si="2"/>
        <v>750.67315950921181</v>
      </c>
      <c r="T14" s="133"/>
    </row>
    <row r="15" spans="1:22" s="133" customFormat="1" ht="12" customHeight="1" x14ac:dyDescent="0.2">
      <c r="A15" s="242">
        <v>2006</v>
      </c>
      <c r="B15" s="115" t="s">
        <v>119</v>
      </c>
      <c r="C15" s="259"/>
      <c r="D15" s="115"/>
      <c r="E15" s="249">
        <v>4238816</v>
      </c>
      <c r="F15" s="188">
        <v>3932623</v>
      </c>
      <c r="G15" s="131">
        <v>305493</v>
      </c>
      <c r="H15" s="250">
        <v>700</v>
      </c>
      <c r="I15" s="131"/>
      <c r="J15" s="249">
        <v>2454718848.8000002</v>
      </c>
      <c r="K15" s="188">
        <v>2351066546.0999999</v>
      </c>
      <c r="L15" s="131">
        <v>103022255.64999999</v>
      </c>
      <c r="M15" s="250">
        <v>630047.04999997676</v>
      </c>
      <c r="N15" s="115"/>
      <c r="O15" s="254">
        <f t="shared" si="0"/>
        <v>579.1048370110899</v>
      </c>
      <c r="P15" s="134">
        <f t="shared" si="0"/>
        <v>597.83674817036876</v>
      </c>
      <c r="Q15" s="134">
        <f t="shared" si="1"/>
        <v>337.23278651229322</v>
      </c>
      <c r="R15" s="255">
        <f t="shared" si="2"/>
        <v>900.06721428568108</v>
      </c>
      <c r="S15" s="131"/>
      <c r="U15" s="131"/>
      <c r="V15" s="131"/>
    </row>
    <row r="16" spans="1:22" s="133" customFormat="1" ht="14.45" customHeight="1" x14ac:dyDescent="0.2">
      <c r="A16" s="242">
        <v>2007</v>
      </c>
      <c r="B16" s="115" t="s">
        <v>119</v>
      </c>
      <c r="C16" s="259"/>
      <c r="D16" s="115"/>
      <c r="E16" s="249">
        <v>4173350</v>
      </c>
      <c r="F16" s="188">
        <v>3846213</v>
      </c>
      <c r="G16" s="131">
        <v>326509</v>
      </c>
      <c r="H16" s="250">
        <v>628</v>
      </c>
      <c r="I16" s="131"/>
      <c r="J16" s="249">
        <v>2565614482.6300001</v>
      </c>
      <c r="K16" s="188">
        <v>2442972963.0899997</v>
      </c>
      <c r="L16" s="131">
        <v>122059720.80000001</v>
      </c>
      <c r="M16" s="250">
        <v>581798.74000000057</v>
      </c>
      <c r="N16" s="115"/>
      <c r="O16" s="254">
        <f t="shared" si="0"/>
        <v>614.76139854792916</v>
      </c>
      <c r="P16" s="134">
        <f t="shared" si="0"/>
        <v>635.16320159335942</v>
      </c>
      <c r="Q16" s="134">
        <f t="shared" si="1"/>
        <v>373.83263799772749</v>
      </c>
      <c r="R16" s="255">
        <f t="shared" si="2"/>
        <v>926.4311146496824</v>
      </c>
      <c r="S16" s="611"/>
      <c r="U16" s="131"/>
      <c r="V16" s="131"/>
    </row>
    <row r="17" spans="1:22" s="133" customFormat="1" ht="12.75" customHeight="1" x14ac:dyDescent="0.2">
      <c r="A17" s="242">
        <v>2008</v>
      </c>
      <c r="B17" s="115" t="s">
        <v>119</v>
      </c>
      <c r="C17" s="259"/>
      <c r="D17" s="115"/>
      <c r="E17" s="249">
        <f>SUM(E18:E29)</f>
        <v>4461842</v>
      </c>
      <c r="F17" s="188">
        <f>SUM(F18:F29)</f>
        <v>4083135</v>
      </c>
      <c r="G17" s="131">
        <f>SUM(G18:G29)</f>
        <v>377324</v>
      </c>
      <c r="H17" s="250">
        <f>SUM(H18:H29)</f>
        <v>1383</v>
      </c>
      <c r="I17" s="131"/>
      <c r="J17" s="249">
        <f>SUM(J18:J29)</f>
        <v>2939609021.6600003</v>
      </c>
      <c r="K17" s="188">
        <f>SUM(K18:K29)</f>
        <v>2783625364.75</v>
      </c>
      <c r="L17" s="131">
        <f>SUM(L18:L29)</f>
        <v>154770466.56</v>
      </c>
      <c r="M17" s="250">
        <f>SUM(M18:M29)</f>
        <v>1213190.3500000746</v>
      </c>
      <c r="N17" s="115"/>
      <c r="O17" s="254">
        <f t="shared" ref="O17:O80" si="3">J17/E17</f>
        <v>658.83306079865679</v>
      </c>
      <c r="P17" s="134">
        <f t="shared" ref="P17:P80" si="4">K17/F17</f>
        <v>681.73728391297368</v>
      </c>
      <c r="Q17" s="134">
        <f t="shared" ref="Q17:Q80" si="5">L17/G17</f>
        <v>410.17922676532635</v>
      </c>
      <c r="R17" s="255">
        <f t="shared" ref="R17:R80" si="6">M17/H17</f>
        <v>877.21644974698086</v>
      </c>
      <c r="S17" s="611"/>
      <c r="U17" s="131"/>
      <c r="V17" s="131"/>
    </row>
    <row r="18" spans="1:22" s="133" customFormat="1" ht="12.75" hidden="1" customHeight="1" x14ac:dyDescent="0.2">
      <c r="A18" s="490"/>
      <c r="B18" s="109" t="s">
        <v>30</v>
      </c>
      <c r="C18" s="243"/>
      <c r="D18" s="109"/>
      <c r="E18" s="622">
        <v>326902</v>
      </c>
      <c r="F18" s="139">
        <v>299852</v>
      </c>
      <c r="G18" s="112">
        <v>26959</v>
      </c>
      <c r="H18" s="623">
        <v>91</v>
      </c>
      <c r="I18" s="109"/>
      <c r="J18" s="622">
        <v>207637453.00000003</v>
      </c>
      <c r="K18" s="139">
        <v>197323011.54000002</v>
      </c>
      <c r="L18" s="112">
        <v>10244420</v>
      </c>
      <c r="M18" s="623">
        <v>70021.460000012099</v>
      </c>
      <c r="N18" s="109"/>
      <c r="O18" s="615">
        <f t="shared" si="3"/>
        <v>635.16727643146885</v>
      </c>
      <c r="P18" s="128">
        <f t="shared" si="4"/>
        <v>658.06801868922014</v>
      </c>
      <c r="Q18" s="128">
        <f t="shared" si="5"/>
        <v>380</v>
      </c>
      <c r="R18" s="616">
        <f t="shared" si="6"/>
        <v>769.46659340672636</v>
      </c>
    </row>
    <row r="19" spans="1:22" s="133" customFormat="1" ht="11.25" hidden="1" customHeight="1" x14ac:dyDescent="0.2">
      <c r="A19" s="490"/>
      <c r="B19" s="385" t="s">
        <v>31</v>
      </c>
      <c r="C19" s="491"/>
      <c r="D19" s="381"/>
      <c r="E19" s="492">
        <v>320337</v>
      </c>
      <c r="F19" s="500">
        <v>295229</v>
      </c>
      <c r="G19" s="488">
        <v>25004</v>
      </c>
      <c r="H19" s="493">
        <v>104</v>
      </c>
      <c r="I19" s="381"/>
      <c r="J19" s="492">
        <v>204693816.44</v>
      </c>
      <c r="K19" s="500">
        <v>195112066.66</v>
      </c>
      <c r="L19" s="488">
        <v>9501520</v>
      </c>
      <c r="M19" s="493">
        <v>80229.780000008206</v>
      </c>
      <c r="N19" s="381"/>
      <c r="O19" s="494">
        <f t="shared" si="3"/>
        <v>638.99523451864752</v>
      </c>
      <c r="P19" s="495">
        <f t="shared" si="4"/>
        <v>660.88381107547025</v>
      </c>
      <c r="Q19" s="495">
        <f t="shared" si="5"/>
        <v>380</v>
      </c>
      <c r="R19" s="496">
        <f t="shared" si="6"/>
        <v>771.44019230777121</v>
      </c>
    </row>
    <row r="20" spans="1:22" s="497" customFormat="1" ht="12.75" hidden="1" customHeight="1" x14ac:dyDescent="0.2">
      <c r="A20" s="490"/>
      <c r="B20" s="385" t="s">
        <v>300</v>
      </c>
      <c r="C20" s="491"/>
      <c r="D20" s="385"/>
      <c r="E20" s="492">
        <v>362232</v>
      </c>
      <c r="F20" s="500">
        <v>333571</v>
      </c>
      <c r="G20" s="488">
        <v>28590</v>
      </c>
      <c r="H20" s="493">
        <v>71</v>
      </c>
      <c r="I20" s="385"/>
      <c r="J20" s="492">
        <v>248737696.27000004</v>
      </c>
      <c r="K20" s="500">
        <v>236812853.65000004</v>
      </c>
      <c r="L20" s="488">
        <v>11864850</v>
      </c>
      <c r="M20" s="493">
        <v>59992.620000004303</v>
      </c>
      <c r="N20" s="385"/>
      <c r="O20" s="494">
        <f t="shared" si="3"/>
        <v>686.68062531747626</v>
      </c>
      <c r="P20" s="495">
        <f t="shared" si="4"/>
        <v>709.93237916365638</v>
      </c>
      <c r="Q20" s="495">
        <f t="shared" si="5"/>
        <v>415</v>
      </c>
      <c r="R20" s="496">
        <f t="shared" si="6"/>
        <v>844.96647887330005</v>
      </c>
      <c r="S20" s="133"/>
      <c r="T20" s="133"/>
    </row>
    <row r="21" spans="1:22" s="497" customFormat="1" ht="12.75" hidden="1" customHeight="1" x14ac:dyDescent="0.2">
      <c r="A21" s="490"/>
      <c r="B21" s="385" t="s">
        <v>32</v>
      </c>
      <c r="C21" s="491"/>
      <c r="D21" s="385"/>
      <c r="E21" s="492">
        <v>398559</v>
      </c>
      <c r="F21" s="500">
        <v>366168</v>
      </c>
      <c r="G21" s="488">
        <v>32270</v>
      </c>
      <c r="H21" s="493">
        <v>121</v>
      </c>
      <c r="I21" s="385"/>
      <c r="J21" s="492">
        <v>264596981.67000002</v>
      </c>
      <c r="K21" s="500">
        <v>251104433.09</v>
      </c>
      <c r="L21" s="488">
        <v>13392050</v>
      </c>
      <c r="M21" s="493">
        <v>100498.580000003</v>
      </c>
      <c r="N21" s="385"/>
      <c r="O21" s="494">
        <f t="shared" si="3"/>
        <v>663.88409663312086</v>
      </c>
      <c r="P21" s="495">
        <f t="shared" si="4"/>
        <v>685.76290962072051</v>
      </c>
      <c r="Q21" s="495">
        <f t="shared" si="5"/>
        <v>415</v>
      </c>
      <c r="R21" s="496">
        <f t="shared" si="6"/>
        <v>830.56677685952889</v>
      </c>
      <c r="S21" s="133"/>
      <c r="T21" s="133"/>
    </row>
    <row r="22" spans="1:22" s="133" customFormat="1" ht="12.75" hidden="1" customHeight="1" x14ac:dyDescent="0.2">
      <c r="A22" s="490"/>
      <c r="B22" s="385" t="s">
        <v>33</v>
      </c>
      <c r="C22" s="491"/>
      <c r="D22" s="385"/>
      <c r="E22" s="492">
        <v>373243</v>
      </c>
      <c r="F22" s="500">
        <v>342594</v>
      </c>
      <c r="G22" s="488">
        <v>30565</v>
      </c>
      <c r="H22" s="493">
        <v>84</v>
      </c>
      <c r="I22" s="385"/>
      <c r="J22" s="492">
        <v>246232787.71000004</v>
      </c>
      <c r="K22" s="500">
        <v>233479465.69000003</v>
      </c>
      <c r="L22" s="488">
        <v>12684578.75</v>
      </c>
      <c r="M22" s="493">
        <v>68743.270000005097</v>
      </c>
      <c r="N22" s="385"/>
      <c r="O22" s="494">
        <f t="shared" si="3"/>
        <v>659.71173661662783</v>
      </c>
      <c r="P22" s="495">
        <f t="shared" si="4"/>
        <v>681.50482988610429</v>
      </c>
      <c r="Q22" s="495">
        <f t="shared" si="5"/>
        <v>415.00339440536561</v>
      </c>
      <c r="R22" s="496">
        <f t="shared" si="6"/>
        <v>818.37226190482261</v>
      </c>
    </row>
    <row r="23" spans="1:22" s="133" customFormat="1" ht="12.75" hidden="1" customHeight="1" x14ac:dyDescent="0.2">
      <c r="A23" s="490"/>
      <c r="B23" s="385" t="s">
        <v>34</v>
      </c>
      <c r="C23" s="491"/>
      <c r="D23" s="385"/>
      <c r="E23" s="492">
        <v>384678</v>
      </c>
      <c r="F23" s="500">
        <v>351981</v>
      </c>
      <c r="G23" s="488">
        <v>32585</v>
      </c>
      <c r="H23" s="493">
        <v>112</v>
      </c>
      <c r="I23" s="385"/>
      <c r="J23" s="492">
        <v>254114666.13</v>
      </c>
      <c r="K23" s="500">
        <v>240489961.63999999</v>
      </c>
      <c r="L23" s="488">
        <v>13522567.5</v>
      </c>
      <c r="M23" s="493">
        <v>102136.990000002</v>
      </c>
      <c r="N23" s="385"/>
      <c r="O23" s="494">
        <f t="shared" si="3"/>
        <v>660.59058779030772</v>
      </c>
      <c r="P23" s="495">
        <f t="shared" si="4"/>
        <v>683.24699810501136</v>
      </c>
      <c r="Q23" s="495">
        <f t="shared" si="5"/>
        <v>414.99363203928186</v>
      </c>
      <c r="R23" s="496">
        <f t="shared" si="6"/>
        <v>911.93741071430361</v>
      </c>
    </row>
    <row r="24" spans="1:22" s="133" customFormat="1" ht="12.75" hidden="1" customHeight="1" x14ac:dyDescent="0.2">
      <c r="A24" s="490"/>
      <c r="B24" s="385" t="s">
        <v>35</v>
      </c>
      <c r="C24" s="491"/>
      <c r="D24" s="385"/>
      <c r="E24" s="492">
        <v>384130</v>
      </c>
      <c r="F24" s="500">
        <v>349452</v>
      </c>
      <c r="G24" s="488">
        <v>34578</v>
      </c>
      <c r="H24" s="493">
        <v>100</v>
      </c>
      <c r="I24" s="385"/>
      <c r="J24" s="492">
        <v>251723193.91999999</v>
      </c>
      <c r="K24" s="500">
        <v>237291406.09999999</v>
      </c>
      <c r="L24" s="488">
        <v>14349870</v>
      </c>
      <c r="M24" s="493">
        <v>81917.820000003107</v>
      </c>
      <c r="N24" s="385"/>
      <c r="O24" s="494">
        <f t="shared" si="3"/>
        <v>655.30730200713299</v>
      </c>
      <c r="P24" s="495">
        <f t="shared" si="4"/>
        <v>679.03862647802839</v>
      </c>
      <c r="Q24" s="495">
        <f t="shared" si="5"/>
        <v>415</v>
      </c>
      <c r="R24" s="496">
        <f t="shared" si="6"/>
        <v>819.1782000000311</v>
      </c>
    </row>
    <row r="25" spans="1:22" s="133" customFormat="1" ht="12.75" hidden="1" customHeight="1" x14ac:dyDescent="0.2">
      <c r="A25" s="490"/>
      <c r="B25" s="385" t="s">
        <v>184</v>
      </c>
      <c r="C25" s="491"/>
      <c r="D25" s="385"/>
      <c r="E25" s="492">
        <v>369412</v>
      </c>
      <c r="F25" s="500">
        <v>343233</v>
      </c>
      <c r="G25" s="488">
        <v>26041</v>
      </c>
      <c r="H25" s="493">
        <v>138</v>
      </c>
      <c r="I25" s="385"/>
      <c r="J25" s="492">
        <v>247457046.73999998</v>
      </c>
      <c r="K25" s="500">
        <v>236517002.28999999</v>
      </c>
      <c r="L25" s="488">
        <v>10807015</v>
      </c>
      <c r="M25" s="493">
        <v>133029.45000000001</v>
      </c>
      <c r="N25" s="385"/>
      <c r="O25" s="494">
        <f t="shared" si="3"/>
        <v>669.86737501759546</v>
      </c>
      <c r="P25" s="495">
        <f t="shared" si="4"/>
        <v>689.08584632013822</v>
      </c>
      <c r="Q25" s="495">
        <f t="shared" si="5"/>
        <v>415</v>
      </c>
      <c r="R25" s="496">
        <f t="shared" si="6"/>
        <v>963.98152173913047</v>
      </c>
    </row>
    <row r="26" spans="1:22" s="133" customFormat="1" ht="12.75" hidden="1" customHeight="1" x14ac:dyDescent="0.2">
      <c r="A26" s="490"/>
      <c r="B26" s="385" t="s">
        <v>129</v>
      </c>
      <c r="C26" s="491"/>
      <c r="D26" s="385"/>
      <c r="E26" s="492">
        <v>417260</v>
      </c>
      <c r="F26" s="500">
        <v>376159</v>
      </c>
      <c r="G26" s="488">
        <v>40963</v>
      </c>
      <c r="H26" s="493">
        <v>138</v>
      </c>
      <c r="I26" s="385"/>
      <c r="J26" s="492">
        <v>274231312.53000003</v>
      </c>
      <c r="K26" s="500">
        <v>257095089.77000001</v>
      </c>
      <c r="L26" s="488">
        <v>16999683.18</v>
      </c>
      <c r="M26" s="493">
        <v>136539.580000015</v>
      </c>
      <c r="N26" s="385"/>
      <c r="O26" s="494">
        <f t="shared" si="3"/>
        <v>657.21926983175968</v>
      </c>
      <c r="P26" s="495">
        <f t="shared" si="4"/>
        <v>683.47451415491855</v>
      </c>
      <c r="Q26" s="495">
        <f t="shared" si="5"/>
        <v>415.00093206064008</v>
      </c>
      <c r="R26" s="496">
        <f t="shared" si="6"/>
        <v>989.41724637692027</v>
      </c>
    </row>
    <row r="27" spans="1:22" s="497" customFormat="1" ht="12.75" hidden="1" customHeight="1" x14ac:dyDescent="0.2">
      <c r="A27" s="490"/>
      <c r="B27" s="385" t="s">
        <v>130</v>
      </c>
      <c r="C27" s="499"/>
      <c r="D27" s="385"/>
      <c r="E27" s="498">
        <v>410310</v>
      </c>
      <c r="F27" s="500">
        <v>373101</v>
      </c>
      <c r="G27" s="488">
        <v>37098</v>
      </c>
      <c r="H27" s="493">
        <v>111</v>
      </c>
      <c r="I27" s="385"/>
      <c r="J27" s="492">
        <v>269709044.47999996</v>
      </c>
      <c r="K27" s="500">
        <v>254207147.68999997</v>
      </c>
      <c r="L27" s="488">
        <v>15395670</v>
      </c>
      <c r="M27" s="493">
        <v>106226.790000004</v>
      </c>
      <c r="N27" s="385"/>
      <c r="O27" s="494">
        <f t="shared" si="3"/>
        <v>657.32993219760658</v>
      </c>
      <c r="P27" s="495">
        <f t="shared" si="4"/>
        <v>681.33601274185799</v>
      </c>
      <c r="Q27" s="495">
        <f t="shared" si="5"/>
        <v>415</v>
      </c>
      <c r="R27" s="496">
        <f t="shared" si="6"/>
        <v>956.99810810814415</v>
      </c>
      <c r="S27" s="133"/>
      <c r="T27" s="133"/>
    </row>
    <row r="28" spans="1:22" s="133" customFormat="1" ht="12.75" hidden="1" customHeight="1" x14ac:dyDescent="0.2">
      <c r="A28" s="490"/>
      <c r="B28" s="385" t="s">
        <v>185</v>
      </c>
      <c r="C28" s="499"/>
      <c r="D28" s="385"/>
      <c r="E28" s="498">
        <v>371017</v>
      </c>
      <c r="F28" s="500">
        <v>337876</v>
      </c>
      <c r="G28" s="488">
        <v>33017</v>
      </c>
      <c r="H28" s="493">
        <v>124</v>
      </c>
      <c r="I28" s="385"/>
      <c r="J28" s="492">
        <v>243487035.69999999</v>
      </c>
      <c r="K28" s="500">
        <v>229683193.25</v>
      </c>
      <c r="L28" s="488">
        <v>13701852.880000001</v>
      </c>
      <c r="M28" s="493">
        <v>101989.570000005</v>
      </c>
      <c r="N28" s="385"/>
      <c r="O28" s="494">
        <f t="shared" si="3"/>
        <v>656.26921596584521</v>
      </c>
      <c r="P28" s="495">
        <f t="shared" si="4"/>
        <v>679.78546345404823</v>
      </c>
      <c r="Q28" s="495">
        <f t="shared" si="5"/>
        <v>414.99387830511557</v>
      </c>
      <c r="R28" s="496">
        <f t="shared" si="6"/>
        <v>822.49653225810482</v>
      </c>
    </row>
    <row r="29" spans="1:22" s="133" customFormat="1" ht="12.75" hidden="1" customHeight="1" x14ac:dyDescent="0.2">
      <c r="A29" s="490"/>
      <c r="B29" s="385" t="s">
        <v>186</v>
      </c>
      <c r="C29" s="499"/>
      <c r="D29" s="385"/>
      <c r="E29" s="498">
        <v>343762</v>
      </c>
      <c r="F29" s="500">
        <v>313919</v>
      </c>
      <c r="G29" s="488">
        <v>29654</v>
      </c>
      <c r="H29" s="493">
        <v>189</v>
      </c>
      <c r="I29" s="385"/>
      <c r="J29" s="492">
        <v>226987987.06999999</v>
      </c>
      <c r="K29" s="500">
        <v>214509733.37999997</v>
      </c>
      <c r="L29" s="488">
        <v>12306389.25</v>
      </c>
      <c r="M29" s="493">
        <v>171864.44000001301</v>
      </c>
      <c r="N29" s="385"/>
      <c r="O29" s="494">
        <f t="shared" si="3"/>
        <v>660.3056389886026</v>
      </c>
      <c r="P29" s="495">
        <f t="shared" si="4"/>
        <v>683.32828971804815</v>
      </c>
      <c r="Q29" s="495">
        <f t="shared" si="5"/>
        <v>414.99930026303366</v>
      </c>
      <c r="R29" s="496">
        <f t="shared" si="6"/>
        <v>909.33566137573018</v>
      </c>
    </row>
    <row r="30" spans="1:22" s="133" customFormat="1" ht="12.75" customHeight="1" x14ac:dyDescent="0.2">
      <c r="A30" s="887">
        <v>2009</v>
      </c>
      <c r="B30" s="381" t="s">
        <v>119</v>
      </c>
      <c r="C30" s="604"/>
      <c r="D30" s="381"/>
      <c r="E30" s="249">
        <f>SUM(E31:E42)</f>
        <v>4473905</v>
      </c>
      <c r="F30" s="188">
        <f>SUM(F31:F42)</f>
        <v>4108220</v>
      </c>
      <c r="G30" s="131">
        <f>SUM(G31:G42)</f>
        <v>362090</v>
      </c>
      <c r="H30" s="250">
        <f>SUM(H31:H42)</f>
        <v>3595</v>
      </c>
      <c r="I30" s="381"/>
      <c r="J30" s="249">
        <f>SUM(J31:J42)</f>
        <v>3183818356.3699999</v>
      </c>
      <c r="K30" s="188">
        <f>SUM(K31:K42)</f>
        <v>3013322875.5699987</v>
      </c>
      <c r="L30" s="131">
        <f>SUM(L31:L42)</f>
        <v>167087472.03</v>
      </c>
      <c r="M30" s="250">
        <f>SUM(M31:M42)</f>
        <v>3408008.7700009057</v>
      </c>
      <c r="N30" s="381"/>
      <c r="O30" s="606">
        <f t="shared" si="3"/>
        <v>711.64192274310699</v>
      </c>
      <c r="P30" s="602">
        <f t="shared" si="4"/>
        <v>733.48624844093035</v>
      </c>
      <c r="Q30" s="602">
        <f t="shared" si="5"/>
        <v>461.45287643955925</v>
      </c>
      <c r="R30" s="607">
        <f t="shared" si="6"/>
        <v>947.98574965254682</v>
      </c>
    </row>
    <row r="31" spans="1:22" s="133" customFormat="1" ht="12.75" hidden="1" customHeight="1" x14ac:dyDescent="0.2">
      <c r="A31" s="887"/>
      <c r="B31" s="385" t="s">
        <v>30</v>
      </c>
      <c r="C31" s="499"/>
      <c r="D31" s="385"/>
      <c r="E31" s="498">
        <v>324225</v>
      </c>
      <c r="F31" s="500">
        <v>298339</v>
      </c>
      <c r="G31" s="488">
        <v>25717</v>
      </c>
      <c r="H31" s="493">
        <v>169</v>
      </c>
      <c r="I31" s="385"/>
      <c r="J31" s="492">
        <v>218031628.96000001</v>
      </c>
      <c r="K31" s="500">
        <v>207201397.02000001</v>
      </c>
      <c r="L31" s="488">
        <v>10674007.529999999</v>
      </c>
      <c r="M31" s="493">
        <v>156224.41000000399</v>
      </c>
      <c r="N31" s="385"/>
      <c r="O31" s="494">
        <f t="shared" si="3"/>
        <v>672.4701332716478</v>
      </c>
      <c r="P31" s="495">
        <f t="shared" si="4"/>
        <v>694.51663047740999</v>
      </c>
      <c r="Q31" s="495">
        <f t="shared" si="5"/>
        <v>415.05648131586105</v>
      </c>
      <c r="R31" s="496">
        <f t="shared" si="6"/>
        <v>924.40479289943187</v>
      </c>
    </row>
    <row r="32" spans="1:22" s="133" customFormat="1" ht="11.25" hidden="1" customHeight="1" x14ac:dyDescent="0.2">
      <c r="A32" s="887"/>
      <c r="B32" s="385" t="s">
        <v>31</v>
      </c>
      <c r="C32" s="499"/>
      <c r="D32" s="385"/>
      <c r="E32" s="498">
        <v>320393</v>
      </c>
      <c r="F32" s="500">
        <v>293573</v>
      </c>
      <c r="G32" s="488">
        <v>26717</v>
      </c>
      <c r="H32" s="493">
        <v>103</v>
      </c>
      <c r="I32" s="385"/>
      <c r="J32" s="492">
        <v>236016814.35000002</v>
      </c>
      <c r="K32" s="500">
        <v>223495210.98000002</v>
      </c>
      <c r="L32" s="488">
        <v>12422849.789999999</v>
      </c>
      <c r="M32" s="493">
        <v>98753.580000021495</v>
      </c>
      <c r="N32" s="385"/>
      <c r="O32" s="494">
        <f t="shared" si="3"/>
        <v>736.64784920394652</v>
      </c>
      <c r="P32" s="495">
        <f t="shared" si="4"/>
        <v>761.29348059937399</v>
      </c>
      <c r="Q32" s="495">
        <f t="shared" si="5"/>
        <v>464.97921884942167</v>
      </c>
      <c r="R32" s="496">
        <f t="shared" si="6"/>
        <v>958.77262135943204</v>
      </c>
    </row>
    <row r="33" spans="1:18" s="133" customFormat="1" ht="10.5" hidden="1" customHeight="1" x14ac:dyDescent="0.2">
      <c r="A33" s="887"/>
      <c r="B33" s="385" t="s">
        <v>300</v>
      </c>
      <c r="C33" s="499"/>
      <c r="D33" s="385"/>
      <c r="E33" s="498">
        <v>429440</v>
      </c>
      <c r="F33" s="500">
        <v>393936</v>
      </c>
      <c r="G33" s="488">
        <v>35259</v>
      </c>
      <c r="H33" s="493">
        <v>245</v>
      </c>
      <c r="I33" s="385"/>
      <c r="J33" s="492">
        <v>307222698.59000003</v>
      </c>
      <c r="K33" s="500">
        <v>290604223.20999998</v>
      </c>
      <c r="L33" s="488">
        <v>16395435</v>
      </c>
      <c r="M33" s="493">
        <v>223040.380000078</v>
      </c>
      <c r="N33" s="385"/>
      <c r="O33" s="494">
        <f t="shared" si="3"/>
        <v>715.40307980160219</v>
      </c>
      <c r="P33" s="495">
        <f t="shared" si="4"/>
        <v>737.6939990506072</v>
      </c>
      <c r="Q33" s="495">
        <f t="shared" si="5"/>
        <v>465</v>
      </c>
      <c r="R33" s="496">
        <f t="shared" si="6"/>
        <v>910.36889795950208</v>
      </c>
    </row>
    <row r="34" spans="1:18" s="133" customFormat="1" ht="12.75" hidden="1" customHeight="1" x14ac:dyDescent="0.2">
      <c r="A34" s="887"/>
      <c r="B34" s="385" t="s">
        <v>32</v>
      </c>
      <c r="C34" s="499"/>
      <c r="D34" s="385"/>
      <c r="E34" s="498">
        <v>391472</v>
      </c>
      <c r="F34" s="500">
        <v>358996</v>
      </c>
      <c r="G34" s="488">
        <v>32090</v>
      </c>
      <c r="H34" s="493">
        <v>386</v>
      </c>
      <c r="I34" s="385"/>
      <c r="J34" s="492">
        <v>277429158.18000001</v>
      </c>
      <c r="K34" s="500">
        <v>262148185.26999992</v>
      </c>
      <c r="L34" s="488">
        <v>14921787.220000001</v>
      </c>
      <c r="M34" s="493">
        <v>359185.69000007701</v>
      </c>
      <c r="N34" s="385"/>
      <c r="O34" s="494">
        <f t="shared" si="3"/>
        <v>708.68199559610912</v>
      </c>
      <c r="P34" s="495">
        <f t="shared" si="4"/>
        <v>730.2259224893869</v>
      </c>
      <c r="Q34" s="495">
        <f t="shared" si="5"/>
        <v>464.99804362729827</v>
      </c>
      <c r="R34" s="496">
        <f t="shared" si="6"/>
        <v>930.53287564786785</v>
      </c>
    </row>
    <row r="35" spans="1:18" s="133" customFormat="1" ht="12.75" hidden="1" customHeight="1" x14ac:dyDescent="0.2">
      <c r="A35" s="887"/>
      <c r="B35" s="385" t="s">
        <v>33</v>
      </c>
      <c r="C35" s="499"/>
      <c r="D35" s="385"/>
      <c r="E35" s="498">
        <v>381426</v>
      </c>
      <c r="F35" s="500">
        <v>348736</v>
      </c>
      <c r="G35" s="488">
        <v>32459</v>
      </c>
      <c r="H35" s="493">
        <v>231</v>
      </c>
      <c r="I35" s="385"/>
      <c r="J35" s="492">
        <v>268405759.47</v>
      </c>
      <c r="K35" s="500">
        <v>253090705.92999995</v>
      </c>
      <c r="L35" s="488">
        <v>15093528</v>
      </c>
      <c r="M35" s="493">
        <v>221525.540000062</v>
      </c>
      <c r="N35" s="385"/>
      <c r="O35" s="494">
        <f t="shared" si="3"/>
        <v>703.69025569835298</v>
      </c>
      <c r="P35" s="495">
        <f t="shared" si="4"/>
        <v>725.73725090039443</v>
      </c>
      <c r="Q35" s="495">
        <f t="shared" si="5"/>
        <v>465.00286515296222</v>
      </c>
      <c r="R35" s="496">
        <f t="shared" si="6"/>
        <v>958.98502164529009</v>
      </c>
    </row>
    <row r="36" spans="1:18" s="133" customFormat="1" ht="12.75" hidden="1" customHeight="1" x14ac:dyDescent="0.2">
      <c r="A36" s="887"/>
      <c r="B36" s="385" t="s">
        <v>34</v>
      </c>
      <c r="C36" s="499"/>
      <c r="D36" s="385"/>
      <c r="E36" s="498">
        <v>384470</v>
      </c>
      <c r="F36" s="500">
        <v>363154</v>
      </c>
      <c r="G36" s="488">
        <v>20905</v>
      </c>
      <c r="H36" s="493">
        <v>411</v>
      </c>
      <c r="I36" s="385"/>
      <c r="J36" s="492">
        <v>274933683.02000004</v>
      </c>
      <c r="K36" s="500">
        <v>264836337.65999997</v>
      </c>
      <c r="L36" s="488">
        <v>9721231.4000000004</v>
      </c>
      <c r="M36" s="493">
        <v>376113.96000007301</v>
      </c>
      <c r="N36" s="385"/>
      <c r="O36" s="494">
        <f t="shared" si="3"/>
        <v>715.09788285171805</v>
      </c>
      <c r="P36" s="495">
        <f t="shared" si="4"/>
        <v>729.26730164062621</v>
      </c>
      <c r="Q36" s="495">
        <f t="shared" si="5"/>
        <v>465.01944032528104</v>
      </c>
      <c r="R36" s="496">
        <f t="shared" si="6"/>
        <v>915.11912408776891</v>
      </c>
    </row>
    <row r="37" spans="1:18" s="133" customFormat="1" ht="12.75" hidden="1" customHeight="1" x14ac:dyDescent="0.2">
      <c r="A37" s="887"/>
      <c r="B37" s="385" t="s">
        <v>35</v>
      </c>
      <c r="C37" s="499"/>
      <c r="D37" s="385"/>
      <c r="E37" s="498">
        <v>379604</v>
      </c>
      <c r="F37" s="500">
        <v>358667</v>
      </c>
      <c r="G37" s="488">
        <v>20673</v>
      </c>
      <c r="H37" s="493">
        <v>264</v>
      </c>
      <c r="I37" s="385"/>
      <c r="J37" s="492">
        <v>268907762.94</v>
      </c>
      <c r="K37" s="500">
        <v>259036873.32999989</v>
      </c>
      <c r="L37" s="488">
        <v>9613000.8000000007</v>
      </c>
      <c r="M37" s="493">
        <v>257888.81000008399</v>
      </c>
      <c r="N37" s="385"/>
      <c r="O37" s="494">
        <f t="shared" si="3"/>
        <v>708.39022491859942</v>
      </c>
      <c r="P37" s="495">
        <f t="shared" si="4"/>
        <v>722.22109458076682</v>
      </c>
      <c r="Q37" s="495">
        <f t="shared" si="5"/>
        <v>465.00269917283418</v>
      </c>
      <c r="R37" s="496">
        <f t="shared" si="6"/>
        <v>976.85155303062118</v>
      </c>
    </row>
    <row r="38" spans="1:18" s="133" customFormat="1" ht="12.75" hidden="1" customHeight="1" x14ac:dyDescent="0.2">
      <c r="A38" s="887"/>
      <c r="B38" s="385" t="s">
        <v>184</v>
      </c>
      <c r="C38" s="499"/>
      <c r="D38" s="385"/>
      <c r="E38" s="498">
        <v>394787</v>
      </c>
      <c r="F38" s="500">
        <v>367070</v>
      </c>
      <c r="G38" s="488">
        <v>27443</v>
      </c>
      <c r="H38" s="493">
        <v>274</v>
      </c>
      <c r="I38" s="385"/>
      <c r="J38" s="492">
        <v>282627419.88999999</v>
      </c>
      <c r="K38" s="500">
        <v>269589510.6099999</v>
      </c>
      <c r="L38" s="488">
        <v>12760739.25</v>
      </c>
      <c r="M38" s="493">
        <v>277170.03000009398</v>
      </c>
      <c r="N38" s="385"/>
      <c r="O38" s="494">
        <f t="shared" si="3"/>
        <v>715.89849688566233</v>
      </c>
      <c r="P38" s="495">
        <f t="shared" si="4"/>
        <v>734.43623998147461</v>
      </c>
      <c r="Q38" s="495">
        <f t="shared" si="5"/>
        <v>464.99068068359873</v>
      </c>
      <c r="R38" s="496">
        <f t="shared" si="6"/>
        <v>1011.5694525550875</v>
      </c>
    </row>
    <row r="39" spans="1:18" s="133" customFormat="1" ht="11.25" hidden="1" customHeight="1" x14ac:dyDescent="0.2">
      <c r="A39" s="887"/>
      <c r="B39" s="385" t="s">
        <v>129</v>
      </c>
      <c r="C39" s="499"/>
      <c r="D39" s="385"/>
      <c r="E39" s="498">
        <v>402192</v>
      </c>
      <c r="F39" s="500">
        <v>362894</v>
      </c>
      <c r="G39" s="488">
        <v>38742</v>
      </c>
      <c r="H39" s="493">
        <v>556</v>
      </c>
      <c r="I39" s="385"/>
      <c r="J39" s="492">
        <v>288814511.00999999</v>
      </c>
      <c r="K39" s="500">
        <v>270289786.80999982</v>
      </c>
      <c r="L39" s="488">
        <v>18014797.5</v>
      </c>
      <c r="M39" s="493">
        <v>509926.70000015799</v>
      </c>
      <c r="N39" s="385"/>
      <c r="O39" s="494">
        <f t="shared" si="3"/>
        <v>718.10108358694356</v>
      </c>
      <c r="P39" s="495">
        <f t="shared" si="4"/>
        <v>744.81745856916848</v>
      </c>
      <c r="Q39" s="495">
        <f t="shared" si="5"/>
        <v>464.99399876103456</v>
      </c>
      <c r="R39" s="496">
        <f t="shared" si="6"/>
        <v>917.13435251826979</v>
      </c>
    </row>
    <row r="40" spans="1:18" s="133" customFormat="1" ht="12.75" hidden="1" customHeight="1" x14ac:dyDescent="0.2">
      <c r="A40" s="887"/>
      <c r="B40" s="385" t="s">
        <v>130</v>
      </c>
      <c r="C40" s="499"/>
      <c r="D40" s="385"/>
      <c r="E40" s="498">
        <v>378998</v>
      </c>
      <c r="F40" s="500">
        <v>340150</v>
      </c>
      <c r="G40" s="488">
        <v>38499</v>
      </c>
      <c r="H40" s="493">
        <v>349</v>
      </c>
      <c r="I40" s="385"/>
      <c r="J40" s="492">
        <v>269574478.11000001</v>
      </c>
      <c r="K40" s="500">
        <v>251345162.74999991</v>
      </c>
      <c r="L40" s="488">
        <v>17901902</v>
      </c>
      <c r="M40" s="493">
        <v>327413.36000009999</v>
      </c>
      <c r="N40" s="385"/>
      <c r="O40" s="494">
        <f t="shared" si="3"/>
        <v>711.28205982617328</v>
      </c>
      <c r="P40" s="495">
        <f t="shared" si="4"/>
        <v>738.92448258121385</v>
      </c>
      <c r="Q40" s="495">
        <f t="shared" si="5"/>
        <v>464.99654536481466</v>
      </c>
      <c r="R40" s="496">
        <f t="shared" si="6"/>
        <v>938.14716332406874</v>
      </c>
    </row>
    <row r="41" spans="1:18" s="133" customFormat="1" ht="12.75" hidden="1" customHeight="1" x14ac:dyDescent="0.2">
      <c r="A41" s="887"/>
      <c r="B41" s="385" t="s">
        <v>185</v>
      </c>
      <c r="C41" s="499"/>
      <c r="D41" s="385"/>
      <c r="E41" s="498">
        <v>377265</v>
      </c>
      <c r="F41" s="500">
        <v>340372</v>
      </c>
      <c r="G41" s="488">
        <v>36607</v>
      </c>
      <c r="H41" s="493">
        <v>286</v>
      </c>
      <c r="I41" s="385"/>
      <c r="J41" s="492">
        <v>270329620.29000002</v>
      </c>
      <c r="K41" s="500">
        <v>253012785.19999996</v>
      </c>
      <c r="L41" s="488">
        <v>17022255</v>
      </c>
      <c r="M41" s="493">
        <v>294580.09000006597</v>
      </c>
      <c r="N41" s="385"/>
      <c r="O41" s="494">
        <f t="shared" si="3"/>
        <v>716.55101928352758</v>
      </c>
      <c r="P41" s="495">
        <f t="shared" si="4"/>
        <v>743.34194704617289</v>
      </c>
      <c r="Q41" s="495">
        <f t="shared" si="5"/>
        <v>465</v>
      </c>
      <c r="R41" s="496">
        <f t="shared" si="6"/>
        <v>1030.0003146855454</v>
      </c>
    </row>
    <row r="42" spans="1:18" s="133" customFormat="1" ht="12.75" hidden="1" customHeight="1" x14ac:dyDescent="0.2">
      <c r="A42" s="887"/>
      <c r="B42" s="385" t="s">
        <v>186</v>
      </c>
      <c r="C42" s="499"/>
      <c r="D42" s="385"/>
      <c r="E42" s="498">
        <v>309633</v>
      </c>
      <c r="F42" s="500">
        <v>282333</v>
      </c>
      <c r="G42" s="488">
        <v>26979</v>
      </c>
      <c r="H42" s="493">
        <v>321</v>
      </c>
      <c r="I42" s="385"/>
      <c r="J42" s="492">
        <v>221524821.56</v>
      </c>
      <c r="K42" s="500">
        <v>208672696.79999992</v>
      </c>
      <c r="L42" s="488">
        <v>12545938.539999999</v>
      </c>
      <c r="M42" s="493">
        <v>306186.22000008798</v>
      </c>
      <c r="N42" s="385"/>
      <c r="O42" s="494">
        <f t="shared" si="3"/>
        <v>715.44319100354289</v>
      </c>
      <c r="P42" s="495">
        <f t="shared" si="4"/>
        <v>739.10133353168044</v>
      </c>
      <c r="Q42" s="495">
        <f t="shared" si="5"/>
        <v>465.02607731939651</v>
      </c>
      <c r="R42" s="496">
        <f t="shared" si="6"/>
        <v>953.85115264824913</v>
      </c>
    </row>
    <row r="43" spans="1:18" s="133" customFormat="1" ht="12.75" customHeight="1" x14ac:dyDescent="0.2">
      <c r="A43" s="887">
        <v>2010</v>
      </c>
      <c r="B43" s="381" t="s">
        <v>119</v>
      </c>
      <c r="C43" s="604"/>
      <c r="D43" s="381"/>
      <c r="E43" s="249">
        <f>SUM(E44:E55)</f>
        <v>4640120</v>
      </c>
      <c r="F43" s="188">
        <f>SUM(F44:F55)</f>
        <v>4261083</v>
      </c>
      <c r="G43" s="131">
        <f>SUM(G44:G55)</f>
        <v>376438</v>
      </c>
      <c r="H43" s="250">
        <f>SUM(H44:H55)</f>
        <v>2599</v>
      </c>
      <c r="I43" s="381"/>
      <c r="J43" s="249">
        <f>SUM(J44:J55)</f>
        <v>3581722281.1599998</v>
      </c>
      <c r="K43" s="188">
        <f>SUM(K44:K55)</f>
        <v>3387149314.0999994</v>
      </c>
      <c r="L43" s="131">
        <f>SUM(L44:L55)</f>
        <v>191746366.53</v>
      </c>
      <c r="M43" s="250">
        <f>SUM(M44:M55)</f>
        <v>2826600.5300007565</v>
      </c>
      <c r="N43" s="381"/>
      <c r="O43" s="606">
        <f t="shared" si="3"/>
        <v>771.90294241528238</v>
      </c>
      <c r="P43" s="602">
        <f t="shared" si="4"/>
        <v>794.90338819966644</v>
      </c>
      <c r="Q43" s="602">
        <f t="shared" si="5"/>
        <v>509.37037846869868</v>
      </c>
      <c r="R43" s="607">
        <f t="shared" si="6"/>
        <v>1087.5723470568512</v>
      </c>
    </row>
    <row r="44" spans="1:18" s="133" customFormat="1" ht="12.75" hidden="1" customHeight="1" x14ac:dyDescent="0.2">
      <c r="A44" s="887"/>
      <c r="B44" s="385" t="s">
        <v>30</v>
      </c>
      <c r="C44" s="499"/>
      <c r="D44" s="385"/>
      <c r="E44" s="498">
        <v>334679</v>
      </c>
      <c r="F44" s="500">
        <v>304098</v>
      </c>
      <c r="G44" s="488">
        <v>30390</v>
      </c>
      <c r="H44" s="493">
        <v>191</v>
      </c>
      <c r="I44" s="385"/>
      <c r="J44" s="492">
        <v>259278525.15999997</v>
      </c>
      <c r="K44" s="500">
        <v>243820853.20999992</v>
      </c>
      <c r="L44" s="488">
        <v>15259590</v>
      </c>
      <c r="M44" s="493">
        <v>198081.95000005799</v>
      </c>
      <c r="N44" s="385"/>
      <c r="O44" s="494">
        <f t="shared" si="3"/>
        <v>774.70807896521728</v>
      </c>
      <c r="P44" s="495">
        <f t="shared" si="4"/>
        <v>801.78381051503106</v>
      </c>
      <c r="Q44" s="495">
        <f t="shared" si="5"/>
        <v>502.12537018756171</v>
      </c>
      <c r="R44" s="496">
        <f t="shared" si="6"/>
        <v>1037.0782722516126</v>
      </c>
    </row>
    <row r="45" spans="1:18" s="133" customFormat="1" ht="12.75" hidden="1" customHeight="1" x14ac:dyDescent="0.2">
      <c r="A45" s="887"/>
      <c r="B45" s="385" t="s">
        <v>31</v>
      </c>
      <c r="C45" s="499"/>
      <c r="D45" s="385"/>
      <c r="E45" s="498">
        <v>313125</v>
      </c>
      <c r="F45" s="500">
        <v>284499</v>
      </c>
      <c r="G45" s="488">
        <v>28456</v>
      </c>
      <c r="H45" s="493">
        <v>170</v>
      </c>
      <c r="I45" s="385"/>
      <c r="J45" s="492">
        <v>242379859.76999998</v>
      </c>
      <c r="K45" s="500">
        <v>227693017.97999993</v>
      </c>
      <c r="L45" s="488">
        <v>14513037.869999999</v>
      </c>
      <c r="M45" s="493">
        <v>173803.92000003901</v>
      </c>
      <c r="N45" s="385"/>
      <c r="O45" s="494">
        <f t="shared" si="3"/>
        <v>774.06741643113764</v>
      </c>
      <c r="P45" s="495">
        <f t="shared" si="4"/>
        <v>800.32976558792802</v>
      </c>
      <c r="Q45" s="495">
        <f t="shared" si="5"/>
        <v>510.01679329491139</v>
      </c>
      <c r="R45" s="496">
        <f t="shared" si="6"/>
        <v>1022.3760000002295</v>
      </c>
    </row>
    <row r="46" spans="1:18" s="133" customFormat="1" ht="12.75" hidden="1" customHeight="1" x14ac:dyDescent="0.2">
      <c r="A46" s="887"/>
      <c r="B46" s="385" t="s">
        <v>300</v>
      </c>
      <c r="C46" s="499"/>
      <c r="D46" s="385"/>
      <c r="E46" s="498">
        <v>462812</v>
      </c>
      <c r="F46" s="500">
        <v>423447</v>
      </c>
      <c r="G46" s="488">
        <v>39074</v>
      </c>
      <c r="H46" s="493">
        <v>291</v>
      </c>
      <c r="I46" s="385"/>
      <c r="J46" s="492">
        <v>351485776.47000003</v>
      </c>
      <c r="K46" s="500">
        <v>331255932.86999995</v>
      </c>
      <c r="L46" s="488">
        <v>19929552.030000001</v>
      </c>
      <c r="M46" s="493">
        <v>300291.57000009401</v>
      </c>
      <c r="N46" s="385"/>
      <c r="O46" s="494">
        <f t="shared" si="3"/>
        <v>759.45692088796318</v>
      </c>
      <c r="P46" s="495">
        <f t="shared" si="4"/>
        <v>782.28428320427338</v>
      </c>
      <c r="Q46" s="495">
        <f t="shared" si="5"/>
        <v>510.04637431540158</v>
      </c>
      <c r="R46" s="496">
        <f t="shared" si="6"/>
        <v>1031.9297938147561</v>
      </c>
    </row>
    <row r="47" spans="1:18" s="133" customFormat="1" ht="12.75" hidden="1" customHeight="1" x14ac:dyDescent="0.2">
      <c r="A47" s="887"/>
      <c r="B47" s="385" t="s">
        <v>32</v>
      </c>
      <c r="C47" s="499"/>
      <c r="D47" s="385"/>
      <c r="E47" s="498">
        <v>384709</v>
      </c>
      <c r="F47" s="500">
        <v>352420</v>
      </c>
      <c r="G47" s="488">
        <v>32078</v>
      </c>
      <c r="H47" s="493">
        <v>211</v>
      </c>
      <c r="I47" s="385"/>
      <c r="J47" s="492">
        <v>294038201.93999994</v>
      </c>
      <c r="K47" s="500">
        <v>277368862.13999987</v>
      </c>
      <c r="L47" s="488">
        <v>16359724.92</v>
      </c>
      <c r="M47" s="493">
        <v>309614.88000003202</v>
      </c>
      <c r="N47" s="385"/>
      <c r="O47" s="494">
        <f t="shared" si="3"/>
        <v>764.3132911889245</v>
      </c>
      <c r="P47" s="495">
        <f t="shared" si="4"/>
        <v>787.04063940752474</v>
      </c>
      <c r="Q47" s="495">
        <f t="shared" si="5"/>
        <v>509.99828293534512</v>
      </c>
      <c r="R47" s="496">
        <f t="shared" si="6"/>
        <v>1467.3690995262182</v>
      </c>
    </row>
    <row r="48" spans="1:18" s="133" customFormat="1" ht="12.75" hidden="1" customHeight="1" x14ac:dyDescent="0.2">
      <c r="A48" s="887"/>
      <c r="B48" s="385" t="s">
        <v>33</v>
      </c>
      <c r="C48" s="499"/>
      <c r="D48" s="385"/>
      <c r="E48" s="498">
        <v>396566</v>
      </c>
      <c r="F48" s="500">
        <v>362959</v>
      </c>
      <c r="G48" s="488">
        <v>33308</v>
      </c>
      <c r="H48" s="493">
        <v>299</v>
      </c>
      <c r="I48" s="385"/>
      <c r="J48" s="492">
        <v>302646049.25999999</v>
      </c>
      <c r="K48" s="500">
        <v>285363143.75999993</v>
      </c>
      <c r="L48" s="488">
        <v>16987201.379999999</v>
      </c>
      <c r="M48" s="493">
        <v>295704.12000008498</v>
      </c>
      <c r="N48" s="385"/>
      <c r="O48" s="494">
        <f t="shared" si="3"/>
        <v>763.16691108163582</v>
      </c>
      <c r="P48" s="495">
        <f t="shared" si="4"/>
        <v>786.21316391107518</v>
      </c>
      <c r="Q48" s="495">
        <f t="shared" si="5"/>
        <v>510.00364416956882</v>
      </c>
      <c r="R48" s="496">
        <f t="shared" si="6"/>
        <v>988.97698996683937</v>
      </c>
    </row>
    <row r="49" spans="1:18" s="133" customFormat="1" ht="12.75" hidden="1" customHeight="1" x14ac:dyDescent="0.2">
      <c r="A49" s="887"/>
      <c r="B49" s="385" t="s">
        <v>34</v>
      </c>
      <c r="C49" s="499"/>
      <c r="D49" s="385"/>
      <c r="E49" s="498">
        <v>372060</v>
      </c>
      <c r="F49" s="500">
        <v>342159</v>
      </c>
      <c r="G49" s="488">
        <v>29704</v>
      </c>
      <c r="H49" s="493">
        <v>197</v>
      </c>
      <c r="I49" s="385"/>
      <c r="J49" s="492">
        <v>285166808.55000001</v>
      </c>
      <c r="K49" s="500">
        <v>269817715.44</v>
      </c>
      <c r="L49" s="488">
        <v>15149156.279999999</v>
      </c>
      <c r="M49" s="493">
        <v>199936.830000071</v>
      </c>
      <c r="N49" s="385"/>
      <c r="O49" s="494">
        <f t="shared" si="3"/>
        <v>766.45382075471696</v>
      </c>
      <c r="P49" s="495">
        <f t="shared" si="4"/>
        <v>788.57407065136385</v>
      </c>
      <c r="Q49" s="495">
        <f t="shared" si="5"/>
        <v>510.00391462429297</v>
      </c>
      <c r="R49" s="496">
        <f t="shared" si="6"/>
        <v>1014.9077664978223</v>
      </c>
    </row>
    <row r="50" spans="1:18" s="133" customFormat="1" ht="12.75" hidden="1" customHeight="1" x14ac:dyDescent="0.2">
      <c r="A50" s="887"/>
      <c r="B50" s="385" t="s">
        <v>35</v>
      </c>
      <c r="C50" s="499"/>
      <c r="D50" s="385"/>
      <c r="E50" s="498">
        <v>350495</v>
      </c>
      <c r="F50" s="500">
        <v>322843</v>
      </c>
      <c r="G50" s="488">
        <v>27443</v>
      </c>
      <c r="H50" s="493">
        <v>209</v>
      </c>
      <c r="I50" s="385"/>
      <c r="J50" s="492">
        <v>266001847.5</v>
      </c>
      <c r="K50" s="500">
        <v>251788026.62999994</v>
      </c>
      <c r="L50" s="488">
        <v>13995809.130000001</v>
      </c>
      <c r="M50" s="493">
        <v>218011.74000005799</v>
      </c>
      <c r="N50" s="385"/>
      <c r="O50" s="494">
        <f t="shared" si="3"/>
        <v>758.93193198191125</v>
      </c>
      <c r="P50" s="495">
        <f t="shared" si="4"/>
        <v>779.90858290252515</v>
      </c>
      <c r="Q50" s="495">
        <f t="shared" si="5"/>
        <v>509.9955955981489</v>
      </c>
      <c r="R50" s="496">
        <f t="shared" si="6"/>
        <v>1043.1183732060192</v>
      </c>
    </row>
    <row r="51" spans="1:18" s="133" customFormat="1" ht="12.75" hidden="1" customHeight="1" x14ac:dyDescent="0.2">
      <c r="A51" s="887"/>
      <c r="B51" s="385" t="s">
        <v>184</v>
      </c>
      <c r="C51" s="499"/>
      <c r="D51" s="385"/>
      <c r="E51" s="498">
        <v>407032</v>
      </c>
      <c r="F51" s="500">
        <v>374385</v>
      </c>
      <c r="G51" s="488">
        <v>32488</v>
      </c>
      <c r="H51" s="493">
        <v>159</v>
      </c>
      <c r="I51" s="385"/>
      <c r="J51" s="492">
        <v>313710548.21999997</v>
      </c>
      <c r="K51" s="500">
        <v>296958632.27999991</v>
      </c>
      <c r="L51" s="488">
        <v>16568824.92</v>
      </c>
      <c r="M51" s="493">
        <v>183091.02000004199</v>
      </c>
      <c r="N51" s="385"/>
      <c r="O51" s="494">
        <f t="shared" si="3"/>
        <v>770.72699006466314</v>
      </c>
      <c r="P51" s="495">
        <f t="shared" si="4"/>
        <v>793.19051853038957</v>
      </c>
      <c r="Q51" s="495">
        <f t="shared" si="5"/>
        <v>509.99830460477716</v>
      </c>
      <c r="R51" s="496">
        <f t="shared" si="6"/>
        <v>1151.5158490568679</v>
      </c>
    </row>
    <row r="52" spans="1:18" s="133" customFormat="1" ht="12.75" hidden="1" customHeight="1" x14ac:dyDescent="0.2">
      <c r="A52" s="887"/>
      <c r="B52" s="385" t="s">
        <v>129</v>
      </c>
      <c r="C52" s="499"/>
      <c r="D52" s="385"/>
      <c r="E52" s="498">
        <v>414055</v>
      </c>
      <c r="F52" s="500">
        <v>381102</v>
      </c>
      <c r="G52" s="488">
        <v>32650</v>
      </c>
      <c r="H52" s="493">
        <v>303</v>
      </c>
      <c r="I52" s="385"/>
      <c r="J52" s="492">
        <v>321093214.38</v>
      </c>
      <c r="K52" s="500">
        <v>304094669.57999992</v>
      </c>
      <c r="L52" s="488">
        <v>16651500</v>
      </c>
      <c r="M52" s="493">
        <v>347044.80000008998</v>
      </c>
      <c r="N52" s="385"/>
      <c r="O52" s="494">
        <f t="shared" si="3"/>
        <v>775.48445105118878</v>
      </c>
      <c r="P52" s="495">
        <f t="shared" si="4"/>
        <v>797.93511862965795</v>
      </c>
      <c r="Q52" s="495">
        <f t="shared" si="5"/>
        <v>510</v>
      </c>
      <c r="R52" s="496">
        <f t="shared" si="6"/>
        <v>1145.3623762379207</v>
      </c>
    </row>
    <row r="53" spans="1:18" s="133" customFormat="1" ht="12.75" hidden="1" customHeight="1" x14ac:dyDescent="0.2">
      <c r="A53" s="887"/>
      <c r="B53" s="385" t="s">
        <v>130</v>
      </c>
      <c r="C53" s="499"/>
      <c r="D53" s="385"/>
      <c r="E53" s="498">
        <v>416028</v>
      </c>
      <c r="F53" s="500">
        <v>383713</v>
      </c>
      <c r="G53" s="488">
        <v>32191</v>
      </c>
      <c r="H53" s="493">
        <v>124</v>
      </c>
      <c r="I53" s="385"/>
      <c r="J53" s="492">
        <v>327181262.37</v>
      </c>
      <c r="K53" s="500">
        <v>310627673.19</v>
      </c>
      <c r="L53" s="488">
        <v>16417410</v>
      </c>
      <c r="M53" s="493">
        <v>136179.180000035</v>
      </c>
      <c r="N53" s="385"/>
      <c r="O53" s="494">
        <f t="shared" si="3"/>
        <v>786.44048566442643</v>
      </c>
      <c r="P53" s="495">
        <f t="shared" si="4"/>
        <v>809.5312725656936</v>
      </c>
      <c r="Q53" s="495">
        <f t="shared" si="5"/>
        <v>510</v>
      </c>
      <c r="R53" s="496">
        <f t="shared" si="6"/>
        <v>1098.2191935486694</v>
      </c>
    </row>
    <row r="54" spans="1:18" s="133" customFormat="1" ht="12.75" hidden="1" customHeight="1" x14ac:dyDescent="0.2">
      <c r="A54" s="887"/>
      <c r="B54" s="385" t="s">
        <v>185</v>
      </c>
      <c r="C54" s="499"/>
      <c r="D54" s="385"/>
      <c r="E54" s="498">
        <v>398962</v>
      </c>
      <c r="F54" s="500">
        <v>369004</v>
      </c>
      <c r="G54" s="488">
        <v>29734</v>
      </c>
      <c r="H54" s="493">
        <v>224</v>
      </c>
      <c r="I54" s="385"/>
      <c r="J54" s="492">
        <v>312227171.39999998</v>
      </c>
      <c r="K54" s="500">
        <v>296837849.99999988</v>
      </c>
      <c r="L54" s="488">
        <v>15164340</v>
      </c>
      <c r="M54" s="493">
        <v>224981.400000072</v>
      </c>
      <c r="N54" s="385"/>
      <c r="O54" s="494">
        <f t="shared" si="3"/>
        <v>782.59877231415521</v>
      </c>
      <c r="P54" s="495">
        <f t="shared" si="4"/>
        <v>804.42989777888556</v>
      </c>
      <c r="Q54" s="495">
        <f t="shared" si="5"/>
        <v>510</v>
      </c>
      <c r="R54" s="496">
        <f t="shared" si="6"/>
        <v>1004.3812500003214</v>
      </c>
    </row>
    <row r="55" spans="1:18" s="133" customFormat="1" ht="12.75" hidden="1" customHeight="1" x14ac:dyDescent="0.2">
      <c r="A55" s="490"/>
      <c r="B55" s="385" t="s">
        <v>186</v>
      </c>
      <c r="C55" s="499"/>
      <c r="D55" s="385"/>
      <c r="E55" s="498">
        <v>389597</v>
      </c>
      <c r="F55" s="500">
        <v>360454</v>
      </c>
      <c r="G55" s="488">
        <v>28922</v>
      </c>
      <c r="H55" s="493">
        <v>221</v>
      </c>
      <c r="I55" s="385"/>
      <c r="J55" s="492">
        <v>306513016.13999999</v>
      </c>
      <c r="K55" s="500">
        <v>291522937.01999992</v>
      </c>
      <c r="L55" s="488">
        <v>14750220</v>
      </c>
      <c r="M55" s="493">
        <v>239859.12000008</v>
      </c>
      <c r="N55" s="385"/>
      <c r="O55" s="494">
        <f t="shared" si="3"/>
        <v>786.74377918721132</v>
      </c>
      <c r="P55" s="495">
        <f t="shared" si="4"/>
        <v>808.76599238737788</v>
      </c>
      <c r="Q55" s="495">
        <f t="shared" si="5"/>
        <v>510</v>
      </c>
      <c r="R55" s="496">
        <f t="shared" si="6"/>
        <v>1085.3353846157465</v>
      </c>
    </row>
    <row r="56" spans="1:18" s="133" customFormat="1" ht="12.75" customHeight="1" x14ac:dyDescent="0.2">
      <c r="A56" s="887">
        <v>2011</v>
      </c>
      <c r="B56" s="381" t="s">
        <v>119</v>
      </c>
      <c r="C56" s="499"/>
      <c r="D56" s="385"/>
      <c r="E56" s="249">
        <f>SUM(E57:E68)</f>
        <v>4767039</v>
      </c>
      <c r="F56" s="188">
        <f>SUM(F57:F68)</f>
        <v>4423616</v>
      </c>
      <c r="G56" s="131">
        <f>SUM(G57:G68)</f>
        <v>341291</v>
      </c>
      <c r="H56" s="250">
        <f>SUM(H57:H68)</f>
        <v>2132</v>
      </c>
      <c r="I56" s="381"/>
      <c r="J56" s="249">
        <f>SUM(J57:J68)</f>
        <v>3974824813.1700006</v>
      </c>
      <c r="K56" s="188">
        <f>SUM(K57:K68)</f>
        <v>3786637078.5200009</v>
      </c>
      <c r="L56" s="131">
        <f>SUM(L57:L68)</f>
        <v>185733712.13999999</v>
      </c>
      <c r="M56" s="250">
        <f>SUM(M57:M68)</f>
        <v>2454022.5099993199</v>
      </c>
      <c r="N56" s="381"/>
      <c r="O56" s="606">
        <f t="shared" si="3"/>
        <v>833.81420063271992</v>
      </c>
      <c r="P56" s="602">
        <f t="shared" si="4"/>
        <v>856.00492414350629</v>
      </c>
      <c r="Q56" s="602">
        <f t="shared" si="5"/>
        <v>544.20922948451607</v>
      </c>
      <c r="R56" s="607">
        <f t="shared" si="6"/>
        <v>1151.0424530953658</v>
      </c>
    </row>
    <row r="57" spans="1:18" s="133" customFormat="1" ht="12.75" hidden="1" customHeight="1" x14ac:dyDescent="0.2">
      <c r="A57" s="887"/>
      <c r="B57" s="385" t="s">
        <v>30</v>
      </c>
      <c r="C57" s="499"/>
      <c r="D57" s="385"/>
      <c r="E57" s="498">
        <v>355566</v>
      </c>
      <c r="F57" s="500">
        <v>329658</v>
      </c>
      <c r="G57" s="488">
        <v>25731</v>
      </c>
      <c r="H57" s="493">
        <v>177</v>
      </c>
      <c r="I57" s="385"/>
      <c r="J57" s="492">
        <v>297551319.48000002</v>
      </c>
      <c r="K57" s="500">
        <v>283454291.69999999</v>
      </c>
      <c r="L57" s="488">
        <v>13894836.119999999</v>
      </c>
      <c r="M57" s="493">
        <v>202191.66000000699</v>
      </c>
      <c r="N57" s="385"/>
      <c r="O57" s="494">
        <f t="shared" si="3"/>
        <v>836.83850390644784</v>
      </c>
      <c r="P57" s="495">
        <f t="shared" si="4"/>
        <v>859.84350963726035</v>
      </c>
      <c r="Q57" s="495">
        <f t="shared" si="5"/>
        <v>540.00373557187822</v>
      </c>
      <c r="R57" s="496">
        <f t="shared" si="6"/>
        <v>1142.325762711904</v>
      </c>
    </row>
    <row r="58" spans="1:18" s="133" customFormat="1" ht="12.75" hidden="1" customHeight="1" x14ac:dyDescent="0.2">
      <c r="A58" s="887"/>
      <c r="B58" s="385" t="s">
        <v>31</v>
      </c>
      <c r="C58" s="499"/>
      <c r="D58" s="385"/>
      <c r="E58" s="498">
        <v>394064</v>
      </c>
      <c r="F58" s="500">
        <v>364160</v>
      </c>
      <c r="G58" s="488">
        <v>29781</v>
      </c>
      <c r="H58" s="493">
        <v>123</v>
      </c>
      <c r="I58" s="385"/>
      <c r="J58" s="492">
        <v>324503516.12999994</v>
      </c>
      <c r="K58" s="500">
        <v>308286299.70999998</v>
      </c>
      <c r="L58" s="488">
        <v>16089581.779999999</v>
      </c>
      <c r="M58" s="493">
        <v>127634.639999996</v>
      </c>
      <c r="N58" s="385"/>
      <c r="O58" s="494">
        <f t="shared" si="3"/>
        <v>823.47922197917069</v>
      </c>
      <c r="P58" s="495">
        <f t="shared" si="4"/>
        <v>846.56826589960451</v>
      </c>
      <c r="Q58" s="495">
        <f t="shared" si="5"/>
        <v>540.26331486518245</v>
      </c>
      <c r="R58" s="496">
        <f t="shared" si="6"/>
        <v>1037.6799999999675</v>
      </c>
    </row>
    <row r="59" spans="1:18" s="133" customFormat="1" ht="12.75" hidden="1" customHeight="1" x14ac:dyDescent="0.2">
      <c r="A59" s="887"/>
      <c r="B59" s="385" t="s">
        <v>300</v>
      </c>
      <c r="C59" s="499"/>
      <c r="D59" s="385"/>
      <c r="E59" s="498">
        <v>408487</v>
      </c>
      <c r="F59" s="500">
        <v>378504</v>
      </c>
      <c r="G59" s="488">
        <v>29783</v>
      </c>
      <c r="H59" s="493">
        <v>200</v>
      </c>
      <c r="I59" s="385"/>
      <c r="J59" s="492">
        <v>337733326.49000001</v>
      </c>
      <c r="K59" s="500">
        <v>321265913.56000006</v>
      </c>
      <c r="L59" s="488">
        <v>16231211.25</v>
      </c>
      <c r="M59" s="493">
        <v>236201.679999919</v>
      </c>
      <c r="N59" s="385"/>
      <c r="O59" s="494">
        <f t="shared" si="3"/>
        <v>826.79088071346212</v>
      </c>
      <c r="P59" s="495">
        <f t="shared" si="4"/>
        <v>848.77812007270745</v>
      </c>
      <c r="Q59" s="495">
        <f t="shared" si="5"/>
        <v>544.98241446462748</v>
      </c>
      <c r="R59" s="496">
        <f t="shared" si="6"/>
        <v>1181.008399999595</v>
      </c>
    </row>
    <row r="60" spans="1:18" s="133" customFormat="1" ht="12.75" hidden="1" customHeight="1" x14ac:dyDescent="0.2">
      <c r="A60" s="887"/>
      <c r="B60" s="385" t="s">
        <v>32</v>
      </c>
      <c r="C60" s="499"/>
      <c r="D60" s="385"/>
      <c r="E60" s="498">
        <v>379500</v>
      </c>
      <c r="F60" s="500">
        <v>351231</v>
      </c>
      <c r="G60" s="488">
        <v>28108</v>
      </c>
      <c r="H60" s="493">
        <v>161</v>
      </c>
      <c r="I60" s="385"/>
      <c r="J60" s="492">
        <v>313407252.64000005</v>
      </c>
      <c r="K60" s="500">
        <v>297881810.5200001</v>
      </c>
      <c r="L60" s="488">
        <v>15318860</v>
      </c>
      <c r="M60" s="493">
        <v>206582.119999938</v>
      </c>
      <c r="N60" s="385"/>
      <c r="O60" s="494">
        <f t="shared" si="3"/>
        <v>825.84256295125181</v>
      </c>
      <c r="P60" s="495">
        <f t="shared" si="4"/>
        <v>848.10797031013806</v>
      </c>
      <c r="Q60" s="495">
        <f t="shared" si="5"/>
        <v>545</v>
      </c>
      <c r="R60" s="496">
        <f t="shared" si="6"/>
        <v>1283.1187577635901</v>
      </c>
    </row>
    <row r="61" spans="1:18" s="133" customFormat="1" ht="12.75" hidden="1" customHeight="1" x14ac:dyDescent="0.2">
      <c r="A61" s="887"/>
      <c r="B61" s="385" t="s">
        <v>33</v>
      </c>
      <c r="C61" s="499"/>
      <c r="D61" s="385"/>
      <c r="E61" s="498">
        <v>441811</v>
      </c>
      <c r="F61" s="500">
        <v>408510</v>
      </c>
      <c r="G61" s="488">
        <v>33119</v>
      </c>
      <c r="H61" s="493">
        <v>182</v>
      </c>
      <c r="I61" s="385"/>
      <c r="J61" s="492">
        <v>365164615.44999999</v>
      </c>
      <c r="K61" s="500">
        <v>346910365.96000004</v>
      </c>
      <c r="L61" s="488">
        <v>18049910.039999999</v>
      </c>
      <c r="M61" s="493">
        <v>204339.44999992201</v>
      </c>
      <c r="N61" s="385"/>
      <c r="O61" s="494">
        <f t="shared" si="3"/>
        <v>826.51770881666596</v>
      </c>
      <c r="P61" s="495">
        <f t="shared" si="4"/>
        <v>849.20899356196924</v>
      </c>
      <c r="Q61" s="495">
        <f t="shared" si="5"/>
        <v>545.00166188592652</v>
      </c>
      <c r="R61" s="496">
        <f t="shared" si="6"/>
        <v>1122.7442307688023</v>
      </c>
    </row>
    <row r="62" spans="1:18" s="133" customFormat="1" ht="12.75" hidden="1" customHeight="1" x14ac:dyDescent="0.2">
      <c r="A62" s="887"/>
      <c r="B62" s="385" t="s">
        <v>34</v>
      </c>
      <c r="C62" s="499"/>
      <c r="D62" s="385"/>
      <c r="E62" s="498">
        <v>411176</v>
      </c>
      <c r="F62" s="500">
        <v>380445</v>
      </c>
      <c r="G62" s="488">
        <v>30511</v>
      </c>
      <c r="H62" s="493">
        <v>220</v>
      </c>
      <c r="I62" s="385"/>
      <c r="J62" s="492">
        <v>341549088.48000002</v>
      </c>
      <c r="K62" s="500">
        <v>324677688.3900001</v>
      </c>
      <c r="L62" s="488">
        <v>16628497.720000001</v>
      </c>
      <c r="M62" s="493">
        <v>242902.36999991001</v>
      </c>
      <c r="N62" s="385"/>
      <c r="O62" s="494">
        <f t="shared" si="3"/>
        <v>830.66396988151064</v>
      </c>
      <c r="P62" s="495">
        <f t="shared" si="4"/>
        <v>853.41557489256036</v>
      </c>
      <c r="Q62" s="495">
        <f t="shared" si="5"/>
        <v>545.00008914817613</v>
      </c>
      <c r="R62" s="496">
        <f t="shared" si="6"/>
        <v>1104.1016818177727</v>
      </c>
    </row>
    <row r="63" spans="1:18" s="133" customFormat="1" ht="12.75" hidden="1" customHeight="1" x14ac:dyDescent="0.2">
      <c r="A63" s="887"/>
      <c r="B63" s="385" t="s">
        <v>35</v>
      </c>
      <c r="C63" s="499"/>
      <c r="D63" s="385"/>
      <c r="E63" s="498">
        <v>379312</v>
      </c>
      <c r="F63" s="500">
        <v>352079</v>
      </c>
      <c r="G63" s="488">
        <v>27085</v>
      </c>
      <c r="H63" s="493">
        <v>148</v>
      </c>
      <c r="I63" s="385"/>
      <c r="J63" s="492">
        <v>315290855.87999994</v>
      </c>
      <c r="K63" s="500">
        <v>300331590.18000001</v>
      </c>
      <c r="L63" s="488">
        <v>14761325</v>
      </c>
      <c r="M63" s="493">
        <v>197940.699999937</v>
      </c>
      <c r="N63" s="385"/>
      <c r="O63" s="494">
        <f t="shared" si="3"/>
        <v>831.21772018812987</v>
      </c>
      <c r="P63" s="495">
        <f t="shared" si="4"/>
        <v>853.0232992595412</v>
      </c>
      <c r="Q63" s="495">
        <f t="shared" si="5"/>
        <v>545</v>
      </c>
      <c r="R63" s="496">
        <f t="shared" si="6"/>
        <v>1337.4371621617365</v>
      </c>
    </row>
    <row r="64" spans="1:18" s="133" customFormat="1" ht="12.75" hidden="1" customHeight="1" x14ac:dyDescent="0.2">
      <c r="A64" s="887"/>
      <c r="B64" s="385" t="s">
        <v>184</v>
      </c>
      <c r="C64" s="499"/>
      <c r="D64" s="385"/>
      <c r="E64" s="498">
        <v>456110</v>
      </c>
      <c r="F64" s="500">
        <v>423961</v>
      </c>
      <c r="G64" s="488">
        <v>32057</v>
      </c>
      <c r="H64" s="493">
        <v>92</v>
      </c>
      <c r="I64" s="385"/>
      <c r="J64" s="492">
        <v>381255851.06</v>
      </c>
      <c r="K64" s="500">
        <v>363688796.51000005</v>
      </c>
      <c r="L64" s="488">
        <v>17471065</v>
      </c>
      <c r="M64" s="493">
        <v>95989.549999979805</v>
      </c>
      <c r="N64" s="385"/>
      <c r="O64" s="494">
        <f t="shared" si="3"/>
        <v>835.88575356821821</v>
      </c>
      <c r="P64" s="495">
        <f t="shared" si="4"/>
        <v>857.83550022289796</v>
      </c>
      <c r="Q64" s="495">
        <f t="shared" si="5"/>
        <v>545</v>
      </c>
      <c r="R64" s="496">
        <f t="shared" si="6"/>
        <v>1043.3646739128239</v>
      </c>
    </row>
    <row r="65" spans="1:18" s="133" customFormat="1" ht="12.75" hidden="1" customHeight="1" x14ac:dyDescent="0.2">
      <c r="A65" s="887"/>
      <c r="B65" s="385" t="s">
        <v>129</v>
      </c>
      <c r="C65" s="499"/>
      <c r="D65" s="385"/>
      <c r="E65" s="498">
        <v>420072</v>
      </c>
      <c r="F65" s="500">
        <v>390522</v>
      </c>
      <c r="G65" s="488">
        <v>29361</v>
      </c>
      <c r="H65" s="493">
        <v>189</v>
      </c>
      <c r="I65" s="385"/>
      <c r="J65" s="492">
        <v>352159537.31999999</v>
      </c>
      <c r="K65" s="500">
        <v>335946644.80000007</v>
      </c>
      <c r="L65" s="488">
        <v>16001690.5</v>
      </c>
      <c r="M65" s="493">
        <v>211202.01999993299</v>
      </c>
      <c r="N65" s="385"/>
      <c r="O65" s="494">
        <f t="shared" si="3"/>
        <v>838.33137490715876</v>
      </c>
      <c r="P65" s="495">
        <f t="shared" si="4"/>
        <v>860.25024147167142</v>
      </c>
      <c r="Q65" s="495">
        <f t="shared" si="5"/>
        <v>544.99814379619227</v>
      </c>
      <c r="R65" s="496">
        <f t="shared" si="6"/>
        <v>1117.4710052906507</v>
      </c>
    </row>
    <row r="66" spans="1:18" s="133" customFormat="1" ht="12.75" hidden="1" customHeight="1" x14ac:dyDescent="0.2">
      <c r="A66" s="887"/>
      <c r="B66" s="385" t="s">
        <v>130</v>
      </c>
      <c r="C66" s="499"/>
      <c r="D66" s="385"/>
      <c r="E66" s="498">
        <v>387946</v>
      </c>
      <c r="F66" s="500">
        <v>361878</v>
      </c>
      <c r="G66" s="488">
        <v>25848</v>
      </c>
      <c r="H66" s="493">
        <v>220</v>
      </c>
      <c r="I66" s="385"/>
      <c r="J66" s="492">
        <v>327565111.89999998</v>
      </c>
      <c r="K66" s="500">
        <v>313241831.05000007</v>
      </c>
      <c r="L66" s="488">
        <v>14087160</v>
      </c>
      <c r="M66" s="493">
        <v>236120.84999992501</v>
      </c>
      <c r="N66" s="385"/>
      <c r="O66" s="494">
        <f t="shared" si="3"/>
        <v>844.35749279538902</v>
      </c>
      <c r="P66" s="495">
        <f t="shared" si="4"/>
        <v>865.60064731760451</v>
      </c>
      <c r="Q66" s="495">
        <f t="shared" si="5"/>
        <v>545</v>
      </c>
      <c r="R66" s="496">
        <f t="shared" si="6"/>
        <v>1073.27659090875</v>
      </c>
    </row>
    <row r="67" spans="1:18" s="133" customFormat="1" ht="12.75" hidden="1" customHeight="1" x14ac:dyDescent="0.2">
      <c r="A67" s="887"/>
      <c r="B67" s="385" t="s">
        <v>185</v>
      </c>
      <c r="C67" s="499"/>
      <c r="D67" s="385"/>
      <c r="E67" s="498">
        <v>377059</v>
      </c>
      <c r="F67" s="500">
        <v>350671</v>
      </c>
      <c r="G67" s="488">
        <v>26195</v>
      </c>
      <c r="H67" s="493">
        <v>193</v>
      </c>
      <c r="I67" s="385"/>
      <c r="J67" s="492">
        <v>317534643.80000001</v>
      </c>
      <c r="K67" s="500">
        <v>303048011.06000006</v>
      </c>
      <c r="L67" s="488">
        <v>14276275</v>
      </c>
      <c r="M67" s="493">
        <v>210357.73999993099</v>
      </c>
      <c r="N67" s="385"/>
      <c r="O67" s="494">
        <f t="shared" si="3"/>
        <v>842.13516664500787</v>
      </c>
      <c r="P67" s="495">
        <f t="shared" si="4"/>
        <v>864.19467552207072</v>
      </c>
      <c r="Q67" s="495">
        <f t="shared" si="5"/>
        <v>545</v>
      </c>
      <c r="R67" s="496">
        <f t="shared" si="6"/>
        <v>1089.9364766835802</v>
      </c>
    </row>
    <row r="68" spans="1:18" s="133" customFormat="1" ht="12.75" hidden="1" customHeight="1" x14ac:dyDescent="0.2">
      <c r="A68" s="887"/>
      <c r="B68" s="385" t="s">
        <v>186</v>
      </c>
      <c r="C68" s="499"/>
      <c r="D68" s="385"/>
      <c r="E68" s="498">
        <v>355936</v>
      </c>
      <c r="F68" s="500">
        <v>331997</v>
      </c>
      <c r="G68" s="488">
        <v>23712</v>
      </c>
      <c r="H68" s="493">
        <v>227</v>
      </c>
      <c r="I68" s="385"/>
      <c r="J68" s="492">
        <v>301109694.53999996</v>
      </c>
      <c r="K68" s="500">
        <v>287903835.08000004</v>
      </c>
      <c r="L68" s="488">
        <v>12923299.73</v>
      </c>
      <c r="M68" s="493">
        <v>282559.72999992198</v>
      </c>
      <c r="N68" s="385"/>
      <c r="O68" s="494">
        <f t="shared" si="3"/>
        <v>845.9658324530252</v>
      </c>
      <c r="P68" s="495">
        <f t="shared" si="4"/>
        <v>867.18806218128486</v>
      </c>
      <c r="Q68" s="495">
        <f t="shared" si="5"/>
        <v>545.01095352564107</v>
      </c>
      <c r="R68" s="496">
        <f t="shared" si="6"/>
        <v>1244.7565198234449</v>
      </c>
    </row>
    <row r="69" spans="1:18" s="133" customFormat="1" ht="12.75" customHeight="1" x14ac:dyDescent="0.2">
      <c r="A69" s="887">
        <v>2012</v>
      </c>
      <c r="B69" s="381" t="s">
        <v>119</v>
      </c>
      <c r="C69" s="499"/>
      <c r="D69" s="385"/>
      <c r="E69" s="249">
        <f>SUM(E70:E81)</f>
        <v>4957681</v>
      </c>
      <c r="F69" s="188">
        <f>SUM(F70:F81)</f>
        <v>4629268</v>
      </c>
      <c r="G69" s="131">
        <f>SUM(G70:G81)</f>
        <v>327038</v>
      </c>
      <c r="H69" s="250">
        <f>SUM(H70:H81)</f>
        <v>1375</v>
      </c>
      <c r="I69" s="381"/>
      <c r="J69" s="249">
        <f>SUM(J70:J81)</f>
        <v>4532732386.0799971</v>
      </c>
      <c r="K69" s="188">
        <f>SUM(K70:K81)</f>
        <v>4327514932.0399971</v>
      </c>
      <c r="L69" s="131">
        <f>SUM(L70:L81)</f>
        <v>203419875.75999999</v>
      </c>
      <c r="M69" s="250">
        <f>SUM(M70:M81)</f>
        <v>1797578.2799995993</v>
      </c>
      <c r="N69" s="381"/>
      <c r="O69" s="606">
        <f t="shared" si="3"/>
        <v>914.28480091397512</v>
      </c>
      <c r="P69" s="602">
        <f t="shared" si="4"/>
        <v>934.81624568722248</v>
      </c>
      <c r="Q69" s="602">
        <f t="shared" si="5"/>
        <v>622.00684862309572</v>
      </c>
      <c r="R69" s="607">
        <f t="shared" si="6"/>
        <v>1307.3296581815268</v>
      </c>
    </row>
    <row r="70" spans="1:18" s="133" customFormat="1" ht="12.75" hidden="1" customHeight="1" x14ac:dyDescent="0.2">
      <c r="A70" s="887"/>
      <c r="B70" s="385" t="s">
        <v>30</v>
      </c>
      <c r="C70" s="499"/>
      <c r="D70" s="385"/>
      <c r="E70" s="498">
        <v>364599</v>
      </c>
      <c r="F70" s="500">
        <v>340553</v>
      </c>
      <c r="G70" s="488">
        <v>23772</v>
      </c>
      <c r="H70" s="493">
        <v>274</v>
      </c>
      <c r="I70" s="385"/>
      <c r="J70" s="492">
        <v>348311313.80999994</v>
      </c>
      <c r="K70" s="500">
        <v>333177183.29000002</v>
      </c>
      <c r="L70" s="488">
        <v>14790304.74</v>
      </c>
      <c r="M70" s="493">
        <v>343825.77999993501</v>
      </c>
      <c r="N70" s="385"/>
      <c r="O70" s="494">
        <f t="shared" si="3"/>
        <v>955.32712325047498</v>
      </c>
      <c r="P70" s="495">
        <f t="shared" si="4"/>
        <v>978.34164811350956</v>
      </c>
      <c r="Q70" s="495">
        <f t="shared" si="5"/>
        <v>622.1733442705704</v>
      </c>
      <c r="R70" s="496">
        <f t="shared" si="6"/>
        <v>1254.8386131384489</v>
      </c>
    </row>
    <row r="71" spans="1:18" s="133" customFormat="1" ht="12.75" hidden="1" customHeight="1" x14ac:dyDescent="0.2">
      <c r="A71" s="887"/>
      <c r="B71" s="385" t="s">
        <v>31</v>
      </c>
      <c r="C71" s="499"/>
      <c r="D71" s="385"/>
      <c r="E71" s="498">
        <v>348864</v>
      </c>
      <c r="F71" s="500">
        <v>326454</v>
      </c>
      <c r="G71" s="488">
        <v>22348</v>
      </c>
      <c r="H71" s="493">
        <v>62</v>
      </c>
      <c r="I71" s="385"/>
      <c r="J71" s="492">
        <v>322325948.84000003</v>
      </c>
      <c r="K71" s="500">
        <v>308310416.83000004</v>
      </c>
      <c r="L71" s="488">
        <v>13900587.85</v>
      </c>
      <c r="M71" s="493">
        <v>114944.159999968</v>
      </c>
      <c r="N71" s="385"/>
      <c r="O71" s="494">
        <f t="shared" si="3"/>
        <v>923.9300955099983</v>
      </c>
      <c r="P71" s="495">
        <f t="shared" si="4"/>
        <v>944.42223660913953</v>
      </c>
      <c r="Q71" s="495">
        <f t="shared" si="5"/>
        <v>622.0058998568104</v>
      </c>
      <c r="R71" s="496">
        <f t="shared" si="6"/>
        <v>1853.938064515613</v>
      </c>
    </row>
    <row r="72" spans="1:18" s="133" customFormat="1" ht="12.75" hidden="1" customHeight="1" x14ac:dyDescent="0.2">
      <c r="A72" s="887"/>
      <c r="B72" s="385" t="s">
        <v>300</v>
      </c>
      <c r="C72" s="499"/>
      <c r="D72" s="385"/>
      <c r="E72" s="498">
        <v>447171</v>
      </c>
      <c r="F72" s="500">
        <v>418689</v>
      </c>
      <c r="G72" s="488">
        <v>28387</v>
      </c>
      <c r="H72" s="493">
        <v>95</v>
      </c>
      <c r="I72" s="385"/>
      <c r="J72" s="492">
        <v>407352207.31999999</v>
      </c>
      <c r="K72" s="500">
        <v>389577494.64999998</v>
      </c>
      <c r="L72" s="488">
        <v>17656120.600000001</v>
      </c>
      <c r="M72" s="493">
        <v>118592.06999997</v>
      </c>
      <c r="N72" s="385"/>
      <c r="O72" s="494">
        <f t="shared" si="3"/>
        <v>910.95399147082435</v>
      </c>
      <c r="P72" s="495">
        <f t="shared" si="4"/>
        <v>930.46985865403667</v>
      </c>
      <c r="Q72" s="495">
        <f t="shared" si="5"/>
        <v>621.97909606510029</v>
      </c>
      <c r="R72" s="496">
        <f t="shared" si="6"/>
        <v>1248.3375789470526</v>
      </c>
    </row>
    <row r="73" spans="1:18" s="133" customFormat="1" ht="12.75" hidden="1" customHeight="1" x14ac:dyDescent="0.2">
      <c r="A73" s="887"/>
      <c r="B73" s="385" t="s">
        <v>32</v>
      </c>
      <c r="C73" s="499"/>
      <c r="D73" s="385"/>
      <c r="E73" s="498">
        <v>391013</v>
      </c>
      <c r="F73" s="500">
        <v>365619</v>
      </c>
      <c r="G73" s="488">
        <v>25306</v>
      </c>
      <c r="H73" s="493">
        <v>88</v>
      </c>
      <c r="I73" s="385"/>
      <c r="J73" s="492">
        <v>355110370.12000197</v>
      </c>
      <c r="K73" s="500">
        <v>339246303.39000201</v>
      </c>
      <c r="L73" s="488">
        <v>15740360.609999999</v>
      </c>
      <c r="M73" s="493">
        <v>123706.119999972</v>
      </c>
      <c r="N73" s="385"/>
      <c r="O73" s="494">
        <f t="shared" si="3"/>
        <v>908.18047000995352</v>
      </c>
      <c r="P73" s="495">
        <f t="shared" si="4"/>
        <v>927.86836403469738</v>
      </c>
      <c r="Q73" s="495">
        <f t="shared" si="5"/>
        <v>622.00113056192208</v>
      </c>
      <c r="R73" s="496">
        <f t="shared" si="6"/>
        <v>1405.7513636360454</v>
      </c>
    </row>
    <row r="74" spans="1:18" s="133" customFormat="1" ht="12.75" hidden="1" customHeight="1" x14ac:dyDescent="0.2">
      <c r="A74" s="887"/>
      <c r="B74" s="385" t="s">
        <v>33</v>
      </c>
      <c r="C74" s="499"/>
      <c r="D74" s="385"/>
      <c r="E74" s="498">
        <v>446124</v>
      </c>
      <c r="F74" s="500">
        <v>417007</v>
      </c>
      <c r="G74" s="488">
        <v>28932</v>
      </c>
      <c r="H74" s="493">
        <v>185</v>
      </c>
      <c r="I74" s="385"/>
      <c r="J74" s="492">
        <v>403451100.12999952</v>
      </c>
      <c r="K74" s="500">
        <v>385233173.15999961</v>
      </c>
      <c r="L74" s="488">
        <v>17995704</v>
      </c>
      <c r="M74" s="493">
        <v>222222.96999993399</v>
      </c>
      <c r="N74" s="385"/>
      <c r="O74" s="494">
        <f t="shared" si="3"/>
        <v>904.34744629295778</v>
      </c>
      <c r="P74" s="495">
        <f t="shared" si="4"/>
        <v>923.80505161783765</v>
      </c>
      <c r="Q74" s="495">
        <f t="shared" si="5"/>
        <v>622</v>
      </c>
      <c r="R74" s="496">
        <f t="shared" si="6"/>
        <v>1201.2052432428864</v>
      </c>
    </row>
    <row r="75" spans="1:18" s="133" customFormat="1" ht="12.75" hidden="1" customHeight="1" x14ac:dyDescent="0.2">
      <c r="A75" s="887"/>
      <c r="B75" s="385" t="s">
        <v>34</v>
      </c>
      <c r="C75" s="499"/>
      <c r="D75" s="385"/>
      <c r="E75" s="498">
        <v>393386</v>
      </c>
      <c r="F75" s="500">
        <v>367207</v>
      </c>
      <c r="G75" s="488">
        <v>26088</v>
      </c>
      <c r="H75" s="493">
        <v>91</v>
      </c>
      <c r="I75" s="385"/>
      <c r="J75" s="492">
        <v>357520077.39000106</v>
      </c>
      <c r="K75" s="500">
        <v>341187044.39000106</v>
      </c>
      <c r="L75" s="488">
        <v>16226736</v>
      </c>
      <c r="M75" s="493">
        <v>106296.999999976</v>
      </c>
      <c r="N75" s="385"/>
      <c r="O75" s="494">
        <f t="shared" si="3"/>
        <v>908.82765881348359</v>
      </c>
      <c r="P75" s="495">
        <f t="shared" si="4"/>
        <v>929.14090523873745</v>
      </c>
      <c r="Q75" s="495">
        <f t="shared" si="5"/>
        <v>622</v>
      </c>
      <c r="R75" s="496">
        <f t="shared" si="6"/>
        <v>1168.0989010986375</v>
      </c>
    </row>
    <row r="76" spans="1:18" s="133" customFormat="1" ht="12.75" hidden="1" customHeight="1" x14ac:dyDescent="0.2">
      <c r="A76" s="887"/>
      <c r="B76" s="385" t="s">
        <v>35</v>
      </c>
      <c r="C76" s="499"/>
      <c r="D76" s="385"/>
      <c r="E76" s="498">
        <v>425157</v>
      </c>
      <c r="F76" s="500">
        <v>397856</v>
      </c>
      <c r="G76" s="488">
        <v>27231</v>
      </c>
      <c r="H76" s="493">
        <v>70</v>
      </c>
      <c r="I76" s="385"/>
      <c r="J76" s="492">
        <v>385862975.74000061</v>
      </c>
      <c r="K76" s="500">
        <v>368837879.24000061</v>
      </c>
      <c r="L76" s="488">
        <v>16937061.239999998</v>
      </c>
      <c r="M76" s="493">
        <v>88035.259999988601</v>
      </c>
      <c r="N76" s="385"/>
      <c r="O76" s="494">
        <f t="shared" si="3"/>
        <v>907.57761424603291</v>
      </c>
      <c r="P76" s="495">
        <f t="shared" si="4"/>
        <v>927.06375985281261</v>
      </c>
      <c r="Q76" s="495">
        <f t="shared" si="5"/>
        <v>621.97720392200063</v>
      </c>
      <c r="R76" s="496">
        <f t="shared" si="6"/>
        <v>1257.6465714284086</v>
      </c>
    </row>
    <row r="77" spans="1:18" s="133" customFormat="1" ht="12.75" hidden="1" customHeight="1" x14ac:dyDescent="0.2">
      <c r="A77" s="887"/>
      <c r="B77" s="385" t="s">
        <v>184</v>
      </c>
      <c r="C77" s="499"/>
      <c r="D77" s="385"/>
      <c r="E77" s="498">
        <v>507838</v>
      </c>
      <c r="F77" s="500">
        <v>473962</v>
      </c>
      <c r="G77" s="488">
        <v>33705</v>
      </c>
      <c r="H77" s="493">
        <v>171</v>
      </c>
      <c r="I77" s="385"/>
      <c r="J77" s="492">
        <v>461763527.95999742</v>
      </c>
      <c r="K77" s="500">
        <v>440565641.08999747</v>
      </c>
      <c r="L77" s="488">
        <v>20964552.289999999</v>
      </c>
      <c r="M77" s="493">
        <v>233334.579999938</v>
      </c>
      <c r="N77" s="385"/>
      <c r="O77" s="494">
        <f t="shared" si="3"/>
        <v>909.2732878595092</v>
      </c>
      <c r="P77" s="495">
        <f t="shared" si="4"/>
        <v>929.53789774285167</v>
      </c>
      <c r="Q77" s="495">
        <f t="shared" si="5"/>
        <v>622.00125470998364</v>
      </c>
      <c r="R77" s="496">
        <f t="shared" si="6"/>
        <v>1364.5297076019765</v>
      </c>
    </row>
    <row r="78" spans="1:18" s="133" customFormat="1" ht="12.75" hidden="1" customHeight="1" x14ac:dyDescent="0.2">
      <c r="A78" s="887"/>
      <c r="B78" s="385" t="s">
        <v>129</v>
      </c>
      <c r="C78" s="499"/>
      <c r="D78" s="385"/>
      <c r="E78" s="498">
        <v>419044</v>
      </c>
      <c r="F78" s="500">
        <v>390409</v>
      </c>
      <c r="G78" s="488">
        <v>28517</v>
      </c>
      <c r="H78" s="493">
        <v>118</v>
      </c>
      <c r="I78" s="385"/>
      <c r="J78" s="492">
        <v>381238285.2099998</v>
      </c>
      <c r="K78" s="500">
        <v>363357766.13999981</v>
      </c>
      <c r="L78" s="488">
        <v>17737574</v>
      </c>
      <c r="M78" s="493">
        <v>142945.06999996901</v>
      </c>
      <c r="N78" s="385"/>
      <c r="O78" s="494">
        <f t="shared" si="3"/>
        <v>909.78103781464426</v>
      </c>
      <c r="P78" s="495">
        <f t="shared" si="4"/>
        <v>930.71052701141571</v>
      </c>
      <c r="Q78" s="495">
        <f t="shared" si="5"/>
        <v>622</v>
      </c>
      <c r="R78" s="496">
        <f t="shared" si="6"/>
        <v>1211.3988983048221</v>
      </c>
    </row>
    <row r="79" spans="1:18" s="133" customFormat="1" ht="12.75" hidden="1" customHeight="1" x14ac:dyDescent="0.2">
      <c r="A79" s="887"/>
      <c r="B79" s="385" t="s">
        <v>130</v>
      </c>
      <c r="C79" s="499"/>
      <c r="D79" s="385"/>
      <c r="E79" s="498">
        <v>461560</v>
      </c>
      <c r="F79" s="500">
        <v>429585</v>
      </c>
      <c r="G79" s="488">
        <v>31890</v>
      </c>
      <c r="H79" s="493">
        <v>85</v>
      </c>
      <c r="I79" s="385"/>
      <c r="J79" s="492">
        <v>421202054.34999859</v>
      </c>
      <c r="K79" s="500">
        <v>401263244.4099986</v>
      </c>
      <c r="L79" s="488">
        <v>19834574.219999999</v>
      </c>
      <c r="M79" s="493">
        <v>104235.719999975</v>
      </c>
      <c r="N79" s="385"/>
      <c r="O79" s="494">
        <f t="shared" si="3"/>
        <v>912.56186487130299</v>
      </c>
      <c r="P79" s="495">
        <f t="shared" si="4"/>
        <v>934.07182376013736</v>
      </c>
      <c r="Q79" s="495">
        <f t="shared" si="5"/>
        <v>621.96846095954845</v>
      </c>
      <c r="R79" s="496">
        <f t="shared" si="6"/>
        <v>1226.302588235</v>
      </c>
    </row>
    <row r="80" spans="1:18" s="133" customFormat="1" ht="12.75" hidden="1" customHeight="1" x14ac:dyDescent="0.2">
      <c r="A80" s="887"/>
      <c r="B80" s="385" t="s">
        <v>185</v>
      </c>
      <c r="C80" s="499"/>
      <c r="D80" s="385"/>
      <c r="E80" s="498">
        <v>414236</v>
      </c>
      <c r="F80" s="500">
        <v>385815</v>
      </c>
      <c r="G80" s="488">
        <v>28317</v>
      </c>
      <c r="H80" s="493">
        <v>104</v>
      </c>
      <c r="I80" s="385"/>
      <c r="J80" s="492">
        <v>377149447.63999605</v>
      </c>
      <c r="K80" s="500">
        <v>359375132.47999609</v>
      </c>
      <c r="L80" s="488">
        <v>17613174</v>
      </c>
      <c r="M80" s="493">
        <v>161141.159999973</v>
      </c>
      <c r="N80" s="385"/>
      <c r="O80" s="494">
        <f t="shared" si="3"/>
        <v>910.46999208179886</v>
      </c>
      <c r="P80" s="495">
        <f t="shared" si="4"/>
        <v>931.47008923965132</v>
      </c>
      <c r="Q80" s="495">
        <f t="shared" si="5"/>
        <v>622</v>
      </c>
      <c r="R80" s="496">
        <f t="shared" si="6"/>
        <v>1549.434230768971</v>
      </c>
    </row>
    <row r="81" spans="1:18" s="133" customFormat="1" ht="12.75" hidden="1" customHeight="1" x14ac:dyDescent="0.2">
      <c r="A81" s="887"/>
      <c r="B81" s="385" t="s">
        <v>186</v>
      </c>
      <c r="C81" s="499"/>
      <c r="D81" s="385"/>
      <c r="E81" s="498">
        <v>338689</v>
      </c>
      <c r="F81" s="500">
        <v>316112</v>
      </c>
      <c r="G81" s="488">
        <v>22545</v>
      </c>
      <c r="H81" s="493">
        <v>32</v>
      </c>
      <c r="I81" s="385"/>
      <c r="J81" s="492">
        <v>311445077.57000214</v>
      </c>
      <c r="K81" s="500">
        <v>297383652.97000217</v>
      </c>
      <c r="L81" s="488">
        <v>14023126.210000001</v>
      </c>
      <c r="M81" s="493">
        <v>38298.390000000603</v>
      </c>
      <c r="N81" s="385"/>
      <c r="O81" s="494">
        <f t="shared" ref="O81:R84" si="7">J81/E81</f>
        <v>919.56065171883984</v>
      </c>
      <c r="P81" s="495">
        <f t="shared" si="7"/>
        <v>940.7540775737782</v>
      </c>
      <c r="Q81" s="495">
        <f t="shared" si="7"/>
        <v>622.00604169438907</v>
      </c>
      <c r="R81" s="496">
        <f t="shared" si="7"/>
        <v>1196.8246875000189</v>
      </c>
    </row>
    <row r="82" spans="1:18" s="133" customFormat="1" ht="12.75" customHeight="1" x14ac:dyDescent="0.2">
      <c r="A82" s="887">
        <v>2013</v>
      </c>
      <c r="B82" s="381" t="s">
        <v>119</v>
      </c>
      <c r="C82" s="499"/>
      <c r="D82" s="385"/>
      <c r="E82" s="249">
        <f>SUM(E83:E94)</f>
        <v>5207629</v>
      </c>
      <c r="F82" s="188">
        <f>SUM(F83:F94)</f>
        <v>4851554</v>
      </c>
      <c r="G82" s="131">
        <f>SUM(G83:G94)</f>
        <v>355165</v>
      </c>
      <c r="H82" s="250">
        <f>SUM(H83:H94)</f>
        <v>910</v>
      </c>
      <c r="I82" s="381"/>
      <c r="J82" s="249">
        <f>SUM(J83:J94)</f>
        <v>5142736654.9400015</v>
      </c>
      <c r="K82" s="188">
        <f>SUM(K83:K94)</f>
        <v>4900654776.2700014</v>
      </c>
      <c r="L82" s="131">
        <f>SUM(L83:L94)</f>
        <v>240705598.15000001</v>
      </c>
      <c r="M82" s="250">
        <f>SUM(M83:M94)</f>
        <v>1376280.5199998377</v>
      </c>
      <c r="N82" s="381"/>
      <c r="O82" s="606">
        <f t="shared" si="7"/>
        <v>987.53898462044845</v>
      </c>
      <c r="P82" s="602">
        <f t="shared" si="7"/>
        <v>1010.1206286212627</v>
      </c>
      <c r="Q82" s="602">
        <f t="shared" si="7"/>
        <v>677.72893767685446</v>
      </c>
      <c r="R82" s="607">
        <f t="shared" si="7"/>
        <v>1512.3961758239975</v>
      </c>
    </row>
    <row r="83" spans="1:18" s="133" customFormat="1" ht="12.75" customHeight="1" x14ac:dyDescent="0.2">
      <c r="A83" s="1102"/>
      <c r="B83" s="385" t="s">
        <v>30</v>
      </c>
      <c r="C83" s="499"/>
      <c r="D83" s="385"/>
      <c r="E83" s="498">
        <v>383027</v>
      </c>
      <c r="F83" s="500">
        <v>358092</v>
      </c>
      <c r="G83" s="488">
        <v>24855</v>
      </c>
      <c r="H83" s="493">
        <v>80</v>
      </c>
      <c r="I83" s="385"/>
      <c r="J83" s="492">
        <v>384435119.7899977</v>
      </c>
      <c r="K83" s="500">
        <v>367577692.87999767</v>
      </c>
      <c r="L83" s="488">
        <v>16749413.92</v>
      </c>
      <c r="M83" s="493">
        <v>108012.98999998299</v>
      </c>
      <c r="N83" s="385"/>
      <c r="O83" s="494">
        <f t="shared" si="7"/>
        <v>1003.6762938121796</v>
      </c>
      <c r="P83" s="495">
        <f t="shared" si="7"/>
        <v>1026.4895414586131</v>
      </c>
      <c r="Q83" s="495">
        <f t="shared" si="7"/>
        <v>673.88509032387844</v>
      </c>
      <c r="R83" s="496">
        <f t="shared" si="7"/>
        <v>1350.1623749997875</v>
      </c>
    </row>
    <row r="84" spans="1:18" s="133" customFormat="1" ht="12.75" customHeight="1" x14ac:dyDescent="0.2">
      <c r="A84" s="887"/>
      <c r="B84" s="385" t="s">
        <v>31</v>
      </c>
      <c r="C84" s="499"/>
      <c r="D84" s="385"/>
      <c r="E84" s="498">
        <v>363277</v>
      </c>
      <c r="F84" s="500">
        <v>339653</v>
      </c>
      <c r="G84" s="488">
        <v>23518</v>
      </c>
      <c r="H84" s="493">
        <v>106</v>
      </c>
      <c r="I84" s="385"/>
      <c r="J84" s="492">
        <v>359069678.01999933</v>
      </c>
      <c r="K84" s="500">
        <v>342948118.42999935</v>
      </c>
      <c r="L84" s="488">
        <v>15948450.24</v>
      </c>
      <c r="M84" s="493">
        <v>173109.34999999401</v>
      </c>
      <c r="N84" s="385"/>
      <c r="O84" s="494">
        <f t="shared" si="7"/>
        <v>988.41841905763181</v>
      </c>
      <c r="P84" s="495">
        <f t="shared" si="7"/>
        <v>1009.7014259553113</v>
      </c>
      <c r="Q84" s="495">
        <f t="shared" si="7"/>
        <v>678.13803214559061</v>
      </c>
      <c r="R84" s="496">
        <f t="shared" si="7"/>
        <v>1633.1070754716416</v>
      </c>
    </row>
    <row r="85" spans="1:18" s="133" customFormat="1" ht="12.75" customHeight="1" x14ac:dyDescent="0.2">
      <c r="A85" s="887"/>
      <c r="B85" s="385" t="s">
        <v>300</v>
      </c>
      <c r="C85" s="499"/>
      <c r="D85" s="385"/>
      <c r="E85" s="498">
        <v>441934</v>
      </c>
      <c r="F85" s="500">
        <v>414633</v>
      </c>
      <c r="G85" s="488">
        <v>27245</v>
      </c>
      <c r="H85" s="493">
        <v>56</v>
      </c>
      <c r="I85" s="385"/>
      <c r="J85" s="492">
        <v>435093844.84000391</v>
      </c>
      <c r="K85" s="500">
        <v>416534386.88000393</v>
      </c>
      <c r="L85" s="488">
        <v>18473667.32</v>
      </c>
      <c r="M85" s="493">
        <v>85790.63999999511</v>
      </c>
      <c r="N85" s="385"/>
      <c r="O85" s="494">
        <v>984.5222246760917</v>
      </c>
      <c r="P85" s="495">
        <v>1004.5857104475618</v>
      </c>
      <c r="Q85" s="495">
        <v>678.05715984584333</v>
      </c>
      <c r="R85" s="496">
        <v>1531.975714285627</v>
      </c>
    </row>
    <row r="86" spans="1:18" s="133" customFormat="1" ht="12.75" customHeight="1" x14ac:dyDescent="0.2">
      <c r="A86" s="887"/>
      <c r="B86" s="385" t="s">
        <v>32</v>
      </c>
      <c r="C86" s="499"/>
      <c r="D86" s="385"/>
      <c r="E86" s="498">
        <v>488760</v>
      </c>
      <c r="F86" s="500">
        <v>455562</v>
      </c>
      <c r="G86" s="488">
        <v>33151</v>
      </c>
      <c r="H86" s="493">
        <v>47</v>
      </c>
      <c r="I86" s="385"/>
      <c r="J86" s="492">
        <v>481009470.81000692</v>
      </c>
      <c r="K86" s="500">
        <v>458470874.87000692</v>
      </c>
      <c r="L86" s="488">
        <v>22476793.600000001</v>
      </c>
      <c r="M86" s="493">
        <v>61802.3399999924</v>
      </c>
      <c r="N86" s="385"/>
      <c r="O86" s="494">
        <v>984.14246421558005</v>
      </c>
      <c r="P86" s="495">
        <v>1006.3852447526504</v>
      </c>
      <c r="Q86" s="495">
        <v>678.01253657506561</v>
      </c>
      <c r="R86" s="496">
        <v>1314.9434042551575</v>
      </c>
    </row>
    <row r="87" spans="1:18" s="133" customFormat="1" ht="12.75" customHeight="1" x14ac:dyDescent="0.2">
      <c r="A87" s="887"/>
      <c r="B87" s="385" t="s">
        <v>33</v>
      </c>
      <c r="C87" s="499"/>
      <c r="D87" s="385"/>
      <c r="E87" s="498">
        <v>457615</v>
      </c>
      <c r="F87" s="500">
        <v>424791</v>
      </c>
      <c r="G87" s="488">
        <v>32764</v>
      </c>
      <c r="H87" s="493">
        <v>60</v>
      </c>
      <c r="I87" s="385"/>
      <c r="J87" s="492">
        <v>449397873.18999791</v>
      </c>
      <c r="K87" s="500">
        <v>427100676.47999793</v>
      </c>
      <c r="L87" s="488">
        <v>22213996.060000002</v>
      </c>
      <c r="M87" s="493">
        <v>83200.649999987378</v>
      </c>
      <c r="N87" s="385"/>
      <c r="O87" s="494">
        <v>982.04358071741069</v>
      </c>
      <c r="P87" s="495">
        <v>1005.4372067204765</v>
      </c>
      <c r="Q87" s="495">
        <v>678.00012391649375</v>
      </c>
      <c r="R87" s="496">
        <v>1386.6774999997897</v>
      </c>
    </row>
    <row r="88" spans="1:18" s="133" customFormat="1" ht="12.75" customHeight="1" x14ac:dyDescent="0.2">
      <c r="A88" s="887"/>
      <c r="B88" s="385" t="s">
        <v>34</v>
      </c>
      <c r="C88" s="499"/>
      <c r="D88" s="385"/>
      <c r="E88" s="498">
        <v>419024</v>
      </c>
      <c r="F88" s="500">
        <v>391393</v>
      </c>
      <c r="G88" s="488">
        <v>27543</v>
      </c>
      <c r="H88" s="493">
        <v>88</v>
      </c>
      <c r="I88" s="385"/>
      <c r="J88" s="492">
        <v>415475542.56000268</v>
      </c>
      <c r="K88" s="500">
        <v>396671743.6700027</v>
      </c>
      <c r="L88" s="488">
        <v>18674525.539999999</v>
      </c>
      <c r="M88" s="493">
        <v>129273.34999996521</v>
      </c>
      <c r="N88" s="385"/>
      <c r="O88" s="494">
        <v>991.53161289091486</v>
      </c>
      <c r="P88" s="495">
        <v>1013.4870671422399</v>
      </c>
      <c r="Q88" s="495">
        <v>678.01348945285554</v>
      </c>
      <c r="R88" s="496">
        <v>1469.0153409086956</v>
      </c>
    </row>
    <row r="89" spans="1:18" s="133" customFormat="1" ht="12.75" customHeight="1" x14ac:dyDescent="0.2">
      <c r="A89" s="887"/>
      <c r="B89" s="385" t="s">
        <v>35</v>
      </c>
      <c r="C89" s="499"/>
      <c r="D89" s="385"/>
      <c r="E89" s="498">
        <v>446027</v>
      </c>
      <c r="F89" s="500">
        <v>415272</v>
      </c>
      <c r="G89" s="488">
        <v>30680</v>
      </c>
      <c r="H89" s="493">
        <v>75</v>
      </c>
      <c r="I89" s="385"/>
      <c r="J89" s="492">
        <v>437064698.99000061</v>
      </c>
      <c r="K89" s="500">
        <v>416151674.61000067</v>
      </c>
      <c r="L89" s="488">
        <v>20801961.399999999</v>
      </c>
      <c r="M89" s="493">
        <v>111062.9799999762</v>
      </c>
      <c r="N89" s="385"/>
      <c r="O89" s="494">
        <v>979.90637111654814</v>
      </c>
      <c r="P89" s="495">
        <v>1002.1183094694578</v>
      </c>
      <c r="Q89" s="495">
        <v>678.03003259452407</v>
      </c>
      <c r="R89" s="496">
        <v>1480.8397333330161</v>
      </c>
    </row>
    <row r="90" spans="1:18" s="133" customFormat="1" ht="12.75" customHeight="1" x14ac:dyDescent="0.2">
      <c r="A90" s="887"/>
      <c r="B90" s="385" t="s">
        <v>184</v>
      </c>
      <c r="C90" s="499"/>
      <c r="D90" s="385"/>
      <c r="E90" s="498">
        <v>471695</v>
      </c>
      <c r="F90" s="500">
        <v>438745</v>
      </c>
      <c r="G90" s="488">
        <v>32860</v>
      </c>
      <c r="H90" s="493">
        <v>90</v>
      </c>
      <c r="I90" s="385"/>
      <c r="J90" s="492">
        <v>465819759.79000109</v>
      </c>
      <c r="K90" s="500">
        <v>443385285.81000108</v>
      </c>
      <c r="L90" s="488">
        <v>22279202.039999999</v>
      </c>
      <c r="M90" s="493">
        <v>155271.93999998085</v>
      </c>
      <c r="N90" s="385"/>
      <c r="O90" s="494">
        <v>987.54440854789868</v>
      </c>
      <c r="P90" s="495">
        <v>1010.5762705216039</v>
      </c>
      <c r="Q90" s="495">
        <v>678.00371393791841</v>
      </c>
      <c r="R90" s="496">
        <v>1725.2437777775651</v>
      </c>
    </row>
    <row r="91" spans="1:18" s="133" customFormat="1" ht="12.75" customHeight="1" x14ac:dyDescent="0.2">
      <c r="A91" s="887"/>
      <c r="B91" s="385" t="s">
        <v>129</v>
      </c>
      <c r="C91" s="499"/>
      <c r="D91" s="385"/>
      <c r="E91" s="498">
        <v>471165</v>
      </c>
      <c r="F91" s="500">
        <v>437964</v>
      </c>
      <c r="G91" s="488">
        <v>33101</v>
      </c>
      <c r="H91" s="493">
        <v>100</v>
      </c>
      <c r="I91" s="385"/>
      <c r="J91" s="492">
        <v>465302642.96999753</v>
      </c>
      <c r="K91" s="500">
        <v>442723184.16999757</v>
      </c>
      <c r="L91" s="488">
        <v>22441797.280000001</v>
      </c>
      <c r="M91" s="493">
        <v>137661.51999998098</v>
      </c>
      <c r="N91" s="385"/>
      <c r="O91" s="494">
        <v>987.55774085510916</v>
      </c>
      <c r="P91" s="495">
        <v>1010.8666104291622</v>
      </c>
      <c r="Q91" s="495">
        <v>677.97943506238482</v>
      </c>
      <c r="R91" s="496">
        <v>1376.6151999998099</v>
      </c>
    </row>
    <row r="92" spans="1:18" s="133" customFormat="1" ht="12.75" customHeight="1" x14ac:dyDescent="0.2">
      <c r="A92" s="887"/>
      <c r="B92" s="385" t="s">
        <v>130</v>
      </c>
      <c r="C92" s="499"/>
      <c r="D92" s="385"/>
      <c r="E92" s="498">
        <v>473871</v>
      </c>
      <c r="F92" s="500">
        <v>439908</v>
      </c>
      <c r="G92" s="488">
        <v>33889</v>
      </c>
      <c r="H92" s="493">
        <v>74</v>
      </c>
      <c r="I92" s="385"/>
      <c r="J92" s="492">
        <v>468108390.9999969</v>
      </c>
      <c r="K92" s="500">
        <v>444997923.82999688</v>
      </c>
      <c r="L92" s="488">
        <v>22976350.780000001</v>
      </c>
      <c r="M92" s="493">
        <v>134116.38999999085</v>
      </c>
      <c r="N92" s="385"/>
      <c r="O92" s="494">
        <v>987.8392874854062</v>
      </c>
      <c r="P92" s="495">
        <v>1011.5704279758424</v>
      </c>
      <c r="Q92" s="495">
        <v>677.98845584112837</v>
      </c>
      <c r="R92" s="496">
        <v>1812.383648648525</v>
      </c>
    </row>
    <row r="93" spans="1:18" s="133" customFormat="1" ht="12.75" customHeight="1" x14ac:dyDescent="0.2">
      <c r="A93" s="887"/>
      <c r="B93" s="385" t="s">
        <v>185</v>
      </c>
      <c r="C93" s="499"/>
      <c r="D93" s="385"/>
      <c r="E93" s="498">
        <v>424199</v>
      </c>
      <c r="F93" s="500">
        <v>393916</v>
      </c>
      <c r="G93" s="488">
        <v>30223</v>
      </c>
      <c r="H93" s="493">
        <v>60</v>
      </c>
      <c r="I93" s="385"/>
      <c r="J93" s="492">
        <v>418110962.27999902</v>
      </c>
      <c r="K93" s="500">
        <v>397542818.78999901</v>
      </c>
      <c r="L93" s="488">
        <v>20491233.310000002</v>
      </c>
      <c r="M93" s="493">
        <v>76910.179999990403</v>
      </c>
      <c r="N93" s="385"/>
      <c r="O93" s="494">
        <v>985.64815636057369</v>
      </c>
      <c r="P93" s="495">
        <v>1009.2070867646885</v>
      </c>
      <c r="Q93" s="495">
        <v>678.00130066505653</v>
      </c>
      <c r="R93" s="496">
        <v>1281.8363333331733</v>
      </c>
    </row>
    <row r="94" spans="1:18" s="133" customFormat="1" ht="12.75" customHeight="1" x14ac:dyDescent="0.2">
      <c r="A94" s="887"/>
      <c r="B94" s="385" t="s">
        <v>186</v>
      </c>
      <c r="C94" s="499"/>
      <c r="D94" s="385"/>
      <c r="E94" s="498">
        <v>367035</v>
      </c>
      <c r="F94" s="500">
        <v>341625</v>
      </c>
      <c r="G94" s="488">
        <v>25336</v>
      </c>
      <c r="H94" s="493">
        <v>74</v>
      </c>
      <c r="I94" s="385"/>
      <c r="J94" s="492">
        <v>363848670.69999748</v>
      </c>
      <c r="K94" s="500">
        <v>346550395.84999746</v>
      </c>
      <c r="L94" s="488">
        <v>17178206.66</v>
      </c>
      <c r="M94" s="493">
        <v>120068.19000000128</v>
      </c>
      <c r="N94" s="385"/>
      <c r="O94" s="494">
        <v>991.3187317285749</v>
      </c>
      <c r="P94" s="495">
        <v>1014.417550969623</v>
      </c>
      <c r="Q94" s="495">
        <v>678.01573492263969</v>
      </c>
      <c r="R94" s="496">
        <v>1622.5431081081254</v>
      </c>
    </row>
    <row r="95" spans="1:18" s="133" customFormat="1" ht="12.75" customHeight="1" x14ac:dyDescent="0.2">
      <c r="A95" s="887">
        <v>2014</v>
      </c>
      <c r="B95" s="385" t="s">
        <v>30</v>
      </c>
      <c r="C95" s="499"/>
      <c r="D95" s="385"/>
      <c r="E95" s="498">
        <v>377155</v>
      </c>
      <c r="F95" s="500">
        <v>352980</v>
      </c>
      <c r="G95" s="488">
        <v>24124</v>
      </c>
      <c r="H95" s="493">
        <v>51</v>
      </c>
      <c r="I95" s="385"/>
      <c r="J95" s="492">
        <v>399690021.10999745</v>
      </c>
      <c r="K95" s="500">
        <v>382199275.83999747</v>
      </c>
      <c r="L95" s="488">
        <v>17417701.29999999</v>
      </c>
      <c r="M95" s="493">
        <v>73043.969999992318</v>
      </c>
      <c r="N95" s="385"/>
      <c r="O95" s="494">
        <v>1059.750026143091</v>
      </c>
      <c r="P95" s="495">
        <v>1082.7788425406468</v>
      </c>
      <c r="Q95" s="495">
        <v>722.00718371745938</v>
      </c>
      <c r="R95" s="496">
        <v>1432.2347058822022</v>
      </c>
    </row>
    <row r="96" spans="1:18" s="133" customFormat="1" ht="12.75" customHeight="1" x14ac:dyDescent="0.2">
      <c r="A96" s="887"/>
      <c r="B96" s="385" t="s">
        <v>31</v>
      </c>
      <c r="C96" s="499"/>
      <c r="D96" s="385"/>
      <c r="E96" s="498">
        <v>440939</v>
      </c>
      <c r="F96" s="500">
        <v>410491</v>
      </c>
      <c r="G96" s="488">
        <v>30392</v>
      </c>
      <c r="H96" s="493">
        <v>56</v>
      </c>
      <c r="I96" s="385"/>
      <c r="J96" s="492">
        <v>459799605.03000027</v>
      </c>
      <c r="K96" s="500">
        <v>437696289.90000027</v>
      </c>
      <c r="L96" s="488">
        <v>22003450.240000002</v>
      </c>
      <c r="M96" s="493">
        <v>99864.889999993131</v>
      </c>
      <c r="N96" s="385"/>
      <c r="O96" s="494">
        <v>1042.7737284068778</v>
      </c>
      <c r="P96" s="495">
        <v>1066.2749972593804</v>
      </c>
      <c r="Q96" s="495">
        <v>723.98822848117936</v>
      </c>
      <c r="R96" s="496">
        <v>1783.3016071427344</v>
      </c>
    </row>
    <row r="97" spans="1:22" s="133" customFormat="1" ht="12.75" customHeight="1" x14ac:dyDescent="0.2">
      <c r="A97" s="887"/>
      <c r="B97" s="385" t="s">
        <v>300</v>
      </c>
      <c r="C97" s="499"/>
      <c r="D97" s="385"/>
      <c r="E97" s="498">
        <v>408337</v>
      </c>
      <c r="F97" s="500">
        <v>382332</v>
      </c>
      <c r="G97" s="488">
        <v>25950</v>
      </c>
      <c r="H97" s="493">
        <v>55</v>
      </c>
      <c r="I97" s="385"/>
      <c r="J97" s="492">
        <v>426020314.34000301</v>
      </c>
      <c r="K97" s="500">
        <v>407156049.90000302</v>
      </c>
      <c r="L97" s="488">
        <v>18787391.640000001</v>
      </c>
      <c r="M97" s="493">
        <v>76872.799999989569</v>
      </c>
      <c r="N97" s="385"/>
      <c r="O97" s="494">
        <v>1043.3056870673072</v>
      </c>
      <c r="P97" s="495">
        <v>1064.9279942563087</v>
      </c>
      <c r="Q97" s="495">
        <v>723.98426358381505</v>
      </c>
      <c r="R97" s="496">
        <v>1397.6872727270832</v>
      </c>
    </row>
    <row r="98" spans="1:22" s="133" customFormat="1" ht="12.75" customHeight="1" x14ac:dyDescent="0.2">
      <c r="A98" s="887"/>
      <c r="B98" s="385" t="s">
        <v>32</v>
      </c>
      <c r="C98" s="499"/>
      <c r="D98" s="385"/>
      <c r="E98" s="498">
        <v>434681</v>
      </c>
      <c r="F98" s="500">
        <v>406082</v>
      </c>
      <c r="G98" s="488">
        <v>28538</v>
      </c>
      <c r="H98" s="493">
        <v>61</v>
      </c>
      <c r="I98" s="385"/>
      <c r="J98" s="492">
        <v>450831786.41999775</v>
      </c>
      <c r="K98" s="500">
        <v>430085940.12999773</v>
      </c>
      <c r="L98" s="488">
        <v>20661669.800000001</v>
      </c>
      <c r="M98" s="493">
        <v>84176.489999981495</v>
      </c>
      <c r="N98" s="385"/>
      <c r="O98" s="494">
        <v>1037.1554920044762</v>
      </c>
      <c r="P98" s="495">
        <v>1059.1110665579802</v>
      </c>
      <c r="Q98" s="495">
        <v>724.00552946947937</v>
      </c>
      <c r="R98" s="496">
        <v>1379.9424590160902</v>
      </c>
    </row>
    <row r="99" spans="1:22" s="133" customFormat="1" ht="12.75" customHeight="1" x14ac:dyDescent="0.2">
      <c r="A99" s="887"/>
      <c r="B99" s="385" t="s">
        <v>33</v>
      </c>
      <c r="C99" s="499"/>
      <c r="D99" s="385"/>
      <c r="E99" s="498">
        <v>442238</v>
      </c>
      <c r="F99" s="500">
        <v>413992</v>
      </c>
      <c r="G99" s="488">
        <v>28205</v>
      </c>
      <c r="H99" s="493">
        <v>41</v>
      </c>
      <c r="I99" s="385"/>
      <c r="J99" s="492">
        <v>458507722.63999897</v>
      </c>
      <c r="K99" s="500">
        <v>438029247.28999901</v>
      </c>
      <c r="L99" s="488">
        <v>20419959.52</v>
      </c>
      <c r="M99" s="493">
        <v>58515.829999996342</v>
      </c>
      <c r="N99" s="385"/>
      <c r="O99" s="494">
        <v>1036.7895174996245</v>
      </c>
      <c r="P99" s="495">
        <v>1058.0621057653264</v>
      </c>
      <c r="Q99" s="495">
        <v>723.98367381669914</v>
      </c>
      <c r="R99" s="496">
        <v>1427.2153658535692</v>
      </c>
    </row>
    <row r="100" spans="1:22" s="133" customFormat="1" ht="12.75" customHeight="1" x14ac:dyDescent="0.2">
      <c r="A100" s="887"/>
      <c r="B100" s="385" t="s">
        <v>34</v>
      </c>
      <c r="C100" s="499"/>
      <c r="D100" s="385"/>
      <c r="E100" s="498">
        <v>394120</v>
      </c>
      <c r="F100" s="500">
        <v>369537</v>
      </c>
      <c r="G100" s="488">
        <v>24513</v>
      </c>
      <c r="H100" s="493">
        <v>70</v>
      </c>
      <c r="I100" s="385"/>
      <c r="J100" s="492">
        <v>413516489.47999984</v>
      </c>
      <c r="K100" s="500">
        <v>395672976.02999985</v>
      </c>
      <c r="L100" s="488">
        <v>17747412</v>
      </c>
      <c r="M100" s="493">
        <v>96101.449999973149</v>
      </c>
      <c r="N100" s="385"/>
      <c r="O100" s="494">
        <v>1049.2146794884802</v>
      </c>
      <c r="P100" s="495">
        <v>1070.7262764756977</v>
      </c>
      <c r="Q100" s="495">
        <v>724</v>
      </c>
      <c r="R100" s="496">
        <v>1372.8778571424737</v>
      </c>
    </row>
    <row r="101" spans="1:22" s="133" customFormat="1" ht="12.75" customHeight="1" x14ac:dyDescent="0.2">
      <c r="A101" s="887"/>
      <c r="B101" s="385" t="s">
        <v>35</v>
      </c>
      <c r="C101" s="499"/>
      <c r="D101" s="385"/>
      <c r="E101" s="498">
        <v>456746</v>
      </c>
      <c r="F101" s="500">
        <v>427053</v>
      </c>
      <c r="G101" s="488">
        <v>29636</v>
      </c>
      <c r="H101" s="493">
        <v>57</v>
      </c>
      <c r="I101" s="385"/>
      <c r="J101" s="492">
        <v>480744726.21000051</v>
      </c>
      <c r="K101" s="500">
        <v>459205543.08000052</v>
      </c>
      <c r="L101" s="488">
        <v>21455643.689999998</v>
      </c>
      <c r="M101" s="493">
        <v>83539.439999993861</v>
      </c>
      <c r="N101" s="385"/>
      <c r="O101" s="494">
        <v>1052.5428273263487</v>
      </c>
      <c r="P101" s="495">
        <v>1075.2893506894941</v>
      </c>
      <c r="Q101" s="495">
        <v>723.97232048859485</v>
      </c>
      <c r="R101" s="496">
        <v>1465.6042105262081</v>
      </c>
    </row>
    <row r="102" spans="1:22" s="133" customFormat="1" ht="12.75" customHeight="1" x14ac:dyDescent="0.2">
      <c r="A102" s="887"/>
      <c r="B102" s="385" t="s">
        <v>184</v>
      </c>
      <c r="C102" s="499"/>
      <c r="D102" s="385"/>
      <c r="E102" s="498">
        <v>480295</v>
      </c>
      <c r="F102" s="500">
        <v>449405</v>
      </c>
      <c r="G102" s="488">
        <v>30859</v>
      </c>
      <c r="H102" s="493">
        <v>31</v>
      </c>
      <c r="I102" s="385"/>
      <c r="J102" s="492">
        <v>509109339.49000067</v>
      </c>
      <c r="K102" s="500">
        <v>486720352.65000069</v>
      </c>
      <c r="L102" s="488">
        <v>22341916</v>
      </c>
      <c r="M102" s="493">
        <v>47070.839999997064</v>
      </c>
      <c r="N102" s="385"/>
      <c r="O102" s="494">
        <v>1059.9930032375948</v>
      </c>
      <c r="P102" s="495">
        <v>1083.0327936938857</v>
      </c>
      <c r="Q102" s="495">
        <v>724</v>
      </c>
      <c r="R102" s="496">
        <v>1518.4141935482924</v>
      </c>
    </row>
    <row r="103" spans="1:22" s="133" customFormat="1" ht="12" customHeight="1" x14ac:dyDescent="0.2">
      <c r="A103" s="988"/>
      <c r="B103" s="989" t="s">
        <v>129</v>
      </c>
      <c r="C103" s="990"/>
      <c r="D103" s="385"/>
      <c r="E103" s="991">
        <v>511348</v>
      </c>
      <c r="F103" s="1029">
        <v>475877</v>
      </c>
      <c r="G103" s="993">
        <v>35413</v>
      </c>
      <c r="H103" s="994">
        <v>58</v>
      </c>
      <c r="I103" s="381"/>
      <c r="J103" s="995">
        <v>540108473.01999986</v>
      </c>
      <c r="K103" s="1029">
        <v>514359799.00999981</v>
      </c>
      <c r="L103" s="993">
        <v>25639599.149999999</v>
      </c>
      <c r="M103" s="994">
        <v>109074.8599999919</v>
      </c>
      <c r="N103" s="381"/>
      <c r="O103" s="996">
        <v>1056.2444226241225</v>
      </c>
      <c r="P103" s="997">
        <v>1080.8671127413172</v>
      </c>
      <c r="Q103" s="997">
        <v>724.01658006946593</v>
      </c>
      <c r="R103" s="998">
        <v>1880.6010344826188</v>
      </c>
    </row>
    <row r="104" spans="1:22" s="133" customFormat="1" ht="12.75" customHeight="1" x14ac:dyDescent="0.2">
      <c r="A104" s="564"/>
      <c r="B104" s="681" t="s">
        <v>779</v>
      </c>
      <c r="C104" s="565"/>
      <c r="D104" s="115"/>
      <c r="E104" s="846">
        <v>3945859</v>
      </c>
      <c r="F104" s="1086">
        <v>3687749</v>
      </c>
      <c r="G104" s="567">
        <v>257630</v>
      </c>
      <c r="H104" s="568">
        <v>480</v>
      </c>
      <c r="I104" s="381"/>
      <c r="J104" s="846">
        <v>4138328477.7399979</v>
      </c>
      <c r="K104" s="1086">
        <v>3951125473.829998</v>
      </c>
      <c r="L104" s="567">
        <v>186474743.34</v>
      </c>
      <c r="M104" s="568">
        <v>728260.5699999088</v>
      </c>
      <c r="N104" s="381"/>
      <c r="O104" s="569">
        <v>1048.7775862594171</v>
      </c>
      <c r="P104" s="566">
        <v>1071.419305877379</v>
      </c>
      <c r="Q104" s="566">
        <v>723.80834273958783</v>
      </c>
      <c r="R104" s="570">
        <v>1517.2095208331434</v>
      </c>
    </row>
    <row r="105" spans="1:22" s="73" customFormat="1" ht="11.25" customHeight="1" x14ac:dyDescent="0.2">
      <c r="A105" s="14" t="s">
        <v>225</v>
      </c>
      <c r="B105" s="115"/>
      <c r="C105" s="115"/>
      <c r="D105" s="115"/>
      <c r="E105" s="131"/>
      <c r="F105" s="132"/>
      <c r="G105" s="131"/>
      <c r="H105" s="131"/>
      <c r="I105" s="113"/>
      <c r="J105" s="131"/>
      <c r="K105" s="1107"/>
      <c r="L105" s="131"/>
      <c r="M105" s="131"/>
      <c r="N105" s="115"/>
      <c r="O105" s="134"/>
      <c r="P105" s="134"/>
      <c r="Q105" s="134"/>
      <c r="R105" s="134"/>
    </row>
    <row r="106" spans="1:22" s="73" customFormat="1" ht="11.25" customHeight="1" x14ac:dyDescent="0.15">
      <c r="A106" s="1090" t="s">
        <v>781</v>
      </c>
      <c r="B106" s="115"/>
      <c r="C106" s="115"/>
      <c r="D106" s="115"/>
      <c r="E106" s="131"/>
      <c r="F106" s="132"/>
      <c r="G106" s="131"/>
      <c r="H106" s="131"/>
      <c r="I106" s="113"/>
      <c r="J106" s="131"/>
      <c r="K106" s="132"/>
      <c r="L106" s="582"/>
      <c r="M106" s="131"/>
      <c r="N106" s="115"/>
      <c r="O106" s="134"/>
      <c r="P106" s="134"/>
      <c r="Q106" s="134"/>
      <c r="R106" s="134"/>
    </row>
    <row r="107" spans="1:22" s="73" customFormat="1" x14ac:dyDescent="0.2">
      <c r="A107" s="1091" t="s">
        <v>780</v>
      </c>
      <c r="B107" s="115"/>
      <c r="C107" s="115"/>
      <c r="D107" s="115"/>
      <c r="E107" s="131"/>
      <c r="F107" s="132"/>
      <c r="G107" s="131"/>
      <c r="H107" s="131"/>
      <c r="I107" s="113"/>
      <c r="J107" s="516"/>
      <c r="K107" s="132"/>
      <c r="L107" s="131"/>
      <c r="M107" s="131"/>
      <c r="N107" s="115"/>
      <c r="O107" s="134"/>
      <c r="P107" s="134"/>
      <c r="Q107" s="134"/>
      <c r="R107" s="134"/>
    </row>
    <row r="108" spans="1:22" ht="20.25" customHeight="1" x14ac:dyDescent="0.2">
      <c r="A108" s="64" t="str">
        <f>A1</f>
        <v>Boletim Estatístico da Previdência Social - Vol. 19 Nº 09</v>
      </c>
      <c r="B108" s="50"/>
      <c r="C108" s="50"/>
      <c r="D108" s="18"/>
      <c r="E108" s="18"/>
      <c r="F108" s="18"/>
      <c r="G108" s="18"/>
      <c r="H108" s="18"/>
      <c r="I108" s="18"/>
      <c r="J108" s="18"/>
      <c r="L108" s="18"/>
      <c r="M108" s="18"/>
      <c r="N108" s="18"/>
      <c r="O108" s="18"/>
      <c r="P108" s="1180">
        <f>P1</f>
        <v>41883</v>
      </c>
      <c r="Q108" s="1181"/>
      <c r="R108" s="1181">
        <f>P1</f>
        <v>41883</v>
      </c>
    </row>
    <row r="109" spans="1:22" x14ac:dyDescent="0.2">
      <c r="A109" s="50"/>
      <c r="B109" s="50"/>
      <c r="C109" s="50"/>
      <c r="D109" s="18"/>
      <c r="E109" s="18"/>
      <c r="F109" s="18"/>
      <c r="G109" s="18"/>
      <c r="H109" s="18"/>
      <c r="I109" s="18"/>
      <c r="J109" s="18"/>
      <c r="K109" s="18"/>
      <c r="L109" s="18"/>
      <c r="M109" s="18"/>
      <c r="N109" s="19"/>
      <c r="O109" s="18"/>
      <c r="P109" s="18"/>
      <c r="Q109" s="18"/>
    </row>
    <row r="110" spans="1:22" x14ac:dyDescent="0.2">
      <c r="A110" s="87"/>
      <c r="B110" s="87"/>
      <c r="C110" s="87"/>
      <c r="D110" s="66"/>
      <c r="E110" s="66"/>
      <c r="F110" s="66"/>
      <c r="G110" s="66"/>
      <c r="H110" s="66"/>
      <c r="I110" s="66"/>
      <c r="J110" s="66"/>
      <c r="K110" s="66"/>
      <c r="L110" s="66"/>
      <c r="M110" s="87"/>
      <c r="T110" s="177" t="s">
        <v>98</v>
      </c>
      <c r="U110" s="178"/>
      <c r="V110" s="179"/>
    </row>
    <row r="111" spans="1:22" x14ac:dyDescent="0.2">
      <c r="A111" s="50"/>
      <c r="B111" s="50"/>
      <c r="C111" s="50"/>
      <c r="D111" s="18"/>
      <c r="E111" s="18"/>
      <c r="F111" s="18"/>
      <c r="G111" s="18"/>
      <c r="H111" s="18"/>
      <c r="I111" s="18"/>
      <c r="J111" s="18"/>
      <c r="K111" s="18"/>
      <c r="L111" s="18"/>
      <c r="M111" s="50"/>
      <c r="T111" s="629" t="s">
        <v>537</v>
      </c>
      <c r="U111" s="51">
        <f t="shared" ref="U111:U119" si="8">E9</f>
        <v>2949149</v>
      </c>
      <c r="V111" s="51"/>
    </row>
    <row r="112" spans="1:22" x14ac:dyDescent="0.2">
      <c r="A112" s="50"/>
      <c r="B112" s="50"/>
      <c r="C112" s="50"/>
      <c r="D112" s="18"/>
      <c r="E112" s="18"/>
      <c r="F112" s="18"/>
      <c r="G112" s="18"/>
      <c r="H112" s="18"/>
      <c r="I112" s="18"/>
      <c r="J112" s="18"/>
      <c r="K112" s="18"/>
      <c r="L112" s="21"/>
      <c r="M112" s="50"/>
      <c r="T112" s="629" t="s">
        <v>538</v>
      </c>
      <c r="U112" s="51">
        <f t="shared" si="8"/>
        <v>2856334</v>
      </c>
      <c r="V112" s="1094">
        <f>U112/U111-1</f>
        <v>-3.1471790675886457E-2</v>
      </c>
    </row>
    <row r="113" spans="1:22" x14ac:dyDescent="0.2">
      <c r="A113" s="50"/>
      <c r="B113" s="50"/>
      <c r="C113" s="50"/>
      <c r="D113" s="18"/>
      <c r="E113" s="18"/>
      <c r="F113" s="18"/>
      <c r="G113" s="18"/>
      <c r="H113" s="18"/>
      <c r="I113" s="18"/>
      <c r="J113" s="18"/>
      <c r="K113" s="18"/>
      <c r="L113" s="21"/>
      <c r="M113" s="50"/>
      <c r="T113" s="629" t="s">
        <v>762</v>
      </c>
      <c r="U113" s="51">
        <f t="shared" si="8"/>
        <v>3867564</v>
      </c>
      <c r="V113" s="1094">
        <f t="shared" ref="V113:V124" si="9">U113/U112-1</f>
        <v>0.35403072609855846</v>
      </c>
    </row>
    <row r="114" spans="1:22" x14ac:dyDescent="0.2">
      <c r="A114" s="50"/>
      <c r="B114" s="50"/>
      <c r="C114" s="50"/>
      <c r="D114" s="18"/>
      <c r="E114" s="18"/>
      <c r="F114" s="18"/>
      <c r="G114" s="18"/>
      <c r="H114" s="18"/>
      <c r="I114" s="18"/>
      <c r="J114" s="18"/>
      <c r="K114" s="18"/>
      <c r="L114" s="21"/>
      <c r="M114" s="50"/>
      <c r="T114" s="629" t="s">
        <v>763</v>
      </c>
      <c r="U114" s="51">
        <f t="shared" si="8"/>
        <v>3545376</v>
      </c>
      <c r="V114" s="1094">
        <f t="shared" si="9"/>
        <v>-8.3305150218587198E-2</v>
      </c>
    </row>
    <row r="115" spans="1:22" x14ac:dyDescent="0.2">
      <c r="A115" s="50"/>
      <c r="B115" s="50"/>
      <c r="C115" s="50"/>
      <c r="D115" s="18"/>
      <c r="E115" s="18"/>
      <c r="F115" s="18"/>
      <c r="G115" s="18"/>
      <c r="H115" s="18"/>
      <c r="I115" s="18"/>
      <c r="J115" s="18"/>
      <c r="K115" s="18"/>
      <c r="L115" s="21"/>
      <c r="M115" s="50"/>
      <c r="T115" s="629" t="s">
        <v>764</v>
      </c>
      <c r="U115" s="51">
        <f t="shared" si="8"/>
        <v>3993529</v>
      </c>
      <c r="V115" s="1094">
        <f t="shared" si="9"/>
        <v>0.1264049285604687</v>
      </c>
    </row>
    <row r="116" spans="1:22" x14ac:dyDescent="0.2">
      <c r="A116" s="50"/>
      <c r="B116" s="50"/>
      <c r="C116" s="50"/>
      <c r="D116" s="18"/>
      <c r="E116" s="18"/>
      <c r="F116" s="18"/>
      <c r="G116" s="18"/>
      <c r="H116" s="18"/>
      <c r="I116" s="18"/>
      <c r="J116" s="18"/>
      <c r="K116" s="18"/>
      <c r="L116" s="21"/>
      <c r="M116" s="50"/>
      <c r="T116" s="629" t="s">
        <v>765</v>
      </c>
      <c r="U116" s="51">
        <f t="shared" si="8"/>
        <v>3955724</v>
      </c>
      <c r="V116" s="1094">
        <f t="shared" si="9"/>
        <v>-9.4665645347761229E-3</v>
      </c>
    </row>
    <row r="117" spans="1:22" x14ac:dyDescent="0.2">
      <c r="A117" s="50"/>
      <c r="B117" s="50"/>
      <c r="C117" s="50"/>
      <c r="D117" s="18"/>
      <c r="E117" s="18"/>
      <c r="F117" s="18"/>
      <c r="G117" s="18"/>
      <c r="H117" s="18"/>
      <c r="I117" s="18"/>
      <c r="J117" s="18"/>
      <c r="K117" s="18"/>
      <c r="L117" s="22"/>
      <c r="M117" s="50"/>
      <c r="T117" s="629" t="s">
        <v>591</v>
      </c>
      <c r="U117" s="51">
        <f t="shared" si="8"/>
        <v>4238816</v>
      </c>
      <c r="V117" s="1094">
        <f t="shared" si="9"/>
        <v>7.1565154697344813E-2</v>
      </c>
    </row>
    <row r="118" spans="1:22" x14ac:dyDescent="0.2">
      <c r="A118" s="50"/>
      <c r="B118" s="50"/>
      <c r="C118" s="50"/>
      <c r="D118" s="18"/>
      <c r="E118" s="18"/>
      <c r="F118" s="18"/>
      <c r="G118" s="18"/>
      <c r="H118" s="18"/>
      <c r="I118" s="18"/>
      <c r="J118" s="18"/>
      <c r="K118" s="18"/>
      <c r="L118" s="19"/>
      <c r="M118" s="50"/>
      <c r="T118" s="629" t="s">
        <v>599</v>
      </c>
      <c r="U118" s="51">
        <f t="shared" si="8"/>
        <v>4173350</v>
      </c>
      <c r="V118" s="1094">
        <f t="shared" si="9"/>
        <v>-1.5444407117459202E-2</v>
      </c>
    </row>
    <row r="119" spans="1:22" x14ac:dyDescent="0.2">
      <c r="A119" s="50"/>
      <c r="B119" s="50"/>
      <c r="C119" s="50"/>
      <c r="D119" s="18"/>
      <c r="E119" s="18"/>
      <c r="F119" s="18"/>
      <c r="G119" s="18"/>
      <c r="H119" s="18"/>
      <c r="I119" s="18"/>
      <c r="J119" s="18"/>
      <c r="K119" s="18"/>
      <c r="L119" s="19"/>
      <c r="M119" s="50"/>
      <c r="T119" s="629" t="s">
        <v>610</v>
      </c>
      <c r="U119" s="51">
        <f t="shared" si="8"/>
        <v>4461842</v>
      </c>
      <c r="V119" s="1094">
        <f t="shared" si="9"/>
        <v>6.9127199971246167E-2</v>
      </c>
    </row>
    <row r="120" spans="1:22" x14ac:dyDescent="0.2">
      <c r="A120" s="50"/>
      <c r="B120" s="50"/>
      <c r="C120" s="50"/>
      <c r="D120" s="18"/>
      <c r="E120" s="18"/>
      <c r="F120" s="18"/>
      <c r="G120" s="18"/>
      <c r="H120" s="18"/>
      <c r="I120" s="18"/>
      <c r="J120" s="18"/>
      <c r="K120" s="18"/>
      <c r="L120" s="50"/>
      <c r="M120" s="50"/>
      <c r="T120" s="629" t="s">
        <v>12</v>
      </c>
      <c r="U120" s="51">
        <f>E30</f>
        <v>4473905</v>
      </c>
      <c r="V120" s="1094">
        <f t="shared" si="9"/>
        <v>2.703591924590798E-3</v>
      </c>
    </row>
    <row r="121" spans="1:22" x14ac:dyDescent="0.2">
      <c r="A121" s="50"/>
      <c r="B121" s="50"/>
      <c r="C121" s="50"/>
      <c r="D121" s="18"/>
      <c r="E121" s="18"/>
      <c r="F121" s="18"/>
      <c r="G121" s="18"/>
      <c r="H121" s="18"/>
      <c r="I121" s="18"/>
      <c r="J121" s="18"/>
      <c r="K121" s="18"/>
      <c r="L121" s="18"/>
      <c r="M121" s="18"/>
      <c r="T121" s="629" t="s">
        <v>690</v>
      </c>
      <c r="U121" s="51">
        <f>E43</f>
        <v>4640120</v>
      </c>
      <c r="V121" s="1094">
        <f t="shared" si="9"/>
        <v>3.71521076106891E-2</v>
      </c>
    </row>
    <row r="122" spans="1:22" x14ac:dyDescent="0.2">
      <c r="A122" s="50"/>
      <c r="B122" s="50"/>
      <c r="C122" s="50"/>
      <c r="D122" s="18"/>
      <c r="E122" s="18"/>
      <c r="F122" s="18"/>
      <c r="G122" s="18"/>
      <c r="H122" s="18"/>
      <c r="I122" s="18"/>
      <c r="J122" s="18"/>
      <c r="K122" s="18"/>
      <c r="L122" s="18"/>
      <c r="M122" s="18"/>
      <c r="T122" s="629" t="s">
        <v>709</v>
      </c>
      <c r="U122" s="51">
        <f>E56</f>
        <v>4767039</v>
      </c>
      <c r="V122" s="1094">
        <f t="shared" si="9"/>
        <v>2.735252536572319E-2</v>
      </c>
    </row>
    <row r="123" spans="1:22" x14ac:dyDescent="0.2">
      <c r="A123" s="50"/>
      <c r="B123" s="50"/>
      <c r="C123" s="50"/>
      <c r="D123" s="18"/>
      <c r="E123" s="18"/>
      <c r="F123" s="18"/>
      <c r="G123" s="18"/>
      <c r="H123" s="18"/>
      <c r="I123" s="18"/>
      <c r="J123" s="18"/>
      <c r="K123" s="18"/>
      <c r="L123" s="18"/>
      <c r="M123" s="18"/>
      <c r="N123" s="18"/>
      <c r="T123" s="629">
        <v>2012</v>
      </c>
      <c r="U123" s="51">
        <f>E69</f>
        <v>4957681</v>
      </c>
      <c r="V123" s="1094">
        <f t="shared" si="9"/>
        <v>3.9991701347524167E-2</v>
      </c>
    </row>
    <row r="124" spans="1:22" x14ac:dyDescent="0.2">
      <c r="A124" s="50"/>
      <c r="B124" s="50"/>
      <c r="C124" s="50"/>
      <c r="D124" s="18"/>
      <c r="E124" s="18"/>
      <c r="F124" s="18"/>
      <c r="G124" s="18"/>
      <c r="H124" s="18"/>
      <c r="I124" s="18"/>
      <c r="J124" s="18"/>
      <c r="K124" s="18"/>
      <c r="L124" s="18"/>
      <c r="M124" s="18"/>
      <c r="N124" s="18"/>
      <c r="T124" s="1087">
        <f>'10'!S128</f>
        <v>2013</v>
      </c>
      <c r="U124" s="51">
        <f>E82</f>
        <v>5207629</v>
      </c>
      <c r="V124" s="1094">
        <f t="shared" si="9"/>
        <v>5.0416313595005313E-2</v>
      </c>
    </row>
    <row r="125" spans="1:22" x14ac:dyDescent="0.2">
      <c r="A125" s="50"/>
      <c r="B125" s="50"/>
      <c r="C125" s="50"/>
      <c r="D125" s="18"/>
      <c r="E125" s="18"/>
      <c r="F125" s="18"/>
      <c r="G125" s="18"/>
      <c r="H125" s="18"/>
      <c r="I125" s="18"/>
      <c r="J125" s="18"/>
      <c r="K125" s="18"/>
      <c r="L125" s="18"/>
      <c r="M125" s="18"/>
      <c r="N125" s="18"/>
      <c r="T125" s="1099" t="s">
        <v>826</v>
      </c>
      <c r="U125" s="51">
        <f>SUM(E92:E103)</f>
        <v>5210964</v>
      </c>
      <c r="V125" s="1094">
        <f>U125/U124-1</f>
        <v>6.4040660346575962E-4</v>
      </c>
    </row>
    <row r="126" spans="1:22" x14ac:dyDescent="0.2">
      <c r="A126" s="50"/>
      <c r="B126" s="50"/>
      <c r="C126" s="50"/>
      <c r="D126" s="18"/>
      <c r="E126" s="18"/>
      <c r="F126" s="18"/>
      <c r="G126" s="18"/>
      <c r="H126" s="18"/>
      <c r="I126" s="18"/>
      <c r="J126" s="18"/>
      <c r="K126" s="18"/>
      <c r="L126" s="18"/>
      <c r="M126" s="18"/>
      <c r="N126" s="18"/>
      <c r="T126" s="33"/>
      <c r="U126" s="23"/>
      <c r="V126" s="33"/>
    </row>
    <row r="127" spans="1:22" x14ac:dyDescent="0.2">
      <c r="A127" s="50"/>
      <c r="B127" s="50"/>
      <c r="C127" s="50"/>
      <c r="D127" s="18"/>
      <c r="E127" s="18"/>
      <c r="F127" s="18"/>
      <c r="G127" s="18"/>
      <c r="H127" s="18"/>
      <c r="I127" s="18"/>
      <c r="J127" s="18"/>
      <c r="K127" s="18"/>
      <c r="L127" s="18"/>
      <c r="M127" s="18"/>
      <c r="N127" s="18"/>
      <c r="T127" s="629"/>
      <c r="U127" s="51"/>
      <c r="V127" s="51"/>
    </row>
    <row r="128" spans="1:22" x14ac:dyDescent="0.2">
      <c r="A128" s="50"/>
      <c r="B128" s="50"/>
      <c r="C128" s="50"/>
      <c r="D128" s="18"/>
      <c r="E128" s="18"/>
      <c r="F128" s="18"/>
      <c r="G128" s="18"/>
      <c r="H128" s="18"/>
      <c r="I128" s="18"/>
      <c r="J128" s="18"/>
      <c r="K128" s="18"/>
      <c r="L128" s="18"/>
      <c r="M128" s="18"/>
      <c r="T128" s="629"/>
      <c r="U128" s="51"/>
      <c r="V128" s="51"/>
    </row>
    <row r="129" spans="1:22" x14ac:dyDescent="0.2">
      <c r="A129" s="50"/>
      <c r="B129" s="50"/>
      <c r="C129" s="50"/>
      <c r="D129" s="18"/>
      <c r="E129" s="18"/>
      <c r="F129" s="18"/>
      <c r="G129" s="18"/>
      <c r="H129" s="18"/>
      <c r="I129" s="18"/>
      <c r="J129" s="18"/>
      <c r="K129" s="18"/>
      <c r="L129" s="18"/>
      <c r="M129" s="18"/>
      <c r="T129" s="629"/>
      <c r="U129" s="51"/>
      <c r="V129" s="51"/>
    </row>
    <row r="130" spans="1:22" x14ac:dyDescent="0.2">
      <c r="A130" s="50"/>
      <c r="B130" s="50"/>
      <c r="C130" s="50"/>
      <c r="D130" s="18"/>
      <c r="E130" s="18"/>
      <c r="F130" s="18"/>
      <c r="G130" s="18"/>
      <c r="H130" s="18"/>
      <c r="I130" s="18"/>
      <c r="J130" s="18"/>
      <c r="K130" s="18"/>
      <c r="L130" s="18"/>
      <c r="M130" s="18"/>
      <c r="T130" s="629"/>
      <c r="U130" s="51"/>
      <c r="V130" s="51"/>
    </row>
    <row r="131" spans="1:22" x14ac:dyDescent="0.2">
      <c r="A131" s="50"/>
      <c r="B131" s="50"/>
      <c r="C131" s="50"/>
      <c r="D131" s="18"/>
      <c r="E131" s="18"/>
      <c r="F131" s="18"/>
      <c r="G131" s="18"/>
      <c r="H131" s="18"/>
      <c r="I131" s="18"/>
      <c r="J131" s="18"/>
      <c r="K131" s="18"/>
      <c r="L131" s="18"/>
      <c r="M131" s="18"/>
      <c r="T131" s="629"/>
      <c r="U131" s="51"/>
      <c r="V131" s="51"/>
    </row>
    <row r="132" spans="1:22" x14ac:dyDescent="0.2">
      <c r="A132" s="50"/>
      <c r="B132" s="50"/>
      <c r="C132" s="50"/>
      <c r="D132" s="18"/>
      <c r="E132" s="18"/>
      <c r="F132" s="18"/>
      <c r="G132" s="18"/>
      <c r="H132" s="18"/>
      <c r="I132" s="18"/>
      <c r="J132" s="18"/>
      <c r="K132" s="18"/>
      <c r="L132" s="18"/>
      <c r="M132" s="18"/>
      <c r="T132" s="629"/>
      <c r="U132" s="51"/>
      <c r="V132" s="51"/>
    </row>
    <row r="133" spans="1:22" x14ac:dyDescent="0.2">
      <c r="A133" s="50"/>
      <c r="B133" s="50"/>
      <c r="C133" s="50"/>
      <c r="D133" s="18"/>
      <c r="E133" s="18"/>
      <c r="F133" s="18"/>
      <c r="G133" s="18"/>
      <c r="H133" s="18"/>
      <c r="I133" s="18"/>
      <c r="J133" s="18"/>
      <c r="K133" s="18"/>
      <c r="L133" s="18"/>
      <c r="M133" s="18"/>
      <c r="T133" s="629"/>
      <c r="U133" s="51"/>
      <c r="V133" s="51"/>
    </row>
    <row r="134" spans="1:22" x14ac:dyDescent="0.2">
      <c r="A134" s="50"/>
      <c r="B134" s="50"/>
      <c r="C134" s="50"/>
      <c r="D134" s="18"/>
      <c r="E134" s="18"/>
      <c r="F134" s="18"/>
      <c r="G134" s="18"/>
      <c r="H134" s="18"/>
      <c r="I134" s="18"/>
      <c r="J134" s="18"/>
      <c r="K134" s="18"/>
      <c r="L134" s="18"/>
      <c r="M134" s="18"/>
      <c r="T134" s="629"/>
      <c r="U134" s="51"/>
      <c r="V134" s="51"/>
    </row>
    <row r="135" spans="1:22" x14ac:dyDescent="0.2">
      <c r="A135" s="50"/>
      <c r="B135" s="50"/>
      <c r="C135" s="50"/>
      <c r="D135" s="18"/>
      <c r="E135" s="18"/>
      <c r="F135" s="18"/>
      <c r="G135" s="18"/>
      <c r="H135" s="18"/>
      <c r="I135" s="18"/>
      <c r="J135" s="18"/>
      <c r="K135" s="18"/>
      <c r="L135" s="18"/>
      <c r="M135" s="18"/>
      <c r="T135" s="629"/>
      <c r="U135" s="51"/>
      <c r="V135" s="51"/>
    </row>
    <row r="136" spans="1:22" x14ac:dyDescent="0.2">
      <c r="A136" s="50"/>
      <c r="B136" s="50"/>
      <c r="C136" s="50"/>
      <c r="D136" s="18"/>
      <c r="E136" s="18"/>
      <c r="F136" s="18"/>
      <c r="G136" s="18"/>
      <c r="H136" s="18"/>
      <c r="I136" s="18"/>
      <c r="J136" s="18"/>
      <c r="K136" s="18"/>
      <c r="L136" s="18"/>
      <c r="M136" s="18"/>
      <c r="T136" s="629"/>
      <c r="U136" s="51"/>
      <c r="V136" s="51"/>
    </row>
    <row r="137" spans="1:22" x14ac:dyDescent="0.2">
      <c r="A137" s="50"/>
      <c r="B137" s="50"/>
      <c r="C137" s="50"/>
      <c r="D137" s="18"/>
      <c r="E137" s="18"/>
      <c r="F137" s="18"/>
      <c r="G137" s="18"/>
      <c r="H137" s="18"/>
      <c r="I137" s="18"/>
      <c r="J137" s="18"/>
      <c r="K137" s="18"/>
      <c r="L137" s="18"/>
      <c r="M137" s="18"/>
      <c r="T137" s="629"/>
      <c r="U137" s="51"/>
      <c r="V137" s="51"/>
    </row>
    <row r="138" spans="1:22" x14ac:dyDescent="0.2">
      <c r="A138" s="50"/>
      <c r="B138" s="50"/>
      <c r="C138" s="50"/>
      <c r="D138" s="18"/>
      <c r="E138" s="18"/>
      <c r="F138" s="18"/>
      <c r="G138" s="18"/>
      <c r="H138" s="18"/>
      <c r="I138" s="18"/>
      <c r="J138" s="18"/>
      <c r="K138" s="18"/>
      <c r="L138" s="18"/>
      <c r="M138" s="18"/>
      <c r="T138" s="629"/>
      <c r="U138" s="51"/>
      <c r="V138" s="51"/>
    </row>
    <row r="139" spans="1:22" x14ac:dyDescent="0.2">
      <c r="A139" s="50"/>
      <c r="B139" s="50"/>
      <c r="C139" s="50"/>
      <c r="D139" s="18"/>
      <c r="E139" s="18"/>
      <c r="F139" s="18"/>
      <c r="G139" s="18"/>
      <c r="H139" s="18"/>
      <c r="I139" s="18"/>
      <c r="J139" s="18"/>
      <c r="K139" s="18"/>
      <c r="L139" s="18"/>
      <c r="M139" s="18"/>
      <c r="T139" s="629"/>
      <c r="U139" s="51"/>
      <c r="V139" s="51"/>
    </row>
    <row r="140" spans="1:22" x14ac:dyDescent="0.2">
      <c r="A140" s="50"/>
      <c r="B140" s="50"/>
      <c r="C140" s="50"/>
      <c r="D140" s="18"/>
      <c r="E140" s="18"/>
      <c r="F140" s="18"/>
      <c r="G140" s="18"/>
      <c r="H140" s="18"/>
      <c r="I140" s="18"/>
      <c r="J140" s="18"/>
      <c r="K140" s="18"/>
      <c r="L140" s="18"/>
      <c r="M140" s="18"/>
      <c r="T140" s="629"/>
      <c r="U140" s="871"/>
      <c r="V140" s="871"/>
    </row>
    <row r="141" spans="1:22" x14ac:dyDescent="0.2">
      <c r="A141" s="50"/>
      <c r="B141" s="50"/>
      <c r="C141" s="50"/>
      <c r="D141" s="18"/>
      <c r="E141" s="18"/>
      <c r="F141" s="18"/>
      <c r="G141" s="18"/>
      <c r="H141" s="18"/>
      <c r="I141" s="18"/>
      <c r="J141" s="107"/>
      <c r="K141" s="18"/>
      <c r="L141" s="18"/>
      <c r="M141" s="18"/>
      <c r="N141" s="18"/>
      <c r="O141" s="18"/>
      <c r="P141" s="18"/>
      <c r="Q141" s="18"/>
      <c r="T141" s="629"/>
      <c r="U141" s="870"/>
      <c r="V141" s="571"/>
    </row>
    <row r="142" spans="1:22" x14ac:dyDescent="0.2">
      <c r="A142" s="50"/>
      <c r="B142" s="50"/>
      <c r="C142" s="50"/>
      <c r="D142" s="18"/>
      <c r="E142" s="18"/>
      <c r="F142" s="18"/>
      <c r="G142" s="18"/>
      <c r="H142" s="18"/>
      <c r="I142" s="18"/>
      <c r="J142" s="18"/>
      <c r="K142" s="18"/>
      <c r="L142" s="18"/>
      <c r="M142" s="18"/>
      <c r="N142" s="18"/>
      <c r="O142" s="18"/>
      <c r="P142" s="18"/>
      <c r="Q142" s="18"/>
      <c r="T142" s="629"/>
      <c r="U142" s="870"/>
      <c r="V142" s="571"/>
    </row>
    <row r="143" spans="1:22" x14ac:dyDescent="0.2">
      <c r="A143" s="50"/>
      <c r="B143" s="50"/>
      <c r="C143" s="50"/>
      <c r="D143" s="18"/>
      <c r="E143" s="18"/>
      <c r="F143" s="18"/>
      <c r="G143" s="18"/>
      <c r="H143" s="18"/>
      <c r="I143" s="18"/>
      <c r="J143" s="18"/>
      <c r="K143" s="18"/>
      <c r="L143" s="18"/>
      <c r="M143" s="18"/>
      <c r="N143" s="18"/>
      <c r="O143" s="18"/>
      <c r="P143" s="18"/>
      <c r="Q143" s="18"/>
      <c r="T143" s="629"/>
      <c r="U143" s="870"/>
      <c r="V143" s="571"/>
    </row>
    <row r="144" spans="1:22" x14ac:dyDescent="0.2">
      <c r="A144" s="50"/>
      <c r="B144" s="50"/>
      <c r="C144" s="50"/>
      <c r="D144" s="18"/>
      <c r="E144" s="18"/>
      <c r="F144" s="18"/>
      <c r="G144" s="18"/>
      <c r="H144" s="18"/>
      <c r="I144" s="18"/>
      <c r="J144" s="18"/>
      <c r="K144" s="18"/>
      <c r="L144" s="18"/>
      <c r="M144" s="18"/>
      <c r="N144" s="18"/>
      <c r="O144" s="18"/>
      <c r="P144" s="18"/>
      <c r="Q144" s="18"/>
      <c r="T144" s="629"/>
      <c r="U144" s="870"/>
      <c r="V144" s="571"/>
    </row>
    <row r="145" spans="1:22" x14ac:dyDescent="0.2">
      <c r="A145" s="50"/>
      <c r="B145" s="50"/>
      <c r="C145" s="50"/>
      <c r="D145" s="18"/>
      <c r="E145" s="18"/>
      <c r="F145" s="18"/>
      <c r="G145" s="18"/>
      <c r="H145" s="18"/>
      <c r="I145" s="18"/>
      <c r="J145" s="18"/>
      <c r="K145" s="18"/>
      <c r="L145" s="18"/>
      <c r="M145" s="18"/>
      <c r="N145" s="18"/>
      <c r="O145" s="18"/>
      <c r="P145" s="18"/>
      <c r="Q145" s="18"/>
      <c r="T145" s="629"/>
      <c r="U145" s="870"/>
      <c r="V145" s="571"/>
    </row>
    <row r="146" spans="1:22" x14ac:dyDescent="0.2">
      <c r="A146" s="50"/>
      <c r="B146" s="50"/>
      <c r="C146" s="50"/>
      <c r="D146" s="18"/>
      <c r="E146" s="18"/>
      <c r="F146" s="18"/>
      <c r="G146" s="18"/>
      <c r="H146" s="18"/>
      <c r="I146" s="18"/>
      <c r="J146" s="18"/>
      <c r="K146" s="18"/>
      <c r="L146" s="18"/>
      <c r="M146" s="18"/>
      <c r="N146" s="18"/>
      <c r="O146" s="18"/>
      <c r="P146" s="18"/>
      <c r="Q146" s="18"/>
      <c r="T146" s="629"/>
      <c r="U146" s="870"/>
      <c r="V146" s="571"/>
    </row>
    <row r="147" spans="1:22" x14ac:dyDescent="0.2">
      <c r="A147" s="50"/>
      <c r="B147" s="50"/>
      <c r="C147" s="50"/>
      <c r="D147" s="18"/>
      <c r="E147" s="18"/>
      <c r="F147" s="18"/>
      <c r="G147" s="18"/>
      <c r="H147" s="18"/>
      <c r="I147" s="18"/>
      <c r="J147" s="18"/>
      <c r="K147" s="18"/>
      <c r="L147" s="18"/>
      <c r="M147" s="18"/>
      <c r="N147" s="18"/>
      <c r="O147" s="18"/>
      <c r="P147" s="18"/>
      <c r="Q147" s="18"/>
      <c r="T147" s="629"/>
      <c r="U147" s="870"/>
      <c r="V147" s="571"/>
    </row>
    <row r="148" spans="1:22" x14ac:dyDescent="0.2">
      <c r="A148" s="50"/>
      <c r="B148" s="50"/>
      <c r="C148" s="50"/>
      <c r="D148" s="18"/>
      <c r="E148" s="18"/>
      <c r="F148" s="18"/>
      <c r="G148" s="18"/>
      <c r="H148" s="18"/>
      <c r="I148" s="18"/>
      <c r="J148" s="18"/>
      <c r="K148" s="18"/>
      <c r="L148" s="18"/>
      <c r="M148" s="18"/>
      <c r="N148" s="18"/>
      <c r="O148" s="18"/>
      <c r="P148" s="18"/>
      <c r="Q148" s="18"/>
      <c r="T148" s="629"/>
      <c r="U148" s="870"/>
      <c r="V148" s="571"/>
    </row>
    <row r="149" spans="1:22" ht="12.75" customHeight="1" x14ac:dyDescent="0.2">
      <c r="A149" s="50"/>
      <c r="B149" s="50"/>
      <c r="C149" s="50"/>
      <c r="D149" s="18"/>
      <c r="E149" s="18"/>
      <c r="F149" s="18"/>
      <c r="G149" s="18"/>
      <c r="H149" s="18"/>
      <c r="I149" s="18"/>
      <c r="J149" s="18"/>
      <c r="K149" s="18"/>
      <c r="L149" s="18"/>
      <c r="M149" s="18"/>
      <c r="N149" s="18"/>
      <c r="O149" s="18"/>
      <c r="P149" s="18"/>
      <c r="Q149" s="18"/>
      <c r="T149" s="629"/>
      <c r="U149" s="870"/>
      <c r="V149" s="571"/>
    </row>
    <row r="150" spans="1:22" ht="12.75" customHeight="1" x14ac:dyDescent="0.2">
      <c r="J150" s="588"/>
      <c r="T150" s="629"/>
      <c r="U150" s="870"/>
      <c r="V150" s="571"/>
    </row>
    <row r="151" spans="1:22" ht="12.75" customHeight="1" x14ac:dyDescent="0.2">
      <c r="K151" s="516"/>
      <c r="T151" s="629"/>
      <c r="U151" s="870"/>
      <c r="V151" s="571"/>
    </row>
    <row r="152" spans="1:22" ht="12.75" customHeight="1" x14ac:dyDescent="0.2">
      <c r="T152" s="629"/>
      <c r="U152" s="870"/>
      <c r="V152" s="571"/>
    </row>
    <row r="153" spans="1:22" ht="12.75" customHeight="1" x14ac:dyDescent="0.2"/>
    <row r="154" spans="1:22" ht="12.75" customHeight="1" x14ac:dyDescent="0.2"/>
    <row r="155" spans="1:22" ht="12.75" customHeight="1" x14ac:dyDescent="0.2"/>
    <row r="156" spans="1:22" ht="12.75" customHeight="1" x14ac:dyDescent="0.2">
      <c r="T156" s="629"/>
      <c r="U156" s="871"/>
      <c r="V156" s="871"/>
    </row>
    <row r="157" spans="1:22" ht="12.75" customHeight="1" x14ac:dyDescent="0.2">
      <c r="T157" s="629"/>
      <c r="U157" s="872"/>
      <c r="V157" s="571"/>
    </row>
    <row r="158" spans="1:22" ht="12.75" customHeight="1" x14ac:dyDescent="0.2">
      <c r="T158" s="629"/>
      <c r="U158" s="872"/>
      <c r="V158" s="571"/>
    </row>
    <row r="159" spans="1:22" ht="12.75" customHeight="1" x14ac:dyDescent="0.2">
      <c r="T159" s="629"/>
      <c r="U159" s="872"/>
      <c r="V159" s="571"/>
    </row>
    <row r="160" spans="1:22" ht="12.75" customHeight="1" x14ac:dyDescent="0.2">
      <c r="T160" s="629"/>
      <c r="U160" s="872"/>
      <c r="V160" s="571"/>
    </row>
    <row r="161" spans="20:22" ht="12.75" customHeight="1" x14ac:dyDescent="0.2">
      <c r="T161" s="629"/>
      <c r="U161" s="872"/>
      <c r="V161" s="571"/>
    </row>
    <row r="162" spans="20:22" ht="12.75" customHeight="1" x14ac:dyDescent="0.2">
      <c r="T162" s="629"/>
      <c r="U162" s="872"/>
      <c r="V162" s="571"/>
    </row>
    <row r="163" spans="20:22" ht="12.75" customHeight="1" x14ac:dyDescent="0.2">
      <c r="T163" s="629"/>
      <c r="U163" s="872"/>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c r="T167" s="629"/>
      <c r="U167" s="872"/>
      <c r="V167" s="571"/>
    </row>
    <row r="168" spans="20:22" ht="12.75" customHeight="1" x14ac:dyDescent="0.2">
      <c r="T168" s="629"/>
      <c r="U168" s="872"/>
      <c r="V168" s="571"/>
    </row>
    <row r="169" spans="20:22" ht="12.75" customHeight="1" x14ac:dyDescent="0.2"/>
    <row r="170" spans="20:22" ht="12.75" customHeight="1" x14ac:dyDescent="0.2"/>
    <row r="171" spans="20:22" ht="12.75" customHeight="1" x14ac:dyDescent="0.2"/>
    <row r="172" spans="20:22" ht="12.75" customHeight="1" x14ac:dyDescent="0.2"/>
    <row r="173" spans="20:22" ht="12.75" customHeight="1" x14ac:dyDescent="0.2"/>
    <row r="174" spans="20:22" ht="12.75" customHeight="1" x14ac:dyDescent="0.2"/>
  </sheetData>
  <mergeCells count="13">
    <mergeCell ref="P108:R108"/>
    <mergeCell ref="K6:M6"/>
    <mergeCell ref="P6:R6"/>
    <mergeCell ref="C3:K3"/>
    <mergeCell ref="P1:R1"/>
    <mergeCell ref="A5:C7"/>
    <mergeCell ref="E6:E7"/>
    <mergeCell ref="J6:J7"/>
    <mergeCell ref="O6:O7"/>
    <mergeCell ref="O5:R5"/>
    <mergeCell ref="J5:M5"/>
    <mergeCell ref="E5:H5"/>
    <mergeCell ref="F6:H6"/>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7"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E85"/>
  <sheetViews>
    <sheetView showGridLines="0" zoomScaleNormal="100" workbookViewId="0"/>
  </sheetViews>
  <sheetFormatPr defaultColWidth="8.85546875" defaultRowHeight="12.75" x14ac:dyDescent="0.2"/>
  <cols>
    <col min="1" max="1" width="5.7109375" style="65" customWidth="1"/>
    <col min="2" max="2" width="0.85546875" style="65" customWidth="1"/>
    <col min="3" max="3" width="21.5703125" style="65" customWidth="1"/>
    <col min="4" max="4" width="0.85546875" style="65" customWidth="1"/>
    <col min="5" max="5" width="6.85546875" style="65" customWidth="1"/>
    <col min="6" max="6" width="5.85546875" style="65" customWidth="1"/>
    <col min="7" max="7" width="5.7109375" style="65" customWidth="1"/>
    <col min="8" max="8" width="5.85546875" style="65" customWidth="1"/>
    <col min="9" max="9" width="8.42578125" style="65" customWidth="1"/>
    <col min="10" max="11" width="6.85546875" style="65" customWidth="1"/>
    <col min="12" max="12" width="0.85546875" style="65" customWidth="1"/>
    <col min="13" max="13" width="9.7109375" style="65" customWidth="1"/>
    <col min="14" max="16" width="5.85546875" style="65" customWidth="1"/>
    <col min="17" max="17" width="8.28515625" style="65" customWidth="1"/>
    <col min="18" max="18" width="9.28515625" style="65" customWidth="1"/>
    <col min="19" max="19" width="8.7109375" style="65" customWidth="1"/>
    <col min="20" max="20" width="0.85546875" style="65" customWidth="1"/>
    <col min="21" max="23" width="6.7109375" style="65" customWidth="1"/>
    <col min="24" max="24" width="8.85546875" style="66" customWidth="1"/>
    <col min="25" max="25" width="25.7109375" style="66" customWidth="1"/>
    <col min="26" max="26" width="10.5703125" style="66" customWidth="1"/>
    <col min="27" max="27" width="8.85546875" style="66" customWidth="1"/>
    <col min="28" max="28" width="25.7109375" style="66" customWidth="1"/>
    <col min="29" max="29" width="8.85546875" style="66" customWidth="1"/>
    <col min="30" max="30" width="11.42578125" style="66" customWidth="1"/>
    <col min="31" max="16384" width="8.85546875" style="66"/>
  </cols>
  <sheetData>
    <row r="1" spans="1:23" s="18" customFormat="1" ht="16.5" customHeight="1" x14ac:dyDescent="0.2">
      <c r="A1" s="64" t="str">
        <f>'01'!A1</f>
        <v>Boletim Estatístico da Previdência Social - Vol. 19 Nº 09</v>
      </c>
      <c r="B1" s="64"/>
      <c r="C1" s="64"/>
      <c r="D1" s="45"/>
      <c r="E1" s="45"/>
      <c r="F1" s="45"/>
      <c r="G1" s="45"/>
      <c r="H1" s="45"/>
      <c r="I1" s="45"/>
      <c r="J1" s="45"/>
      <c r="K1" s="45"/>
      <c r="L1" s="45"/>
      <c r="M1" s="45"/>
      <c r="N1" s="45"/>
      <c r="O1" s="45"/>
      <c r="P1" s="45"/>
      <c r="Q1" s="45"/>
      <c r="R1" s="45"/>
      <c r="S1" s="45"/>
      <c r="T1" s="45"/>
      <c r="U1" s="1205">
        <f>'01'!K1</f>
        <v>41883</v>
      </c>
      <c r="V1" s="1205"/>
      <c r="W1" s="1205"/>
    </row>
    <row r="2" spans="1:23" ht="9" customHeight="1" x14ac:dyDescent="0.2">
      <c r="D2" s="67"/>
      <c r="E2" s="1"/>
      <c r="F2" s="1"/>
      <c r="G2" s="1"/>
      <c r="H2" s="1"/>
      <c r="I2" s="1"/>
      <c r="J2" s="1"/>
      <c r="K2" s="2"/>
      <c r="L2" s="67"/>
      <c r="M2" s="2"/>
      <c r="N2" s="66"/>
      <c r="O2" s="66"/>
      <c r="P2" s="66"/>
      <c r="Q2" s="2"/>
      <c r="R2" s="66"/>
      <c r="S2" s="2"/>
      <c r="T2" s="67"/>
      <c r="U2" s="66"/>
      <c r="V2" s="66"/>
      <c r="W2" s="66"/>
    </row>
    <row r="3" spans="1:23" ht="18" customHeight="1" x14ac:dyDescent="0.2">
      <c r="A3" s="919" t="s">
        <v>37</v>
      </c>
      <c r="B3" s="169"/>
      <c r="C3" s="1209" t="s">
        <v>219</v>
      </c>
      <c r="D3" s="1210"/>
      <c r="E3" s="1210"/>
      <c r="F3" s="1210"/>
      <c r="G3" s="1210"/>
      <c r="H3" s="1210"/>
      <c r="I3" s="1210"/>
      <c r="J3" s="1210"/>
      <c r="K3" s="1211"/>
      <c r="L3"/>
      <c r="M3"/>
      <c r="N3" s="175"/>
      <c r="O3" s="77"/>
      <c r="P3" s="69"/>
      <c r="Q3" s="75"/>
      <c r="R3" s="176"/>
      <c r="S3" s="170" t="s">
        <v>218</v>
      </c>
      <c r="T3" s="69"/>
    </row>
    <row r="4" spans="1:23" ht="9" customHeight="1" x14ac:dyDescent="0.2">
      <c r="D4" s="69"/>
      <c r="E4" s="1"/>
      <c r="F4" s="1"/>
      <c r="G4" s="1"/>
      <c r="H4" s="1"/>
      <c r="I4" s="69"/>
      <c r="J4" s="69"/>
      <c r="K4" s="69"/>
      <c r="L4" s="69"/>
      <c r="M4" s="69"/>
      <c r="N4" s="69"/>
      <c r="O4" s="69"/>
      <c r="P4" s="69"/>
      <c r="R4" s="2"/>
      <c r="S4" s="2"/>
      <c r="T4" s="69"/>
      <c r="U4" s="66"/>
      <c r="V4" s="66"/>
      <c r="W4" s="66"/>
    </row>
    <row r="5" spans="1:23" s="93" customFormat="1" ht="15" customHeight="1" x14ac:dyDescent="0.2">
      <c r="A5" s="1185" t="s">
        <v>200</v>
      </c>
      <c r="B5" s="1186"/>
      <c r="C5" s="1187"/>
      <c r="D5" s="552"/>
      <c r="E5" s="1200" t="s">
        <v>98</v>
      </c>
      <c r="F5" s="1201"/>
      <c r="G5" s="1201"/>
      <c r="H5" s="1201"/>
      <c r="I5" s="1201"/>
      <c r="J5" s="1201"/>
      <c r="K5" s="1202"/>
      <c r="L5" s="552"/>
      <c r="M5" s="1200" t="s">
        <v>99</v>
      </c>
      <c r="N5" s="1201"/>
      <c r="O5" s="1201"/>
      <c r="P5" s="1201"/>
      <c r="Q5" s="1201"/>
      <c r="R5" s="1201"/>
      <c r="S5" s="1202"/>
      <c r="T5" s="552"/>
      <c r="U5" s="1200" t="s">
        <v>136</v>
      </c>
      <c r="V5" s="1201"/>
      <c r="W5" s="1202"/>
    </row>
    <row r="6" spans="1:23" s="93" customFormat="1" ht="25.5" customHeight="1" x14ac:dyDescent="0.2">
      <c r="A6" s="1188"/>
      <c r="B6" s="1189"/>
      <c r="C6" s="1190"/>
      <c r="D6" s="552"/>
      <c r="E6" s="1194" t="s">
        <v>119</v>
      </c>
      <c r="F6" s="1196" t="s">
        <v>204</v>
      </c>
      <c r="G6" s="1196" t="s">
        <v>201</v>
      </c>
      <c r="H6" s="1196" t="s">
        <v>202</v>
      </c>
      <c r="I6" s="1196" t="s">
        <v>203</v>
      </c>
      <c r="J6" s="935" t="s">
        <v>27</v>
      </c>
      <c r="K6" s="936"/>
      <c r="L6" s="552"/>
      <c r="M6" s="1194" t="s">
        <v>119</v>
      </c>
      <c r="N6" s="1196" t="s">
        <v>204</v>
      </c>
      <c r="O6" s="1196" t="s">
        <v>201</v>
      </c>
      <c r="P6" s="1196" t="s">
        <v>202</v>
      </c>
      <c r="Q6" s="1196" t="s">
        <v>203</v>
      </c>
      <c r="R6" s="935" t="s">
        <v>27</v>
      </c>
      <c r="S6" s="936"/>
      <c r="T6" s="552"/>
      <c r="U6" s="1198" t="s">
        <v>119</v>
      </c>
      <c r="V6" s="935" t="s">
        <v>27</v>
      </c>
      <c r="W6" s="936"/>
    </row>
    <row r="7" spans="1:23" s="93" customFormat="1" ht="39.75" customHeight="1" x14ac:dyDescent="0.2">
      <c r="A7" s="1191"/>
      <c r="B7" s="1192"/>
      <c r="C7" s="1193"/>
      <c r="D7" s="552"/>
      <c r="E7" s="1195"/>
      <c r="F7" s="1197"/>
      <c r="G7" s="1197"/>
      <c r="H7" s="1197"/>
      <c r="I7" s="1197"/>
      <c r="J7" s="934" t="s">
        <v>28</v>
      </c>
      <c r="K7" s="933" t="s">
        <v>29</v>
      </c>
      <c r="L7" s="552"/>
      <c r="M7" s="1195"/>
      <c r="N7" s="1197"/>
      <c r="O7" s="1197"/>
      <c r="P7" s="1197"/>
      <c r="Q7" s="1197"/>
      <c r="R7" s="934" t="s">
        <v>28</v>
      </c>
      <c r="S7" s="933" t="s">
        <v>29</v>
      </c>
      <c r="T7" s="552"/>
      <c r="U7" s="1199"/>
      <c r="V7" s="934" t="s">
        <v>28</v>
      </c>
      <c r="W7" s="933" t="s">
        <v>29</v>
      </c>
    </row>
    <row r="8" spans="1:23" ht="6" customHeight="1" x14ac:dyDescent="0.2">
      <c r="A8" s="9"/>
      <c r="B8" s="9"/>
      <c r="C8" s="9"/>
      <c r="D8" s="9"/>
      <c r="E8" s="3"/>
      <c r="F8" s="3"/>
      <c r="G8" s="3"/>
      <c r="H8" s="3"/>
      <c r="I8" s="3"/>
      <c r="J8" s="3"/>
      <c r="K8" s="3"/>
      <c r="L8" s="29"/>
      <c r="M8" s="66"/>
      <c r="N8" s="10"/>
      <c r="O8" s="10"/>
      <c r="P8" s="10"/>
      <c r="Q8" s="10"/>
      <c r="R8" s="10"/>
      <c r="S8" s="10"/>
      <c r="T8" s="9"/>
      <c r="U8" s="67"/>
      <c r="V8" s="67"/>
      <c r="W8" s="67"/>
    </row>
    <row r="9" spans="1:23" s="93" customFormat="1" ht="12.2" customHeight="1" x14ac:dyDescent="0.2">
      <c r="A9" s="239" t="s">
        <v>38</v>
      </c>
      <c r="B9" s="240"/>
      <c r="C9" s="258"/>
      <c r="D9" s="137"/>
      <c r="E9" s="688">
        <v>511348</v>
      </c>
      <c r="F9" s="682">
        <v>99.999999999999986</v>
      </c>
      <c r="G9" s="682"/>
      <c r="H9" s="682"/>
      <c r="I9" s="682">
        <v>6.4654014720120001</v>
      </c>
      <c r="J9" s="691">
        <v>416878</v>
      </c>
      <c r="K9" s="692">
        <v>94470</v>
      </c>
      <c r="L9" s="137"/>
      <c r="M9" s="688">
        <v>540108473.01999974</v>
      </c>
      <c r="N9" s="682">
        <v>100.00000000000001</v>
      </c>
      <c r="O9" s="682"/>
      <c r="P9" s="682"/>
      <c r="Q9" s="682">
        <v>6.0888950811730291</v>
      </c>
      <c r="R9" s="691">
        <v>471621760.06999981</v>
      </c>
      <c r="S9" s="692">
        <v>68486712.949999988</v>
      </c>
      <c r="T9" s="137"/>
      <c r="U9" s="710">
        <v>1056.2444226241223</v>
      </c>
      <c r="V9" s="682">
        <v>1131.3184194656467</v>
      </c>
      <c r="W9" s="711">
        <v>724.95726632793469</v>
      </c>
    </row>
    <row r="10" spans="1:23" s="93" customFormat="1" ht="12.2" customHeight="1" x14ac:dyDescent="0.2">
      <c r="A10" s="242" t="s">
        <v>280</v>
      </c>
      <c r="B10" s="115"/>
      <c r="C10" s="259"/>
      <c r="D10" s="137"/>
      <c r="E10" s="698">
        <v>475877</v>
      </c>
      <c r="F10" s="683">
        <v>93.063236778084587</v>
      </c>
      <c r="G10" s="683">
        <v>100</v>
      </c>
      <c r="H10" s="683"/>
      <c r="I10" s="683">
        <v>5.890455157374741</v>
      </c>
      <c r="J10" s="702">
        <v>381407</v>
      </c>
      <c r="K10" s="703">
        <v>94470</v>
      </c>
      <c r="L10" s="137"/>
      <c r="M10" s="698">
        <v>514359799.00999981</v>
      </c>
      <c r="N10" s="683">
        <v>95.232684674242009</v>
      </c>
      <c r="O10" s="683">
        <v>100</v>
      </c>
      <c r="P10" s="683"/>
      <c r="Q10" s="683">
        <v>5.678711853636953</v>
      </c>
      <c r="R10" s="702">
        <v>445873086.05999982</v>
      </c>
      <c r="S10" s="703">
        <v>68486712.949999988</v>
      </c>
      <c r="T10" s="137"/>
      <c r="U10" s="712">
        <v>1080.8671127413172</v>
      </c>
      <c r="V10" s="683">
        <v>1169.021769553259</v>
      </c>
      <c r="W10" s="713">
        <v>724.95726632793469</v>
      </c>
    </row>
    <row r="11" spans="1:23" s="93" customFormat="1" ht="12.2" customHeight="1" x14ac:dyDescent="0.2">
      <c r="A11" s="260" t="s">
        <v>118</v>
      </c>
      <c r="B11" s="115"/>
      <c r="C11" s="259"/>
      <c r="D11" s="137"/>
      <c r="E11" s="698">
        <v>445648</v>
      </c>
      <c r="F11" s="683">
        <v>87.151607124697861</v>
      </c>
      <c r="G11" s="683">
        <v>93.647728299539594</v>
      </c>
      <c r="H11" s="683">
        <v>100</v>
      </c>
      <c r="I11" s="683">
        <v>5.8219552157291021</v>
      </c>
      <c r="J11" s="702">
        <v>352883</v>
      </c>
      <c r="K11" s="703">
        <v>92765</v>
      </c>
      <c r="L11" s="137"/>
      <c r="M11" s="698">
        <v>478416916.17999923</v>
      </c>
      <c r="N11" s="683">
        <v>88.577932041122381</v>
      </c>
      <c r="O11" s="683">
        <v>93.012112746917495</v>
      </c>
      <c r="P11" s="683">
        <v>100.00000000000001</v>
      </c>
      <c r="Q11" s="683">
        <v>5.618472885015513</v>
      </c>
      <c r="R11" s="702">
        <v>411149173.01999927</v>
      </c>
      <c r="S11" s="703">
        <v>67267743.159999982</v>
      </c>
      <c r="T11" s="137"/>
      <c r="U11" s="712">
        <v>1073.5309396205059</v>
      </c>
      <c r="V11" s="683">
        <v>1165.1147066308076</v>
      </c>
      <c r="W11" s="713">
        <v>725.14141281733396</v>
      </c>
    </row>
    <row r="12" spans="1:23" s="93" customFormat="1" ht="12.2" customHeight="1" x14ac:dyDescent="0.2">
      <c r="A12" s="261" t="s">
        <v>139</v>
      </c>
      <c r="B12" s="6"/>
      <c r="C12" s="262"/>
      <c r="D12" s="14"/>
      <c r="E12" s="689">
        <v>113333</v>
      </c>
      <c r="F12" s="684">
        <v>22.163575490663892</v>
      </c>
      <c r="G12" s="684">
        <v>23.815607814624368</v>
      </c>
      <c r="H12" s="684">
        <v>25.431057695759883</v>
      </c>
      <c r="I12" s="684">
        <v>5.524208566108002</v>
      </c>
      <c r="J12" s="693">
        <v>78613</v>
      </c>
      <c r="K12" s="694">
        <v>34720</v>
      </c>
      <c r="L12" s="14"/>
      <c r="M12" s="689">
        <v>129253683.80999948</v>
      </c>
      <c r="N12" s="684">
        <v>23.931060197460248</v>
      </c>
      <c r="O12" s="684">
        <v>25.129040811271995</v>
      </c>
      <c r="P12" s="684">
        <v>27.016955178351004</v>
      </c>
      <c r="Q12" s="684">
        <v>4.1028495186578251</v>
      </c>
      <c r="R12" s="693">
        <v>104015782.09999949</v>
      </c>
      <c r="S12" s="694">
        <v>25237901.709999997</v>
      </c>
      <c r="T12" s="14"/>
      <c r="U12" s="714">
        <v>1140.4770350206866</v>
      </c>
      <c r="V12" s="684">
        <v>1323.1371668807892</v>
      </c>
      <c r="W12" s="715">
        <v>726.89809072580636</v>
      </c>
    </row>
    <row r="13" spans="1:23" s="93" customFormat="1" ht="12.2" customHeight="1" x14ac:dyDescent="0.2">
      <c r="A13" s="230" t="s">
        <v>176</v>
      </c>
      <c r="B13" s="6"/>
      <c r="C13" s="262"/>
      <c r="D13" s="14"/>
      <c r="E13" s="689">
        <v>63958</v>
      </c>
      <c r="F13" s="684">
        <v>12.507724680648014</v>
      </c>
      <c r="G13" s="684">
        <v>13.440027570149429</v>
      </c>
      <c r="H13" s="684">
        <v>14.351685635299608</v>
      </c>
      <c r="I13" s="684">
        <v>6.72117470382112</v>
      </c>
      <c r="J13" s="693">
        <v>32062</v>
      </c>
      <c r="K13" s="694">
        <v>31896</v>
      </c>
      <c r="L13" s="14"/>
      <c r="M13" s="689">
        <v>55227100.5</v>
      </c>
      <c r="N13" s="684">
        <v>10.225186839080562</v>
      </c>
      <c r="O13" s="684">
        <v>10.737056163078233</v>
      </c>
      <c r="P13" s="684">
        <v>11.543718173882755</v>
      </c>
      <c r="Q13" s="684">
        <v>6.7070981039093036</v>
      </c>
      <c r="R13" s="693">
        <v>32053381.210000001</v>
      </c>
      <c r="S13" s="694">
        <v>23173719.289999999</v>
      </c>
      <c r="T13" s="14"/>
      <c r="U13" s="714">
        <v>863.49011069764538</v>
      </c>
      <c r="V13" s="684">
        <v>999.7311836441894</v>
      </c>
      <c r="W13" s="715">
        <v>726.53998275645847</v>
      </c>
    </row>
    <row r="14" spans="1:23" s="93" customFormat="1" ht="12.2" customHeight="1" x14ac:dyDescent="0.2">
      <c r="A14" s="230" t="s">
        <v>177</v>
      </c>
      <c r="B14" s="6"/>
      <c r="C14" s="262"/>
      <c r="D14" s="14"/>
      <c r="E14" s="689">
        <v>18603</v>
      </c>
      <c r="F14" s="684">
        <v>3.6380312429108939</v>
      </c>
      <c r="G14" s="684">
        <v>3.9092034286170585</v>
      </c>
      <c r="H14" s="684">
        <v>4.1743708038631384</v>
      </c>
      <c r="I14" s="684">
        <v>7.7934870784563737</v>
      </c>
      <c r="J14" s="693">
        <v>15904</v>
      </c>
      <c r="K14" s="694">
        <v>2699</v>
      </c>
      <c r="L14" s="14"/>
      <c r="M14" s="689">
        <v>21123351.260000098</v>
      </c>
      <c r="N14" s="684">
        <v>3.9109460997509511</v>
      </c>
      <c r="O14" s="684">
        <v>4.1067267116630619</v>
      </c>
      <c r="P14" s="684">
        <v>4.415260110086213</v>
      </c>
      <c r="Q14" s="684">
        <v>6.4968480091466052</v>
      </c>
      <c r="R14" s="693">
        <v>19162345.190000098</v>
      </c>
      <c r="S14" s="694">
        <v>1961006.07</v>
      </c>
      <c r="T14" s="14"/>
      <c r="U14" s="714">
        <v>1135.4809041552492</v>
      </c>
      <c r="V14" s="684">
        <v>1204.8758293511128</v>
      </c>
      <c r="W14" s="715">
        <v>726.56764357169322</v>
      </c>
    </row>
    <row r="15" spans="1:23" s="93" customFormat="1" ht="12.2" customHeight="1" x14ac:dyDescent="0.2">
      <c r="A15" s="230" t="s">
        <v>196</v>
      </c>
      <c r="B15" s="6"/>
      <c r="C15" s="262"/>
      <c r="D15" s="14"/>
      <c r="E15" s="689">
        <v>30772</v>
      </c>
      <c r="F15" s="684">
        <v>6.0178195671049854</v>
      </c>
      <c r="G15" s="684">
        <v>6.4663768158578803</v>
      </c>
      <c r="H15" s="684">
        <v>6.905001256597135</v>
      </c>
      <c r="I15" s="684">
        <v>1.853568118628357</v>
      </c>
      <c r="J15" s="693">
        <v>30647</v>
      </c>
      <c r="K15" s="694">
        <v>125</v>
      </c>
      <c r="L15" s="14"/>
      <c r="M15" s="689">
        <v>52903232.049999386</v>
      </c>
      <c r="N15" s="684">
        <v>9.7949272586287357</v>
      </c>
      <c r="O15" s="684">
        <v>10.285257936530705</v>
      </c>
      <c r="P15" s="684">
        <v>11.057976894382037</v>
      </c>
      <c r="Q15" s="684">
        <v>0.63561778889220655</v>
      </c>
      <c r="R15" s="693">
        <v>52800055.699999392</v>
      </c>
      <c r="S15" s="694">
        <v>103176.349999996</v>
      </c>
      <c r="T15" s="14"/>
      <c r="U15" s="714">
        <v>1719.2003135967564</v>
      </c>
      <c r="V15" s="684">
        <v>1722.845815251065</v>
      </c>
      <c r="W15" s="715">
        <v>825.41079999996805</v>
      </c>
    </row>
    <row r="16" spans="1:23" s="93" customFormat="1" ht="12.2" customHeight="1" x14ac:dyDescent="0.2">
      <c r="A16" s="261" t="s">
        <v>167</v>
      </c>
      <c r="B16" s="6"/>
      <c r="C16" s="262"/>
      <c r="D16" s="14"/>
      <c r="E16" s="689">
        <v>40015</v>
      </c>
      <c r="F16" s="684">
        <v>7.8253948387399577</v>
      </c>
      <c r="G16" s="684">
        <v>8.4086854376235873</v>
      </c>
      <c r="H16" s="684">
        <v>8.979059706315299</v>
      </c>
      <c r="I16" s="684">
        <v>5.1172931935797417</v>
      </c>
      <c r="J16" s="693">
        <v>27379</v>
      </c>
      <c r="K16" s="694">
        <v>12636</v>
      </c>
      <c r="L16" s="14"/>
      <c r="M16" s="689">
        <v>44654859.71999988</v>
      </c>
      <c r="N16" s="684">
        <v>8.2677576728825635</v>
      </c>
      <c r="O16" s="684">
        <v>8.6816387684162173</v>
      </c>
      <c r="P16" s="684">
        <v>9.3338797625623613</v>
      </c>
      <c r="Q16" s="684">
        <v>5.6449204958782362</v>
      </c>
      <c r="R16" s="693">
        <v>35452073.729999892</v>
      </c>
      <c r="S16" s="694">
        <v>9202785.9899999909</v>
      </c>
      <c r="T16" s="14"/>
      <c r="U16" s="714">
        <v>1115.9530106210141</v>
      </c>
      <c r="V16" s="684">
        <v>1294.8637178129184</v>
      </c>
      <c r="W16" s="715">
        <v>728.29898622981887</v>
      </c>
    </row>
    <row r="17" spans="1:23" s="93" customFormat="1" ht="12.2" customHeight="1" x14ac:dyDescent="0.2">
      <c r="A17" s="261" t="s">
        <v>556</v>
      </c>
      <c r="B17" s="6"/>
      <c r="C17" s="262"/>
      <c r="D17" s="14"/>
      <c r="E17" s="689">
        <v>229735</v>
      </c>
      <c r="F17" s="684">
        <v>44.927329333448064</v>
      </c>
      <c r="G17" s="684">
        <v>48.276130176495187</v>
      </c>
      <c r="H17" s="684">
        <v>51.550775499946141</v>
      </c>
      <c r="I17" s="684">
        <v>6.2112806287563549</v>
      </c>
      <c r="J17" s="693">
        <v>208666</v>
      </c>
      <c r="K17" s="694">
        <v>21069</v>
      </c>
      <c r="L17" s="14"/>
      <c r="M17" s="689">
        <v>254998688.74000004</v>
      </c>
      <c r="N17" s="684">
        <v>47.212495540790684</v>
      </c>
      <c r="O17" s="684">
        <v>49.575936772430872</v>
      </c>
      <c r="P17" s="684">
        <v>53.300516791103504</v>
      </c>
      <c r="Q17" s="684">
        <v>6.349304609384876</v>
      </c>
      <c r="R17" s="693">
        <v>239795370.12000003</v>
      </c>
      <c r="S17" s="694">
        <v>15203318.619999999</v>
      </c>
      <c r="T17" s="14"/>
      <c r="U17" s="714">
        <v>1109.9688281715892</v>
      </c>
      <c r="V17" s="684">
        <v>1149.1827615423692</v>
      </c>
      <c r="W17" s="715">
        <v>721.59659309886558</v>
      </c>
    </row>
    <row r="18" spans="1:23" s="93" customFormat="1" ht="12.2" customHeight="1" x14ac:dyDescent="0.2">
      <c r="A18" s="230" t="s">
        <v>553</v>
      </c>
      <c r="B18" s="6"/>
      <c r="C18" s="262"/>
      <c r="D18" s="14"/>
      <c r="E18" s="689">
        <v>226238</v>
      </c>
      <c r="F18" s="684">
        <v>44.243450644179703</v>
      </c>
      <c r="G18" s="684">
        <v>47.54127642226878</v>
      </c>
      <c r="H18" s="684">
        <v>50.766075467633655</v>
      </c>
      <c r="I18" s="684">
        <v>6.2155221386015924</v>
      </c>
      <c r="J18" s="693">
        <v>205494</v>
      </c>
      <c r="K18" s="694">
        <v>20744</v>
      </c>
      <c r="L18" s="14"/>
      <c r="M18" s="689">
        <v>252238917.01999998</v>
      </c>
      <c r="N18" s="684">
        <v>46.701529344580344</v>
      </c>
      <c r="O18" s="684">
        <v>49.039391784795399</v>
      </c>
      <c r="P18" s="684">
        <v>52.723661829110114</v>
      </c>
      <c r="Q18" s="684">
        <v>6.3551982816317354</v>
      </c>
      <c r="R18" s="693">
        <v>237213242.59999999</v>
      </c>
      <c r="S18" s="694">
        <v>15025674.42</v>
      </c>
      <c r="T18" s="14"/>
      <c r="U18" s="714">
        <v>1114.9272757892131</v>
      </c>
      <c r="V18" s="684">
        <v>1154.3560522448345</v>
      </c>
      <c r="W18" s="715">
        <v>724.33833494022372</v>
      </c>
    </row>
    <row r="19" spans="1:23" s="93" customFormat="1" ht="12.2" customHeight="1" x14ac:dyDescent="0.2">
      <c r="A19" s="230" t="s">
        <v>554</v>
      </c>
      <c r="B19" s="6"/>
      <c r="C19" s="262"/>
      <c r="D19" s="14"/>
      <c r="E19" s="689">
        <v>1024</v>
      </c>
      <c r="F19" s="684">
        <v>0.20025501224215214</v>
      </c>
      <c r="G19" s="684">
        <v>0.21518165408288276</v>
      </c>
      <c r="H19" s="684">
        <v>0.22977776182098877</v>
      </c>
      <c r="I19" s="684">
        <v>3.4343434343434343</v>
      </c>
      <c r="J19" s="693">
        <v>853</v>
      </c>
      <c r="K19" s="694">
        <v>171</v>
      </c>
      <c r="L19" s="14"/>
      <c r="M19" s="689">
        <v>596843.22000004305</v>
      </c>
      <c r="N19" s="684">
        <v>0.11050432455962277</v>
      </c>
      <c r="O19" s="684">
        <v>0.11603613290712084</v>
      </c>
      <c r="P19" s="684">
        <v>0.12475378687811431</v>
      </c>
      <c r="Q19" s="684">
        <v>2.2743181052170325</v>
      </c>
      <c r="R19" s="693">
        <v>532993.68000004301</v>
      </c>
      <c r="S19" s="694">
        <v>63849.54</v>
      </c>
      <c r="T19" s="14"/>
      <c r="U19" s="714">
        <v>582.85470703129204</v>
      </c>
      <c r="V19" s="684">
        <v>624.84604923803397</v>
      </c>
      <c r="W19" s="715">
        <v>373.38912280701754</v>
      </c>
    </row>
    <row r="20" spans="1:23" s="93" customFormat="1" ht="12.2" customHeight="1" x14ac:dyDescent="0.2">
      <c r="A20" s="230" t="s">
        <v>555</v>
      </c>
      <c r="B20" s="6"/>
      <c r="C20" s="262"/>
      <c r="D20" s="14"/>
      <c r="E20" s="689">
        <v>2473</v>
      </c>
      <c r="F20" s="684">
        <v>0.48362367702621306</v>
      </c>
      <c r="G20" s="684">
        <v>0.5196721001435245</v>
      </c>
      <c r="H20" s="684">
        <v>0.554922270491509</v>
      </c>
      <c r="I20" s="684">
        <v>7.009952401557773</v>
      </c>
      <c r="J20" s="693">
        <v>2319</v>
      </c>
      <c r="K20" s="694">
        <v>154</v>
      </c>
      <c r="L20" s="14"/>
      <c r="M20" s="689">
        <v>2162928.5000000112</v>
      </c>
      <c r="N20" s="684">
        <v>0.40046187165071928</v>
      </c>
      <c r="O20" s="684">
        <v>0.42050885472835353</v>
      </c>
      <c r="P20" s="684">
        <v>0.45210117511526965</v>
      </c>
      <c r="Q20" s="684">
        <v>6.8334852677881974</v>
      </c>
      <c r="R20" s="693">
        <v>2049133.8400000101</v>
      </c>
      <c r="S20" s="694">
        <v>113794.66000000099</v>
      </c>
      <c r="T20" s="14"/>
      <c r="U20" s="714">
        <v>874.6172664779665</v>
      </c>
      <c r="V20" s="684">
        <v>883.62821905994394</v>
      </c>
      <c r="W20" s="715">
        <v>738.92636363637007</v>
      </c>
    </row>
    <row r="21" spans="1:23" s="93" customFormat="1" ht="12.2" customHeight="1" x14ac:dyDescent="0.2">
      <c r="A21" s="261" t="s">
        <v>178</v>
      </c>
      <c r="B21" s="6"/>
      <c r="C21" s="262"/>
      <c r="D21" s="14"/>
      <c r="E21" s="689">
        <v>62565</v>
      </c>
      <c r="F21" s="684">
        <v>12.235307461845943</v>
      </c>
      <c r="G21" s="684">
        <v>13.147304870796445</v>
      </c>
      <c r="H21" s="684">
        <v>14.039107097978674</v>
      </c>
      <c r="I21" s="684">
        <v>5.3939322473594675</v>
      </c>
      <c r="J21" s="693">
        <v>38225</v>
      </c>
      <c r="K21" s="694">
        <v>24340</v>
      </c>
      <c r="L21" s="14"/>
      <c r="M21" s="689">
        <v>49509683.909999803</v>
      </c>
      <c r="N21" s="684">
        <v>9.1666186299888874</v>
      </c>
      <c r="O21" s="684">
        <v>9.6254963947983949</v>
      </c>
      <c r="P21" s="684">
        <v>10.348648267983132</v>
      </c>
      <c r="Q21" s="684">
        <v>5.8713672842815923</v>
      </c>
      <c r="R21" s="693">
        <v>31885947.069999799</v>
      </c>
      <c r="S21" s="694">
        <v>17623736.84</v>
      </c>
      <c r="T21" s="14"/>
      <c r="U21" s="714">
        <v>791.33195732437946</v>
      </c>
      <c r="V21" s="684">
        <v>834.16473695225113</v>
      </c>
      <c r="W21" s="715">
        <v>724.06478389482334</v>
      </c>
    </row>
    <row r="22" spans="1:23" s="93" customFormat="1" ht="21" customHeight="1" x14ac:dyDescent="0.2">
      <c r="A22" s="1216" t="s">
        <v>574</v>
      </c>
      <c r="B22" s="1217"/>
      <c r="C22" s="1218"/>
      <c r="D22" s="14"/>
      <c r="E22" s="689">
        <v>0</v>
      </c>
      <c r="F22" s="684">
        <v>0</v>
      </c>
      <c r="G22" s="684">
        <v>0</v>
      </c>
      <c r="H22" s="684">
        <v>0</v>
      </c>
      <c r="I22" s="684">
        <v>0</v>
      </c>
      <c r="J22" s="693">
        <v>0</v>
      </c>
      <c r="K22" s="694">
        <v>0</v>
      </c>
      <c r="L22" s="14"/>
      <c r="M22" s="689">
        <v>0</v>
      </c>
      <c r="N22" s="684">
        <v>0</v>
      </c>
      <c r="O22" s="684">
        <v>0</v>
      </c>
      <c r="P22" s="684">
        <v>0</v>
      </c>
      <c r="Q22" s="684">
        <v>0</v>
      </c>
      <c r="R22" s="693">
        <v>0</v>
      </c>
      <c r="S22" s="694">
        <v>0</v>
      </c>
      <c r="T22" s="14"/>
      <c r="U22" s="714">
        <v>0</v>
      </c>
      <c r="V22" s="684">
        <v>0</v>
      </c>
      <c r="W22" s="715">
        <v>0</v>
      </c>
    </row>
    <row r="23" spans="1:23" s="93" customFormat="1" ht="12.2" customHeight="1" x14ac:dyDescent="0.2">
      <c r="A23" s="264" t="s">
        <v>117</v>
      </c>
      <c r="B23" s="72"/>
      <c r="C23" s="265"/>
      <c r="D23" s="74"/>
      <c r="E23" s="699">
        <v>30229</v>
      </c>
      <c r="F23" s="685">
        <v>5.9116296533867345</v>
      </c>
      <c r="G23" s="685">
        <v>6.3522717004604132</v>
      </c>
      <c r="H23" s="685">
        <v>100</v>
      </c>
      <c r="I23" s="685">
        <v>6.9106984969053986</v>
      </c>
      <c r="J23" s="704">
        <v>28524</v>
      </c>
      <c r="K23" s="705">
        <v>1705</v>
      </c>
      <c r="L23" s="74"/>
      <c r="M23" s="699">
        <v>35942882.830000557</v>
      </c>
      <c r="N23" s="685">
        <v>6.6547526331196112</v>
      </c>
      <c r="O23" s="685">
        <v>6.9878872530825031</v>
      </c>
      <c r="P23" s="685">
        <v>100.00000000000001</v>
      </c>
      <c r="Q23" s="685">
        <v>6.4871156185803525</v>
      </c>
      <c r="R23" s="704">
        <v>34723913.040000558</v>
      </c>
      <c r="S23" s="705">
        <v>1218969.7900000005</v>
      </c>
      <c r="T23" s="74"/>
      <c r="U23" s="716">
        <v>1189.0199090277733</v>
      </c>
      <c r="V23" s="685">
        <v>1217.3577702987154</v>
      </c>
      <c r="W23" s="717">
        <v>714.93829325513229</v>
      </c>
    </row>
    <row r="24" spans="1:23" s="93" customFormat="1" ht="12.2" customHeight="1" x14ac:dyDescent="0.2">
      <c r="A24" s="261" t="s">
        <v>170</v>
      </c>
      <c r="B24" s="6"/>
      <c r="C24" s="262"/>
      <c r="D24" s="74"/>
      <c r="E24" s="689">
        <v>1134</v>
      </c>
      <c r="F24" s="684">
        <v>0.22176678113535203</v>
      </c>
      <c r="G24" s="684">
        <v>0.23829687083006743</v>
      </c>
      <c r="H24" s="684">
        <v>3.7513645836779248</v>
      </c>
      <c r="I24" s="684">
        <v>11.504424778761058</v>
      </c>
      <c r="J24" s="693">
        <v>1050</v>
      </c>
      <c r="K24" s="694">
        <v>84</v>
      </c>
      <c r="L24" s="74"/>
      <c r="M24" s="689">
        <v>1545741.5700000196</v>
      </c>
      <c r="N24" s="684">
        <v>0.28619095000621886</v>
      </c>
      <c r="O24" s="684">
        <v>0.30051757018630615</v>
      </c>
      <c r="P24" s="684">
        <v>4.3005497842533398</v>
      </c>
      <c r="Q24" s="684">
        <v>9.666820980300205</v>
      </c>
      <c r="R24" s="693">
        <v>1484714.8900000199</v>
      </c>
      <c r="S24" s="694">
        <v>61026.679999999702</v>
      </c>
      <c r="T24" s="14"/>
      <c r="U24" s="714">
        <v>1363.0878042328216</v>
      </c>
      <c r="V24" s="684">
        <v>1414.0141809524</v>
      </c>
      <c r="W24" s="715">
        <v>726.50809523809164</v>
      </c>
    </row>
    <row r="25" spans="1:23" s="93" customFormat="1" ht="12.2" customHeight="1" x14ac:dyDescent="0.2">
      <c r="A25" s="261" t="s">
        <v>281</v>
      </c>
      <c r="B25" s="6"/>
      <c r="C25" s="262"/>
      <c r="D25" s="14"/>
      <c r="E25" s="689">
        <v>31</v>
      </c>
      <c r="F25" s="684">
        <v>6.0624075971745265E-3</v>
      </c>
      <c r="G25" s="684">
        <v>6.5142883560247705E-3</v>
      </c>
      <c r="H25" s="684">
        <v>0.10255053094710377</v>
      </c>
      <c r="I25" s="684">
        <v>-35.416666666666664</v>
      </c>
      <c r="J25" s="693">
        <v>28</v>
      </c>
      <c r="K25" s="694">
        <v>3</v>
      </c>
      <c r="L25" s="14"/>
      <c r="M25" s="689">
        <v>45507.660000002914</v>
      </c>
      <c r="N25" s="684">
        <v>8.4256519334992563E-3</v>
      </c>
      <c r="O25" s="684">
        <v>8.8474371612230502E-3</v>
      </c>
      <c r="P25" s="684">
        <v>0.12661104624033911</v>
      </c>
      <c r="Q25" s="684">
        <v>-32.399765355259987</v>
      </c>
      <c r="R25" s="693">
        <v>41646.580000001901</v>
      </c>
      <c r="S25" s="694">
        <v>3861.0800000010099</v>
      </c>
      <c r="T25" s="14"/>
      <c r="U25" s="714">
        <v>1467.9890322581584</v>
      </c>
      <c r="V25" s="684">
        <v>1487.377857142925</v>
      </c>
      <c r="W25" s="715">
        <v>1287.0266666670034</v>
      </c>
    </row>
    <row r="26" spans="1:23" s="93" customFormat="1" ht="12.2" customHeight="1" x14ac:dyDescent="0.2">
      <c r="A26" s="261" t="s">
        <v>140</v>
      </c>
      <c r="B26" s="6"/>
      <c r="C26" s="262"/>
      <c r="D26" s="14"/>
      <c r="E26" s="689">
        <v>26805</v>
      </c>
      <c r="F26" s="684">
        <v>5.2420269562020385</v>
      </c>
      <c r="G26" s="684">
        <v>5.6327580446207737</v>
      </c>
      <c r="H26" s="684">
        <v>88.673128452810218</v>
      </c>
      <c r="I26" s="684">
        <v>5.8147797252486866</v>
      </c>
      <c r="J26" s="693">
        <v>25243</v>
      </c>
      <c r="K26" s="694">
        <v>1562</v>
      </c>
      <c r="L26" s="14"/>
      <c r="M26" s="689">
        <v>32330006.080000501</v>
      </c>
      <c r="N26" s="684">
        <v>5.9858357524421484</v>
      </c>
      <c r="O26" s="684">
        <v>6.2854846242312901</v>
      </c>
      <c r="P26" s="684">
        <v>89.948283316371928</v>
      </c>
      <c r="Q26" s="684">
        <v>5.9985611161989416</v>
      </c>
      <c r="R26" s="693">
        <v>31198733.6400005</v>
      </c>
      <c r="S26" s="694">
        <v>1131272.44</v>
      </c>
      <c r="T26" s="14"/>
      <c r="U26" s="714">
        <v>1206.1184883417459</v>
      </c>
      <c r="V26" s="684">
        <v>1235.9360472210315</v>
      </c>
      <c r="W26" s="715">
        <v>724.24612035851464</v>
      </c>
    </row>
    <row r="27" spans="1:23" s="93" customFormat="1" ht="12.2" customHeight="1" x14ac:dyDescent="0.2">
      <c r="A27" s="263" t="s">
        <v>180</v>
      </c>
      <c r="B27" s="109"/>
      <c r="C27" s="243"/>
      <c r="D27" s="137"/>
      <c r="E27" s="700">
        <v>2247</v>
      </c>
      <c r="F27" s="686">
        <v>0.43942677002745689</v>
      </c>
      <c r="G27" s="686">
        <v>0.47218083664476329</v>
      </c>
      <c r="H27" s="686">
        <v>7.4332594528432967</v>
      </c>
      <c r="I27" s="686">
        <v>20.806451612903221</v>
      </c>
      <c r="J27" s="706">
        <v>2191</v>
      </c>
      <c r="K27" s="707">
        <v>56</v>
      </c>
      <c r="L27" s="137"/>
      <c r="M27" s="700">
        <v>2016924.4400000398</v>
      </c>
      <c r="N27" s="686">
        <v>0.37342951291292831</v>
      </c>
      <c r="O27" s="686">
        <v>0.39212326544221782</v>
      </c>
      <c r="P27" s="686">
        <v>5.6114709817226105</v>
      </c>
      <c r="Q27" s="686">
        <v>13.948986974760146</v>
      </c>
      <c r="R27" s="706">
        <v>1994114.8500000399</v>
      </c>
      <c r="S27" s="707">
        <v>22809.589999999898</v>
      </c>
      <c r="T27" s="137"/>
      <c r="U27" s="718">
        <v>897.60767245217608</v>
      </c>
      <c r="V27" s="686">
        <v>910.13913738020995</v>
      </c>
      <c r="W27" s="719">
        <v>407.31410714285533</v>
      </c>
    </row>
    <row r="28" spans="1:23" s="93" customFormat="1" ht="12.2" customHeight="1" x14ac:dyDescent="0.2">
      <c r="A28" s="261" t="s">
        <v>181</v>
      </c>
      <c r="B28" s="6"/>
      <c r="C28" s="262"/>
      <c r="D28" s="14"/>
      <c r="E28" s="689">
        <v>12</v>
      </c>
      <c r="F28" s="684">
        <v>2.34673842471272E-3</v>
      </c>
      <c r="G28" s="684">
        <v>2.5216600087837825E-3</v>
      </c>
      <c r="H28" s="684">
        <v>3.9696979721459531E-2</v>
      </c>
      <c r="I28" s="684">
        <v>-33.333333333333336</v>
      </c>
      <c r="J28" s="693">
        <v>12</v>
      </c>
      <c r="K28" s="694">
        <v>0</v>
      </c>
      <c r="L28" s="14"/>
      <c r="M28" s="689">
        <v>4703.08000000007</v>
      </c>
      <c r="N28" s="684">
        <v>8.7076582481717866E-4</v>
      </c>
      <c r="O28" s="684">
        <v>9.143560614675168E-4</v>
      </c>
      <c r="P28" s="684">
        <v>1.3084871411801549E-2</v>
      </c>
      <c r="Q28" s="684">
        <v>-21.847836021173471</v>
      </c>
      <c r="R28" s="693">
        <v>4703.08000000007</v>
      </c>
      <c r="S28" s="694">
        <v>0</v>
      </c>
      <c r="T28" s="14"/>
      <c r="U28" s="718">
        <v>391.92333333333914</v>
      </c>
      <c r="V28" s="686">
        <v>391.92333333333914</v>
      </c>
      <c r="W28" s="715">
        <v>0</v>
      </c>
    </row>
    <row r="29" spans="1:23" s="93" customFormat="1" ht="12.2" customHeight="1" x14ac:dyDescent="0.2">
      <c r="A29" s="232" t="s">
        <v>282</v>
      </c>
      <c r="B29" s="72"/>
      <c r="C29" s="265"/>
      <c r="D29" s="74"/>
      <c r="E29" s="699">
        <v>35413</v>
      </c>
      <c r="F29" s="685">
        <v>6.9254206528626296</v>
      </c>
      <c r="G29" s="685">
        <v>100</v>
      </c>
      <c r="H29" s="685"/>
      <c r="I29" s="685">
        <v>14.757445153763893</v>
      </c>
      <c r="J29" s="704">
        <v>35413</v>
      </c>
      <c r="K29" s="705">
        <v>0</v>
      </c>
      <c r="L29" s="74"/>
      <c r="M29" s="699">
        <v>25639599.149999999</v>
      </c>
      <c r="N29" s="685">
        <v>4.7471203342982156</v>
      </c>
      <c r="O29" s="685">
        <v>100</v>
      </c>
      <c r="P29" s="685"/>
      <c r="Q29" s="685">
        <v>14.760073173670495</v>
      </c>
      <c r="R29" s="704">
        <v>25639599.149999999</v>
      </c>
      <c r="S29" s="705">
        <v>0</v>
      </c>
      <c r="T29" s="74"/>
      <c r="U29" s="716">
        <v>724.01658006946593</v>
      </c>
      <c r="V29" s="685">
        <v>724.01658006946593</v>
      </c>
      <c r="W29" s="717">
        <v>0</v>
      </c>
    </row>
    <row r="30" spans="1:23" s="93" customFormat="1" ht="12.2" customHeight="1" x14ac:dyDescent="0.2">
      <c r="A30" s="266" t="s">
        <v>285</v>
      </c>
      <c r="B30" s="6"/>
      <c r="C30" s="262"/>
      <c r="D30" s="14"/>
      <c r="E30" s="689">
        <v>35413</v>
      </c>
      <c r="F30" s="684">
        <v>6.9254206528626296</v>
      </c>
      <c r="G30" s="684">
        <v>100</v>
      </c>
      <c r="H30" s="685">
        <v>100</v>
      </c>
      <c r="I30" s="684">
        <v>14.757445153763893</v>
      </c>
      <c r="J30" s="693">
        <v>35413</v>
      </c>
      <c r="K30" s="694">
        <v>0</v>
      </c>
      <c r="L30" s="14"/>
      <c r="M30" s="689">
        <v>25639599.149999999</v>
      </c>
      <c r="N30" s="684">
        <v>4.7471203342982156</v>
      </c>
      <c r="O30" s="684">
        <v>100</v>
      </c>
      <c r="P30" s="685">
        <v>100</v>
      </c>
      <c r="Q30" s="684">
        <v>14.760073173670495</v>
      </c>
      <c r="R30" s="693">
        <v>25639599.149999999</v>
      </c>
      <c r="S30" s="694">
        <v>0</v>
      </c>
      <c r="T30" s="14"/>
      <c r="U30" s="718">
        <v>724.01658006946593</v>
      </c>
      <c r="V30" s="686">
        <v>724.01658006946593</v>
      </c>
      <c r="W30" s="715">
        <v>0</v>
      </c>
    </row>
    <row r="31" spans="1:23" s="93" customFormat="1" ht="12.2" customHeight="1" x14ac:dyDescent="0.2">
      <c r="A31" s="261" t="s">
        <v>283</v>
      </c>
      <c r="B31" s="6"/>
      <c r="C31" s="262"/>
      <c r="D31" s="14"/>
      <c r="E31" s="689">
        <v>16753</v>
      </c>
      <c r="F31" s="684">
        <v>3.2762424024343497</v>
      </c>
      <c r="G31" s="684">
        <v>47.307485951486747</v>
      </c>
      <c r="H31" s="684">
        <v>47.307485951486747</v>
      </c>
      <c r="I31" s="684">
        <v>18.228652081863082</v>
      </c>
      <c r="J31" s="693">
        <v>16753</v>
      </c>
      <c r="K31" s="694">
        <v>0</v>
      </c>
      <c r="L31" s="14"/>
      <c r="M31" s="689">
        <v>12129172</v>
      </c>
      <c r="N31" s="684">
        <v>2.2456918574485809</v>
      </c>
      <c r="O31" s="684">
        <v>47.306402604192044</v>
      </c>
      <c r="P31" s="684">
        <v>47.306402604192044</v>
      </c>
      <c r="Q31" s="684">
        <v>18.228652081863082</v>
      </c>
      <c r="R31" s="693">
        <v>12129172</v>
      </c>
      <c r="S31" s="694">
        <v>0</v>
      </c>
      <c r="T31" s="14"/>
      <c r="U31" s="718">
        <v>724</v>
      </c>
      <c r="V31" s="686">
        <v>724</v>
      </c>
      <c r="W31" s="715">
        <v>0</v>
      </c>
    </row>
    <row r="32" spans="1:23" s="93" customFormat="1" ht="12.2" customHeight="1" x14ac:dyDescent="0.2">
      <c r="A32" s="263" t="s">
        <v>284</v>
      </c>
      <c r="B32" s="109"/>
      <c r="C32" s="243"/>
      <c r="D32" s="137"/>
      <c r="E32" s="700">
        <v>18660</v>
      </c>
      <c r="F32" s="686">
        <v>3.6491782504282795</v>
      </c>
      <c r="G32" s="686">
        <v>52.69251404851326</v>
      </c>
      <c r="H32" s="686">
        <v>52.69251404851326</v>
      </c>
      <c r="I32" s="686">
        <v>11.810174366349102</v>
      </c>
      <c r="J32" s="706">
        <v>18660</v>
      </c>
      <c r="K32" s="707">
        <v>0</v>
      </c>
      <c r="L32" s="137"/>
      <c r="M32" s="700">
        <v>13510427.15</v>
      </c>
      <c r="N32" s="686">
        <v>2.5014284768496347</v>
      </c>
      <c r="O32" s="686">
        <v>52.69359739580797</v>
      </c>
      <c r="P32" s="686">
        <v>52.69359739580797</v>
      </c>
      <c r="Q32" s="686">
        <v>11.815033738767955</v>
      </c>
      <c r="R32" s="706">
        <v>13510427.15</v>
      </c>
      <c r="S32" s="707">
        <v>0</v>
      </c>
      <c r="T32" s="137"/>
      <c r="U32" s="718">
        <v>724.03146570203648</v>
      </c>
      <c r="V32" s="686">
        <v>724.03146570203648</v>
      </c>
      <c r="W32" s="719">
        <v>0</v>
      </c>
    </row>
    <row r="33" spans="1:30" s="93" customFormat="1" ht="12.2" customHeight="1" x14ac:dyDescent="0.2">
      <c r="A33" s="266" t="s">
        <v>143</v>
      </c>
      <c r="B33" s="6"/>
      <c r="C33" s="262"/>
      <c r="D33" s="14"/>
      <c r="E33" s="689">
        <v>0</v>
      </c>
      <c r="F33" s="684">
        <v>0</v>
      </c>
      <c r="G33" s="684">
        <v>0</v>
      </c>
      <c r="H33" s="685">
        <v>0</v>
      </c>
      <c r="I33" s="685">
        <v>0</v>
      </c>
      <c r="J33" s="693">
        <v>0</v>
      </c>
      <c r="K33" s="694">
        <v>0</v>
      </c>
      <c r="L33" s="14"/>
      <c r="M33" s="689">
        <v>0</v>
      </c>
      <c r="N33" s="684">
        <v>0</v>
      </c>
      <c r="O33" s="684">
        <v>0</v>
      </c>
      <c r="P33" s="685">
        <v>0</v>
      </c>
      <c r="Q33" s="685">
        <v>0</v>
      </c>
      <c r="R33" s="693">
        <v>0</v>
      </c>
      <c r="S33" s="694">
        <v>0</v>
      </c>
      <c r="T33" s="14"/>
      <c r="U33" s="718">
        <v>0</v>
      </c>
      <c r="V33" s="686">
        <v>0</v>
      </c>
      <c r="W33" s="719">
        <v>0</v>
      </c>
    </row>
    <row r="34" spans="1:30" s="93" customFormat="1" ht="12.2" customHeight="1" x14ac:dyDescent="0.2">
      <c r="A34" s="261" t="s">
        <v>176</v>
      </c>
      <c r="B34" s="6"/>
      <c r="C34" s="262"/>
      <c r="D34" s="14"/>
      <c r="E34" s="689">
        <v>0</v>
      </c>
      <c r="F34" s="684">
        <v>0</v>
      </c>
      <c r="G34" s="684">
        <v>0</v>
      </c>
      <c r="H34" s="684">
        <v>0</v>
      </c>
      <c r="I34" s="684">
        <v>0</v>
      </c>
      <c r="J34" s="693">
        <v>0</v>
      </c>
      <c r="K34" s="694">
        <v>0</v>
      </c>
      <c r="L34" s="14"/>
      <c r="M34" s="689">
        <v>0</v>
      </c>
      <c r="N34" s="684">
        <v>0</v>
      </c>
      <c r="O34" s="684">
        <v>0</v>
      </c>
      <c r="P34" s="684">
        <v>0</v>
      </c>
      <c r="Q34" s="684">
        <v>0</v>
      </c>
      <c r="R34" s="693">
        <v>0</v>
      </c>
      <c r="S34" s="694">
        <v>0</v>
      </c>
      <c r="T34" s="14"/>
      <c r="U34" s="718">
        <v>0</v>
      </c>
      <c r="V34" s="686">
        <v>0</v>
      </c>
      <c r="W34" s="719">
        <v>0</v>
      </c>
    </row>
    <row r="35" spans="1:30" s="93" customFormat="1" ht="12.2" customHeight="1" x14ac:dyDescent="0.2">
      <c r="A35" s="261" t="s">
        <v>177</v>
      </c>
      <c r="B35" s="6"/>
      <c r="C35" s="262"/>
      <c r="D35" s="14"/>
      <c r="E35" s="689">
        <v>0</v>
      </c>
      <c r="F35" s="684">
        <v>0</v>
      </c>
      <c r="G35" s="684">
        <v>0</v>
      </c>
      <c r="H35" s="684">
        <v>0</v>
      </c>
      <c r="I35" s="684">
        <v>0</v>
      </c>
      <c r="J35" s="693">
        <v>0</v>
      </c>
      <c r="K35" s="694">
        <v>0</v>
      </c>
      <c r="L35" s="14"/>
      <c r="M35" s="689">
        <v>0</v>
      </c>
      <c r="N35" s="684">
        <v>0</v>
      </c>
      <c r="O35" s="684">
        <v>0</v>
      </c>
      <c r="P35" s="684">
        <v>0</v>
      </c>
      <c r="Q35" s="684">
        <v>0</v>
      </c>
      <c r="R35" s="693">
        <v>0</v>
      </c>
      <c r="S35" s="694">
        <v>0</v>
      </c>
      <c r="T35" s="14"/>
      <c r="U35" s="714">
        <v>0</v>
      </c>
      <c r="V35" s="684">
        <v>0</v>
      </c>
      <c r="W35" s="715">
        <v>0</v>
      </c>
    </row>
    <row r="36" spans="1:30" s="93" customFormat="1" ht="22.5" customHeight="1" x14ac:dyDescent="0.2">
      <c r="A36" s="1176" t="s">
        <v>557</v>
      </c>
      <c r="B36" s="1214"/>
      <c r="C36" s="1215"/>
      <c r="D36" s="14"/>
      <c r="E36" s="701">
        <v>58</v>
      </c>
      <c r="F36" s="687">
        <v>1.1342569052778147E-2</v>
      </c>
      <c r="G36" s="687"/>
      <c r="H36" s="687"/>
      <c r="I36" s="687">
        <v>87.09677419354837</v>
      </c>
      <c r="J36" s="708">
        <v>58</v>
      </c>
      <c r="K36" s="709">
        <v>0</v>
      </c>
      <c r="L36" s="14"/>
      <c r="M36" s="701">
        <v>109074.8599999919</v>
      </c>
      <c r="N36" s="687">
        <v>2.0194991459790142E-2</v>
      </c>
      <c r="O36" s="687"/>
      <c r="P36" s="687"/>
      <c r="Q36" s="687">
        <v>131.72490654511094</v>
      </c>
      <c r="R36" s="708">
        <v>109074.8599999919</v>
      </c>
      <c r="S36" s="709">
        <v>0</v>
      </c>
      <c r="T36" s="74"/>
      <c r="U36" s="720">
        <v>1880.6010344826188</v>
      </c>
      <c r="V36" s="687">
        <v>1880.6010344826188</v>
      </c>
      <c r="W36" s="721">
        <v>0</v>
      </c>
    </row>
    <row r="37" spans="1:30" ht="10.5" customHeight="1" x14ac:dyDescent="0.2">
      <c r="A37" s="14" t="s">
        <v>222</v>
      </c>
      <c r="B37" s="14"/>
      <c r="C37" s="14"/>
      <c r="F37" s="78"/>
      <c r="J37" s="78"/>
      <c r="N37" s="24"/>
    </row>
    <row r="38" spans="1:30" ht="10.5" customHeight="1" x14ac:dyDescent="0.2">
      <c r="A38" s="99" t="s">
        <v>706</v>
      </c>
      <c r="B38" s="30"/>
      <c r="C38" s="30"/>
      <c r="D38" s="9"/>
      <c r="E38" s="9"/>
      <c r="F38" s="27"/>
      <c r="G38" s="27"/>
      <c r="H38" s="27"/>
      <c r="I38" s="9"/>
      <c r="J38" s="9"/>
      <c r="K38" s="9"/>
      <c r="L38" s="9"/>
      <c r="M38" s="9"/>
      <c r="N38" s="27"/>
      <c r="O38" s="27"/>
      <c r="P38" s="27"/>
      <c r="Q38" s="9"/>
      <c r="R38" s="28"/>
      <c r="S38" s="9"/>
      <c r="T38" s="9"/>
      <c r="U38" s="9"/>
      <c r="V38" s="9"/>
      <c r="W38" s="9"/>
    </row>
    <row r="39" spans="1:30" ht="10.5" customHeight="1" x14ac:dyDescent="0.2">
      <c r="A39" s="1068" t="s">
        <v>737</v>
      </c>
      <c r="B39" s="9"/>
      <c r="C39" s="9"/>
      <c r="D39" s="9"/>
      <c r="E39" s="9"/>
      <c r="F39" s="27"/>
      <c r="G39" s="27"/>
      <c r="H39" s="27"/>
      <c r="I39" s="9"/>
      <c r="J39" s="9"/>
      <c r="K39" s="9"/>
      <c r="L39" s="9"/>
      <c r="M39" s="9"/>
      <c r="N39" s="27"/>
      <c r="O39" s="27"/>
      <c r="P39" s="27"/>
      <c r="Q39" s="9"/>
      <c r="R39" s="28"/>
      <c r="S39" s="9"/>
      <c r="T39" s="9"/>
      <c r="U39" s="9"/>
      <c r="V39" s="9"/>
      <c r="W39" s="9"/>
    </row>
    <row r="40" spans="1:30" ht="12" customHeight="1" x14ac:dyDescent="0.2">
      <c r="A40" s="617" t="s">
        <v>738</v>
      </c>
      <c r="B40" s="115"/>
      <c r="C40" s="115"/>
      <c r="D40" s="115"/>
      <c r="E40" s="131"/>
      <c r="F40" s="132"/>
      <c r="G40" s="131"/>
      <c r="H40" s="131"/>
      <c r="I40" s="113"/>
      <c r="J40" s="589"/>
      <c r="K40" s="139"/>
      <c r="L40" s="131"/>
      <c r="M40" s="131"/>
      <c r="N40" s="115"/>
      <c r="O40" s="134"/>
      <c r="P40" s="134"/>
      <c r="Q40" s="134"/>
      <c r="R40" s="115"/>
      <c r="S40" s="135"/>
    </row>
    <row r="41" spans="1:30" ht="12" customHeight="1" x14ac:dyDescent="0.2">
      <c r="A41" s="14"/>
      <c r="B41" s="115"/>
      <c r="C41" s="115"/>
      <c r="D41" s="115"/>
      <c r="E41" s="131"/>
      <c r="F41" s="132"/>
      <c r="G41" s="131"/>
      <c r="H41" s="131"/>
      <c r="I41" s="113"/>
      <c r="J41" s="589"/>
      <c r="K41" s="139"/>
      <c r="L41" s="131"/>
      <c r="M41" s="131"/>
      <c r="N41" s="115"/>
      <c r="O41" s="134"/>
      <c r="P41" s="134"/>
      <c r="Q41" s="134"/>
      <c r="R41" s="115"/>
      <c r="S41" s="135"/>
    </row>
    <row r="42" spans="1:30" ht="12" customHeight="1" x14ac:dyDescent="0.2">
      <c r="A42" s="14"/>
      <c r="B42" s="115"/>
      <c r="C42" s="115"/>
      <c r="D42" s="115"/>
      <c r="E42" s="131"/>
      <c r="F42" s="132"/>
      <c r="G42" s="131"/>
      <c r="H42" s="131"/>
      <c r="I42" s="113"/>
      <c r="J42" s="589"/>
      <c r="K42" s="139"/>
      <c r="L42" s="131"/>
      <c r="M42" s="131"/>
      <c r="N42" s="115"/>
      <c r="O42" s="134"/>
      <c r="P42" s="134"/>
      <c r="Q42" s="134"/>
      <c r="R42" s="115"/>
      <c r="S42" s="135"/>
    </row>
    <row r="43" spans="1:30" ht="20.25" customHeight="1" x14ac:dyDescent="0.2">
      <c r="A43" s="64" t="str">
        <f>A1</f>
        <v>Boletim Estatístico da Previdência Social - Vol. 19 Nº 09</v>
      </c>
      <c r="B43" s="116"/>
      <c r="C43" s="116"/>
      <c r="D43" s="116"/>
      <c r="E43" s="116"/>
      <c r="F43" s="116"/>
      <c r="G43" s="116"/>
      <c r="H43" s="116"/>
      <c r="I43" s="116"/>
      <c r="J43" s="116"/>
      <c r="L43" s="116"/>
      <c r="M43" s="116"/>
      <c r="N43" s="116"/>
      <c r="O43" s="116"/>
      <c r="P43" s="116"/>
      <c r="Q43" s="379"/>
      <c r="R43" s="74"/>
      <c r="S43" s="161"/>
      <c r="U43" s="1205">
        <f>U1</f>
        <v>41883</v>
      </c>
      <c r="V43" s="1205"/>
      <c r="W43" s="1205"/>
      <c r="Y43" s="1212" t="s">
        <v>725</v>
      </c>
      <c r="Z43" s="1213"/>
      <c r="AA43" s="1213"/>
      <c r="AB43" s="1213"/>
    </row>
    <row r="44" spans="1:30" x14ac:dyDescent="0.2">
      <c r="A44" s="116"/>
      <c r="B44" s="116"/>
      <c r="C44" s="116"/>
      <c r="D44" s="116"/>
      <c r="E44" s="116"/>
      <c r="F44" s="116"/>
      <c r="G44" s="116"/>
      <c r="H44" s="116"/>
      <c r="I44" s="116"/>
      <c r="J44" s="116"/>
      <c r="K44" s="116"/>
      <c r="L44" s="116"/>
      <c r="M44" s="116"/>
      <c r="N44" s="6"/>
      <c r="O44" s="116"/>
      <c r="P44" s="116"/>
      <c r="S44" s="11"/>
      <c r="Y44" s="1067"/>
      <c r="AB44" s="1067"/>
    </row>
    <row r="45" spans="1:30" x14ac:dyDescent="0.2">
      <c r="A45" s="93"/>
      <c r="B45" s="93"/>
      <c r="C45" s="116"/>
      <c r="D45" s="116"/>
      <c r="E45" s="116"/>
      <c r="F45" s="116"/>
      <c r="G45" s="116"/>
      <c r="H45" s="116"/>
      <c r="I45" s="116"/>
      <c r="J45" s="116"/>
      <c r="K45" s="116"/>
      <c r="L45" s="116"/>
      <c r="M45" s="116"/>
      <c r="N45" s="116"/>
      <c r="X45" s="18"/>
      <c r="Y45" s="6"/>
      <c r="Z45" s="18"/>
      <c r="AA45" s="158"/>
      <c r="AC45" s="158"/>
      <c r="AD45" s="18"/>
    </row>
    <row r="46" spans="1:30" x14ac:dyDescent="0.2">
      <c r="A46" s="116"/>
      <c r="B46" s="116"/>
      <c r="C46" s="116"/>
      <c r="D46" s="116"/>
      <c r="E46" s="116"/>
      <c r="F46" s="116"/>
      <c r="G46" s="116"/>
      <c r="H46" s="116"/>
      <c r="I46" s="116"/>
      <c r="J46" s="116"/>
      <c r="K46" s="116"/>
      <c r="L46" s="116"/>
      <c r="M46" s="116"/>
      <c r="N46" s="116"/>
      <c r="X46" s="18"/>
      <c r="Y46" s="18"/>
      <c r="Z46" s="18"/>
      <c r="AA46" s="158"/>
      <c r="AB46" s="158"/>
      <c r="AC46" s="158"/>
      <c r="AD46" s="18"/>
    </row>
    <row r="47" spans="1:30" x14ac:dyDescent="0.2">
      <c r="A47" s="116"/>
      <c r="B47" s="116"/>
      <c r="C47" s="116"/>
      <c r="D47" s="116"/>
      <c r="E47" s="116"/>
      <c r="F47" s="116"/>
      <c r="G47" s="116"/>
      <c r="H47" s="116"/>
      <c r="I47" s="116"/>
      <c r="J47" s="116"/>
      <c r="K47" s="116"/>
      <c r="L47" s="116"/>
      <c r="M47" s="116"/>
      <c r="N47" s="116"/>
      <c r="X47" s="18"/>
      <c r="Y47" s="321" t="s">
        <v>98</v>
      </c>
      <c r="Z47" s="18"/>
      <c r="AA47" s="158"/>
      <c r="AB47" s="352" t="s">
        <v>100</v>
      </c>
      <c r="AC47" s="158"/>
      <c r="AD47" s="18"/>
    </row>
    <row r="48" spans="1:30" x14ac:dyDescent="0.2">
      <c r="A48" s="116"/>
      <c r="B48" s="116"/>
      <c r="C48" s="116"/>
      <c r="D48" s="116"/>
      <c r="E48" s="116"/>
      <c r="F48" s="116"/>
      <c r="G48" s="116"/>
      <c r="H48" s="116"/>
      <c r="I48" s="116"/>
      <c r="J48" s="116"/>
      <c r="K48" s="116"/>
      <c r="L48" s="116"/>
      <c r="M48" s="116"/>
      <c r="N48" s="116"/>
      <c r="X48" s="18"/>
      <c r="Y48" s="6" t="s">
        <v>521</v>
      </c>
      <c r="Z48" s="98">
        <f t="shared" ref="Z48:Z58" si="0">AA48/$AA$58</f>
        <v>0.44243450644179699</v>
      </c>
      <c r="AA48" s="471">
        <f>$E$18</f>
        <v>226238</v>
      </c>
      <c r="AB48" s="6" t="s">
        <v>521</v>
      </c>
      <c r="AC48" s="98">
        <f t="shared" ref="AC48:AC58" si="1">AD48/$AD$58</f>
        <v>0.46701529344580345</v>
      </c>
      <c r="AD48" s="471">
        <f>$M$18</f>
        <v>252238917.01999998</v>
      </c>
    </row>
    <row r="49" spans="1:31" x14ac:dyDescent="0.2">
      <c r="A49" s="116"/>
      <c r="B49" s="116"/>
      <c r="C49" s="116"/>
      <c r="D49" s="116"/>
      <c r="E49" s="116"/>
      <c r="F49" s="116"/>
      <c r="G49" s="116"/>
      <c r="H49" s="116"/>
      <c r="I49" s="116"/>
      <c r="J49" s="116"/>
      <c r="K49" s="116"/>
      <c r="L49" s="116"/>
      <c r="M49" s="116"/>
      <c r="N49" s="116"/>
      <c r="X49" s="18"/>
      <c r="Y49" s="6" t="s">
        <v>519</v>
      </c>
      <c r="Z49" s="98">
        <f t="shared" si="0"/>
        <v>0.12507724680648014</v>
      </c>
      <c r="AA49" s="471">
        <f>$E$13</f>
        <v>63958</v>
      </c>
      <c r="AB49" s="6" t="s">
        <v>519</v>
      </c>
      <c r="AC49" s="98">
        <f t="shared" si="1"/>
        <v>0.10225186839080562</v>
      </c>
      <c r="AD49" s="471">
        <f>$M$13</f>
        <v>55227100.5</v>
      </c>
    </row>
    <row r="50" spans="1:31" x14ac:dyDescent="0.2">
      <c r="A50" s="116"/>
      <c r="B50" s="116"/>
      <c r="C50" s="116"/>
      <c r="D50" s="116"/>
      <c r="E50" s="116"/>
      <c r="F50" s="116"/>
      <c r="G50" s="116"/>
      <c r="H50" s="116"/>
      <c r="I50" s="116"/>
      <c r="J50" s="116"/>
      <c r="K50" s="116"/>
      <c r="L50" s="116"/>
      <c r="M50" s="116"/>
      <c r="N50" s="116"/>
      <c r="X50" s="18"/>
      <c r="Y50" s="6" t="s">
        <v>178</v>
      </c>
      <c r="Z50" s="98">
        <f t="shared" si="0"/>
        <v>0.12235307461845944</v>
      </c>
      <c r="AA50" s="471">
        <f>$E$21</f>
        <v>62565</v>
      </c>
      <c r="AB50" s="109" t="s">
        <v>520</v>
      </c>
      <c r="AC50" s="98">
        <f t="shared" si="1"/>
        <v>9.7949272586287356E-2</v>
      </c>
      <c r="AD50" s="471">
        <f>$M$15</f>
        <v>52903232.049999386</v>
      </c>
    </row>
    <row r="51" spans="1:31" x14ac:dyDescent="0.2">
      <c r="A51" s="116"/>
      <c r="B51" s="116"/>
      <c r="C51" s="116"/>
      <c r="D51" s="116"/>
      <c r="E51" s="116"/>
      <c r="F51" s="116"/>
      <c r="G51" s="116"/>
      <c r="H51" s="116"/>
      <c r="I51" s="116"/>
      <c r="J51" s="116"/>
      <c r="K51" s="116"/>
      <c r="L51" s="116"/>
      <c r="M51" s="116"/>
      <c r="N51" s="116"/>
      <c r="X51" s="6"/>
      <c r="Y51" s="6" t="s">
        <v>527</v>
      </c>
      <c r="Z51" s="98">
        <f t="shared" si="0"/>
        <v>7.8253948387399574E-2</v>
      </c>
      <c r="AA51" s="471">
        <f>$E$16</f>
        <v>40015</v>
      </c>
      <c r="AB51" s="6" t="s">
        <v>178</v>
      </c>
      <c r="AC51" s="98">
        <f t="shared" si="1"/>
        <v>9.1666186299888874E-2</v>
      </c>
      <c r="AD51" s="471">
        <f>$M$21</f>
        <v>49509683.909999803</v>
      </c>
      <c r="AE51" s="6"/>
    </row>
    <row r="52" spans="1:31" x14ac:dyDescent="0.2">
      <c r="A52" s="116"/>
      <c r="B52" s="116"/>
      <c r="C52" s="116"/>
      <c r="D52" s="116"/>
      <c r="E52" s="116"/>
      <c r="F52" s="116"/>
      <c r="G52" s="116"/>
      <c r="H52" s="116"/>
      <c r="I52" s="116"/>
      <c r="J52" s="116"/>
      <c r="K52" s="116"/>
      <c r="L52" s="116"/>
      <c r="M52" s="116"/>
      <c r="N52" s="116"/>
      <c r="X52" s="6"/>
      <c r="Y52" s="6" t="s">
        <v>520</v>
      </c>
      <c r="Z52" s="98">
        <f t="shared" si="0"/>
        <v>6.0178195671049851E-2</v>
      </c>
      <c r="AA52" s="471">
        <f>$E$15</f>
        <v>30772</v>
      </c>
      <c r="AB52" s="6" t="s">
        <v>527</v>
      </c>
      <c r="AC52" s="98">
        <f t="shared" si="1"/>
        <v>8.2677576728825641E-2</v>
      </c>
      <c r="AD52" s="471">
        <f>$M$16</f>
        <v>44654859.71999988</v>
      </c>
    </row>
    <row r="53" spans="1:31" x14ac:dyDescent="0.2">
      <c r="A53" s="116"/>
      <c r="B53" s="116"/>
      <c r="C53" s="116"/>
      <c r="D53" s="116"/>
      <c r="E53" s="116"/>
      <c r="F53" s="116"/>
      <c r="G53" s="116"/>
      <c r="H53" s="116"/>
      <c r="I53" s="116"/>
      <c r="J53" s="116"/>
      <c r="K53" s="116"/>
      <c r="L53" s="116"/>
      <c r="M53" s="116"/>
      <c r="N53" s="116"/>
      <c r="X53" s="18"/>
      <c r="Y53" s="109" t="s">
        <v>522</v>
      </c>
      <c r="Z53" s="98">
        <f t="shared" si="0"/>
        <v>5.2420269562020387E-2</v>
      </c>
      <c r="AA53" s="471">
        <f>$E$26</f>
        <v>26805</v>
      </c>
      <c r="AB53" s="6" t="s">
        <v>522</v>
      </c>
      <c r="AC53" s="98">
        <f t="shared" si="1"/>
        <v>5.9858357524421486E-2</v>
      </c>
      <c r="AD53" s="471">
        <f>$M$26</f>
        <v>32330006.080000501</v>
      </c>
    </row>
    <row r="54" spans="1:31" x14ac:dyDescent="0.2">
      <c r="A54" s="116"/>
      <c r="B54" s="116"/>
      <c r="C54" s="116"/>
      <c r="D54" s="116"/>
      <c r="E54" s="116"/>
      <c r="F54" s="116"/>
      <c r="G54" s="116"/>
      <c r="H54" s="116"/>
      <c r="I54" s="116"/>
      <c r="J54" s="116"/>
      <c r="K54" s="116"/>
      <c r="L54" s="116"/>
      <c r="M54" s="116"/>
      <c r="N54" s="116"/>
      <c r="X54" s="6"/>
      <c r="Y54" s="6" t="s">
        <v>516</v>
      </c>
      <c r="Z54" s="98">
        <f t="shared" si="0"/>
        <v>3.6491782504282796E-2</v>
      </c>
      <c r="AA54" s="471">
        <f>$E$32</f>
        <v>18660</v>
      </c>
      <c r="AB54" s="6" t="s">
        <v>526</v>
      </c>
      <c r="AC54" s="98">
        <f t="shared" si="1"/>
        <v>3.9109460997509511E-2</v>
      </c>
      <c r="AD54" s="471">
        <f>$M$14</f>
        <v>21123351.260000098</v>
      </c>
    </row>
    <row r="55" spans="1:31" x14ac:dyDescent="0.2">
      <c r="A55" s="116"/>
      <c r="B55" s="116"/>
      <c r="C55" s="116"/>
      <c r="D55" s="116"/>
      <c r="E55" s="116"/>
      <c r="F55" s="116"/>
      <c r="G55" s="116"/>
      <c r="H55" s="116"/>
      <c r="I55" s="116"/>
      <c r="J55" s="116"/>
      <c r="K55" s="116"/>
      <c r="L55" s="116"/>
      <c r="M55" s="116"/>
      <c r="N55" s="116"/>
      <c r="X55" s="6"/>
      <c r="Y55" s="6" t="s">
        <v>526</v>
      </c>
      <c r="Z55" s="98">
        <f t="shared" si="0"/>
        <v>3.6380312429108941E-2</v>
      </c>
      <c r="AA55" s="471">
        <f>$E$14</f>
        <v>18603</v>
      </c>
      <c r="AB55" s="6" t="s">
        <v>516</v>
      </c>
      <c r="AC55" s="98">
        <f t="shared" si="1"/>
        <v>2.5014284768496348E-2</v>
      </c>
      <c r="AD55" s="471">
        <f>$M$32</f>
        <v>13510427.15</v>
      </c>
    </row>
    <row r="56" spans="1:31" x14ac:dyDescent="0.2">
      <c r="A56" s="116"/>
      <c r="B56" s="116"/>
      <c r="C56" s="116"/>
      <c r="D56" s="116"/>
      <c r="E56" s="116"/>
      <c r="F56" s="116"/>
      <c r="G56" s="116"/>
      <c r="H56" s="116"/>
      <c r="I56" s="116"/>
      <c r="J56" s="116"/>
      <c r="K56" s="116"/>
      <c r="L56" s="116"/>
      <c r="M56" s="116"/>
      <c r="N56" s="116"/>
      <c r="X56" s="109"/>
      <c r="Y56" s="6" t="s">
        <v>515</v>
      </c>
      <c r="Z56" s="98">
        <f t="shared" si="0"/>
        <v>3.2762424024343498E-2</v>
      </c>
      <c r="AA56" s="471">
        <f>$E$31</f>
        <v>16753</v>
      </c>
      <c r="AB56" s="6" t="s">
        <v>515</v>
      </c>
      <c r="AC56" s="98">
        <f t="shared" si="1"/>
        <v>2.2456918574485809E-2</v>
      </c>
      <c r="AD56" s="471">
        <f>$M$31</f>
        <v>12129172</v>
      </c>
    </row>
    <row r="57" spans="1:31" x14ac:dyDescent="0.2">
      <c r="A57" s="116"/>
      <c r="B57" s="116"/>
      <c r="C57" s="116"/>
      <c r="D57" s="116"/>
      <c r="E57" s="116"/>
      <c r="F57" s="116"/>
      <c r="G57" s="116"/>
      <c r="H57" s="116"/>
      <c r="I57" s="116"/>
      <c r="J57" s="116"/>
      <c r="K57" s="116"/>
      <c r="L57" s="116"/>
      <c r="M57" s="116"/>
      <c r="N57" s="116"/>
      <c r="X57" s="18"/>
      <c r="Y57" s="18" t="s">
        <v>141</v>
      </c>
      <c r="Z57" s="98">
        <f t="shared" si="0"/>
        <v>1.3648239555058395E-2</v>
      </c>
      <c r="AA57" s="51">
        <f>SUM($AA$59:$AA$67)</f>
        <v>6979</v>
      </c>
      <c r="AB57" s="18" t="s">
        <v>141</v>
      </c>
      <c r="AC57" s="98">
        <f t="shared" si="1"/>
        <v>1.2000780683475959E-2</v>
      </c>
      <c r="AD57" s="51">
        <f>SUM($AD$59:$AD$67)</f>
        <v>6481723.330000109</v>
      </c>
    </row>
    <row r="58" spans="1:31" x14ac:dyDescent="0.2">
      <c r="A58" s="116"/>
      <c r="B58" s="116"/>
      <c r="C58" s="116"/>
      <c r="D58" s="116"/>
      <c r="E58" s="116"/>
      <c r="F58" s="116"/>
      <c r="G58" s="116"/>
      <c r="H58" s="116"/>
      <c r="I58" s="116"/>
      <c r="J58" s="116"/>
      <c r="K58" s="116"/>
      <c r="L58" s="116"/>
      <c r="M58" s="116"/>
      <c r="N58" s="116"/>
      <c r="X58" s="18"/>
      <c r="Y58" s="18" t="s">
        <v>119</v>
      </c>
      <c r="Z58" s="98">
        <f t="shared" si="0"/>
        <v>1</v>
      </c>
      <c r="AA58" s="322">
        <f>SUM(AA48:AA57)</f>
        <v>511348</v>
      </c>
      <c r="AB58" s="18" t="s">
        <v>119</v>
      </c>
      <c r="AC58" s="98">
        <f t="shared" si="1"/>
        <v>1</v>
      </c>
      <c r="AD58" s="322">
        <f>SUM(AD48:AD57)</f>
        <v>540108473.01999974</v>
      </c>
    </row>
    <row r="59" spans="1:31" x14ac:dyDescent="0.2">
      <c r="A59" s="116"/>
      <c r="B59" s="116"/>
      <c r="C59" s="116"/>
      <c r="D59" s="116"/>
      <c r="E59" s="116"/>
      <c r="F59" s="116"/>
      <c r="G59" s="116"/>
      <c r="H59" s="116"/>
      <c r="I59" s="116"/>
      <c r="J59" s="116"/>
      <c r="K59" s="116"/>
      <c r="L59" s="116"/>
      <c r="M59" s="116"/>
      <c r="N59" s="116"/>
      <c r="X59" s="18"/>
      <c r="Y59" s="18" t="s">
        <v>570</v>
      </c>
      <c r="Z59" s="18"/>
      <c r="AA59" s="51">
        <f>$E$20</f>
        <v>2473</v>
      </c>
      <c r="AB59" s="18" t="s">
        <v>570</v>
      </c>
      <c r="AC59" s="51"/>
      <c r="AD59" s="51">
        <f>$M$20</f>
        <v>2162928.5000000112</v>
      </c>
    </row>
    <row r="60" spans="1:31" x14ac:dyDescent="0.2">
      <c r="A60" s="116"/>
      <c r="B60" s="116"/>
      <c r="C60" s="116"/>
      <c r="D60" s="116"/>
      <c r="E60" s="116"/>
      <c r="F60" s="116"/>
      <c r="G60" s="116"/>
      <c r="H60" s="116"/>
      <c r="I60" s="116"/>
      <c r="J60" s="116"/>
      <c r="K60" s="116"/>
      <c r="L60" s="116"/>
      <c r="M60" s="116"/>
      <c r="N60" s="116"/>
      <c r="X60" s="18"/>
      <c r="Y60" s="109" t="s">
        <v>525</v>
      </c>
      <c r="Z60" s="18"/>
      <c r="AA60" s="471">
        <f>$E$27</f>
        <v>2247</v>
      </c>
      <c r="AB60" s="6" t="s">
        <v>524</v>
      </c>
      <c r="AC60" s="51"/>
      <c r="AD60" s="471">
        <f>$M$24</f>
        <v>1545741.5700000196</v>
      </c>
    </row>
    <row r="61" spans="1:31" x14ac:dyDescent="0.2">
      <c r="A61" s="116"/>
      <c r="B61" s="116"/>
      <c r="C61" s="116"/>
      <c r="D61" s="116"/>
      <c r="E61" s="116"/>
      <c r="F61" s="116"/>
      <c r="G61" s="116"/>
      <c r="H61" s="116"/>
      <c r="I61" s="116"/>
      <c r="J61" s="116"/>
      <c r="K61" s="116"/>
      <c r="L61" s="116"/>
      <c r="M61" s="116"/>
      <c r="N61" s="116"/>
      <c r="X61" s="18"/>
      <c r="Y61" s="6" t="s">
        <v>524</v>
      </c>
      <c r="Z61" s="18"/>
      <c r="AA61" s="471">
        <f>$E$24</f>
        <v>1134</v>
      </c>
      <c r="AB61" s="109" t="s">
        <v>525</v>
      </c>
      <c r="AC61" s="51"/>
      <c r="AD61" s="471">
        <f>$M$27</f>
        <v>2016924.4400000398</v>
      </c>
    </row>
    <row r="62" spans="1:31" x14ac:dyDescent="0.2">
      <c r="A62" s="116"/>
      <c r="B62" s="116"/>
      <c r="C62" s="116"/>
      <c r="D62" s="116"/>
      <c r="E62" s="116"/>
      <c r="F62" s="116"/>
      <c r="G62" s="116"/>
      <c r="H62" s="116"/>
      <c r="I62" s="116"/>
      <c r="J62" s="116"/>
      <c r="K62" s="116"/>
      <c r="L62" s="116"/>
      <c r="M62" s="116"/>
      <c r="N62" s="116"/>
      <c r="X62" s="18"/>
      <c r="Y62" s="18" t="s">
        <v>180</v>
      </c>
      <c r="Z62" s="18"/>
      <c r="AA62" s="51">
        <f>$E$19</f>
        <v>1024</v>
      </c>
      <c r="AB62" s="18" t="s">
        <v>180</v>
      </c>
      <c r="AC62" s="51"/>
      <c r="AD62" s="51">
        <f>$M$19</f>
        <v>596843.22000004305</v>
      </c>
    </row>
    <row r="63" spans="1:31" x14ac:dyDescent="0.2">
      <c r="A63" s="116"/>
      <c r="B63" s="116"/>
      <c r="C63" s="116"/>
      <c r="D63" s="116"/>
      <c r="E63" s="116"/>
      <c r="F63" s="116"/>
      <c r="G63" s="116"/>
      <c r="H63" s="116"/>
      <c r="I63" s="116"/>
      <c r="J63" s="116"/>
      <c r="K63" s="116"/>
      <c r="L63" s="116"/>
      <c r="M63" s="116"/>
      <c r="N63" s="116"/>
      <c r="X63" s="18"/>
      <c r="Y63" s="18" t="s">
        <v>465</v>
      </c>
      <c r="Z63" s="18"/>
      <c r="AA63" s="51">
        <f>$E$36</f>
        <v>58</v>
      </c>
      <c r="AB63" s="18" t="s">
        <v>465</v>
      </c>
      <c r="AC63" s="51"/>
      <c r="AD63" s="51">
        <f>$M$36</f>
        <v>109074.8599999919</v>
      </c>
    </row>
    <row r="64" spans="1:31" x14ac:dyDescent="0.2">
      <c r="A64" s="116"/>
      <c r="B64" s="116"/>
      <c r="C64" s="116"/>
      <c r="D64" s="116"/>
      <c r="E64" s="116"/>
      <c r="F64" s="116"/>
      <c r="G64" s="116"/>
      <c r="H64" s="116"/>
      <c r="I64" s="116"/>
      <c r="J64" s="116"/>
      <c r="K64" s="116"/>
      <c r="L64" s="116"/>
      <c r="M64" s="116"/>
      <c r="N64" s="116"/>
      <c r="X64" s="18"/>
      <c r="Y64" s="6" t="s">
        <v>523</v>
      </c>
      <c r="Z64" s="18"/>
      <c r="AA64" s="471">
        <f>$E$25</f>
        <v>31</v>
      </c>
      <c r="AB64" s="6" t="s">
        <v>523</v>
      </c>
      <c r="AC64" s="51"/>
      <c r="AD64" s="471">
        <f>$M$25</f>
        <v>45507.660000002914</v>
      </c>
    </row>
    <row r="65" spans="1:30" x14ac:dyDescent="0.2">
      <c r="A65" s="116"/>
      <c r="B65" s="116"/>
      <c r="C65" s="116"/>
      <c r="D65" s="116"/>
      <c r="E65" s="116"/>
      <c r="F65" s="116"/>
      <c r="G65" s="116"/>
      <c r="H65" s="116"/>
      <c r="I65" s="116"/>
      <c r="J65" s="116"/>
      <c r="K65" s="116"/>
      <c r="L65" s="116"/>
      <c r="M65" s="116"/>
      <c r="N65" s="116"/>
      <c r="X65" s="18"/>
      <c r="Y65" s="6" t="s">
        <v>181</v>
      </c>
      <c r="Z65" s="18"/>
      <c r="AA65" s="471">
        <f>$E$28</f>
        <v>12</v>
      </c>
      <c r="AB65" s="6" t="s">
        <v>181</v>
      </c>
      <c r="AC65" s="51"/>
      <c r="AD65" s="471">
        <f>$M$28</f>
        <v>4703.08000000007</v>
      </c>
    </row>
    <row r="66" spans="1:30" x14ac:dyDescent="0.2">
      <c r="A66" s="116"/>
      <c r="B66" s="116"/>
      <c r="C66" s="116"/>
      <c r="D66" s="116"/>
      <c r="E66" s="116"/>
      <c r="F66" s="116"/>
      <c r="G66" s="116"/>
      <c r="H66" s="116"/>
      <c r="I66" s="116"/>
      <c r="J66" s="116"/>
      <c r="K66" s="116"/>
      <c r="L66" s="116"/>
      <c r="M66" s="116"/>
      <c r="N66" s="116"/>
      <c r="X66" s="18"/>
      <c r="Y66" s="6" t="s">
        <v>517</v>
      </c>
      <c r="Z66" s="18"/>
      <c r="AA66" s="471">
        <f>$E$34</f>
        <v>0</v>
      </c>
      <c r="AB66" s="6" t="s">
        <v>517</v>
      </c>
      <c r="AC66" s="190"/>
      <c r="AD66" s="471">
        <f>$M$34</f>
        <v>0</v>
      </c>
    </row>
    <row r="67" spans="1:30" x14ac:dyDescent="0.2">
      <c r="A67" s="116"/>
      <c r="B67" s="116"/>
      <c r="C67" s="116"/>
      <c r="D67" s="116"/>
      <c r="E67" s="116"/>
      <c r="F67" s="116"/>
      <c r="G67" s="116"/>
      <c r="H67" s="116"/>
      <c r="I67" s="116"/>
      <c r="J67" s="116"/>
      <c r="K67" s="116"/>
      <c r="L67" s="116"/>
      <c r="M67" s="116"/>
      <c r="N67" s="116"/>
      <c r="X67" s="18"/>
      <c r="Y67" s="6" t="s">
        <v>518</v>
      </c>
      <c r="Z67" s="18"/>
      <c r="AA67" s="471">
        <f>$E$35</f>
        <v>0</v>
      </c>
      <c r="AB67" s="6" t="s">
        <v>518</v>
      </c>
      <c r="AC67" s="190"/>
      <c r="AD67" s="471">
        <f>$M$35</f>
        <v>0</v>
      </c>
    </row>
    <row r="68" spans="1:30" x14ac:dyDescent="0.2">
      <c r="A68" s="116"/>
      <c r="B68" s="116"/>
      <c r="C68" s="116"/>
      <c r="D68" s="116"/>
      <c r="E68" s="116"/>
      <c r="F68" s="116"/>
      <c r="G68" s="116"/>
      <c r="H68" s="116"/>
      <c r="I68" s="116"/>
      <c r="J68" s="116"/>
      <c r="K68" s="116"/>
      <c r="L68" s="116"/>
      <c r="M68" s="116"/>
      <c r="N68" s="116"/>
      <c r="X68" s="18"/>
      <c r="Y68" s="6"/>
      <c r="Z68" s="18"/>
      <c r="AA68" s="471"/>
      <c r="AB68" s="6"/>
      <c r="AC68" s="51"/>
      <c r="AD68" s="471"/>
    </row>
    <row r="69" spans="1:30" x14ac:dyDescent="0.2">
      <c r="A69" s="116"/>
      <c r="B69" s="116"/>
      <c r="C69" s="116"/>
      <c r="D69" s="116"/>
      <c r="E69" s="116"/>
      <c r="F69" s="116"/>
      <c r="G69" s="116"/>
      <c r="H69" s="116"/>
      <c r="I69" s="116"/>
      <c r="J69" s="116"/>
      <c r="K69" s="116"/>
      <c r="L69" s="116"/>
      <c r="M69" s="116"/>
      <c r="N69" s="116"/>
      <c r="X69" s="18"/>
      <c r="Y69" s="18"/>
      <c r="Z69" s="18"/>
      <c r="AA69" s="18"/>
      <c r="AB69" s="18"/>
      <c r="AC69" s="18"/>
      <c r="AD69" s="18"/>
    </row>
    <row r="70" spans="1:30" x14ac:dyDescent="0.2">
      <c r="A70" s="116"/>
      <c r="B70" s="116"/>
      <c r="C70" s="116"/>
      <c r="D70" s="116"/>
      <c r="E70" s="116"/>
      <c r="F70" s="116"/>
      <c r="G70" s="116"/>
      <c r="H70" s="116"/>
      <c r="I70" s="116"/>
      <c r="J70" s="116"/>
      <c r="K70" s="116"/>
      <c r="L70" s="116"/>
      <c r="M70" s="116"/>
      <c r="N70" s="116"/>
      <c r="X70" s="18"/>
      <c r="Y70" s="18"/>
      <c r="Z70" s="18"/>
      <c r="AA70" s="18"/>
      <c r="AB70" s="18"/>
      <c r="AC70" s="18"/>
      <c r="AD70" s="18"/>
    </row>
    <row r="71" spans="1:30" x14ac:dyDescent="0.2">
      <c r="A71" s="116"/>
      <c r="B71" s="116"/>
      <c r="C71" s="116"/>
      <c r="D71" s="116"/>
      <c r="E71" s="116"/>
      <c r="F71" s="116"/>
      <c r="G71" s="116"/>
      <c r="H71" s="116"/>
      <c r="I71" s="116"/>
      <c r="J71" s="116"/>
      <c r="K71" s="116"/>
      <c r="L71" s="116"/>
      <c r="M71" s="116"/>
      <c r="N71" s="116"/>
      <c r="X71" s="18"/>
      <c r="Y71" s="18" t="s">
        <v>296</v>
      </c>
      <c r="Z71" s="18"/>
      <c r="AA71" s="18"/>
      <c r="AB71" s="18"/>
      <c r="AC71" s="18"/>
      <c r="AD71" s="18"/>
    </row>
    <row r="72" spans="1:30" x14ac:dyDescent="0.2">
      <c r="A72" s="116"/>
      <c r="B72" s="116"/>
      <c r="C72" s="116"/>
      <c r="D72" s="116"/>
      <c r="E72" s="116"/>
      <c r="F72" s="116"/>
      <c r="G72" s="116"/>
      <c r="H72" s="116"/>
      <c r="I72" s="116"/>
      <c r="J72" s="116"/>
      <c r="K72" s="116"/>
      <c r="L72" s="116"/>
      <c r="M72" s="116"/>
      <c r="N72" s="116"/>
      <c r="X72" s="18"/>
      <c r="Y72" s="18" t="s">
        <v>25</v>
      </c>
      <c r="Z72" s="18"/>
      <c r="AA72" s="18"/>
      <c r="AB72" s="18"/>
      <c r="AC72" s="18"/>
      <c r="AD72" s="18"/>
    </row>
    <row r="73" spans="1:30" x14ac:dyDescent="0.2">
      <c r="A73" s="116"/>
      <c r="B73" s="116"/>
      <c r="C73" s="116"/>
      <c r="D73" s="116"/>
      <c r="E73" s="116"/>
      <c r="F73" s="116"/>
      <c r="G73" s="116"/>
      <c r="H73" s="116"/>
      <c r="I73" s="116"/>
      <c r="J73" s="116"/>
      <c r="K73" s="116"/>
      <c r="L73" s="116"/>
      <c r="M73" s="116"/>
      <c r="N73" s="116"/>
      <c r="X73" s="18"/>
      <c r="Y73" s="18" t="s">
        <v>28</v>
      </c>
      <c r="Z73" s="51">
        <f>J9</f>
        <v>416878</v>
      </c>
      <c r="AA73" s="18"/>
      <c r="AB73" s="18"/>
      <c r="AC73" s="18"/>
      <c r="AD73" s="18"/>
    </row>
    <row r="74" spans="1:30" x14ac:dyDescent="0.2">
      <c r="A74" s="116"/>
      <c r="B74" s="116"/>
      <c r="C74" s="116"/>
      <c r="D74" s="116"/>
      <c r="E74" s="116"/>
      <c r="F74" s="116"/>
      <c r="G74" s="116"/>
      <c r="H74" s="116"/>
      <c r="I74" s="116"/>
      <c r="J74" s="116"/>
      <c r="K74" s="116"/>
      <c r="L74" s="116"/>
      <c r="M74" s="116"/>
      <c r="N74" s="116"/>
      <c r="X74" s="18"/>
      <c r="Y74" s="18" t="s">
        <v>29</v>
      </c>
      <c r="Z74" s="51">
        <f>K9</f>
        <v>94470</v>
      </c>
      <c r="AA74" s="18"/>
      <c r="AB74" s="51"/>
      <c r="AC74" s="18"/>
      <c r="AD74" s="18"/>
    </row>
    <row r="75" spans="1:30" x14ac:dyDescent="0.2">
      <c r="A75" s="116"/>
      <c r="B75" s="116"/>
      <c r="C75" s="116"/>
      <c r="D75" s="116"/>
      <c r="E75" s="116"/>
      <c r="F75" s="116"/>
      <c r="G75" s="116"/>
      <c r="H75" s="116"/>
      <c r="I75" s="116"/>
      <c r="J75" s="116"/>
      <c r="K75" s="116"/>
      <c r="L75" s="116"/>
      <c r="M75" s="116"/>
      <c r="N75" s="116"/>
      <c r="X75" s="18"/>
      <c r="Y75" s="18" t="s">
        <v>297</v>
      </c>
      <c r="Z75" s="18"/>
      <c r="AA75" s="18"/>
      <c r="AB75" s="18"/>
      <c r="AC75" s="18"/>
      <c r="AD75" s="18"/>
    </row>
    <row r="76" spans="1:30" x14ac:dyDescent="0.2">
      <c r="A76" s="116"/>
      <c r="B76" s="116"/>
      <c r="C76" s="116"/>
      <c r="D76" s="116"/>
      <c r="E76" s="116"/>
      <c r="F76" s="116"/>
      <c r="G76" s="116"/>
      <c r="H76" s="116"/>
      <c r="I76" s="116"/>
      <c r="J76" s="116"/>
      <c r="K76" s="116"/>
      <c r="L76" s="116"/>
      <c r="M76" s="116"/>
      <c r="N76" s="116"/>
      <c r="X76" s="18"/>
      <c r="Y76" s="18" t="s">
        <v>28</v>
      </c>
      <c r="Z76" s="51">
        <f>R9</f>
        <v>471621760.06999981</v>
      </c>
      <c r="AA76" s="18"/>
      <c r="AB76" s="18"/>
      <c r="AC76" s="18"/>
      <c r="AD76" s="18"/>
    </row>
    <row r="77" spans="1:30" x14ac:dyDescent="0.2">
      <c r="A77" s="116"/>
      <c r="B77" s="116"/>
      <c r="C77" s="116"/>
      <c r="D77" s="116"/>
      <c r="E77" s="116"/>
      <c r="F77" s="116"/>
      <c r="G77" s="116"/>
      <c r="H77" s="116"/>
      <c r="I77" s="116"/>
      <c r="J77" s="116"/>
      <c r="K77" s="116"/>
      <c r="L77" s="116"/>
      <c r="M77" s="116"/>
      <c r="N77" s="116"/>
      <c r="X77" s="18"/>
      <c r="Y77" s="18" t="s">
        <v>29</v>
      </c>
      <c r="Z77" s="51">
        <f>S9</f>
        <v>68486712.949999988</v>
      </c>
      <c r="AA77" s="18"/>
      <c r="AB77" s="18"/>
      <c r="AC77" s="18"/>
      <c r="AD77" s="18"/>
    </row>
    <row r="78" spans="1:30" x14ac:dyDescent="0.2">
      <c r="A78" s="116"/>
      <c r="B78" s="116"/>
      <c r="C78" s="116"/>
      <c r="D78" s="116"/>
      <c r="E78" s="116"/>
      <c r="F78" s="116"/>
      <c r="G78" s="116"/>
      <c r="H78" s="116"/>
      <c r="I78" s="116"/>
      <c r="J78" s="116"/>
      <c r="K78" s="116"/>
      <c r="L78" s="116"/>
      <c r="M78" s="116"/>
      <c r="N78" s="116"/>
      <c r="X78" s="18"/>
      <c r="Y78" s="18"/>
      <c r="Z78" s="18"/>
      <c r="AA78" s="18"/>
      <c r="AB78" s="18"/>
      <c r="AC78" s="18"/>
      <c r="AD78" s="18"/>
    </row>
    <row r="79" spans="1:30" x14ac:dyDescent="0.2">
      <c r="A79" s="116"/>
      <c r="B79" s="116"/>
      <c r="C79" s="116"/>
      <c r="D79" s="116"/>
      <c r="E79" s="116"/>
      <c r="F79" s="116"/>
      <c r="G79" s="116"/>
      <c r="H79" s="116"/>
      <c r="I79" s="116"/>
      <c r="J79" s="116"/>
      <c r="K79" s="116"/>
      <c r="L79" s="116"/>
      <c r="M79" s="116"/>
      <c r="N79" s="116"/>
      <c r="X79" s="18"/>
      <c r="Y79" s="18"/>
      <c r="Z79" s="18"/>
      <c r="AA79" s="18"/>
      <c r="AB79" s="18"/>
      <c r="AC79" s="18"/>
      <c r="AD79" s="18"/>
    </row>
    <row r="80" spans="1:30" x14ac:dyDescent="0.2">
      <c r="A80" s="116"/>
      <c r="B80" s="116"/>
      <c r="C80" s="116"/>
      <c r="D80" s="116"/>
      <c r="E80" s="116"/>
      <c r="F80" s="116"/>
      <c r="G80" s="116"/>
      <c r="H80" s="116"/>
      <c r="I80" s="116"/>
      <c r="J80" s="116"/>
      <c r="K80" s="116"/>
      <c r="L80" s="517"/>
      <c r="M80" s="116"/>
      <c r="N80" s="116"/>
      <c r="X80" s="18"/>
      <c r="Y80" s="18"/>
      <c r="Z80" s="18"/>
      <c r="AA80" s="18"/>
      <c r="AB80" s="18"/>
      <c r="AC80" s="18"/>
      <c r="AD80" s="18"/>
    </row>
    <row r="81" spans="1:16" x14ac:dyDescent="0.2">
      <c r="A81" s="116"/>
      <c r="B81" s="116"/>
      <c r="C81" s="116"/>
      <c r="D81" s="116"/>
      <c r="E81" s="116"/>
      <c r="F81" s="116"/>
      <c r="G81" s="116"/>
      <c r="H81" s="116"/>
      <c r="I81" s="116"/>
      <c r="J81" s="116"/>
      <c r="K81" s="116"/>
      <c r="L81" s="116"/>
      <c r="M81" s="116"/>
      <c r="N81" s="116"/>
      <c r="O81" s="116"/>
      <c r="P81" s="116"/>
    </row>
    <row r="82" spans="1:16" x14ac:dyDescent="0.2">
      <c r="A82" s="116"/>
      <c r="B82" s="116"/>
      <c r="C82" s="116"/>
      <c r="D82" s="116"/>
      <c r="E82" s="116"/>
      <c r="F82" s="116"/>
      <c r="G82" s="116"/>
      <c r="H82" s="116"/>
      <c r="I82" s="116"/>
      <c r="J82" s="116"/>
      <c r="K82" s="116"/>
      <c r="L82" s="116"/>
      <c r="M82" s="116"/>
      <c r="N82" s="116"/>
      <c r="O82" s="116"/>
      <c r="P82" s="116"/>
    </row>
    <row r="83" spans="1:16" x14ac:dyDescent="0.2">
      <c r="A83" s="116"/>
      <c r="B83" s="116"/>
      <c r="C83" s="116"/>
      <c r="D83" s="116"/>
      <c r="E83" s="116"/>
      <c r="F83" s="116"/>
      <c r="G83" s="116"/>
      <c r="H83" s="116"/>
      <c r="I83" s="116"/>
      <c r="J83" s="116"/>
      <c r="K83" s="116"/>
      <c r="L83" s="116"/>
      <c r="M83" s="116"/>
      <c r="N83" s="116"/>
      <c r="O83" s="116"/>
      <c r="P83" s="116"/>
    </row>
    <row r="84" spans="1:16" x14ac:dyDescent="0.2">
      <c r="A84" s="116"/>
      <c r="B84" s="116"/>
      <c r="C84" s="116"/>
      <c r="D84" s="116"/>
      <c r="E84" s="116"/>
      <c r="F84" s="116"/>
      <c r="G84" s="116"/>
      <c r="H84" s="116"/>
      <c r="I84" s="116"/>
      <c r="J84" s="116"/>
      <c r="K84" s="116"/>
      <c r="L84" s="116"/>
      <c r="M84" s="116"/>
      <c r="N84" s="116"/>
      <c r="O84" s="116"/>
      <c r="P84" s="116"/>
    </row>
    <row r="85" spans="1:16" ht="20.25" customHeight="1" x14ac:dyDescent="0.2">
      <c r="K85" s="6"/>
    </row>
  </sheetData>
  <mergeCells count="21">
    <mergeCell ref="Y43:AB43"/>
    <mergeCell ref="A36:C36"/>
    <mergeCell ref="A5:C7"/>
    <mergeCell ref="E6:E7"/>
    <mergeCell ref="F6:F7"/>
    <mergeCell ref="O6:O7"/>
    <mergeCell ref="A22:C22"/>
    <mergeCell ref="E5:K5"/>
    <mergeCell ref="C3:K3"/>
    <mergeCell ref="G6:G7"/>
    <mergeCell ref="H6:H7"/>
    <mergeCell ref="Q6:Q7"/>
    <mergeCell ref="N6:N7"/>
    <mergeCell ref="P6:P7"/>
    <mergeCell ref="I6:I7"/>
    <mergeCell ref="U1:W1"/>
    <mergeCell ref="U43:W43"/>
    <mergeCell ref="M5:S5"/>
    <mergeCell ref="U5:W5"/>
    <mergeCell ref="M6:M7"/>
    <mergeCell ref="U6:U7"/>
  </mergeCells>
  <phoneticPr fontId="23" type="noConversion"/>
  <pageMargins left="0.59055118110236227" right="0.59055118110236227" top="0.39370078740157483" bottom="0.59055118110236227" header="0.31496062992125984" footer="0.31496062992125984"/>
  <pageSetup paperSize="9" scale="89" fitToHeight="2" orientation="landscape" horizontalDpi="1200" verticalDpi="1200" r:id="rId1"/>
  <headerFooter alignWithMargins="0"/>
  <rowBreaks count="1" manualBreakCount="1">
    <brk id="42"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W36"/>
  <sheetViews>
    <sheetView showGridLines="0" workbookViewId="0"/>
  </sheetViews>
  <sheetFormatPr defaultColWidth="11.5703125" defaultRowHeight="12.75" x14ac:dyDescent="0.2"/>
  <cols>
    <col min="1" max="1" width="5.7109375" style="66" customWidth="1"/>
    <col min="2" max="2" width="0.85546875" style="66" customWidth="1"/>
    <col min="3" max="3" width="8.42578125" style="66" customWidth="1"/>
    <col min="4" max="4" width="0.85546875" style="66" customWidth="1"/>
    <col min="5" max="5" width="7.42578125" style="66" customWidth="1"/>
    <col min="6" max="6" width="7.7109375" style="66" customWidth="1"/>
    <col min="7" max="7" width="8.42578125" style="66" customWidth="1"/>
    <col min="8" max="8" width="9.140625" style="66" customWidth="1"/>
    <col min="9" max="9" width="10" style="66" customWidth="1"/>
    <col min="10" max="10" width="7.5703125" style="66" customWidth="1"/>
    <col min="11" max="11" width="0.85546875" style="66" customWidth="1"/>
    <col min="12" max="12" width="9.85546875" style="66" customWidth="1"/>
    <col min="13" max="13" width="7.5703125" style="66" customWidth="1"/>
    <col min="14" max="14" width="8.85546875" style="66" customWidth="1"/>
    <col min="15" max="15" width="9.42578125" style="66" customWidth="1"/>
    <col min="16" max="16" width="10" style="66" customWidth="1"/>
    <col min="17" max="17" width="7.5703125" style="66" customWidth="1"/>
    <col min="18" max="18" width="6.140625" style="66" customWidth="1"/>
    <col min="19" max="16384" width="11.5703125" style="66"/>
  </cols>
  <sheetData>
    <row r="1" spans="1:19" s="18" customFormat="1" ht="16.5" customHeight="1" x14ac:dyDescent="0.2">
      <c r="A1" s="64" t="str">
        <f>'01'!A1</f>
        <v>Boletim Estatístico da Previdência Social - Vol. 19 Nº 09</v>
      </c>
      <c r="B1" s="64"/>
      <c r="D1" s="45"/>
      <c r="E1" s="45"/>
      <c r="F1" s="45"/>
      <c r="G1" s="45"/>
      <c r="H1" s="45"/>
      <c r="I1" s="45"/>
      <c r="J1" s="45"/>
      <c r="K1" s="45"/>
      <c r="L1" s="45"/>
      <c r="M1" s="45"/>
      <c r="N1" s="45"/>
      <c r="O1" s="45"/>
      <c r="P1" s="1205">
        <f>'01'!K1</f>
        <v>41883</v>
      </c>
      <c r="Q1" s="1205"/>
    </row>
    <row r="2" spans="1:19" ht="9" customHeight="1" x14ac:dyDescent="0.2">
      <c r="D2" s="67"/>
      <c r="E2" s="67"/>
      <c r="F2" s="67"/>
      <c r="G2" s="67"/>
      <c r="H2" s="67"/>
      <c r="I2" s="67"/>
      <c r="J2" s="67"/>
      <c r="K2" s="67"/>
      <c r="L2" s="67"/>
      <c r="M2" s="67"/>
      <c r="N2" s="67"/>
      <c r="O2" s="67"/>
      <c r="P2" s="67"/>
      <c r="Q2" s="67"/>
      <c r="R2" s="1"/>
    </row>
    <row r="3" spans="1:19" ht="18" customHeight="1" x14ac:dyDescent="0.2">
      <c r="A3" s="920" t="s">
        <v>45</v>
      </c>
      <c r="B3" s="173"/>
      <c r="C3" s="1134" t="s">
        <v>287</v>
      </c>
      <c r="D3" s="1135"/>
      <c r="E3" s="1135"/>
      <c r="F3" s="1135"/>
      <c r="G3" s="1135"/>
      <c r="H3" s="1135"/>
      <c r="I3" s="1135"/>
      <c r="J3" s="1135"/>
      <c r="K3" s="1135"/>
      <c r="L3" s="1135"/>
      <c r="M3" s="1135"/>
      <c r="N3" s="1136"/>
      <c r="O3"/>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7.45" customHeight="1" x14ac:dyDescent="0.2">
      <c r="A5" s="1225" t="s">
        <v>685</v>
      </c>
      <c r="B5" s="1226"/>
      <c r="C5" s="1227"/>
      <c r="D5" s="553"/>
      <c r="E5" s="1200" t="s">
        <v>98</v>
      </c>
      <c r="F5" s="1201"/>
      <c r="G5" s="1201"/>
      <c r="H5" s="1201"/>
      <c r="I5" s="1201"/>
      <c r="J5" s="1202"/>
      <c r="K5" s="554"/>
      <c r="L5" s="1200" t="s">
        <v>99</v>
      </c>
      <c r="M5" s="1201"/>
      <c r="N5" s="1201"/>
      <c r="O5" s="1201"/>
      <c r="P5" s="1201"/>
      <c r="Q5" s="1202"/>
    </row>
    <row r="6" spans="1:19" s="116" customFormat="1" ht="17.45" customHeight="1" x14ac:dyDescent="0.2">
      <c r="A6" s="1228"/>
      <c r="B6" s="1229"/>
      <c r="C6" s="1230"/>
      <c r="D6" s="553"/>
      <c r="E6" s="1223" t="s">
        <v>119</v>
      </c>
      <c r="F6" s="1219" t="s">
        <v>289</v>
      </c>
      <c r="G6" s="1219" t="s">
        <v>290</v>
      </c>
      <c r="H6" s="1219" t="s">
        <v>286</v>
      </c>
      <c r="I6" s="1219" t="s">
        <v>142</v>
      </c>
      <c r="J6" s="1221" t="s">
        <v>465</v>
      </c>
      <c r="K6" s="555"/>
      <c r="L6" s="1223" t="s">
        <v>119</v>
      </c>
      <c r="M6" s="1219" t="s">
        <v>289</v>
      </c>
      <c r="N6" s="1219" t="s">
        <v>290</v>
      </c>
      <c r="O6" s="1219" t="s">
        <v>286</v>
      </c>
      <c r="P6" s="1219" t="s">
        <v>142</v>
      </c>
      <c r="Q6" s="1221" t="s">
        <v>465</v>
      </c>
    </row>
    <row r="7" spans="1:19" s="116" customFormat="1" ht="21.75" customHeight="1" x14ac:dyDescent="0.2">
      <c r="A7" s="1231"/>
      <c r="B7" s="1232"/>
      <c r="C7" s="1233"/>
      <c r="D7" s="553"/>
      <c r="E7" s="1224"/>
      <c r="F7" s="1220"/>
      <c r="G7" s="1220"/>
      <c r="H7" s="1220"/>
      <c r="I7" s="1220"/>
      <c r="J7" s="1222"/>
      <c r="K7" s="555"/>
      <c r="L7" s="1224"/>
      <c r="M7" s="1220"/>
      <c r="N7" s="1220"/>
      <c r="O7" s="1220"/>
      <c r="P7" s="1220"/>
      <c r="Q7" s="1222"/>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511348</v>
      </c>
      <c r="F9" s="682">
        <v>99.999999999999986</v>
      </c>
      <c r="G9" s="682" t="s">
        <v>182</v>
      </c>
      <c r="H9" s="691">
        <v>475877</v>
      </c>
      <c r="I9" s="691">
        <v>35413</v>
      </c>
      <c r="J9" s="692">
        <v>58</v>
      </c>
      <c r="K9" s="158"/>
      <c r="L9" s="688">
        <v>540108473.01999986</v>
      </c>
      <c r="M9" s="682">
        <v>99.999999999999986</v>
      </c>
      <c r="N9" s="682" t="s">
        <v>182</v>
      </c>
      <c r="O9" s="691">
        <v>514359799.00999987</v>
      </c>
      <c r="P9" s="691">
        <v>25639599.149999999</v>
      </c>
      <c r="Q9" s="692">
        <v>109074.85999999198</v>
      </c>
      <c r="R9" s="47"/>
      <c r="S9" s="47"/>
    </row>
    <row r="10" spans="1:19" s="116" customFormat="1" ht="14.25" customHeight="1" x14ac:dyDescent="0.2">
      <c r="A10" s="293" t="s">
        <v>39</v>
      </c>
      <c r="B10" s="88"/>
      <c r="C10" s="294"/>
      <c r="E10" s="689">
        <v>2623</v>
      </c>
      <c r="F10" s="684">
        <v>0.51295790733512203</v>
      </c>
      <c r="G10" s="684">
        <v>0.51295790733512203</v>
      </c>
      <c r="H10" s="693">
        <v>2622</v>
      </c>
      <c r="I10" s="693">
        <v>0</v>
      </c>
      <c r="J10" s="694">
        <v>1</v>
      </c>
      <c r="K10" s="47"/>
      <c r="L10" s="689">
        <v>1321990.4300000481</v>
      </c>
      <c r="M10" s="684">
        <v>0.24476387541342934</v>
      </c>
      <c r="N10" s="684">
        <v>0.24476387541342934</v>
      </c>
      <c r="O10" s="693">
        <v>1321611.060000048</v>
      </c>
      <c r="P10" s="693">
        <v>0</v>
      </c>
      <c r="Q10" s="694">
        <v>379.37000000011199</v>
      </c>
    </row>
    <row r="11" spans="1:19" s="116" customFormat="1" ht="14.25" customHeight="1" x14ac:dyDescent="0.2">
      <c r="A11" s="295" t="s">
        <v>40</v>
      </c>
      <c r="B11" s="142"/>
      <c r="C11" s="296"/>
      <c r="E11" s="689">
        <v>263943</v>
      </c>
      <c r="F11" s="684">
        <v>51.617098336162456</v>
      </c>
      <c r="G11" s="684">
        <v>52.130056243497577</v>
      </c>
      <c r="H11" s="693">
        <v>228530</v>
      </c>
      <c r="I11" s="693">
        <v>35411</v>
      </c>
      <c r="J11" s="694">
        <v>2</v>
      </c>
      <c r="K11" s="47"/>
      <c r="L11" s="689">
        <v>191094732</v>
      </c>
      <c r="M11" s="684">
        <v>35.380806179821569</v>
      </c>
      <c r="N11" s="684">
        <v>35.625570055234995</v>
      </c>
      <c r="O11" s="693">
        <v>165455720</v>
      </c>
      <c r="P11" s="693">
        <v>25637564</v>
      </c>
      <c r="Q11" s="694">
        <v>1448</v>
      </c>
    </row>
    <row r="12" spans="1:19" s="116" customFormat="1" ht="14.25" customHeight="1" x14ac:dyDescent="0.2">
      <c r="A12" s="293" t="s">
        <v>41</v>
      </c>
      <c r="B12" s="88"/>
      <c r="C12" s="294"/>
      <c r="E12" s="689">
        <v>164888</v>
      </c>
      <c r="F12" s="684">
        <v>32.245750447835917</v>
      </c>
      <c r="G12" s="684">
        <v>84.375806691333494</v>
      </c>
      <c r="H12" s="693">
        <v>164836</v>
      </c>
      <c r="I12" s="693">
        <v>2</v>
      </c>
      <c r="J12" s="694">
        <v>50</v>
      </c>
      <c r="K12" s="47"/>
      <c r="L12" s="689">
        <v>163789694.65000063</v>
      </c>
      <c r="M12" s="684">
        <v>30.325333304655565</v>
      </c>
      <c r="N12" s="684">
        <v>65.95090335989056</v>
      </c>
      <c r="O12" s="693">
        <v>163716790.82000065</v>
      </c>
      <c r="P12" s="693">
        <v>2035.15000000037</v>
      </c>
      <c r="Q12" s="694">
        <v>70868.679999985732</v>
      </c>
    </row>
    <row r="13" spans="1:19" s="116" customFormat="1" ht="14.25" customHeight="1" x14ac:dyDescent="0.2">
      <c r="A13" s="295" t="s">
        <v>42</v>
      </c>
      <c r="B13" s="142"/>
      <c r="C13" s="296"/>
      <c r="E13" s="689">
        <v>43272</v>
      </c>
      <c r="F13" s="684">
        <v>8.4623387595140684</v>
      </c>
      <c r="G13" s="684">
        <v>92.838145450847563</v>
      </c>
      <c r="H13" s="693">
        <v>43271</v>
      </c>
      <c r="I13" s="693">
        <v>0</v>
      </c>
      <c r="J13" s="694">
        <v>1</v>
      </c>
      <c r="K13" s="47"/>
      <c r="L13" s="689">
        <v>75816190.269999981</v>
      </c>
      <c r="M13" s="684">
        <v>14.037215496005107</v>
      </c>
      <c r="N13" s="684">
        <v>79.988118855895664</v>
      </c>
      <c r="O13" s="693">
        <v>75814081.259999976</v>
      </c>
      <c r="P13" s="693">
        <v>0</v>
      </c>
      <c r="Q13" s="694">
        <v>2109.01000000164</v>
      </c>
    </row>
    <row r="14" spans="1:19" s="116" customFormat="1" ht="14.25" customHeight="1" x14ac:dyDescent="0.2">
      <c r="A14" s="293" t="s">
        <v>43</v>
      </c>
      <c r="B14" s="88"/>
      <c r="C14" s="294"/>
      <c r="E14" s="689">
        <v>19931</v>
      </c>
      <c r="F14" s="684">
        <v>3.8977369619124356</v>
      </c>
      <c r="G14" s="684">
        <v>96.735882412759992</v>
      </c>
      <c r="H14" s="693">
        <v>19930</v>
      </c>
      <c r="I14" s="693">
        <v>0</v>
      </c>
      <c r="J14" s="694">
        <v>1</v>
      </c>
      <c r="K14" s="47"/>
      <c r="L14" s="689">
        <v>49761216.959999159</v>
      </c>
      <c r="M14" s="684">
        <v>9.2131894694709828</v>
      </c>
      <c r="N14" s="684">
        <v>89.201308325366654</v>
      </c>
      <c r="O14" s="693">
        <v>49758509.199999154</v>
      </c>
      <c r="P14" s="693">
        <v>0</v>
      </c>
      <c r="Q14" s="694">
        <v>2707.76000000164</v>
      </c>
    </row>
    <row r="15" spans="1:19" s="116" customFormat="1" ht="14.25" customHeight="1" x14ac:dyDescent="0.2">
      <c r="A15" s="295" t="s">
        <v>44</v>
      </c>
      <c r="B15" s="142"/>
      <c r="C15" s="296"/>
      <c r="E15" s="689">
        <v>10514</v>
      </c>
      <c r="F15" s="684">
        <v>2.0561339831191283</v>
      </c>
      <c r="G15" s="684">
        <v>98.792016395879116</v>
      </c>
      <c r="H15" s="693">
        <v>10513</v>
      </c>
      <c r="I15" s="693">
        <v>0</v>
      </c>
      <c r="J15" s="694">
        <v>1</v>
      </c>
      <c r="K15" s="47"/>
      <c r="L15" s="689">
        <v>33850119.679999903</v>
      </c>
      <c r="M15" s="684">
        <v>6.2672817352277406</v>
      </c>
      <c r="N15" s="684">
        <v>95.468590060594394</v>
      </c>
      <c r="O15" s="693">
        <v>33847218.6199999</v>
      </c>
      <c r="P15" s="693">
        <v>0</v>
      </c>
      <c r="Q15" s="694">
        <v>2901.0599999986598</v>
      </c>
    </row>
    <row r="16" spans="1:19" s="116" customFormat="1" ht="14.25" customHeight="1" x14ac:dyDescent="0.2">
      <c r="A16" s="293" t="s">
        <v>82</v>
      </c>
      <c r="B16" s="88"/>
      <c r="C16" s="294"/>
      <c r="E16" s="689">
        <v>5452</v>
      </c>
      <c r="F16" s="684">
        <v>1.0662014909611459</v>
      </c>
      <c r="G16" s="684">
        <v>99.858217886840265</v>
      </c>
      <c r="H16" s="693">
        <v>5452</v>
      </c>
      <c r="I16" s="693">
        <v>0</v>
      </c>
      <c r="J16" s="694">
        <v>0</v>
      </c>
      <c r="K16" s="47"/>
      <c r="L16" s="689">
        <v>21052535.77000026</v>
      </c>
      <c r="M16" s="684">
        <v>3.8978347538755793</v>
      </c>
      <c r="N16" s="684">
        <v>99.36642481446998</v>
      </c>
      <c r="O16" s="693">
        <v>21052535.77000026</v>
      </c>
      <c r="P16" s="693">
        <v>0</v>
      </c>
      <c r="Q16" s="694">
        <v>0</v>
      </c>
    </row>
    <row r="17" spans="1:23" s="116" customFormat="1" ht="14.25" customHeight="1" x14ac:dyDescent="0.2">
      <c r="A17" s="295" t="s">
        <v>83</v>
      </c>
      <c r="B17" s="142"/>
      <c r="C17" s="296"/>
      <c r="E17" s="689">
        <v>638</v>
      </c>
      <c r="F17" s="684">
        <v>0.12476825958055962</v>
      </c>
      <c r="G17" s="684">
        <v>99.982986146420828</v>
      </c>
      <c r="H17" s="693">
        <v>638</v>
      </c>
      <c r="I17" s="693">
        <v>0</v>
      </c>
      <c r="J17" s="694">
        <v>0</v>
      </c>
      <c r="K17" s="47"/>
      <c r="L17" s="689">
        <v>2844269.8199998438</v>
      </c>
      <c r="M17" s="684">
        <v>0.5266108498717299</v>
      </c>
      <c r="N17" s="684">
        <v>99.89303566434171</v>
      </c>
      <c r="O17" s="693">
        <v>2844269.8199998438</v>
      </c>
      <c r="P17" s="693">
        <v>0</v>
      </c>
      <c r="Q17" s="694">
        <v>0</v>
      </c>
    </row>
    <row r="18" spans="1:23" s="116" customFormat="1" ht="14.25" customHeight="1" x14ac:dyDescent="0.2">
      <c r="A18" s="293" t="s">
        <v>84</v>
      </c>
      <c r="B18" s="88"/>
      <c r="C18" s="294"/>
      <c r="E18" s="689">
        <v>45</v>
      </c>
      <c r="F18" s="684">
        <v>8.8002690926727006E-3</v>
      </c>
      <c r="G18" s="684">
        <v>99.991786415513502</v>
      </c>
      <c r="H18" s="693">
        <v>45</v>
      </c>
      <c r="I18" s="693">
        <v>0</v>
      </c>
      <c r="J18" s="694">
        <v>0</v>
      </c>
      <c r="K18" s="47"/>
      <c r="L18" s="689">
        <v>242232.12000001216</v>
      </c>
      <c r="M18" s="684">
        <v>4.4848790955931264E-2</v>
      </c>
      <c r="N18" s="684">
        <v>99.937884455297635</v>
      </c>
      <c r="O18" s="693">
        <v>242232.12000001216</v>
      </c>
      <c r="P18" s="693">
        <v>0</v>
      </c>
      <c r="Q18" s="694">
        <v>0</v>
      </c>
    </row>
    <row r="19" spans="1:23" s="116" customFormat="1" ht="14.25" customHeight="1" x14ac:dyDescent="0.2">
      <c r="A19" s="295" t="s">
        <v>85</v>
      </c>
      <c r="B19" s="142"/>
      <c r="C19" s="296"/>
      <c r="E19" s="689">
        <v>25</v>
      </c>
      <c r="F19" s="684">
        <v>4.889038384818167E-3</v>
      </c>
      <c r="G19" s="684">
        <v>99.99667545389832</v>
      </c>
      <c r="H19" s="693">
        <v>25</v>
      </c>
      <c r="I19" s="693">
        <v>0</v>
      </c>
      <c r="J19" s="694">
        <v>0</v>
      </c>
      <c r="K19" s="47"/>
      <c r="L19" s="689">
        <v>152166.61999998242</v>
      </c>
      <c r="M19" s="684">
        <v>2.8173344356023054E-2</v>
      </c>
      <c r="N19" s="684">
        <v>99.966057799653655</v>
      </c>
      <c r="O19" s="693">
        <v>152166.61999998242</v>
      </c>
      <c r="P19" s="693">
        <v>0</v>
      </c>
      <c r="Q19" s="694">
        <v>0</v>
      </c>
    </row>
    <row r="20" spans="1:23" s="116" customFormat="1" ht="14.25" customHeight="1" x14ac:dyDescent="0.2">
      <c r="A20" s="293" t="s">
        <v>86</v>
      </c>
      <c r="B20" s="88"/>
      <c r="C20" s="294"/>
      <c r="E20" s="689">
        <v>5</v>
      </c>
      <c r="F20" s="684">
        <v>9.778076769636334E-4</v>
      </c>
      <c r="G20" s="684">
        <v>99.99765326157528</v>
      </c>
      <c r="H20" s="693">
        <v>5</v>
      </c>
      <c r="I20" s="693">
        <v>0</v>
      </c>
      <c r="J20" s="694">
        <v>0</v>
      </c>
      <c r="K20" s="47"/>
      <c r="L20" s="689">
        <v>34182.920000001803</v>
      </c>
      <c r="M20" s="684">
        <v>6.328899046680209E-3</v>
      </c>
      <c r="N20" s="684">
        <v>99.972386698700333</v>
      </c>
      <c r="O20" s="693">
        <v>34182.920000001803</v>
      </c>
      <c r="P20" s="693">
        <v>0</v>
      </c>
      <c r="Q20" s="694">
        <v>0</v>
      </c>
    </row>
    <row r="21" spans="1:23" s="116" customFormat="1" ht="14.25" customHeight="1" x14ac:dyDescent="0.2">
      <c r="A21" s="295" t="s">
        <v>87</v>
      </c>
      <c r="B21" s="142"/>
      <c r="C21" s="296"/>
      <c r="E21" s="689">
        <v>11</v>
      </c>
      <c r="F21" s="684">
        <v>2.1511768893199934E-3</v>
      </c>
      <c r="G21" s="684">
        <v>99.999804438464594</v>
      </c>
      <c r="H21" s="693">
        <v>9</v>
      </c>
      <c r="I21" s="693">
        <v>0</v>
      </c>
      <c r="J21" s="694">
        <v>2</v>
      </c>
      <c r="K21" s="47"/>
      <c r="L21" s="689">
        <v>119680.05000001198</v>
      </c>
      <c r="M21" s="684">
        <v>2.2158521107959048E-2</v>
      </c>
      <c r="N21" s="684">
        <v>99.994545219808288</v>
      </c>
      <c r="O21" s="693">
        <v>91019.070000007778</v>
      </c>
      <c r="P21" s="693">
        <v>0</v>
      </c>
      <c r="Q21" s="694">
        <v>28660.980000004201</v>
      </c>
    </row>
    <row r="22" spans="1:23" s="116" customFormat="1" ht="14.25" customHeight="1" x14ac:dyDescent="0.2">
      <c r="A22" s="293" t="s">
        <v>88</v>
      </c>
      <c r="B22" s="88"/>
      <c r="C22" s="294"/>
      <c r="E22" s="689">
        <v>0</v>
      </c>
      <c r="F22" s="684">
        <v>0</v>
      </c>
      <c r="G22" s="684">
        <v>99.999804438464594</v>
      </c>
      <c r="H22" s="693">
        <v>0</v>
      </c>
      <c r="I22" s="693">
        <v>0</v>
      </c>
      <c r="J22" s="694">
        <v>0</v>
      </c>
      <c r="K22" s="47"/>
      <c r="L22" s="689">
        <v>0</v>
      </c>
      <c r="M22" s="684">
        <v>0</v>
      </c>
      <c r="N22" s="684">
        <v>99.994545219808288</v>
      </c>
      <c r="O22" s="693">
        <v>0</v>
      </c>
      <c r="P22" s="693">
        <v>0</v>
      </c>
      <c r="Q22" s="694">
        <v>0</v>
      </c>
    </row>
    <row r="23" spans="1:23" s="116" customFormat="1" ht="14.25" customHeight="1" x14ac:dyDescent="0.2">
      <c r="A23" s="295" t="s">
        <v>89</v>
      </c>
      <c r="B23" s="142"/>
      <c r="C23" s="296"/>
      <c r="E23" s="689">
        <v>0</v>
      </c>
      <c r="F23" s="684">
        <v>0</v>
      </c>
      <c r="G23" s="684">
        <v>99.999804438464594</v>
      </c>
      <c r="H23" s="693">
        <v>0</v>
      </c>
      <c r="I23" s="693">
        <v>0</v>
      </c>
      <c r="J23" s="694">
        <v>0</v>
      </c>
      <c r="K23" s="47"/>
      <c r="L23" s="689">
        <v>0</v>
      </c>
      <c r="M23" s="684">
        <v>0</v>
      </c>
      <c r="N23" s="684">
        <v>99.994545219808288</v>
      </c>
      <c r="O23" s="693">
        <v>0</v>
      </c>
      <c r="P23" s="693">
        <v>0</v>
      </c>
      <c r="Q23" s="694">
        <v>0</v>
      </c>
    </row>
    <row r="24" spans="1:23" s="116" customFormat="1" ht="14.25" customHeight="1" x14ac:dyDescent="0.2">
      <c r="A24" s="293" t="s">
        <v>90</v>
      </c>
      <c r="B24" s="88"/>
      <c r="C24" s="294"/>
      <c r="E24" s="689">
        <v>1</v>
      </c>
      <c r="F24" s="684">
        <v>1.955615353927267E-4</v>
      </c>
      <c r="G24" s="684">
        <v>99.999999999999986</v>
      </c>
      <c r="H24" s="693">
        <v>1</v>
      </c>
      <c r="I24" s="693">
        <v>0</v>
      </c>
      <c r="J24" s="694">
        <v>0</v>
      </c>
      <c r="K24" s="47"/>
      <c r="L24" s="689">
        <v>29461.7299999893</v>
      </c>
      <c r="M24" s="684">
        <v>5.4547801917001872E-3</v>
      </c>
      <c r="N24" s="684">
        <v>99.999999999999986</v>
      </c>
      <c r="O24" s="693">
        <v>29461.7299999893</v>
      </c>
      <c r="P24" s="693">
        <v>0</v>
      </c>
      <c r="Q24" s="694">
        <v>0</v>
      </c>
    </row>
    <row r="25" spans="1:23" s="116" customFormat="1" ht="14.25" customHeight="1" x14ac:dyDescent="0.2">
      <c r="A25" s="295" t="s">
        <v>91</v>
      </c>
      <c r="B25" s="142"/>
      <c r="C25" s="296"/>
      <c r="E25" s="689">
        <v>0</v>
      </c>
      <c r="F25" s="684">
        <v>0</v>
      </c>
      <c r="G25" s="684">
        <v>99.999999999999986</v>
      </c>
      <c r="H25" s="693">
        <v>0</v>
      </c>
      <c r="I25" s="693">
        <v>0</v>
      </c>
      <c r="J25" s="694">
        <v>0</v>
      </c>
      <c r="K25" s="47"/>
      <c r="L25" s="689">
        <v>0</v>
      </c>
      <c r="M25" s="684">
        <v>0</v>
      </c>
      <c r="N25" s="684">
        <v>99.999999999999986</v>
      </c>
      <c r="O25" s="693">
        <v>0</v>
      </c>
      <c r="P25" s="693">
        <v>0</v>
      </c>
      <c r="Q25" s="694">
        <v>0</v>
      </c>
    </row>
    <row r="26" spans="1:23" s="116" customFormat="1" ht="14.25" customHeight="1" x14ac:dyDescent="0.2">
      <c r="A26" s="293" t="s">
        <v>92</v>
      </c>
      <c r="B26" s="88"/>
      <c r="C26" s="294"/>
      <c r="E26" s="689">
        <v>0</v>
      </c>
      <c r="F26" s="684">
        <v>0</v>
      </c>
      <c r="G26" s="684">
        <v>99.999999999999986</v>
      </c>
      <c r="H26" s="693">
        <v>0</v>
      </c>
      <c r="I26" s="693">
        <v>0</v>
      </c>
      <c r="J26" s="694">
        <v>0</v>
      </c>
      <c r="K26" s="47"/>
      <c r="L26" s="689">
        <v>0</v>
      </c>
      <c r="M26" s="684">
        <v>0</v>
      </c>
      <c r="N26" s="684">
        <v>99.999999999999986</v>
      </c>
      <c r="O26" s="693">
        <v>0</v>
      </c>
      <c r="P26" s="693">
        <v>0</v>
      </c>
      <c r="Q26" s="694">
        <v>0</v>
      </c>
    </row>
    <row r="27" spans="1:23" s="116" customFormat="1" ht="14.25" customHeight="1" x14ac:dyDescent="0.2">
      <c r="A27" s="295" t="s">
        <v>93</v>
      </c>
      <c r="B27" s="142"/>
      <c r="C27" s="296"/>
      <c r="E27" s="689">
        <v>0</v>
      </c>
      <c r="F27" s="684">
        <v>0</v>
      </c>
      <c r="G27" s="684">
        <v>99.999999999999986</v>
      </c>
      <c r="H27" s="693">
        <v>0</v>
      </c>
      <c r="I27" s="693">
        <v>0</v>
      </c>
      <c r="J27" s="694">
        <v>0</v>
      </c>
      <c r="K27" s="47"/>
      <c r="L27" s="689">
        <v>0</v>
      </c>
      <c r="M27" s="684">
        <v>0</v>
      </c>
      <c r="N27" s="684">
        <v>99.999999999999986</v>
      </c>
      <c r="O27" s="693">
        <v>0</v>
      </c>
      <c r="P27" s="693">
        <v>0</v>
      </c>
      <c r="Q27" s="694">
        <v>0</v>
      </c>
    </row>
    <row r="28" spans="1:23" s="116" customFormat="1" ht="14.25" customHeight="1" x14ac:dyDescent="0.2">
      <c r="A28" s="293" t="s">
        <v>94</v>
      </c>
      <c r="B28" s="88"/>
      <c r="C28" s="294"/>
      <c r="E28" s="689">
        <v>0</v>
      </c>
      <c r="F28" s="684">
        <v>0</v>
      </c>
      <c r="G28" s="684">
        <v>99.999999999999986</v>
      </c>
      <c r="H28" s="693">
        <v>0</v>
      </c>
      <c r="I28" s="693">
        <v>0</v>
      </c>
      <c r="J28" s="694">
        <v>0</v>
      </c>
      <c r="K28" s="47"/>
      <c r="L28" s="689">
        <v>0</v>
      </c>
      <c r="M28" s="684">
        <v>0</v>
      </c>
      <c r="N28" s="684">
        <v>99.999999999999986</v>
      </c>
      <c r="O28" s="693">
        <v>0</v>
      </c>
      <c r="P28" s="693">
        <v>0</v>
      </c>
      <c r="Q28" s="694">
        <v>0</v>
      </c>
    </row>
    <row r="29" spans="1:23" s="116" customFormat="1" ht="14.25" customHeight="1" x14ac:dyDescent="0.2">
      <c r="A29" s="295" t="s">
        <v>95</v>
      </c>
      <c r="B29" s="142"/>
      <c r="C29" s="296"/>
      <c r="E29" s="689">
        <v>0</v>
      </c>
      <c r="F29" s="684">
        <v>0</v>
      </c>
      <c r="G29" s="684">
        <v>99.999999999999986</v>
      </c>
      <c r="H29" s="693">
        <v>0</v>
      </c>
      <c r="I29" s="693">
        <v>0</v>
      </c>
      <c r="J29" s="694">
        <v>0</v>
      </c>
      <c r="K29" s="47"/>
      <c r="L29" s="689">
        <v>0</v>
      </c>
      <c r="M29" s="684">
        <v>0</v>
      </c>
      <c r="N29" s="684">
        <v>99.999999999999986</v>
      </c>
      <c r="O29" s="693">
        <v>0</v>
      </c>
      <c r="P29" s="693">
        <v>0</v>
      </c>
      <c r="Q29" s="694">
        <v>0</v>
      </c>
    </row>
    <row r="30" spans="1:23" s="116" customFormat="1" ht="14.25" customHeight="1" x14ac:dyDescent="0.2">
      <c r="A30" s="297" t="s">
        <v>96</v>
      </c>
      <c r="B30" s="298"/>
      <c r="C30" s="299"/>
      <c r="E30" s="690">
        <v>0</v>
      </c>
      <c r="F30" s="697">
        <v>0</v>
      </c>
      <c r="G30" s="697">
        <v>99.999999999999986</v>
      </c>
      <c r="H30" s="695">
        <v>0</v>
      </c>
      <c r="I30" s="695">
        <v>0</v>
      </c>
      <c r="J30" s="696">
        <v>0</v>
      </c>
      <c r="K30" s="47"/>
      <c r="L30" s="690">
        <v>0</v>
      </c>
      <c r="M30" s="697">
        <v>0</v>
      </c>
      <c r="N30" s="697">
        <v>99.999999999999986</v>
      </c>
      <c r="O30" s="695">
        <v>0</v>
      </c>
      <c r="P30" s="695">
        <v>0</v>
      </c>
      <c r="Q30" s="696">
        <v>0</v>
      </c>
    </row>
    <row r="31" spans="1:23" s="73" customFormat="1" ht="11.25" customHeight="1" x14ac:dyDescent="0.2">
      <c r="A31" s="14" t="s">
        <v>222</v>
      </c>
      <c r="D31" s="74"/>
      <c r="E31" s="74"/>
      <c r="F31" s="74"/>
      <c r="G31" s="74"/>
      <c r="H31" s="74"/>
      <c r="I31" s="74"/>
      <c r="J31" s="74"/>
      <c r="K31" s="74"/>
      <c r="L31" s="74"/>
      <c r="M31" s="74"/>
      <c r="N31" s="74"/>
      <c r="O31" s="74"/>
      <c r="P31" s="74"/>
      <c r="Q31" s="74"/>
      <c r="R31" s="197"/>
    </row>
    <row r="32" spans="1:23" ht="10.5" customHeight="1" x14ac:dyDescent="0.2">
      <c r="A32" s="14"/>
      <c r="B32" s="14"/>
      <c r="C32" s="14"/>
      <c r="D32" s="65"/>
      <c r="E32" s="65"/>
      <c r="F32" s="78"/>
      <c r="G32" s="65"/>
      <c r="H32" s="65"/>
      <c r="I32" s="590"/>
      <c r="K32" s="65"/>
      <c r="L32" s="65"/>
      <c r="M32" s="65"/>
      <c r="N32" s="24"/>
      <c r="O32" s="65"/>
      <c r="P32" s="65"/>
      <c r="Q32" s="65"/>
      <c r="R32" s="65"/>
      <c r="S32" s="65"/>
      <c r="T32" s="65"/>
      <c r="U32" s="65"/>
      <c r="V32" s="65"/>
      <c r="W32" s="65"/>
    </row>
    <row r="33" spans="1:17" ht="11.25" customHeight="1" x14ac:dyDescent="0.2">
      <c r="A33" s="14"/>
      <c r="D33" s="65"/>
      <c r="E33" s="65"/>
      <c r="F33" s="65"/>
      <c r="G33" s="65"/>
      <c r="H33" s="65"/>
      <c r="I33" s="65"/>
      <c r="K33" s="65"/>
      <c r="L33" s="65"/>
      <c r="M33" s="65"/>
      <c r="N33" s="65"/>
      <c r="O33" s="65"/>
      <c r="P33" s="65"/>
      <c r="Q33" s="65"/>
    </row>
    <row r="34" spans="1:17" x14ac:dyDescent="0.2">
      <c r="A34" s="99"/>
      <c r="E34" s="51"/>
      <c r="F34" s="51"/>
      <c r="G34" s="51"/>
      <c r="H34" s="51"/>
      <c r="I34" s="51"/>
      <c r="K34" s="51"/>
      <c r="L34" s="51"/>
    </row>
    <row r="36" spans="1:17" x14ac:dyDescent="0.2">
      <c r="C36" s="198"/>
    </row>
  </sheetData>
  <mergeCells count="17">
    <mergeCell ref="H6:H7"/>
    <mergeCell ref="P1:Q1"/>
    <mergeCell ref="I6:I7"/>
    <mergeCell ref="J6:J7"/>
    <mergeCell ref="O6:O7"/>
    <mergeCell ref="P6:P7"/>
    <mergeCell ref="N6:N7"/>
    <mergeCell ref="M6:M7"/>
    <mergeCell ref="Q6:Q7"/>
    <mergeCell ref="L6:L7"/>
    <mergeCell ref="C3:N3"/>
    <mergeCell ref="E5:J5"/>
    <mergeCell ref="L5:Q5"/>
    <mergeCell ref="A5:C7"/>
    <mergeCell ref="E6:E7"/>
    <mergeCell ref="F6:F7"/>
    <mergeCell ref="G6:G7"/>
  </mergeCells>
  <phoneticPr fontId="23" type="noConversion"/>
  <pageMargins left="0.59055118110236227" right="0.39370078740157483" top="0.59055118110236227" bottom="0.39370078740157483" header="0.31496062992125984" footer="0.31496062992125984"/>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Z84"/>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7109375" style="66" customWidth="1"/>
    <col min="4" max="4" width="0.85546875" style="66" customWidth="1"/>
    <col min="5" max="5" width="7.7109375" style="66" bestFit="1" customWidth="1"/>
    <col min="6" max="6" width="8" style="66" customWidth="1"/>
    <col min="7" max="7" width="10" style="66" customWidth="1"/>
    <col min="8" max="8" width="7.140625" style="66" customWidth="1"/>
    <col min="9" max="9" width="10.7109375" style="66" bestFit="1" customWidth="1"/>
    <col min="10" max="10" width="10" style="66" customWidth="1"/>
    <col min="11" max="11" width="10.140625" style="66" customWidth="1"/>
    <col min="12" max="12" width="6.7109375" style="66" customWidth="1"/>
    <col min="13" max="13" width="0.85546875" style="66" customWidth="1"/>
    <col min="14" max="14" width="7" style="66" customWidth="1"/>
    <col min="15" max="15" width="8" style="66" customWidth="1"/>
    <col min="16" max="16" width="10.140625" style="66" customWidth="1"/>
    <col min="17" max="18" width="9.7109375" style="66" customWidth="1"/>
    <col min="19" max="19" width="10.140625" style="66" customWidth="1"/>
    <col min="20" max="16384" width="11.5703125" style="66"/>
  </cols>
  <sheetData>
    <row r="1" spans="1:20" s="18" customFormat="1" ht="16.5" customHeight="1" x14ac:dyDescent="0.2">
      <c r="A1" s="64" t="str">
        <f>'01'!A1</f>
        <v>Boletim Estatístico da Previdência Social - Vol. 19 Nº 09</v>
      </c>
      <c r="D1" s="45"/>
      <c r="E1" s="45"/>
      <c r="F1" s="45"/>
      <c r="G1" s="45"/>
      <c r="H1" s="164"/>
      <c r="I1" s="164"/>
      <c r="J1" s="164"/>
      <c r="L1" s="164"/>
      <c r="M1" s="164"/>
      <c r="N1" s="191"/>
      <c r="P1" s="45"/>
      <c r="R1" s="1205">
        <f>'01'!K1</f>
        <v>41883</v>
      </c>
      <c r="S1" s="1205"/>
    </row>
    <row r="2" spans="1:20" ht="9" customHeight="1" x14ac:dyDescent="0.2">
      <c r="D2" s="67"/>
      <c r="E2" s="1"/>
      <c r="F2" s="1"/>
      <c r="G2" s="1"/>
      <c r="H2" s="1"/>
      <c r="I2" s="1"/>
      <c r="J2" s="164"/>
      <c r="K2" s="1"/>
      <c r="M2" s="1"/>
      <c r="N2" s="65"/>
      <c r="P2" s="1"/>
      <c r="Q2" s="1"/>
    </row>
    <row r="3" spans="1:20" ht="18" customHeight="1" x14ac:dyDescent="0.2">
      <c r="A3" s="919" t="s">
        <v>79</v>
      </c>
      <c r="B3" s="173"/>
      <c r="C3" s="1134" t="s">
        <v>269</v>
      </c>
      <c r="D3" s="1135"/>
      <c r="E3" s="1135"/>
      <c r="F3" s="1135"/>
      <c r="G3" s="1135"/>
      <c r="H3" s="1135"/>
      <c r="I3" s="1135"/>
      <c r="J3" s="1135"/>
      <c r="K3" s="1135"/>
      <c r="L3" s="1135"/>
      <c r="M3" s="1135"/>
      <c r="N3" s="1135"/>
      <c r="O3" s="1136"/>
      <c r="P3"/>
    </row>
    <row r="4" spans="1:20" ht="9" customHeight="1" x14ac:dyDescent="0.2">
      <c r="D4" s="69"/>
      <c r="E4" s="1"/>
      <c r="F4" s="1"/>
      <c r="G4" s="69"/>
      <c r="H4" s="69"/>
      <c r="I4" s="69"/>
      <c r="J4" s="69"/>
      <c r="K4" s="1"/>
      <c r="L4" s="65"/>
      <c r="M4" s="1"/>
      <c r="N4" s="65"/>
      <c r="P4" s="1"/>
      <c r="Q4" s="1"/>
    </row>
    <row r="5" spans="1:20" s="116" customFormat="1" ht="17.45" customHeight="1" x14ac:dyDescent="0.2">
      <c r="A5" s="1234" t="s">
        <v>686</v>
      </c>
      <c r="B5" s="1234"/>
      <c r="C5" s="1234"/>
      <c r="D5" s="553"/>
      <c r="E5" s="1200" t="s">
        <v>291</v>
      </c>
      <c r="F5" s="1201"/>
      <c r="G5" s="1201"/>
      <c r="H5" s="1201"/>
      <c r="I5" s="1201"/>
      <c r="J5" s="1201"/>
      <c r="K5" s="1201"/>
      <c r="L5" s="1202"/>
      <c r="M5" s="553"/>
      <c r="N5" s="1200" t="s">
        <v>292</v>
      </c>
      <c r="O5" s="1201"/>
      <c r="P5" s="1201"/>
      <c r="Q5" s="1201"/>
      <c r="R5" s="1201"/>
      <c r="S5" s="1202"/>
    </row>
    <row r="6" spans="1:20" s="116" customFormat="1" ht="17.45" customHeight="1" x14ac:dyDescent="0.2">
      <c r="A6" s="1234"/>
      <c r="B6" s="1234"/>
      <c r="C6" s="1234"/>
      <c r="D6" s="553"/>
      <c r="E6" s="1235" t="s">
        <v>25</v>
      </c>
      <c r="F6" s="1236"/>
      <c r="G6" s="1236"/>
      <c r="H6" s="1237"/>
      <c r="I6" s="1238" t="s">
        <v>288</v>
      </c>
      <c r="J6" s="1236"/>
      <c r="K6" s="1236"/>
      <c r="L6" s="1239"/>
      <c r="M6" s="553"/>
      <c r="N6" s="1235" t="s">
        <v>25</v>
      </c>
      <c r="O6" s="1236"/>
      <c r="P6" s="1237"/>
      <c r="Q6" s="1238" t="s">
        <v>288</v>
      </c>
      <c r="R6" s="1236"/>
      <c r="S6" s="1239"/>
    </row>
    <row r="7" spans="1:20" s="116" customFormat="1" ht="23.25" customHeight="1" x14ac:dyDescent="0.2">
      <c r="A7" s="1234"/>
      <c r="B7" s="1234"/>
      <c r="C7" s="1234"/>
      <c r="D7" s="378"/>
      <c r="E7" s="938" t="s">
        <v>119</v>
      </c>
      <c r="F7" s="939" t="s">
        <v>286</v>
      </c>
      <c r="G7" s="939" t="s">
        <v>142</v>
      </c>
      <c r="H7" s="940" t="s">
        <v>465</v>
      </c>
      <c r="I7" s="941" t="s">
        <v>119</v>
      </c>
      <c r="J7" s="939" t="s">
        <v>286</v>
      </c>
      <c r="K7" s="939" t="s">
        <v>142</v>
      </c>
      <c r="L7" s="942" t="s">
        <v>465</v>
      </c>
      <c r="M7" s="556"/>
      <c r="N7" s="938" t="s">
        <v>119</v>
      </c>
      <c r="O7" s="939" t="s">
        <v>286</v>
      </c>
      <c r="P7" s="943" t="s">
        <v>142</v>
      </c>
      <c r="Q7" s="941" t="s">
        <v>119</v>
      </c>
      <c r="R7" s="939" t="s">
        <v>286</v>
      </c>
      <c r="S7" s="944" t="s">
        <v>142</v>
      </c>
    </row>
    <row r="8" spans="1:20" s="149" customFormat="1" ht="6" customHeight="1" x14ac:dyDescent="0.2">
      <c r="A8" s="45"/>
      <c r="B8" s="116"/>
      <c r="C8" s="116"/>
      <c r="D8" s="148"/>
      <c r="E8" s="116"/>
      <c r="F8" s="397"/>
      <c r="G8" s="116"/>
      <c r="H8" s="116"/>
      <c r="I8" s="116"/>
      <c r="J8" s="116"/>
      <c r="K8" s="116"/>
      <c r="L8" s="116"/>
      <c r="M8" s="397"/>
      <c r="N8" s="116"/>
      <c r="O8" s="116"/>
      <c r="P8" s="116"/>
    </row>
    <row r="9" spans="1:20" s="116" customFormat="1" ht="19.5" customHeight="1" x14ac:dyDescent="0.2">
      <c r="A9" s="290" t="s">
        <v>38</v>
      </c>
      <c r="B9" s="291"/>
      <c r="C9" s="292"/>
      <c r="E9" s="688">
        <v>416878</v>
      </c>
      <c r="F9" s="691">
        <v>381407</v>
      </c>
      <c r="G9" s="691">
        <v>35413</v>
      </c>
      <c r="H9" s="691">
        <v>58</v>
      </c>
      <c r="I9" s="691">
        <v>471621760.06999999</v>
      </c>
      <c r="J9" s="691">
        <v>445873086.06</v>
      </c>
      <c r="K9" s="691">
        <v>25639599.149999999</v>
      </c>
      <c r="L9" s="692">
        <v>109074.85999999198</v>
      </c>
      <c r="M9" s="722"/>
      <c r="N9" s="688">
        <v>94470</v>
      </c>
      <c r="O9" s="691">
        <v>94470</v>
      </c>
      <c r="P9" s="691">
        <v>0</v>
      </c>
      <c r="Q9" s="691">
        <v>68486712.950000003</v>
      </c>
      <c r="R9" s="691">
        <v>68486712.950000003</v>
      </c>
      <c r="S9" s="692">
        <v>0</v>
      </c>
      <c r="T9" s="120"/>
    </row>
    <row r="10" spans="1:20" s="116" customFormat="1" ht="19.5" customHeight="1" x14ac:dyDescent="0.2">
      <c r="A10" s="293" t="s">
        <v>39</v>
      </c>
      <c r="B10" s="88"/>
      <c r="C10" s="294"/>
      <c r="E10" s="689">
        <v>2376</v>
      </c>
      <c r="F10" s="693">
        <v>2375</v>
      </c>
      <c r="G10" s="693">
        <v>0</v>
      </c>
      <c r="H10" s="693">
        <v>1</v>
      </c>
      <c r="I10" s="693">
        <v>1230825.8400000487</v>
      </c>
      <c r="J10" s="693">
        <v>1230446.4700000486</v>
      </c>
      <c r="K10" s="693">
        <v>0</v>
      </c>
      <c r="L10" s="694">
        <v>379.37000000011199</v>
      </c>
      <c r="M10" s="722"/>
      <c r="N10" s="689">
        <v>247</v>
      </c>
      <c r="O10" s="693">
        <v>247</v>
      </c>
      <c r="P10" s="693">
        <v>0</v>
      </c>
      <c r="Q10" s="693">
        <v>91164.589999999356</v>
      </c>
      <c r="R10" s="693">
        <v>91164.589999999356</v>
      </c>
      <c r="S10" s="694">
        <v>0</v>
      </c>
    </row>
    <row r="11" spans="1:20" s="116" customFormat="1" ht="19.5" customHeight="1" x14ac:dyDescent="0.2">
      <c r="A11" s="295" t="s">
        <v>40</v>
      </c>
      <c r="B11" s="142"/>
      <c r="C11" s="296"/>
      <c r="E11" s="689">
        <v>170176</v>
      </c>
      <c r="F11" s="693">
        <v>134763</v>
      </c>
      <c r="G11" s="693">
        <v>35411</v>
      </c>
      <c r="H11" s="693">
        <v>2</v>
      </c>
      <c r="I11" s="693">
        <v>123207424</v>
      </c>
      <c r="J11" s="693">
        <v>97568412</v>
      </c>
      <c r="K11" s="693">
        <v>25637564</v>
      </c>
      <c r="L11" s="694">
        <v>1448</v>
      </c>
      <c r="M11" s="722"/>
      <c r="N11" s="689">
        <v>93767</v>
      </c>
      <c r="O11" s="693">
        <v>93767</v>
      </c>
      <c r="P11" s="693">
        <v>0</v>
      </c>
      <c r="Q11" s="693">
        <v>67887308</v>
      </c>
      <c r="R11" s="693">
        <v>67887308</v>
      </c>
      <c r="S11" s="694">
        <v>0</v>
      </c>
      <c r="T11" s="120"/>
    </row>
    <row r="12" spans="1:20" s="116" customFormat="1" ht="19.5" customHeight="1" x14ac:dyDescent="0.2">
      <c r="A12" s="293" t="s">
        <v>41</v>
      </c>
      <c r="B12" s="88"/>
      <c r="C12" s="294"/>
      <c r="E12" s="689">
        <v>164494</v>
      </c>
      <c r="F12" s="693">
        <v>164442</v>
      </c>
      <c r="G12" s="693">
        <v>2</v>
      </c>
      <c r="H12" s="693">
        <v>50</v>
      </c>
      <c r="I12" s="693">
        <v>163405145.09000066</v>
      </c>
      <c r="J12" s="693">
        <v>163332241.26000068</v>
      </c>
      <c r="K12" s="693">
        <v>2035.15000000037</v>
      </c>
      <c r="L12" s="694">
        <v>70868.679999985732</v>
      </c>
      <c r="M12" s="722"/>
      <c r="N12" s="689">
        <v>394</v>
      </c>
      <c r="O12" s="693">
        <v>394</v>
      </c>
      <c r="P12" s="693">
        <v>0</v>
      </c>
      <c r="Q12" s="693">
        <v>384549.55999998539</v>
      </c>
      <c r="R12" s="693">
        <v>384549.55999998539</v>
      </c>
      <c r="S12" s="694">
        <v>0</v>
      </c>
      <c r="T12" s="120"/>
    </row>
    <row r="13" spans="1:20" s="116" customFormat="1" ht="19.5" customHeight="1" x14ac:dyDescent="0.2">
      <c r="A13" s="295" t="s">
        <v>42</v>
      </c>
      <c r="B13" s="142"/>
      <c r="C13" s="296"/>
      <c r="E13" s="689">
        <v>43230</v>
      </c>
      <c r="F13" s="693">
        <v>43229</v>
      </c>
      <c r="G13" s="693">
        <v>0</v>
      </c>
      <c r="H13" s="693">
        <v>1</v>
      </c>
      <c r="I13" s="693">
        <v>75746241.909999982</v>
      </c>
      <c r="J13" s="693">
        <v>75744132.899999976</v>
      </c>
      <c r="K13" s="693">
        <v>0</v>
      </c>
      <c r="L13" s="694">
        <v>2109.01000000164</v>
      </c>
      <c r="M13" s="722"/>
      <c r="N13" s="689">
        <v>42</v>
      </c>
      <c r="O13" s="693">
        <v>42</v>
      </c>
      <c r="P13" s="693">
        <v>0</v>
      </c>
      <c r="Q13" s="693">
        <v>69948.359999997483</v>
      </c>
      <c r="R13" s="693">
        <v>69948.359999997483</v>
      </c>
      <c r="S13" s="694">
        <v>0</v>
      </c>
      <c r="T13" s="120"/>
    </row>
    <row r="14" spans="1:20" s="116" customFormat="1" ht="19.5" customHeight="1" x14ac:dyDescent="0.2">
      <c r="A14" s="293" t="s">
        <v>43</v>
      </c>
      <c r="B14" s="88"/>
      <c r="C14" s="294"/>
      <c r="E14" s="689">
        <v>19917</v>
      </c>
      <c r="F14" s="693">
        <v>19916</v>
      </c>
      <c r="G14" s="693">
        <v>0</v>
      </c>
      <c r="H14" s="693">
        <v>1</v>
      </c>
      <c r="I14" s="693">
        <v>49726661.939999148</v>
      </c>
      <c r="J14" s="693">
        <v>49723954.17999915</v>
      </c>
      <c r="K14" s="693">
        <v>0</v>
      </c>
      <c r="L14" s="694">
        <v>2707.76000000164</v>
      </c>
      <c r="M14" s="722"/>
      <c r="N14" s="689">
        <v>14</v>
      </c>
      <c r="O14" s="693">
        <v>14</v>
      </c>
      <c r="P14" s="693">
        <v>0</v>
      </c>
      <c r="Q14" s="693">
        <v>34555.020000003293</v>
      </c>
      <c r="R14" s="693">
        <v>34555.020000003293</v>
      </c>
      <c r="S14" s="694">
        <v>0</v>
      </c>
    </row>
    <row r="15" spans="1:20" s="116" customFormat="1" ht="19.5" customHeight="1" x14ac:dyDescent="0.2">
      <c r="A15" s="295" t="s">
        <v>44</v>
      </c>
      <c r="B15" s="142"/>
      <c r="C15" s="296"/>
      <c r="E15" s="689">
        <v>10508</v>
      </c>
      <c r="F15" s="693">
        <v>10507</v>
      </c>
      <c r="G15" s="693">
        <v>0</v>
      </c>
      <c r="H15" s="693">
        <v>1</v>
      </c>
      <c r="I15" s="693">
        <v>33830932.259999901</v>
      </c>
      <c r="J15" s="693">
        <v>33828031.199999899</v>
      </c>
      <c r="K15" s="693">
        <v>0</v>
      </c>
      <c r="L15" s="694">
        <v>2901.0599999986598</v>
      </c>
      <c r="M15" s="722"/>
      <c r="N15" s="689">
        <v>6</v>
      </c>
      <c r="O15" s="693">
        <v>6</v>
      </c>
      <c r="P15" s="693">
        <v>0</v>
      </c>
      <c r="Q15" s="693">
        <v>19187.420000001788</v>
      </c>
      <c r="R15" s="693">
        <v>19187.420000001788</v>
      </c>
      <c r="S15" s="694">
        <v>0</v>
      </c>
    </row>
    <row r="16" spans="1:20" s="116" customFormat="1" ht="19.5" customHeight="1" x14ac:dyDescent="0.2">
      <c r="A16" s="293" t="s">
        <v>82</v>
      </c>
      <c r="B16" s="88"/>
      <c r="C16" s="294"/>
      <c r="E16" s="689">
        <v>5452</v>
      </c>
      <c r="F16" s="693">
        <v>5452</v>
      </c>
      <c r="G16" s="693">
        <v>0</v>
      </c>
      <c r="H16" s="693">
        <v>0</v>
      </c>
      <c r="I16" s="693">
        <v>21052535.77000026</v>
      </c>
      <c r="J16" s="693">
        <v>21052535.77000026</v>
      </c>
      <c r="K16" s="693">
        <v>0</v>
      </c>
      <c r="L16" s="694">
        <v>0</v>
      </c>
      <c r="M16" s="722"/>
      <c r="N16" s="689">
        <v>0</v>
      </c>
      <c r="O16" s="693">
        <v>0</v>
      </c>
      <c r="P16" s="693">
        <v>0</v>
      </c>
      <c r="Q16" s="693">
        <v>0</v>
      </c>
      <c r="R16" s="693">
        <v>0</v>
      </c>
      <c r="S16" s="694">
        <v>0</v>
      </c>
    </row>
    <row r="17" spans="1:19" s="116" customFormat="1" ht="19.5" customHeight="1" x14ac:dyDescent="0.2">
      <c r="A17" s="295" t="s">
        <v>83</v>
      </c>
      <c r="B17" s="142"/>
      <c r="C17" s="296"/>
      <c r="E17" s="689">
        <v>638</v>
      </c>
      <c r="F17" s="693">
        <v>638</v>
      </c>
      <c r="G17" s="693">
        <v>0</v>
      </c>
      <c r="H17" s="693">
        <v>0</v>
      </c>
      <c r="I17" s="693">
        <v>2844269.8199998438</v>
      </c>
      <c r="J17" s="693">
        <v>2844269.8199998438</v>
      </c>
      <c r="K17" s="693">
        <v>0</v>
      </c>
      <c r="L17" s="694">
        <v>0</v>
      </c>
      <c r="M17" s="722"/>
      <c r="N17" s="689">
        <v>0</v>
      </c>
      <c r="O17" s="693">
        <v>0</v>
      </c>
      <c r="P17" s="693">
        <v>0</v>
      </c>
      <c r="Q17" s="693">
        <v>0</v>
      </c>
      <c r="R17" s="693">
        <v>0</v>
      </c>
      <c r="S17" s="694">
        <v>0</v>
      </c>
    </row>
    <row r="18" spans="1:19" s="116" customFormat="1" ht="19.5" customHeight="1" x14ac:dyDescent="0.2">
      <c r="A18" s="293" t="s">
        <v>84</v>
      </c>
      <c r="B18" s="88"/>
      <c r="C18" s="294"/>
      <c r="E18" s="689">
        <v>45</v>
      </c>
      <c r="F18" s="693">
        <v>45</v>
      </c>
      <c r="G18" s="693">
        <v>0</v>
      </c>
      <c r="H18" s="693">
        <v>0</v>
      </c>
      <c r="I18" s="693">
        <v>242232.12000001216</v>
      </c>
      <c r="J18" s="693">
        <v>242232.12000001216</v>
      </c>
      <c r="K18" s="693">
        <v>0</v>
      </c>
      <c r="L18" s="694">
        <v>0</v>
      </c>
      <c r="M18" s="722"/>
      <c r="N18" s="689">
        <v>0</v>
      </c>
      <c r="O18" s="693">
        <v>0</v>
      </c>
      <c r="P18" s="693">
        <v>0</v>
      </c>
      <c r="Q18" s="693">
        <v>0</v>
      </c>
      <c r="R18" s="693">
        <v>0</v>
      </c>
      <c r="S18" s="694">
        <v>0</v>
      </c>
    </row>
    <row r="19" spans="1:19" s="116" customFormat="1" ht="19.5" customHeight="1" x14ac:dyDescent="0.2">
      <c r="A19" s="295" t="s">
        <v>85</v>
      </c>
      <c r="B19" s="142"/>
      <c r="C19" s="296"/>
      <c r="E19" s="689">
        <v>25</v>
      </c>
      <c r="F19" s="693">
        <v>25</v>
      </c>
      <c r="G19" s="693">
        <v>0</v>
      </c>
      <c r="H19" s="693">
        <v>0</v>
      </c>
      <c r="I19" s="693">
        <v>152166.61999998242</v>
      </c>
      <c r="J19" s="693">
        <v>152166.61999998242</v>
      </c>
      <c r="K19" s="693">
        <v>0</v>
      </c>
      <c r="L19" s="694">
        <v>0</v>
      </c>
      <c r="M19" s="722"/>
      <c r="N19" s="689">
        <v>0</v>
      </c>
      <c r="O19" s="693">
        <v>0</v>
      </c>
      <c r="P19" s="693">
        <v>0</v>
      </c>
      <c r="Q19" s="693">
        <v>0</v>
      </c>
      <c r="R19" s="693">
        <v>0</v>
      </c>
      <c r="S19" s="694">
        <v>0</v>
      </c>
    </row>
    <row r="20" spans="1:19" s="116" customFormat="1" ht="19.5" customHeight="1" x14ac:dyDescent="0.2">
      <c r="A20" s="293" t="s">
        <v>86</v>
      </c>
      <c r="B20" s="88"/>
      <c r="C20" s="294"/>
      <c r="E20" s="689">
        <v>5</v>
      </c>
      <c r="F20" s="693">
        <v>5</v>
      </c>
      <c r="G20" s="693">
        <v>0</v>
      </c>
      <c r="H20" s="693">
        <v>0</v>
      </c>
      <c r="I20" s="693">
        <v>34182.920000001803</v>
      </c>
      <c r="J20" s="693">
        <v>34182.920000001803</v>
      </c>
      <c r="K20" s="693">
        <v>0</v>
      </c>
      <c r="L20" s="694">
        <v>0</v>
      </c>
      <c r="M20" s="722"/>
      <c r="N20" s="689">
        <v>0</v>
      </c>
      <c r="O20" s="693">
        <v>0</v>
      </c>
      <c r="P20" s="693">
        <v>0</v>
      </c>
      <c r="Q20" s="693">
        <v>0</v>
      </c>
      <c r="R20" s="693">
        <v>0</v>
      </c>
      <c r="S20" s="694">
        <v>0</v>
      </c>
    </row>
    <row r="21" spans="1:19" s="116" customFormat="1" ht="19.5" hidden="1" customHeight="1" x14ac:dyDescent="0.2">
      <c r="A21" s="293"/>
      <c r="B21" s="88"/>
      <c r="C21" s="294"/>
      <c r="E21" s="689">
        <v>3</v>
      </c>
      <c r="F21" s="693">
        <v>3</v>
      </c>
      <c r="G21" s="693">
        <v>0</v>
      </c>
      <c r="H21" s="693">
        <v>0</v>
      </c>
      <c r="I21" s="693">
        <v>22525.079999998201</v>
      </c>
      <c r="J21" s="693">
        <v>22525.079999998201</v>
      </c>
      <c r="K21" s="693">
        <v>0</v>
      </c>
      <c r="L21" s="694">
        <v>0</v>
      </c>
      <c r="M21" s="722"/>
      <c r="N21" s="689">
        <v>0</v>
      </c>
      <c r="O21" s="693">
        <v>0</v>
      </c>
      <c r="P21" s="693">
        <v>0</v>
      </c>
      <c r="Q21" s="693">
        <v>0</v>
      </c>
      <c r="R21" s="693">
        <v>0</v>
      </c>
      <c r="S21" s="694">
        <v>0</v>
      </c>
    </row>
    <row r="22" spans="1:19" s="116" customFormat="1" ht="19.5" hidden="1" customHeight="1" x14ac:dyDescent="0.2">
      <c r="A22" s="293"/>
      <c r="B22" s="88"/>
      <c r="C22" s="294"/>
      <c r="E22" s="689">
        <v>0</v>
      </c>
      <c r="F22" s="693">
        <v>0</v>
      </c>
      <c r="G22" s="693">
        <v>0</v>
      </c>
      <c r="H22" s="693">
        <v>0</v>
      </c>
      <c r="I22" s="693">
        <v>0</v>
      </c>
      <c r="J22" s="693">
        <v>0</v>
      </c>
      <c r="K22" s="693">
        <v>0</v>
      </c>
      <c r="L22" s="694">
        <v>0</v>
      </c>
      <c r="M22" s="722"/>
      <c r="N22" s="689">
        <v>0</v>
      </c>
      <c r="O22" s="693">
        <v>0</v>
      </c>
      <c r="P22" s="693">
        <v>0</v>
      </c>
      <c r="Q22" s="693">
        <v>0</v>
      </c>
      <c r="R22" s="693">
        <v>0</v>
      </c>
      <c r="S22" s="694">
        <v>0</v>
      </c>
    </row>
    <row r="23" spans="1:19" s="116" customFormat="1" ht="19.5" hidden="1" customHeight="1" x14ac:dyDescent="0.2">
      <c r="A23" s="293"/>
      <c r="B23" s="88"/>
      <c r="C23" s="294"/>
      <c r="E23" s="689">
        <v>0</v>
      </c>
      <c r="F23" s="693">
        <v>0</v>
      </c>
      <c r="G23" s="693">
        <v>0</v>
      </c>
      <c r="H23" s="693">
        <v>0</v>
      </c>
      <c r="I23" s="693">
        <v>0</v>
      </c>
      <c r="J23" s="693">
        <v>0</v>
      </c>
      <c r="K23" s="693">
        <v>0</v>
      </c>
      <c r="L23" s="694">
        <v>0</v>
      </c>
      <c r="M23" s="722"/>
      <c r="N23" s="689">
        <v>0</v>
      </c>
      <c r="O23" s="693">
        <v>0</v>
      </c>
      <c r="P23" s="693">
        <v>0</v>
      </c>
      <c r="Q23" s="693">
        <v>0</v>
      </c>
      <c r="R23" s="693">
        <v>0</v>
      </c>
      <c r="S23" s="694">
        <v>0</v>
      </c>
    </row>
    <row r="24" spans="1:19" s="116" customFormat="1" ht="19.5" hidden="1" customHeight="1" x14ac:dyDescent="0.2">
      <c r="A24" s="293"/>
      <c r="B24" s="88"/>
      <c r="C24" s="294"/>
      <c r="E24" s="689">
        <v>1</v>
      </c>
      <c r="F24" s="693">
        <v>1</v>
      </c>
      <c r="G24" s="693">
        <v>0</v>
      </c>
      <c r="H24" s="693">
        <v>0</v>
      </c>
      <c r="I24" s="693">
        <v>9799.3400000035799</v>
      </c>
      <c r="J24" s="693">
        <v>9799.3400000035799</v>
      </c>
      <c r="K24" s="693">
        <v>0</v>
      </c>
      <c r="L24" s="694">
        <v>0</v>
      </c>
      <c r="M24" s="722"/>
      <c r="N24" s="689">
        <v>0</v>
      </c>
      <c r="O24" s="693">
        <v>0</v>
      </c>
      <c r="P24" s="693">
        <v>0</v>
      </c>
      <c r="Q24" s="693">
        <v>0</v>
      </c>
      <c r="R24" s="693">
        <v>0</v>
      </c>
      <c r="S24" s="694">
        <v>0</v>
      </c>
    </row>
    <row r="25" spans="1:19" s="116" customFormat="1" ht="19.5" hidden="1" customHeight="1" x14ac:dyDescent="0.2">
      <c r="A25" s="293"/>
      <c r="B25" s="88"/>
      <c r="C25" s="294"/>
      <c r="E25" s="689">
        <v>1</v>
      </c>
      <c r="F25" s="693">
        <v>1</v>
      </c>
      <c r="G25" s="693">
        <v>0</v>
      </c>
      <c r="H25" s="693">
        <v>0</v>
      </c>
      <c r="I25" s="693">
        <v>10781.799999997</v>
      </c>
      <c r="J25" s="693">
        <v>10781.799999997</v>
      </c>
      <c r="K25" s="693">
        <v>0</v>
      </c>
      <c r="L25" s="694">
        <v>0</v>
      </c>
      <c r="M25" s="722"/>
      <c r="N25" s="689">
        <v>0</v>
      </c>
      <c r="O25" s="693">
        <v>0</v>
      </c>
      <c r="P25" s="693">
        <v>0</v>
      </c>
      <c r="Q25" s="693">
        <v>0</v>
      </c>
      <c r="R25" s="693">
        <v>0</v>
      </c>
      <c r="S25" s="694">
        <v>0</v>
      </c>
    </row>
    <row r="26" spans="1:19" s="116" customFormat="1" ht="19.5" hidden="1" customHeight="1" x14ac:dyDescent="0.2">
      <c r="A26" s="293"/>
      <c r="B26" s="88"/>
      <c r="C26" s="294"/>
      <c r="E26" s="689">
        <v>2</v>
      </c>
      <c r="F26" s="693">
        <v>2</v>
      </c>
      <c r="G26" s="693">
        <v>0</v>
      </c>
      <c r="H26" s="693">
        <v>0</v>
      </c>
      <c r="I26" s="693">
        <v>22462.810000002399</v>
      </c>
      <c r="J26" s="693">
        <v>22462.810000002399</v>
      </c>
      <c r="K26" s="693">
        <v>0</v>
      </c>
      <c r="L26" s="694">
        <v>0</v>
      </c>
      <c r="M26" s="722"/>
      <c r="N26" s="689">
        <v>0</v>
      </c>
      <c r="O26" s="693">
        <v>0</v>
      </c>
      <c r="P26" s="693">
        <v>0</v>
      </c>
      <c r="Q26" s="693">
        <v>0</v>
      </c>
      <c r="R26" s="693">
        <v>0</v>
      </c>
      <c r="S26" s="694">
        <v>0</v>
      </c>
    </row>
    <row r="27" spans="1:19" s="116" customFormat="1" ht="19.5" hidden="1" customHeight="1" x14ac:dyDescent="0.2">
      <c r="A27" s="293"/>
      <c r="B27" s="88"/>
      <c r="C27" s="294"/>
      <c r="E27" s="689">
        <v>1</v>
      </c>
      <c r="F27" s="693">
        <v>1</v>
      </c>
      <c r="G27" s="693">
        <v>0</v>
      </c>
      <c r="H27" s="693">
        <v>0</v>
      </c>
      <c r="I27" s="693">
        <v>12150.8900000006</v>
      </c>
      <c r="J27" s="693">
        <v>12150.8900000006</v>
      </c>
      <c r="K27" s="693">
        <v>0</v>
      </c>
      <c r="L27" s="694">
        <v>0</v>
      </c>
      <c r="M27" s="722"/>
      <c r="N27" s="689">
        <v>0</v>
      </c>
      <c r="O27" s="693">
        <v>0</v>
      </c>
      <c r="P27" s="693">
        <v>0</v>
      </c>
      <c r="Q27" s="693">
        <v>0</v>
      </c>
      <c r="R27" s="693">
        <v>0</v>
      </c>
      <c r="S27" s="694">
        <v>0</v>
      </c>
    </row>
    <row r="28" spans="1:19" s="116" customFormat="1" ht="19.5" hidden="1" customHeight="1" x14ac:dyDescent="0.2">
      <c r="A28" s="293"/>
      <c r="B28" s="88"/>
      <c r="C28" s="294"/>
      <c r="E28" s="689">
        <v>0</v>
      </c>
      <c r="F28" s="693">
        <v>0</v>
      </c>
      <c r="G28" s="693">
        <v>0</v>
      </c>
      <c r="H28" s="693">
        <v>0</v>
      </c>
      <c r="I28" s="693">
        <v>0</v>
      </c>
      <c r="J28" s="693">
        <v>0</v>
      </c>
      <c r="K28" s="693">
        <v>0</v>
      </c>
      <c r="L28" s="694">
        <v>0</v>
      </c>
      <c r="M28" s="722"/>
      <c r="N28" s="689">
        <v>0</v>
      </c>
      <c r="O28" s="693">
        <v>0</v>
      </c>
      <c r="P28" s="693">
        <v>0</v>
      </c>
      <c r="Q28" s="693">
        <v>0</v>
      </c>
      <c r="R28" s="693">
        <v>0</v>
      </c>
      <c r="S28" s="694">
        <v>0</v>
      </c>
    </row>
    <row r="29" spans="1:19" s="116" customFormat="1" ht="19.5" hidden="1" customHeight="1" x14ac:dyDescent="0.2">
      <c r="A29" s="293"/>
      <c r="B29" s="88"/>
      <c r="C29" s="294"/>
      <c r="E29" s="689">
        <v>1</v>
      </c>
      <c r="F29" s="693">
        <v>1</v>
      </c>
      <c r="G29" s="693">
        <v>0</v>
      </c>
      <c r="H29" s="693">
        <v>0</v>
      </c>
      <c r="I29" s="693">
        <v>13299.150000006</v>
      </c>
      <c r="J29" s="693">
        <v>13299.150000006</v>
      </c>
      <c r="K29" s="693">
        <v>0</v>
      </c>
      <c r="L29" s="694">
        <v>0</v>
      </c>
      <c r="M29" s="722"/>
      <c r="N29" s="689">
        <v>0</v>
      </c>
      <c r="O29" s="693">
        <v>0</v>
      </c>
      <c r="P29" s="693">
        <v>0</v>
      </c>
      <c r="Q29" s="693">
        <v>0</v>
      </c>
      <c r="R29" s="693">
        <v>0</v>
      </c>
      <c r="S29" s="694">
        <v>0</v>
      </c>
    </row>
    <row r="30" spans="1:19" s="116" customFormat="1" ht="19.5" hidden="1" customHeight="1" x14ac:dyDescent="0.2">
      <c r="A30" s="293"/>
      <c r="B30" s="88"/>
      <c r="C30" s="294"/>
      <c r="E30" s="689">
        <v>2</v>
      </c>
      <c r="F30" s="693">
        <v>0</v>
      </c>
      <c r="G30" s="693">
        <v>0</v>
      </c>
      <c r="H30" s="693">
        <v>2</v>
      </c>
      <c r="I30" s="693">
        <v>28660.980000004201</v>
      </c>
      <c r="J30" s="693">
        <v>0</v>
      </c>
      <c r="K30" s="693">
        <v>0</v>
      </c>
      <c r="L30" s="694">
        <v>28660.980000004201</v>
      </c>
      <c r="M30" s="722"/>
      <c r="N30" s="689">
        <v>0</v>
      </c>
      <c r="O30" s="693">
        <v>0</v>
      </c>
      <c r="P30" s="693">
        <v>0</v>
      </c>
      <c r="Q30" s="693">
        <v>0</v>
      </c>
      <c r="R30" s="693">
        <v>0</v>
      </c>
      <c r="S30" s="694">
        <v>0</v>
      </c>
    </row>
    <row r="31" spans="1:19" s="116" customFormat="1" ht="19.5" customHeight="1" x14ac:dyDescent="0.2">
      <c r="A31" s="295" t="s">
        <v>87</v>
      </c>
      <c r="B31" s="142"/>
      <c r="C31" s="296"/>
      <c r="E31" s="689">
        <v>11</v>
      </c>
      <c r="F31" s="693">
        <v>9</v>
      </c>
      <c r="G31" s="693">
        <v>0</v>
      </c>
      <c r="H31" s="693">
        <v>2</v>
      </c>
      <c r="I31" s="693">
        <v>119680.05000001198</v>
      </c>
      <c r="J31" s="693">
        <v>91019.070000007778</v>
      </c>
      <c r="K31" s="693">
        <v>0</v>
      </c>
      <c r="L31" s="694">
        <v>28660.980000004201</v>
      </c>
      <c r="M31" s="722"/>
      <c r="N31" s="689">
        <v>0</v>
      </c>
      <c r="O31" s="693">
        <v>0</v>
      </c>
      <c r="P31" s="693">
        <v>0</v>
      </c>
      <c r="Q31" s="693">
        <v>0</v>
      </c>
      <c r="R31" s="693">
        <v>0</v>
      </c>
      <c r="S31" s="694">
        <v>0</v>
      </c>
    </row>
    <row r="32" spans="1:19" s="116" customFormat="1" ht="19.5" customHeight="1" x14ac:dyDescent="0.2">
      <c r="A32" s="293" t="s">
        <v>88</v>
      </c>
      <c r="B32" s="88"/>
      <c r="C32" s="294"/>
      <c r="E32" s="689">
        <v>0</v>
      </c>
      <c r="F32" s="693">
        <v>0</v>
      </c>
      <c r="G32" s="693">
        <v>0</v>
      </c>
      <c r="H32" s="693">
        <v>0</v>
      </c>
      <c r="I32" s="693">
        <v>0</v>
      </c>
      <c r="J32" s="693">
        <v>0</v>
      </c>
      <c r="K32" s="693">
        <v>0</v>
      </c>
      <c r="L32" s="694">
        <v>0</v>
      </c>
      <c r="M32" s="722"/>
      <c r="N32" s="689">
        <v>0</v>
      </c>
      <c r="O32" s="693">
        <v>0</v>
      </c>
      <c r="P32" s="693">
        <v>0</v>
      </c>
      <c r="Q32" s="693">
        <v>0</v>
      </c>
      <c r="R32" s="693">
        <v>0</v>
      </c>
      <c r="S32" s="694">
        <v>0</v>
      </c>
    </row>
    <row r="33" spans="1:26" s="116" customFormat="1" ht="19.5" customHeight="1" x14ac:dyDescent="0.2">
      <c r="A33" s="295" t="s">
        <v>89</v>
      </c>
      <c r="B33" s="142"/>
      <c r="C33" s="296"/>
      <c r="E33" s="689">
        <v>0</v>
      </c>
      <c r="F33" s="693">
        <v>0</v>
      </c>
      <c r="G33" s="693">
        <v>0</v>
      </c>
      <c r="H33" s="693">
        <v>0</v>
      </c>
      <c r="I33" s="693">
        <v>0</v>
      </c>
      <c r="J33" s="693">
        <v>0</v>
      </c>
      <c r="K33" s="693">
        <v>0</v>
      </c>
      <c r="L33" s="694">
        <v>0</v>
      </c>
      <c r="M33" s="722"/>
      <c r="N33" s="689">
        <v>0</v>
      </c>
      <c r="O33" s="693">
        <v>0</v>
      </c>
      <c r="P33" s="693">
        <v>0</v>
      </c>
      <c r="Q33" s="693">
        <v>0</v>
      </c>
      <c r="R33" s="693">
        <v>0</v>
      </c>
      <c r="S33" s="694">
        <v>0</v>
      </c>
    </row>
    <row r="34" spans="1:26" s="116" customFormat="1" ht="19.5" customHeight="1" x14ac:dyDescent="0.2">
      <c r="A34" s="293" t="s">
        <v>90</v>
      </c>
      <c r="B34" s="88"/>
      <c r="C34" s="294"/>
      <c r="E34" s="689">
        <v>1</v>
      </c>
      <c r="F34" s="693">
        <v>1</v>
      </c>
      <c r="G34" s="693">
        <v>0</v>
      </c>
      <c r="H34" s="693">
        <v>0</v>
      </c>
      <c r="I34" s="693">
        <v>29461.7299999893</v>
      </c>
      <c r="J34" s="693">
        <v>29461.7299999893</v>
      </c>
      <c r="K34" s="693">
        <v>0</v>
      </c>
      <c r="L34" s="694">
        <v>0</v>
      </c>
      <c r="M34" s="722"/>
      <c r="N34" s="689">
        <v>0</v>
      </c>
      <c r="O34" s="693">
        <v>0</v>
      </c>
      <c r="P34" s="693">
        <v>0</v>
      </c>
      <c r="Q34" s="693">
        <v>0</v>
      </c>
      <c r="R34" s="693">
        <v>0</v>
      </c>
      <c r="S34" s="694">
        <v>0</v>
      </c>
    </row>
    <row r="35" spans="1:26" s="116" customFormat="1" ht="19.5" customHeight="1" x14ac:dyDescent="0.2">
      <c r="A35" s="295" t="s">
        <v>91</v>
      </c>
      <c r="B35" s="142"/>
      <c r="C35" s="296"/>
      <c r="E35" s="689">
        <v>0</v>
      </c>
      <c r="F35" s="693">
        <v>0</v>
      </c>
      <c r="G35" s="693">
        <v>0</v>
      </c>
      <c r="H35" s="693">
        <v>0</v>
      </c>
      <c r="I35" s="693">
        <v>0</v>
      </c>
      <c r="J35" s="693">
        <v>0</v>
      </c>
      <c r="K35" s="693">
        <v>0</v>
      </c>
      <c r="L35" s="694">
        <v>0</v>
      </c>
      <c r="M35" s="722"/>
      <c r="N35" s="689">
        <v>0</v>
      </c>
      <c r="O35" s="693">
        <v>0</v>
      </c>
      <c r="P35" s="693">
        <v>0</v>
      </c>
      <c r="Q35" s="693">
        <v>0</v>
      </c>
      <c r="R35" s="693">
        <v>0</v>
      </c>
      <c r="S35" s="694">
        <v>0</v>
      </c>
    </row>
    <row r="36" spans="1:26" s="116" customFormat="1" ht="19.5" customHeight="1" x14ac:dyDescent="0.2">
      <c r="A36" s="293" t="s">
        <v>92</v>
      </c>
      <c r="B36" s="88"/>
      <c r="C36" s="294"/>
      <c r="E36" s="689">
        <v>0</v>
      </c>
      <c r="F36" s="693">
        <v>0</v>
      </c>
      <c r="G36" s="693">
        <v>0</v>
      </c>
      <c r="H36" s="693">
        <v>0</v>
      </c>
      <c r="I36" s="693">
        <v>0</v>
      </c>
      <c r="J36" s="693">
        <v>0</v>
      </c>
      <c r="K36" s="693">
        <v>0</v>
      </c>
      <c r="L36" s="694">
        <v>0</v>
      </c>
      <c r="M36" s="722"/>
      <c r="N36" s="689">
        <v>0</v>
      </c>
      <c r="O36" s="693">
        <v>0</v>
      </c>
      <c r="P36" s="693">
        <v>0</v>
      </c>
      <c r="Q36" s="693">
        <v>0</v>
      </c>
      <c r="R36" s="693">
        <v>0</v>
      </c>
      <c r="S36" s="694">
        <v>0</v>
      </c>
    </row>
    <row r="37" spans="1:26" s="116" customFormat="1" ht="19.5" customHeight="1" x14ac:dyDescent="0.2">
      <c r="A37" s="295" t="s">
        <v>93</v>
      </c>
      <c r="B37" s="142"/>
      <c r="C37" s="296"/>
      <c r="E37" s="689">
        <v>0</v>
      </c>
      <c r="F37" s="693">
        <v>0</v>
      </c>
      <c r="G37" s="693">
        <v>0</v>
      </c>
      <c r="H37" s="693">
        <v>0</v>
      </c>
      <c r="I37" s="693">
        <v>0</v>
      </c>
      <c r="J37" s="693">
        <v>0</v>
      </c>
      <c r="K37" s="693">
        <v>0</v>
      </c>
      <c r="L37" s="694">
        <v>0</v>
      </c>
      <c r="M37" s="722"/>
      <c r="N37" s="689">
        <v>0</v>
      </c>
      <c r="O37" s="693">
        <v>0</v>
      </c>
      <c r="P37" s="693">
        <v>0</v>
      </c>
      <c r="Q37" s="693">
        <v>0</v>
      </c>
      <c r="R37" s="693">
        <v>0</v>
      </c>
      <c r="S37" s="694">
        <v>0</v>
      </c>
    </row>
    <row r="38" spans="1:26" s="116" customFormat="1" ht="19.5" customHeight="1" x14ac:dyDescent="0.2">
      <c r="A38" s="293" t="s">
        <v>94</v>
      </c>
      <c r="B38" s="88"/>
      <c r="C38" s="294"/>
      <c r="E38" s="689">
        <v>0</v>
      </c>
      <c r="F38" s="693">
        <v>0</v>
      </c>
      <c r="G38" s="693">
        <v>0</v>
      </c>
      <c r="H38" s="693">
        <v>0</v>
      </c>
      <c r="I38" s="693">
        <v>0</v>
      </c>
      <c r="J38" s="693">
        <v>0</v>
      </c>
      <c r="K38" s="693">
        <v>0</v>
      </c>
      <c r="L38" s="694">
        <v>0</v>
      </c>
      <c r="M38" s="722"/>
      <c r="N38" s="689">
        <v>0</v>
      </c>
      <c r="O38" s="693">
        <v>0</v>
      </c>
      <c r="P38" s="693">
        <v>0</v>
      </c>
      <c r="Q38" s="693">
        <v>0</v>
      </c>
      <c r="R38" s="693">
        <v>0</v>
      </c>
      <c r="S38" s="694">
        <v>0</v>
      </c>
    </row>
    <row r="39" spans="1:26" s="116" customFormat="1" ht="19.5" customHeight="1" x14ac:dyDescent="0.2">
      <c r="A39" s="295" t="s">
        <v>95</v>
      </c>
      <c r="B39" s="142"/>
      <c r="C39" s="296"/>
      <c r="E39" s="689">
        <v>0</v>
      </c>
      <c r="F39" s="693">
        <v>0</v>
      </c>
      <c r="G39" s="693">
        <v>0</v>
      </c>
      <c r="H39" s="693">
        <v>0</v>
      </c>
      <c r="I39" s="693">
        <v>0</v>
      </c>
      <c r="J39" s="693">
        <v>0</v>
      </c>
      <c r="K39" s="693">
        <v>0</v>
      </c>
      <c r="L39" s="694">
        <v>0</v>
      </c>
      <c r="M39" s="722"/>
      <c r="N39" s="689">
        <v>0</v>
      </c>
      <c r="O39" s="693">
        <v>0</v>
      </c>
      <c r="P39" s="693">
        <v>0</v>
      </c>
      <c r="Q39" s="693">
        <v>0</v>
      </c>
      <c r="R39" s="693">
        <v>0</v>
      </c>
      <c r="S39" s="694">
        <v>0</v>
      </c>
    </row>
    <row r="40" spans="1:26" s="116" customFormat="1" ht="19.5" customHeight="1" x14ac:dyDescent="0.2">
      <c r="A40" s="297" t="s">
        <v>96</v>
      </c>
      <c r="B40" s="298"/>
      <c r="C40" s="299"/>
      <c r="E40" s="690">
        <v>0</v>
      </c>
      <c r="F40" s="695">
        <v>0</v>
      </c>
      <c r="G40" s="695">
        <v>0</v>
      </c>
      <c r="H40" s="695">
        <v>0</v>
      </c>
      <c r="I40" s="695">
        <v>0</v>
      </c>
      <c r="J40" s="695">
        <v>0</v>
      </c>
      <c r="K40" s="695">
        <v>0</v>
      </c>
      <c r="L40" s="696">
        <v>0</v>
      </c>
      <c r="M40" s="722"/>
      <c r="N40" s="690">
        <v>0</v>
      </c>
      <c r="O40" s="695">
        <v>0</v>
      </c>
      <c r="P40" s="695">
        <v>0</v>
      </c>
      <c r="Q40" s="695">
        <v>0</v>
      </c>
      <c r="R40" s="695">
        <v>0</v>
      </c>
      <c r="S40" s="696">
        <v>0</v>
      </c>
    </row>
    <row r="41" spans="1:26" s="73" customFormat="1" ht="10.5" customHeight="1" x14ac:dyDescent="0.2">
      <c r="A41" s="14" t="s">
        <v>222</v>
      </c>
      <c r="D41" s="87"/>
      <c r="E41" s="72"/>
      <c r="F41" s="72"/>
      <c r="G41" s="72"/>
      <c r="H41" s="72"/>
      <c r="I41" s="66"/>
      <c r="J41" s="74"/>
      <c r="K41" s="72"/>
      <c r="L41" s="72"/>
      <c r="M41" s="72"/>
      <c r="N41" s="66"/>
      <c r="O41" s="72"/>
      <c r="P41" s="72"/>
      <c r="Q41" s="72"/>
    </row>
    <row r="42" spans="1:26" ht="10.5" customHeight="1" x14ac:dyDescent="0.2">
      <c r="A42" s="14"/>
      <c r="B42" s="115"/>
      <c r="C42" s="115"/>
      <c r="D42" s="115"/>
      <c r="E42" s="131"/>
      <c r="F42" s="132"/>
      <c r="G42" s="131"/>
      <c r="H42" s="131"/>
      <c r="I42" s="113"/>
      <c r="J42" s="516"/>
      <c r="L42" s="131"/>
      <c r="M42" s="131"/>
      <c r="N42" s="115"/>
      <c r="O42" s="134"/>
      <c r="P42" s="134"/>
      <c r="Q42" s="134"/>
      <c r="R42" s="115"/>
      <c r="S42" s="135"/>
      <c r="T42" s="65"/>
      <c r="U42" s="65"/>
      <c r="V42" s="65"/>
      <c r="W42" s="65"/>
    </row>
    <row r="43" spans="1:26" ht="16.5" customHeight="1" x14ac:dyDescent="0.2">
      <c r="A43" s="64" t="str">
        <f>A1</f>
        <v>Boletim Estatístico da Previdência Social - Vol. 19 Nº 09</v>
      </c>
      <c r="B43" s="116"/>
      <c r="C43" s="116"/>
      <c r="D43" s="116"/>
      <c r="E43" s="116"/>
      <c r="F43" s="116"/>
      <c r="G43" s="116"/>
      <c r="H43" s="116"/>
      <c r="I43" s="116"/>
      <c r="J43" s="116"/>
      <c r="K43" s="65"/>
      <c r="L43" s="116"/>
      <c r="M43" s="116"/>
      <c r="N43" s="116"/>
      <c r="O43" s="116"/>
      <c r="P43" s="116"/>
      <c r="Q43" s="379"/>
      <c r="R43" s="1205">
        <f>R1</f>
        <v>41883</v>
      </c>
      <c r="S43" s="1205"/>
      <c r="T43" s="65"/>
      <c r="U43" s="65"/>
      <c r="V43" s="65"/>
    </row>
    <row r="44" spans="1:26" x14ac:dyDescent="0.2">
      <c r="A44" s="116"/>
      <c r="B44" s="116"/>
      <c r="C44" s="116"/>
      <c r="D44" s="116"/>
      <c r="E44" s="116"/>
      <c r="F44" s="116"/>
      <c r="G44" s="116"/>
      <c r="H44" s="116"/>
      <c r="I44" s="116"/>
      <c r="J44" s="116"/>
      <c r="K44" s="116"/>
      <c r="L44" s="116"/>
      <c r="M44" s="116"/>
      <c r="N44" s="6"/>
      <c r="O44" s="116"/>
      <c r="P44" s="116"/>
      <c r="Q44" s="65"/>
      <c r="R44" s="65"/>
      <c r="S44" s="11"/>
      <c r="T44" s="65"/>
      <c r="U44" s="65"/>
      <c r="V44" s="65"/>
      <c r="W44" s="65"/>
    </row>
    <row r="45" spans="1:26" x14ac:dyDescent="0.2">
      <c r="A45" s="93"/>
      <c r="B45" s="93"/>
      <c r="C45" s="518"/>
      <c r="D45" s="519"/>
      <c r="E45" s="519"/>
      <c r="F45" s="65"/>
      <c r="G45" s="65"/>
      <c r="H45" s="65"/>
      <c r="I45" s="65"/>
      <c r="J45" s="65"/>
      <c r="K45" s="65"/>
      <c r="L45" s="116"/>
      <c r="M45" s="116"/>
      <c r="N45" s="116"/>
      <c r="O45" s="65"/>
      <c r="P45" s="65"/>
      <c r="Q45" s="65"/>
      <c r="R45" s="65"/>
      <c r="S45" s="65"/>
      <c r="T45" s="65"/>
      <c r="U45" s="68"/>
      <c r="V45" s="183" t="s">
        <v>98</v>
      </c>
      <c r="W45" s="183"/>
      <c r="X45" s="192"/>
      <c r="Y45" s="183" t="s">
        <v>100</v>
      </c>
      <c r="Z45" s="183"/>
    </row>
    <row r="46" spans="1:26" x14ac:dyDescent="0.2">
      <c r="A46" s="116"/>
      <c r="B46" s="116"/>
      <c r="C46" s="88"/>
      <c r="D46" s="520"/>
      <c r="E46" s="520"/>
      <c r="F46" s="65"/>
      <c r="G46" s="65"/>
      <c r="H46" s="65"/>
      <c r="I46" s="65"/>
      <c r="J46" s="65"/>
      <c r="K46" s="65"/>
      <c r="L46" s="116"/>
      <c r="M46" s="116"/>
      <c r="N46" s="116"/>
      <c r="O46" s="65"/>
      <c r="P46" s="65"/>
      <c r="Q46" s="65"/>
      <c r="R46" s="65"/>
      <c r="S46" s="65"/>
      <c r="T46" s="65"/>
      <c r="U46" s="18"/>
      <c r="V46" s="89"/>
      <c r="W46" s="185"/>
      <c r="X46" s="18"/>
      <c r="Y46" s="68"/>
      <c r="Z46" s="183"/>
    </row>
    <row r="47" spans="1:26" x14ac:dyDescent="0.2">
      <c r="A47" s="116"/>
      <c r="B47" s="116"/>
      <c r="C47" s="142"/>
      <c r="D47" s="521"/>
      <c r="E47" s="521"/>
      <c r="F47" s="65"/>
      <c r="G47" s="65"/>
      <c r="H47" s="65"/>
      <c r="I47" s="65"/>
      <c r="J47" s="65"/>
      <c r="K47" s="65"/>
      <c r="L47" s="116"/>
      <c r="M47" s="116"/>
      <c r="N47" s="116"/>
      <c r="O47" s="65"/>
      <c r="P47" s="65"/>
      <c r="Q47" s="65"/>
      <c r="R47" s="65"/>
      <c r="S47" s="65"/>
      <c r="T47" s="65"/>
      <c r="U47" s="68"/>
      <c r="V47" s="630" t="s">
        <v>28</v>
      </c>
      <c r="W47" s="90" t="s">
        <v>29</v>
      </c>
      <c r="X47" s="25"/>
      <c r="Y47" s="630" t="s">
        <v>28</v>
      </c>
      <c r="Z47" s="90" t="s">
        <v>29</v>
      </c>
    </row>
    <row r="48" spans="1:26" x14ac:dyDescent="0.2">
      <c r="A48" s="116"/>
      <c r="B48" s="116"/>
      <c r="C48" s="88"/>
      <c r="D48" s="520"/>
      <c r="E48" s="520"/>
      <c r="F48" s="65"/>
      <c r="G48" s="65"/>
      <c r="H48" s="65"/>
      <c r="I48" s="65"/>
      <c r="J48" s="65"/>
      <c r="K48" s="65"/>
      <c r="L48" s="116"/>
      <c r="M48" s="116"/>
      <c r="N48" s="116"/>
      <c r="O48" s="65"/>
      <c r="P48" s="65"/>
      <c r="Q48" s="65"/>
      <c r="R48" s="65"/>
      <c r="S48" s="65"/>
      <c r="T48" s="65"/>
      <c r="U48" s="184" t="s">
        <v>38</v>
      </c>
      <c r="V48" s="186">
        <f>SUM(V49:V55)</f>
        <v>1</v>
      </c>
      <c r="W48" s="186">
        <f>SUM(W49:W55)</f>
        <v>1</v>
      </c>
      <c r="X48" s="184" t="s">
        <v>38</v>
      </c>
      <c r="Y48" s="186">
        <f>SUM(Y49:Y55)</f>
        <v>1.0002537627822392</v>
      </c>
      <c r="Z48" s="186">
        <f>SUM(Z49:Z55)</f>
        <v>0.99999999999999967</v>
      </c>
    </row>
    <row r="49" spans="1:26" x14ac:dyDescent="0.2">
      <c r="A49" s="116"/>
      <c r="B49" s="116"/>
      <c r="C49" s="142"/>
      <c r="D49" s="521"/>
      <c r="E49" s="521"/>
      <c r="F49" s="65"/>
      <c r="G49" s="65"/>
      <c r="H49" s="65"/>
      <c r="I49" s="65"/>
      <c r="J49" s="65"/>
      <c r="K49" s="65"/>
      <c r="L49" s="116"/>
      <c r="M49" s="116"/>
      <c r="N49" s="116"/>
      <c r="O49" s="65"/>
      <c r="P49" s="65"/>
      <c r="Q49" s="65"/>
      <c r="R49" s="65"/>
      <c r="S49" s="65"/>
      <c r="T49" s="65"/>
      <c r="U49" s="88" t="s">
        <v>39</v>
      </c>
      <c r="V49" s="186">
        <f t="shared" ref="V49:V54" si="0">E10/$E$9</f>
        <v>5.6995092089292309E-3</v>
      </c>
      <c r="W49" s="186">
        <f t="shared" ref="W49:W54" si="1">N10/$N$9</f>
        <v>2.6145866412617762E-3</v>
      </c>
      <c r="X49" s="88" t="s">
        <v>39</v>
      </c>
      <c r="Y49" s="186">
        <f t="shared" ref="Y49:Y54" si="2">I10/$I$9</f>
        <v>2.6097732212724124E-3</v>
      </c>
      <c r="Z49" s="186">
        <f t="shared" ref="Z49:Z54" si="3">Q10/$Q$9</f>
        <v>1.3311281279706876E-3</v>
      </c>
    </row>
    <row r="50" spans="1:26" x14ac:dyDescent="0.2">
      <c r="A50" s="116"/>
      <c r="B50" s="116"/>
      <c r="C50" s="88"/>
      <c r="D50" s="520"/>
      <c r="E50" s="520"/>
      <c r="F50" s="65"/>
      <c r="G50" s="65"/>
      <c r="H50" s="65"/>
      <c r="I50" s="65"/>
      <c r="J50" s="65"/>
      <c r="K50" s="65"/>
      <c r="L50" s="116"/>
      <c r="M50" s="116"/>
      <c r="N50" s="116"/>
      <c r="O50" s="65"/>
      <c r="P50" s="65"/>
      <c r="Q50" s="65"/>
      <c r="R50" s="65"/>
      <c r="S50" s="65"/>
      <c r="T50" s="65"/>
      <c r="U50" s="142" t="s">
        <v>40</v>
      </c>
      <c r="V50" s="186">
        <f t="shared" si="0"/>
        <v>0.40821535317287072</v>
      </c>
      <c r="W50" s="186">
        <f t="shared" si="1"/>
        <v>0.99255848417487036</v>
      </c>
      <c r="X50" s="142" t="s">
        <v>40</v>
      </c>
      <c r="Y50" s="186">
        <f t="shared" si="2"/>
        <v>0.26124202577445338</v>
      </c>
      <c r="Z50" s="186">
        <f t="shared" si="3"/>
        <v>0.991247865108702</v>
      </c>
    </row>
    <row r="51" spans="1:26" x14ac:dyDescent="0.2">
      <c r="A51" s="116"/>
      <c r="B51" s="116"/>
      <c r="C51" s="142"/>
      <c r="D51" s="521"/>
      <c r="E51" s="521"/>
      <c r="F51" s="65"/>
      <c r="G51" s="65"/>
      <c r="H51" s="65"/>
      <c r="I51" s="65"/>
      <c r="J51" s="65"/>
      <c r="K51" s="65"/>
      <c r="L51" s="116"/>
      <c r="M51" s="116"/>
      <c r="N51" s="116"/>
      <c r="O51" s="65"/>
      <c r="P51" s="65"/>
      <c r="Q51" s="65"/>
      <c r="R51" s="65"/>
      <c r="S51" s="65"/>
      <c r="T51" s="65"/>
      <c r="U51" s="88" t="s">
        <v>14</v>
      </c>
      <c r="V51" s="186">
        <f t="shared" si="0"/>
        <v>0.39458546625151725</v>
      </c>
      <c r="W51" s="186">
        <f t="shared" si="1"/>
        <v>4.170636180798137E-3</v>
      </c>
      <c r="X51" s="88" t="s">
        <v>14</v>
      </c>
      <c r="Y51" s="186">
        <f t="shared" si="2"/>
        <v>0.34647499103041263</v>
      </c>
      <c r="Z51" s="186">
        <f t="shared" si="3"/>
        <v>5.614951330497245E-3</v>
      </c>
    </row>
    <row r="52" spans="1:26" x14ac:dyDescent="0.2">
      <c r="A52" s="116"/>
      <c r="B52" s="116"/>
      <c r="C52" s="142"/>
      <c r="D52" s="520"/>
      <c r="E52" s="520"/>
      <c r="F52" s="65"/>
      <c r="G52" s="65"/>
      <c r="H52" s="65"/>
      <c r="I52" s="65"/>
      <c r="J52" s="65"/>
      <c r="K52" s="65"/>
      <c r="L52" s="116"/>
      <c r="M52" s="116"/>
      <c r="N52" s="116"/>
      <c r="O52" s="65"/>
      <c r="P52" s="65"/>
      <c r="Q52" s="65"/>
      <c r="R52" s="65"/>
      <c r="S52" s="65"/>
      <c r="T52" s="65"/>
      <c r="U52" s="88" t="s">
        <v>15</v>
      </c>
      <c r="V52" s="186">
        <f t="shared" si="0"/>
        <v>0.1036994036624624</v>
      </c>
      <c r="W52" s="186">
        <f t="shared" si="1"/>
        <v>4.445855827246745E-4</v>
      </c>
      <c r="X52" s="88" t="s">
        <v>15</v>
      </c>
      <c r="Y52" s="186">
        <f t="shared" si="2"/>
        <v>0.16060803025449338</v>
      </c>
      <c r="Z52" s="186">
        <f t="shared" si="3"/>
        <v>1.0213420528893623E-3</v>
      </c>
    </row>
    <row r="53" spans="1:26" x14ac:dyDescent="0.2">
      <c r="A53" s="116"/>
      <c r="B53" s="116"/>
      <c r="C53" s="93"/>
      <c r="D53" s="93"/>
      <c r="E53" s="93"/>
      <c r="F53" s="93"/>
      <c r="G53" s="93"/>
      <c r="H53" s="93"/>
      <c r="I53" s="93"/>
      <c r="J53" s="93"/>
      <c r="K53" s="93"/>
      <c r="L53" s="116"/>
      <c r="M53" s="116"/>
      <c r="N53" s="116"/>
      <c r="O53" s="65"/>
      <c r="P53" s="65"/>
      <c r="Q53" s="65"/>
      <c r="R53" s="65"/>
      <c r="S53" s="65"/>
      <c r="T53" s="65"/>
      <c r="U53" s="88" t="s">
        <v>16</v>
      </c>
      <c r="V53" s="186">
        <f t="shared" si="0"/>
        <v>4.7776567724849957E-2</v>
      </c>
      <c r="W53" s="186">
        <f t="shared" si="1"/>
        <v>1.4819519424155817E-4</v>
      </c>
      <c r="X53" s="88" t="s">
        <v>16</v>
      </c>
      <c r="Y53" s="186">
        <f t="shared" si="2"/>
        <v>0.10543759035337665</v>
      </c>
      <c r="Z53" s="186">
        <f t="shared" si="3"/>
        <v>5.0455071519100103E-4</v>
      </c>
    </row>
    <row r="54" spans="1:26" x14ac:dyDescent="0.2">
      <c r="A54" s="116"/>
      <c r="B54" s="116"/>
      <c r="C54" s="93"/>
      <c r="D54" s="93"/>
      <c r="E54" s="93"/>
      <c r="F54" s="93"/>
      <c r="G54" s="93"/>
      <c r="H54" s="93"/>
      <c r="I54" s="93"/>
      <c r="J54" s="93"/>
      <c r="K54" s="93"/>
      <c r="L54" s="116"/>
      <c r="M54" s="116"/>
      <c r="N54" s="116"/>
      <c r="O54" s="65"/>
      <c r="P54" s="65"/>
      <c r="Q54" s="65"/>
      <c r="R54" s="65"/>
      <c r="S54" s="65"/>
      <c r="T54" s="65"/>
      <c r="U54" s="88" t="s">
        <v>17</v>
      </c>
      <c r="V54" s="186">
        <f t="shared" si="0"/>
        <v>2.5206415306156717E-2</v>
      </c>
      <c r="W54" s="186">
        <f t="shared" si="1"/>
        <v>6.3512226103524925E-5</v>
      </c>
      <c r="X54" s="88" t="s">
        <v>17</v>
      </c>
      <c r="Y54" s="186">
        <f t="shared" si="2"/>
        <v>7.1733187745575133E-2</v>
      </c>
      <c r="Z54" s="186">
        <f t="shared" si="3"/>
        <v>2.8016266474943717E-4</v>
      </c>
    </row>
    <row r="55" spans="1:26" x14ac:dyDescent="0.2">
      <c r="A55" s="116"/>
      <c r="B55" s="116"/>
      <c r="C55" s="93"/>
      <c r="D55" s="93"/>
      <c r="E55" s="93"/>
      <c r="F55" s="93"/>
      <c r="G55" s="93"/>
      <c r="H55" s="93"/>
      <c r="I55" s="93"/>
      <c r="J55" s="93"/>
      <c r="K55" s="93"/>
      <c r="L55" s="116"/>
      <c r="M55" s="116"/>
      <c r="N55" s="116"/>
      <c r="O55" s="65"/>
      <c r="P55" s="65"/>
      <c r="Q55" s="65"/>
      <c r="R55" s="65"/>
      <c r="S55" s="65"/>
      <c r="T55" s="65"/>
      <c r="U55" s="52" t="s">
        <v>298</v>
      </c>
      <c r="V55" s="186">
        <f>(SUM(E16:E20)+SUM(E31:E40))/$E$9</f>
        <v>1.4817284673213745E-2</v>
      </c>
      <c r="W55" s="186">
        <f>(SUM(N16:N20)+SUM(N31:N40))/$N$9</f>
        <v>0</v>
      </c>
      <c r="X55" s="52" t="s">
        <v>298</v>
      </c>
      <c r="Y55" s="186">
        <f>SUM(I16:I40)/$I$9</f>
        <v>5.2148164402655517E-2</v>
      </c>
      <c r="Z55" s="186">
        <f>SUM(Q16:Q40)/$Q$9</f>
        <v>0</v>
      </c>
    </row>
    <row r="56" spans="1:26" x14ac:dyDescent="0.2">
      <c r="A56" s="116"/>
      <c r="B56" s="116"/>
      <c r="C56" s="93"/>
      <c r="D56" s="93"/>
      <c r="E56" s="93"/>
      <c r="F56" s="93"/>
      <c r="G56" s="93"/>
      <c r="H56" s="93"/>
      <c r="I56" s="93"/>
      <c r="J56" s="93"/>
      <c r="K56" s="93"/>
      <c r="L56" s="116"/>
      <c r="M56" s="116"/>
      <c r="N56" s="116"/>
      <c r="O56" s="65"/>
      <c r="P56" s="65"/>
      <c r="Q56" s="65"/>
      <c r="R56" s="65"/>
      <c r="S56" s="65"/>
      <c r="T56" s="65"/>
      <c r="U56" s="65"/>
      <c r="V56" s="65"/>
      <c r="W56" s="65"/>
    </row>
    <row r="57" spans="1:26" x14ac:dyDescent="0.2">
      <c r="A57" s="116"/>
      <c r="B57" s="116"/>
      <c r="C57" s="93"/>
      <c r="D57" s="93"/>
      <c r="E57" s="93"/>
      <c r="F57" s="93"/>
      <c r="G57" s="93"/>
      <c r="H57" s="93"/>
      <c r="I57" s="93"/>
      <c r="J57" s="93"/>
      <c r="K57" s="93"/>
      <c r="L57" s="116"/>
      <c r="M57" s="116"/>
      <c r="N57" s="116"/>
      <c r="O57" s="65"/>
      <c r="P57" s="65"/>
      <c r="Q57" s="65"/>
      <c r="R57" s="65"/>
      <c r="S57" s="65"/>
      <c r="T57" s="65"/>
      <c r="U57" s="65"/>
      <c r="V57" s="65"/>
      <c r="W57" s="65"/>
    </row>
    <row r="58" spans="1:26" x14ac:dyDescent="0.2">
      <c r="A58" s="116"/>
      <c r="B58" s="116"/>
      <c r="C58" s="93"/>
      <c r="D58" s="93"/>
      <c r="E58" s="93"/>
      <c r="F58" s="93"/>
      <c r="G58" s="93"/>
      <c r="H58" s="93"/>
      <c r="I58" s="93"/>
      <c r="J58" s="93"/>
      <c r="K58" s="93"/>
      <c r="L58" s="116"/>
      <c r="M58" s="116"/>
      <c r="N58" s="116"/>
      <c r="O58" s="65"/>
      <c r="P58" s="65"/>
      <c r="Q58" s="65"/>
      <c r="R58" s="65"/>
      <c r="S58" s="65"/>
      <c r="T58" s="65"/>
      <c r="U58" s="65"/>
      <c r="V58" s="65"/>
      <c r="W58" s="65"/>
    </row>
    <row r="59" spans="1:26" x14ac:dyDescent="0.2">
      <c r="A59" s="116"/>
      <c r="B59" s="116"/>
      <c r="C59" s="93"/>
      <c r="D59" s="93"/>
      <c r="E59" s="93"/>
      <c r="F59" s="93"/>
      <c r="G59" s="93"/>
      <c r="H59" s="93"/>
      <c r="I59" s="93"/>
      <c r="J59" s="93"/>
      <c r="K59" s="93"/>
      <c r="L59" s="116"/>
      <c r="M59" s="116"/>
      <c r="N59" s="116"/>
      <c r="O59" s="65"/>
      <c r="P59" s="65"/>
      <c r="Q59" s="65"/>
      <c r="R59" s="65"/>
      <c r="S59" s="65"/>
      <c r="T59" s="65"/>
      <c r="U59" s="65"/>
      <c r="V59" s="65"/>
      <c r="W59" s="65"/>
    </row>
    <row r="60" spans="1:26" x14ac:dyDescent="0.2">
      <c r="A60" s="116"/>
      <c r="B60" s="116"/>
      <c r="C60" s="93"/>
      <c r="D60" s="93"/>
      <c r="E60" s="93"/>
      <c r="F60" s="93"/>
      <c r="G60" s="93"/>
      <c r="H60" s="93"/>
      <c r="I60" s="93"/>
      <c r="J60" s="93"/>
      <c r="K60" s="93"/>
      <c r="L60" s="116"/>
      <c r="M60" s="116"/>
      <c r="N60" s="116"/>
      <c r="O60" s="65"/>
      <c r="P60" s="65"/>
      <c r="Q60" s="65"/>
      <c r="R60" s="65"/>
      <c r="S60" s="65"/>
      <c r="T60" s="65"/>
      <c r="U60" s="65"/>
      <c r="V60" s="65"/>
      <c r="W60" s="65"/>
    </row>
    <row r="61" spans="1:26" x14ac:dyDescent="0.2">
      <c r="A61" s="116"/>
      <c r="B61" s="116"/>
      <c r="C61" s="93"/>
      <c r="D61" s="93"/>
      <c r="E61" s="93"/>
      <c r="F61" s="93"/>
      <c r="G61" s="93"/>
      <c r="H61" s="93"/>
      <c r="I61" s="93"/>
      <c r="J61" s="93"/>
      <c r="K61" s="93"/>
      <c r="L61" s="116"/>
      <c r="M61" s="116"/>
      <c r="N61" s="116"/>
      <c r="O61" s="65"/>
      <c r="P61" s="65"/>
      <c r="Q61" s="65"/>
      <c r="R61" s="65"/>
      <c r="S61" s="65"/>
      <c r="T61" s="65"/>
      <c r="U61" s="65"/>
      <c r="V61" s="65"/>
      <c r="W61" s="65"/>
    </row>
    <row r="62" spans="1:26" x14ac:dyDescent="0.2">
      <c r="A62" s="116"/>
      <c r="B62" s="116"/>
      <c r="C62" s="93"/>
      <c r="D62" s="93"/>
      <c r="E62" s="93"/>
      <c r="F62" s="93"/>
      <c r="G62" s="93"/>
      <c r="H62" s="93"/>
      <c r="I62" s="93"/>
      <c r="J62" s="93"/>
      <c r="K62" s="93"/>
      <c r="L62" s="116"/>
      <c r="M62" s="116"/>
      <c r="N62" s="116"/>
      <c r="O62" s="65"/>
      <c r="P62" s="65"/>
      <c r="Q62" s="65"/>
      <c r="R62" s="65"/>
      <c r="S62" s="65"/>
      <c r="T62" s="65"/>
      <c r="U62" s="65"/>
      <c r="V62" s="65"/>
      <c r="W62" s="65"/>
    </row>
    <row r="63" spans="1:26" x14ac:dyDescent="0.2">
      <c r="A63" s="116"/>
      <c r="B63" s="116"/>
      <c r="C63" s="93"/>
      <c r="D63" s="93"/>
      <c r="E63" s="93"/>
      <c r="F63" s="93"/>
      <c r="G63" s="93"/>
      <c r="H63" s="93"/>
      <c r="I63" s="93"/>
      <c r="J63" s="93"/>
      <c r="K63" s="93"/>
      <c r="L63" s="116"/>
      <c r="M63" s="116"/>
      <c r="N63" s="116"/>
      <c r="O63" s="65"/>
      <c r="P63" s="65"/>
      <c r="Q63" s="65"/>
      <c r="R63" s="65"/>
      <c r="S63" s="65"/>
      <c r="T63" s="65"/>
      <c r="U63" s="65"/>
      <c r="V63" s="65"/>
      <c r="W63" s="65"/>
    </row>
    <row r="64" spans="1:26" x14ac:dyDescent="0.2">
      <c r="A64" s="116"/>
      <c r="B64" s="116"/>
      <c r="C64" s="93"/>
      <c r="D64" s="93"/>
      <c r="E64" s="93"/>
      <c r="F64" s="93"/>
      <c r="G64" s="93"/>
      <c r="H64" s="93"/>
      <c r="I64" s="93"/>
      <c r="J64" s="93"/>
      <c r="K64" s="93"/>
      <c r="L64" s="116"/>
      <c r="M64" s="116"/>
      <c r="N64" s="116"/>
      <c r="O64" s="65"/>
      <c r="P64" s="65"/>
      <c r="Q64" s="65"/>
      <c r="R64" s="65"/>
      <c r="S64" s="65"/>
      <c r="T64" s="65"/>
      <c r="U64" s="65"/>
      <c r="V64" s="65"/>
      <c r="W64" s="65"/>
    </row>
    <row r="65" spans="1:23" x14ac:dyDescent="0.2">
      <c r="A65" s="116"/>
      <c r="B65" s="116"/>
      <c r="C65" s="93"/>
      <c r="D65" s="93"/>
      <c r="E65" s="93"/>
      <c r="F65" s="93"/>
      <c r="G65" s="93"/>
      <c r="H65" s="93"/>
      <c r="I65" s="93"/>
      <c r="J65" s="93"/>
      <c r="K65" s="93"/>
      <c r="L65" s="116"/>
      <c r="M65" s="116"/>
      <c r="N65" s="116"/>
      <c r="O65" s="65"/>
      <c r="P65" s="65"/>
      <c r="Q65" s="65"/>
      <c r="R65" s="65"/>
      <c r="S65" s="65"/>
      <c r="T65" s="65"/>
      <c r="U65" s="65"/>
      <c r="V65" s="65"/>
      <c r="W65" s="65"/>
    </row>
    <row r="66" spans="1:23" x14ac:dyDescent="0.2">
      <c r="A66" s="116"/>
      <c r="B66" s="116"/>
      <c r="C66" s="93"/>
      <c r="D66" s="93"/>
      <c r="E66" s="93"/>
      <c r="F66" s="93"/>
      <c r="G66" s="93"/>
      <c r="H66" s="93"/>
      <c r="I66" s="93"/>
      <c r="J66" s="93"/>
      <c r="K66" s="93"/>
      <c r="L66" s="116"/>
      <c r="M66" s="116"/>
      <c r="N66" s="116"/>
      <c r="O66" s="65"/>
      <c r="P66" s="65"/>
      <c r="Q66" s="65"/>
      <c r="R66" s="65"/>
      <c r="S66" s="65"/>
      <c r="T66" s="65"/>
      <c r="U66" s="65"/>
      <c r="V66" s="65"/>
      <c r="W66" s="65"/>
    </row>
    <row r="67" spans="1:23" x14ac:dyDescent="0.2">
      <c r="A67" s="116"/>
      <c r="B67" s="116"/>
      <c r="C67" s="93"/>
      <c r="D67" s="93"/>
      <c r="E67" s="93"/>
      <c r="F67" s="93"/>
      <c r="G67" s="93"/>
      <c r="H67" s="93"/>
      <c r="I67" s="93"/>
      <c r="J67" s="93"/>
      <c r="K67" s="93"/>
      <c r="L67" s="116"/>
      <c r="M67" s="116"/>
      <c r="N67" s="116"/>
      <c r="O67" s="65"/>
      <c r="P67" s="65"/>
      <c r="Q67" s="65"/>
      <c r="R67" s="65"/>
      <c r="S67" s="65"/>
      <c r="T67" s="65"/>
      <c r="U67" s="65"/>
      <c r="V67" s="65"/>
      <c r="W67" s="65"/>
    </row>
    <row r="68" spans="1:23" x14ac:dyDescent="0.2">
      <c r="A68" s="116"/>
      <c r="B68" s="116"/>
      <c r="C68" s="93"/>
      <c r="D68" s="93"/>
      <c r="E68" s="93"/>
      <c r="F68" s="93"/>
      <c r="G68" s="93"/>
      <c r="H68" s="93"/>
      <c r="I68" s="93"/>
      <c r="J68" s="93"/>
      <c r="K68" s="93"/>
      <c r="L68" s="116"/>
      <c r="M68" s="116"/>
      <c r="N68" s="116"/>
      <c r="O68" s="65"/>
      <c r="P68" s="65"/>
      <c r="Q68" s="65"/>
      <c r="R68" s="65"/>
      <c r="S68" s="65"/>
      <c r="T68" s="65"/>
      <c r="U68" s="65"/>
      <c r="V68" s="65"/>
      <c r="W68" s="65"/>
    </row>
    <row r="69" spans="1:23" x14ac:dyDescent="0.2">
      <c r="A69" s="116"/>
      <c r="B69" s="116"/>
      <c r="C69" s="93"/>
      <c r="D69" s="93"/>
      <c r="E69" s="93"/>
      <c r="F69" s="93"/>
      <c r="G69" s="93"/>
      <c r="H69" s="93"/>
      <c r="I69" s="93"/>
      <c r="J69" s="93"/>
      <c r="K69" s="93"/>
      <c r="L69" s="116"/>
      <c r="M69" s="116"/>
      <c r="N69" s="116"/>
      <c r="O69" s="65"/>
      <c r="P69" s="65"/>
      <c r="Q69" s="65"/>
      <c r="R69" s="65"/>
      <c r="S69" s="65"/>
      <c r="T69" s="65"/>
      <c r="U69" s="65"/>
      <c r="V69" s="65"/>
      <c r="W69" s="65"/>
    </row>
    <row r="70" spans="1:23" x14ac:dyDescent="0.2">
      <c r="A70" s="116"/>
      <c r="B70" s="116"/>
      <c r="C70" s="93"/>
      <c r="D70" s="93"/>
      <c r="E70" s="93"/>
      <c r="F70" s="93"/>
      <c r="G70" s="93"/>
      <c r="H70" s="93"/>
      <c r="I70" s="93"/>
      <c r="J70" s="93"/>
      <c r="K70" s="93"/>
      <c r="L70" s="116"/>
      <c r="M70" s="116"/>
      <c r="N70" s="116"/>
      <c r="O70" s="65"/>
      <c r="P70" s="65"/>
      <c r="Q70" s="65"/>
      <c r="R70" s="65"/>
      <c r="S70" s="65"/>
      <c r="T70" s="65"/>
      <c r="U70" s="65"/>
      <c r="V70" s="65"/>
      <c r="W70" s="65"/>
    </row>
    <row r="71" spans="1:23" x14ac:dyDescent="0.2">
      <c r="A71" s="116"/>
      <c r="B71" s="116"/>
      <c r="C71" s="93"/>
      <c r="D71" s="93"/>
      <c r="E71" s="93"/>
      <c r="F71" s="93"/>
      <c r="G71" s="93"/>
      <c r="H71" s="93"/>
      <c r="I71" s="93"/>
      <c r="J71" s="93"/>
      <c r="K71" s="93"/>
      <c r="L71" s="116"/>
      <c r="M71" s="116"/>
      <c r="N71" s="116"/>
      <c r="O71" s="65"/>
      <c r="P71" s="65"/>
      <c r="Q71" s="65"/>
      <c r="R71" s="65"/>
      <c r="S71" s="65"/>
      <c r="T71" s="65"/>
      <c r="U71" s="65"/>
      <c r="V71" s="65"/>
      <c r="W71" s="65"/>
    </row>
    <row r="72" spans="1:23" x14ac:dyDescent="0.2">
      <c r="A72" s="116"/>
      <c r="B72" s="116"/>
      <c r="C72" s="93"/>
      <c r="D72" s="93"/>
      <c r="E72" s="93"/>
      <c r="F72" s="93"/>
      <c r="G72" s="93"/>
      <c r="H72" s="93"/>
      <c r="I72" s="93"/>
      <c r="J72" s="93"/>
      <c r="K72" s="93"/>
      <c r="L72" s="116"/>
      <c r="M72" s="116"/>
      <c r="N72" s="116"/>
      <c r="O72" s="65"/>
      <c r="P72" s="65"/>
      <c r="Q72" s="65"/>
      <c r="R72" s="65"/>
      <c r="S72" s="65"/>
      <c r="T72" s="65"/>
      <c r="U72" s="65"/>
      <c r="V72" s="65"/>
      <c r="W72" s="65"/>
    </row>
    <row r="73" spans="1:23" x14ac:dyDescent="0.2">
      <c r="A73" s="116"/>
      <c r="B73" s="116"/>
      <c r="C73" s="93"/>
      <c r="D73" s="93"/>
      <c r="E73" s="93"/>
      <c r="F73" s="93"/>
      <c r="G73" s="93"/>
      <c r="H73" s="93"/>
      <c r="I73" s="93"/>
      <c r="J73" s="93"/>
      <c r="K73" s="93"/>
      <c r="L73" s="116"/>
      <c r="M73" s="116"/>
      <c r="N73" s="116"/>
      <c r="O73" s="65"/>
      <c r="P73" s="65"/>
      <c r="Q73" s="65"/>
      <c r="R73" s="65"/>
      <c r="S73" s="65"/>
      <c r="T73" s="65"/>
      <c r="U73" s="65"/>
      <c r="V73" s="65"/>
      <c r="W73" s="65"/>
    </row>
    <row r="74" spans="1:23" x14ac:dyDescent="0.2">
      <c r="A74" s="116"/>
      <c r="B74" s="116"/>
      <c r="C74" s="93"/>
      <c r="D74" s="93"/>
      <c r="E74" s="93"/>
      <c r="F74" s="93"/>
      <c r="G74" s="93"/>
      <c r="H74" s="93"/>
      <c r="I74" s="93"/>
      <c r="J74" s="93"/>
      <c r="K74" s="93"/>
      <c r="L74" s="116"/>
      <c r="M74" s="116"/>
      <c r="N74" s="116"/>
      <c r="O74" s="65"/>
      <c r="P74" s="65"/>
      <c r="Q74" s="65"/>
      <c r="R74" s="65"/>
      <c r="S74" s="65"/>
      <c r="T74" s="65"/>
      <c r="U74" s="65"/>
      <c r="V74" s="65"/>
      <c r="W74" s="65"/>
    </row>
    <row r="75" spans="1:23" x14ac:dyDescent="0.2">
      <c r="A75" s="116"/>
      <c r="B75" s="116"/>
      <c r="C75" s="93"/>
      <c r="D75" s="93"/>
      <c r="E75" s="93"/>
      <c r="F75" s="93"/>
      <c r="G75" s="93"/>
      <c r="H75" s="93"/>
      <c r="I75" s="93"/>
      <c r="J75" s="93"/>
      <c r="K75" s="93"/>
      <c r="L75" s="116"/>
      <c r="M75" s="116"/>
      <c r="N75" s="116"/>
      <c r="O75" s="65"/>
      <c r="P75" s="65"/>
      <c r="Q75" s="65"/>
      <c r="R75" s="65"/>
      <c r="S75" s="65"/>
      <c r="T75" s="65"/>
      <c r="U75" s="65"/>
      <c r="V75" s="65"/>
      <c r="W75" s="65"/>
    </row>
    <row r="76" spans="1:23" x14ac:dyDescent="0.2">
      <c r="A76" s="116"/>
      <c r="B76" s="116"/>
      <c r="C76" s="93"/>
      <c r="D76" s="93"/>
      <c r="E76" s="93"/>
      <c r="F76" s="93"/>
      <c r="G76" s="93"/>
      <c r="H76" s="93"/>
      <c r="I76" s="93"/>
      <c r="J76" s="93"/>
      <c r="K76" s="93"/>
      <c r="L76" s="116"/>
      <c r="M76" s="116"/>
      <c r="N76" s="116"/>
      <c r="O76" s="65"/>
      <c r="P76" s="65"/>
      <c r="Q76" s="65"/>
      <c r="R76" s="65"/>
      <c r="S76" s="65"/>
      <c r="T76" s="65"/>
      <c r="U76" s="65"/>
      <c r="V76" s="65"/>
      <c r="W76" s="65"/>
    </row>
    <row r="77" spans="1:23" x14ac:dyDescent="0.2">
      <c r="A77" s="116"/>
      <c r="B77" s="116"/>
      <c r="C77" s="93"/>
      <c r="D77" s="93"/>
      <c r="E77" s="93"/>
      <c r="F77" s="93"/>
      <c r="G77" s="93"/>
      <c r="H77" s="93"/>
      <c r="I77" s="93"/>
      <c r="J77" s="93"/>
      <c r="K77" s="93"/>
      <c r="L77" s="116"/>
      <c r="M77" s="116"/>
      <c r="N77" s="116"/>
      <c r="O77" s="65"/>
      <c r="P77" s="65"/>
      <c r="Q77" s="65"/>
      <c r="R77" s="65"/>
      <c r="S77" s="65"/>
      <c r="T77" s="65"/>
      <c r="U77" s="65"/>
      <c r="V77" s="65"/>
      <c r="W77" s="65"/>
    </row>
    <row r="78" spans="1:23" x14ac:dyDescent="0.2">
      <c r="A78" s="116"/>
      <c r="B78" s="116"/>
      <c r="C78" s="93"/>
      <c r="D78" s="93"/>
      <c r="E78" s="93"/>
      <c r="F78" s="93"/>
      <c r="G78" s="93"/>
      <c r="H78" s="93"/>
      <c r="I78" s="93"/>
      <c r="J78" s="93"/>
      <c r="K78" s="93"/>
      <c r="L78" s="116"/>
      <c r="M78" s="116"/>
      <c r="N78" s="116"/>
      <c r="O78" s="65"/>
      <c r="P78" s="65"/>
      <c r="Q78" s="65"/>
      <c r="R78" s="65"/>
      <c r="S78" s="65"/>
      <c r="T78" s="65"/>
      <c r="U78" s="65"/>
      <c r="V78" s="65"/>
      <c r="W78" s="65"/>
    </row>
    <row r="79" spans="1:23" x14ac:dyDescent="0.2">
      <c r="A79" s="116"/>
      <c r="B79" s="116"/>
      <c r="C79" s="93"/>
      <c r="D79" s="93"/>
      <c r="E79" s="93"/>
      <c r="F79" s="93"/>
      <c r="G79" s="93"/>
      <c r="H79" s="93"/>
      <c r="I79" s="93"/>
      <c r="J79" s="93"/>
      <c r="K79" s="93"/>
      <c r="L79" s="116"/>
      <c r="M79" s="116"/>
      <c r="N79" s="116"/>
      <c r="O79" s="65"/>
      <c r="P79" s="65"/>
      <c r="Q79" s="65"/>
      <c r="R79" s="65"/>
      <c r="S79" s="65"/>
      <c r="T79" s="65"/>
      <c r="U79" s="65"/>
      <c r="V79" s="65"/>
      <c r="W79" s="65"/>
    </row>
    <row r="80" spans="1:23" x14ac:dyDescent="0.2">
      <c r="A80" s="116"/>
      <c r="B80" s="116"/>
      <c r="C80" s="93"/>
      <c r="D80" s="93"/>
      <c r="E80" s="93"/>
      <c r="F80" s="93"/>
      <c r="G80" s="93"/>
      <c r="H80" s="93"/>
      <c r="I80" s="93"/>
      <c r="J80" s="93"/>
      <c r="K80" s="93"/>
      <c r="L80" s="517"/>
      <c r="M80" s="116"/>
      <c r="N80" s="116"/>
      <c r="O80" s="65"/>
      <c r="P80" s="65"/>
      <c r="Q80" s="65"/>
      <c r="R80" s="65"/>
      <c r="S80" s="65"/>
      <c r="T80" s="65"/>
      <c r="U80" s="65"/>
      <c r="V80" s="65"/>
      <c r="W80" s="65"/>
    </row>
    <row r="81" spans="1:23" x14ac:dyDescent="0.2">
      <c r="A81" s="116"/>
      <c r="B81" s="116"/>
      <c r="C81" s="93"/>
      <c r="D81" s="93"/>
      <c r="E81" s="93"/>
      <c r="F81" s="93"/>
      <c r="G81" s="93"/>
      <c r="H81" s="93"/>
      <c r="I81" s="93"/>
      <c r="J81" s="93"/>
      <c r="K81" s="93"/>
      <c r="L81" s="116"/>
      <c r="M81" s="116"/>
      <c r="N81" s="116"/>
      <c r="O81" s="116"/>
      <c r="P81" s="116"/>
      <c r="Q81" s="65"/>
      <c r="R81" s="65"/>
      <c r="S81" s="65"/>
      <c r="T81" s="65"/>
      <c r="U81" s="65"/>
      <c r="V81" s="65"/>
      <c r="W81" s="65"/>
    </row>
    <row r="82" spans="1:23" x14ac:dyDescent="0.2">
      <c r="A82" s="116"/>
      <c r="B82" s="116"/>
      <c r="C82" s="93"/>
      <c r="D82" s="93"/>
      <c r="E82" s="93"/>
      <c r="F82" s="93"/>
      <c r="G82" s="93"/>
      <c r="H82" s="93"/>
      <c r="I82" s="93"/>
      <c r="J82" s="93"/>
      <c r="K82" s="93"/>
      <c r="L82" s="116"/>
      <c r="M82" s="116"/>
      <c r="N82" s="116"/>
      <c r="O82" s="116"/>
      <c r="P82" s="116"/>
      <c r="Q82" s="65"/>
      <c r="R82" s="65"/>
      <c r="S82" s="65"/>
      <c r="T82" s="65"/>
      <c r="U82" s="65"/>
      <c r="V82" s="65"/>
      <c r="W82" s="65"/>
    </row>
    <row r="83" spans="1:23" x14ac:dyDescent="0.2">
      <c r="A83" s="116"/>
      <c r="B83" s="116"/>
      <c r="C83" s="116"/>
      <c r="D83" s="116"/>
      <c r="E83" s="116"/>
      <c r="F83" s="116"/>
      <c r="G83" s="116"/>
      <c r="H83" s="116"/>
      <c r="I83" s="116"/>
      <c r="J83" s="116"/>
      <c r="K83" s="116"/>
      <c r="L83" s="116"/>
      <c r="M83" s="116"/>
      <c r="N83" s="116"/>
      <c r="O83" s="116"/>
      <c r="P83" s="116"/>
      <c r="Q83" s="65"/>
      <c r="R83" s="65"/>
      <c r="S83" s="65"/>
      <c r="T83" s="65"/>
      <c r="U83" s="65"/>
      <c r="V83" s="65"/>
      <c r="W83" s="65"/>
    </row>
    <row r="84" spans="1:23" x14ac:dyDescent="0.2">
      <c r="A84" s="116"/>
      <c r="B84" s="116"/>
      <c r="C84" s="116"/>
      <c r="D84" s="116"/>
      <c r="E84" s="116"/>
      <c r="F84" s="116"/>
      <c r="G84" s="116"/>
      <c r="H84" s="116"/>
      <c r="I84" s="116"/>
      <c r="J84" s="116"/>
      <c r="K84" s="116"/>
      <c r="L84" s="116"/>
      <c r="M84" s="116"/>
      <c r="N84" s="116"/>
      <c r="O84" s="116"/>
      <c r="P84" s="116"/>
      <c r="Q84" s="65"/>
      <c r="R84" s="65"/>
      <c r="S84" s="65"/>
      <c r="T84" s="65"/>
      <c r="U84" s="65"/>
      <c r="V84" s="65"/>
      <c r="W84" s="65"/>
    </row>
  </sheetData>
  <mergeCells count="10">
    <mergeCell ref="R1:S1"/>
    <mergeCell ref="R43:S43"/>
    <mergeCell ref="A5:C7"/>
    <mergeCell ref="C3:O3"/>
    <mergeCell ref="E5:L5"/>
    <mergeCell ref="N5:S5"/>
    <mergeCell ref="E6:H6"/>
    <mergeCell ref="I6:L6"/>
    <mergeCell ref="N6:P6"/>
    <mergeCell ref="Q6:S6"/>
  </mergeCells>
  <phoneticPr fontId="23" type="noConversion"/>
  <pageMargins left="0.59055118110236227" right="0.59055118110236227" top="0.39370078740157483" bottom="0.59055118110236227" header="0.31496062992125984" footer="0.31496062992125984"/>
  <pageSetup paperSize="9" scale="96" fitToHeight="2"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Q43"/>
  <sheetViews>
    <sheetView showGridLines="0" workbookViewId="0"/>
  </sheetViews>
  <sheetFormatPr defaultColWidth="11.42578125" defaultRowHeight="12.75" x14ac:dyDescent="0.2"/>
  <cols>
    <col min="1" max="1" width="5.7109375" style="65" customWidth="1"/>
    <col min="2" max="2" width="0.85546875" style="65" customWidth="1"/>
    <col min="3" max="3" width="11.7109375" style="65" customWidth="1"/>
    <col min="4" max="4" width="0.85546875" style="65" customWidth="1"/>
    <col min="5" max="10" width="7.7109375" style="65" customWidth="1"/>
    <col min="11" max="11" width="0.85546875" style="65" customWidth="1"/>
    <col min="12" max="17" width="10.140625" style="65" customWidth="1"/>
    <col min="18" max="16384" width="11.42578125" style="65"/>
  </cols>
  <sheetData>
    <row r="1" spans="1:17" s="45" customFormat="1" ht="18.75" customHeight="1" x14ac:dyDescent="0.2">
      <c r="A1" s="64" t="str">
        <f>'01'!A1</f>
        <v>Boletim Estatístico da Previdência Social - Vol. 19 Nº 09</v>
      </c>
      <c r="M1" s="162"/>
      <c r="N1" s="162"/>
      <c r="P1" s="1205">
        <f>'01'!K1</f>
        <v>41883</v>
      </c>
      <c r="Q1" s="1205"/>
    </row>
    <row r="2" spans="1:17" ht="5.25" customHeight="1" x14ac:dyDescent="0.2">
      <c r="D2" s="67"/>
      <c r="E2" s="1"/>
      <c r="F2" s="1"/>
      <c r="G2" s="1"/>
      <c r="H2" s="1"/>
      <c r="I2" s="1"/>
      <c r="J2" s="1"/>
      <c r="K2" s="1"/>
      <c r="L2" s="1"/>
      <c r="M2" s="1"/>
      <c r="N2" s="1"/>
      <c r="O2" s="2"/>
      <c r="P2" s="2"/>
      <c r="Q2" s="66"/>
    </row>
    <row r="3" spans="1:17" ht="18" customHeight="1" x14ac:dyDescent="0.2">
      <c r="A3" s="919" t="s">
        <v>80</v>
      </c>
      <c r="B3" s="157"/>
      <c r="C3" s="1134" t="s">
        <v>503</v>
      </c>
      <c r="D3" s="1135"/>
      <c r="E3" s="1135"/>
      <c r="F3" s="1135"/>
      <c r="G3" s="1135"/>
      <c r="H3" s="1135"/>
      <c r="I3" s="1135"/>
      <c r="J3" s="1135"/>
      <c r="K3" s="1135"/>
      <c r="L3" s="1135"/>
      <c r="M3" s="1135"/>
      <c r="N3" s="1136"/>
      <c r="O3"/>
      <c r="P3" s="66"/>
    </row>
    <row r="4" spans="1:17" ht="9.6" customHeight="1" x14ac:dyDescent="0.2">
      <c r="D4" s="69"/>
      <c r="E4" s="1"/>
      <c r="F4" s="1"/>
      <c r="G4" s="69"/>
      <c r="H4" s="69"/>
      <c r="I4" s="69"/>
      <c r="J4" s="69"/>
      <c r="K4" s="69"/>
      <c r="M4" s="66"/>
      <c r="N4" s="66"/>
      <c r="O4" s="66"/>
    </row>
    <row r="5" spans="1:17" ht="15" customHeight="1" x14ac:dyDescent="0.2">
      <c r="A5" s="1234" t="s">
        <v>206</v>
      </c>
      <c r="B5" s="1234"/>
      <c r="C5" s="1234"/>
      <c r="D5" s="552"/>
      <c r="E5" s="1200" t="s">
        <v>98</v>
      </c>
      <c r="F5" s="1201"/>
      <c r="G5" s="1201"/>
      <c r="H5" s="1201"/>
      <c r="I5" s="1201"/>
      <c r="J5" s="1202"/>
      <c r="K5" s="552"/>
      <c r="L5" s="1200" t="s">
        <v>504</v>
      </c>
      <c r="M5" s="1201"/>
      <c r="N5" s="1201"/>
      <c r="O5" s="1201"/>
      <c r="P5" s="1201"/>
      <c r="Q5" s="1202"/>
    </row>
    <row r="6" spans="1:17" ht="15" customHeight="1" x14ac:dyDescent="0.2">
      <c r="A6" s="1234"/>
      <c r="B6" s="1234"/>
      <c r="C6" s="1234"/>
      <c r="D6" s="552"/>
      <c r="E6" s="1240" t="s">
        <v>505</v>
      </c>
      <c r="F6" s="1241"/>
      <c r="G6" s="1241"/>
      <c r="H6" s="1241"/>
      <c r="I6" s="1241"/>
      <c r="J6" s="1242"/>
      <c r="K6" s="557"/>
      <c r="L6" s="1240" t="s">
        <v>505</v>
      </c>
      <c r="M6" s="1241"/>
      <c r="N6" s="1241"/>
      <c r="O6" s="1241"/>
      <c r="P6" s="1241"/>
      <c r="Q6" s="1242"/>
    </row>
    <row r="7" spans="1:17" ht="15" customHeight="1" x14ac:dyDescent="0.2">
      <c r="A7" s="1234"/>
      <c r="B7" s="1234"/>
      <c r="C7" s="1234"/>
      <c r="D7" s="552"/>
      <c r="E7" s="945" t="s">
        <v>119</v>
      </c>
      <c r="F7" s="934" t="s">
        <v>39</v>
      </c>
      <c r="G7" s="934" t="s">
        <v>506</v>
      </c>
      <c r="H7" s="934" t="s">
        <v>507</v>
      </c>
      <c r="I7" s="934" t="s">
        <v>508</v>
      </c>
      <c r="J7" s="933" t="s">
        <v>509</v>
      </c>
      <c r="K7" s="557"/>
      <c r="L7" s="945" t="s">
        <v>119</v>
      </c>
      <c r="M7" s="934" t="s">
        <v>39</v>
      </c>
      <c r="N7" s="934" t="s">
        <v>506</v>
      </c>
      <c r="O7" s="934" t="s">
        <v>507</v>
      </c>
      <c r="P7" s="934" t="s">
        <v>508</v>
      </c>
      <c r="Q7" s="933"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511348</v>
      </c>
      <c r="F9" s="691">
        <v>2623</v>
      </c>
      <c r="G9" s="691">
        <v>263943</v>
      </c>
      <c r="H9" s="691">
        <v>238605</v>
      </c>
      <c r="I9" s="691">
        <v>6165</v>
      </c>
      <c r="J9" s="692">
        <v>12</v>
      </c>
      <c r="K9" s="723"/>
      <c r="L9" s="688">
        <v>540108473.02000022</v>
      </c>
      <c r="M9" s="691">
        <v>1321990.4300000481</v>
      </c>
      <c r="N9" s="691">
        <v>191094732</v>
      </c>
      <c r="O9" s="691">
        <v>323217221.55999988</v>
      </c>
      <c r="P9" s="691">
        <v>24325387.250000156</v>
      </c>
      <c r="Q9" s="692">
        <v>149141.78000000128</v>
      </c>
    </row>
    <row r="10" spans="1:17" ht="12" customHeight="1" x14ac:dyDescent="0.2">
      <c r="A10" s="232" t="s">
        <v>47</v>
      </c>
      <c r="B10" s="72"/>
      <c r="C10" s="265"/>
      <c r="D10" s="14"/>
      <c r="E10" s="699">
        <v>27635</v>
      </c>
      <c r="F10" s="704">
        <v>98</v>
      </c>
      <c r="G10" s="704">
        <v>19831</v>
      </c>
      <c r="H10" s="704">
        <v>7535</v>
      </c>
      <c r="I10" s="704">
        <v>171</v>
      </c>
      <c r="J10" s="705">
        <v>0</v>
      </c>
      <c r="K10" s="724"/>
      <c r="L10" s="699">
        <v>25008216.920000039</v>
      </c>
      <c r="M10" s="704">
        <v>45990.549999999857</v>
      </c>
      <c r="N10" s="704">
        <v>14357644</v>
      </c>
      <c r="O10" s="704">
        <v>9933291.6399999913</v>
      </c>
      <c r="P10" s="704">
        <v>671290.73000004806</v>
      </c>
      <c r="Q10" s="705">
        <v>0</v>
      </c>
    </row>
    <row r="11" spans="1:17" ht="12" customHeight="1" x14ac:dyDescent="0.2">
      <c r="A11" s="226" t="s">
        <v>48</v>
      </c>
      <c r="B11" s="6"/>
      <c r="C11" s="262"/>
      <c r="D11" s="14"/>
      <c r="E11" s="689">
        <v>3926</v>
      </c>
      <c r="F11" s="693">
        <v>21</v>
      </c>
      <c r="G11" s="693">
        <v>2645</v>
      </c>
      <c r="H11" s="693">
        <v>1245</v>
      </c>
      <c r="I11" s="693">
        <v>15</v>
      </c>
      <c r="J11" s="694">
        <v>0</v>
      </c>
      <c r="K11" s="724"/>
      <c r="L11" s="689">
        <v>3510951.2000000351</v>
      </c>
      <c r="M11" s="693">
        <v>8696.6400000005997</v>
      </c>
      <c r="N11" s="693">
        <v>1914980</v>
      </c>
      <c r="O11" s="693">
        <v>1528755.1400000402</v>
      </c>
      <c r="P11" s="693">
        <v>58519.419999994287</v>
      </c>
      <c r="Q11" s="694">
        <v>0</v>
      </c>
    </row>
    <row r="12" spans="1:17" ht="12" customHeight="1" x14ac:dyDescent="0.2">
      <c r="A12" s="226" t="s">
        <v>49</v>
      </c>
      <c r="B12" s="6"/>
      <c r="C12" s="262"/>
      <c r="D12" s="14"/>
      <c r="E12" s="689">
        <v>1697</v>
      </c>
      <c r="F12" s="693">
        <v>14</v>
      </c>
      <c r="G12" s="693">
        <v>1407</v>
      </c>
      <c r="H12" s="693">
        <v>270</v>
      </c>
      <c r="I12" s="693">
        <v>6</v>
      </c>
      <c r="J12" s="694">
        <v>0</v>
      </c>
      <c r="K12" s="724"/>
      <c r="L12" s="689">
        <v>1380581.6100000006</v>
      </c>
      <c r="M12" s="693">
        <v>5188.1800000001704</v>
      </c>
      <c r="N12" s="693">
        <v>1018668</v>
      </c>
      <c r="O12" s="693">
        <v>331835.76999999286</v>
      </c>
      <c r="P12" s="693">
        <v>24889.660000007592</v>
      </c>
      <c r="Q12" s="694">
        <v>0</v>
      </c>
    </row>
    <row r="13" spans="1:17" ht="12" customHeight="1" x14ac:dyDescent="0.2">
      <c r="A13" s="226" t="s">
        <v>50</v>
      </c>
      <c r="B13" s="6"/>
      <c r="C13" s="262"/>
      <c r="D13" s="14"/>
      <c r="E13" s="689">
        <v>4792</v>
      </c>
      <c r="F13" s="693">
        <v>2</v>
      </c>
      <c r="G13" s="693">
        <v>3168</v>
      </c>
      <c r="H13" s="693">
        <v>1572</v>
      </c>
      <c r="I13" s="693">
        <v>50</v>
      </c>
      <c r="J13" s="694">
        <v>0</v>
      </c>
      <c r="K13" s="724"/>
      <c r="L13" s="689">
        <v>4667166.2199999876</v>
      </c>
      <c r="M13" s="693">
        <v>1180.8399999998501</v>
      </c>
      <c r="N13" s="693">
        <v>2293632</v>
      </c>
      <c r="O13" s="693">
        <v>2174708.789999973</v>
      </c>
      <c r="P13" s="693">
        <v>197644.59000001449</v>
      </c>
      <c r="Q13" s="694">
        <v>0</v>
      </c>
    </row>
    <row r="14" spans="1:17" ht="12" customHeight="1" x14ac:dyDescent="0.2">
      <c r="A14" s="226" t="s">
        <v>51</v>
      </c>
      <c r="B14" s="6"/>
      <c r="C14" s="262"/>
      <c r="D14" s="14"/>
      <c r="E14" s="689">
        <v>931</v>
      </c>
      <c r="F14" s="693">
        <v>7</v>
      </c>
      <c r="G14" s="693">
        <v>695</v>
      </c>
      <c r="H14" s="693">
        <v>222</v>
      </c>
      <c r="I14" s="693">
        <v>7</v>
      </c>
      <c r="J14" s="694">
        <v>0</v>
      </c>
      <c r="K14" s="724"/>
      <c r="L14" s="689">
        <v>819105.17999999574</v>
      </c>
      <c r="M14" s="693">
        <v>4255.6600000001499</v>
      </c>
      <c r="N14" s="693">
        <v>503180</v>
      </c>
      <c r="O14" s="693">
        <v>284756.28999999521</v>
      </c>
      <c r="P14" s="693">
        <v>26913.2300000004</v>
      </c>
      <c r="Q14" s="694">
        <v>0</v>
      </c>
    </row>
    <row r="15" spans="1:17" ht="12" customHeight="1" x14ac:dyDescent="0.2">
      <c r="A15" s="226" t="s">
        <v>52</v>
      </c>
      <c r="B15" s="6"/>
      <c r="C15" s="262"/>
      <c r="D15" s="14"/>
      <c r="E15" s="689">
        <v>12592</v>
      </c>
      <c r="F15" s="693">
        <v>47</v>
      </c>
      <c r="G15" s="693">
        <v>9244</v>
      </c>
      <c r="H15" s="693">
        <v>3228</v>
      </c>
      <c r="I15" s="693">
        <v>73</v>
      </c>
      <c r="J15" s="694">
        <v>0</v>
      </c>
      <c r="K15" s="724"/>
      <c r="L15" s="689">
        <v>11357206.200000042</v>
      </c>
      <c r="M15" s="693">
        <v>23488.699999999299</v>
      </c>
      <c r="N15" s="693">
        <v>6692656</v>
      </c>
      <c r="O15" s="693">
        <v>4355043.4500000197</v>
      </c>
      <c r="P15" s="693">
        <v>286018.05000002269</v>
      </c>
      <c r="Q15" s="694">
        <v>0</v>
      </c>
    </row>
    <row r="16" spans="1:17" ht="12" customHeight="1" x14ac:dyDescent="0.2">
      <c r="A16" s="226" t="s">
        <v>53</v>
      </c>
      <c r="B16" s="6"/>
      <c r="C16" s="262"/>
      <c r="D16" s="14"/>
      <c r="E16" s="689">
        <v>1159</v>
      </c>
      <c r="F16" s="693">
        <v>2</v>
      </c>
      <c r="G16" s="693">
        <v>892</v>
      </c>
      <c r="H16" s="693">
        <v>258</v>
      </c>
      <c r="I16" s="693">
        <v>7</v>
      </c>
      <c r="J16" s="694">
        <v>0</v>
      </c>
      <c r="K16" s="724"/>
      <c r="L16" s="689">
        <v>1015457.4600000062</v>
      </c>
      <c r="M16" s="693">
        <v>1020.83999999985</v>
      </c>
      <c r="N16" s="693">
        <v>645808</v>
      </c>
      <c r="O16" s="693">
        <v>342371.32000000193</v>
      </c>
      <c r="P16" s="693">
        <v>26257.300000004499</v>
      </c>
      <c r="Q16" s="694">
        <v>0</v>
      </c>
    </row>
    <row r="17" spans="1:17" ht="12" customHeight="1" x14ac:dyDescent="0.2">
      <c r="A17" s="226" t="s">
        <v>54</v>
      </c>
      <c r="B17" s="6"/>
      <c r="C17" s="262"/>
      <c r="D17" s="14"/>
      <c r="E17" s="689">
        <v>2538</v>
      </c>
      <c r="F17" s="693">
        <v>5</v>
      </c>
      <c r="G17" s="693">
        <v>1780</v>
      </c>
      <c r="H17" s="693">
        <v>740</v>
      </c>
      <c r="I17" s="693">
        <v>13</v>
      </c>
      <c r="J17" s="694">
        <v>0</v>
      </c>
      <c r="K17" s="724"/>
      <c r="L17" s="689">
        <v>2257749.0499999723</v>
      </c>
      <c r="M17" s="693">
        <v>2159.68999999994</v>
      </c>
      <c r="N17" s="693">
        <v>1288720</v>
      </c>
      <c r="O17" s="693">
        <v>915820.87999996834</v>
      </c>
      <c r="P17" s="693">
        <v>51048.480000004201</v>
      </c>
      <c r="Q17" s="694">
        <v>0</v>
      </c>
    </row>
    <row r="18" spans="1:17" ht="12" customHeight="1" x14ac:dyDescent="0.2">
      <c r="A18" s="232" t="s">
        <v>55</v>
      </c>
      <c r="B18" s="72"/>
      <c r="C18" s="265"/>
      <c r="D18" s="74"/>
      <c r="E18" s="699">
        <v>116255</v>
      </c>
      <c r="F18" s="704">
        <v>443</v>
      </c>
      <c r="G18" s="704">
        <v>86688</v>
      </c>
      <c r="H18" s="704">
        <v>28356</v>
      </c>
      <c r="I18" s="704">
        <v>766</v>
      </c>
      <c r="J18" s="705">
        <v>2</v>
      </c>
      <c r="K18" s="704"/>
      <c r="L18" s="699">
        <v>102493307.4200004</v>
      </c>
      <c r="M18" s="704">
        <v>204079.57999998852</v>
      </c>
      <c r="N18" s="704">
        <v>62762112</v>
      </c>
      <c r="O18" s="704">
        <v>36464251.920000449</v>
      </c>
      <c r="P18" s="704">
        <v>3025975.3999999603</v>
      </c>
      <c r="Q18" s="705">
        <v>36888.519999988406</v>
      </c>
    </row>
    <row r="19" spans="1:17" ht="12" customHeight="1" x14ac:dyDescent="0.2">
      <c r="A19" s="226" t="s">
        <v>56</v>
      </c>
      <c r="B19" s="6"/>
      <c r="C19" s="262"/>
      <c r="D19" s="14"/>
      <c r="E19" s="689">
        <v>13272</v>
      </c>
      <c r="F19" s="693">
        <v>21</v>
      </c>
      <c r="G19" s="693">
        <v>11245</v>
      </c>
      <c r="H19" s="693">
        <v>1944</v>
      </c>
      <c r="I19" s="693">
        <v>62</v>
      </c>
      <c r="J19" s="694">
        <v>0</v>
      </c>
      <c r="K19" s="724"/>
      <c r="L19" s="689">
        <v>10953543.580000017</v>
      </c>
      <c r="M19" s="693">
        <v>9032.6000000010208</v>
      </c>
      <c r="N19" s="693">
        <v>8141380</v>
      </c>
      <c r="O19" s="693">
        <v>2556765.6200000402</v>
      </c>
      <c r="P19" s="693">
        <v>246365.3599999774</v>
      </c>
      <c r="Q19" s="694">
        <v>0</v>
      </c>
    </row>
    <row r="20" spans="1:17" s="73" customFormat="1" ht="12" customHeight="1" x14ac:dyDescent="0.2">
      <c r="A20" s="226" t="s">
        <v>57</v>
      </c>
      <c r="B20" s="6"/>
      <c r="C20" s="262"/>
      <c r="D20" s="14"/>
      <c r="E20" s="689">
        <v>7734</v>
      </c>
      <c r="F20" s="693">
        <v>28</v>
      </c>
      <c r="G20" s="693">
        <v>6197</v>
      </c>
      <c r="H20" s="693">
        <v>1490</v>
      </c>
      <c r="I20" s="693">
        <v>19</v>
      </c>
      <c r="J20" s="694">
        <v>0</v>
      </c>
      <c r="K20" s="724"/>
      <c r="L20" s="689">
        <v>6418546.3200000925</v>
      </c>
      <c r="M20" s="693">
        <v>11709.229999998601</v>
      </c>
      <c r="N20" s="693">
        <v>4486628</v>
      </c>
      <c r="O20" s="693">
        <v>1843293.570000102</v>
      </c>
      <c r="P20" s="693">
        <v>76915.519999992117</v>
      </c>
      <c r="Q20" s="694">
        <v>0</v>
      </c>
    </row>
    <row r="21" spans="1:17" ht="12" customHeight="1" x14ac:dyDescent="0.2">
      <c r="A21" s="226" t="s">
        <v>58</v>
      </c>
      <c r="B21" s="6"/>
      <c r="C21" s="262"/>
      <c r="D21" s="14"/>
      <c r="E21" s="689">
        <v>18425</v>
      </c>
      <c r="F21" s="693">
        <v>35</v>
      </c>
      <c r="G21" s="693">
        <v>13877</v>
      </c>
      <c r="H21" s="693">
        <v>4369</v>
      </c>
      <c r="I21" s="693">
        <v>143</v>
      </c>
      <c r="J21" s="694">
        <v>1</v>
      </c>
      <c r="K21" s="724"/>
      <c r="L21" s="689">
        <v>16104841.270000054</v>
      </c>
      <c r="M21" s="693">
        <v>14944.7399999998</v>
      </c>
      <c r="N21" s="693">
        <v>10046948</v>
      </c>
      <c r="O21" s="693">
        <v>5468740.3200000711</v>
      </c>
      <c r="P21" s="693">
        <v>566781.41999998316</v>
      </c>
      <c r="Q21" s="694">
        <v>7426.7899999991096</v>
      </c>
    </row>
    <row r="22" spans="1:17" ht="12" customHeight="1" x14ac:dyDescent="0.2">
      <c r="A22" s="226" t="s">
        <v>59</v>
      </c>
      <c r="B22" s="6"/>
      <c r="C22" s="262"/>
      <c r="D22" s="14"/>
      <c r="E22" s="689">
        <v>7664</v>
      </c>
      <c r="F22" s="693">
        <v>104</v>
      </c>
      <c r="G22" s="693">
        <v>5281</v>
      </c>
      <c r="H22" s="693">
        <v>2230</v>
      </c>
      <c r="I22" s="693">
        <v>49</v>
      </c>
      <c r="J22" s="694">
        <v>0</v>
      </c>
      <c r="K22" s="724"/>
      <c r="L22" s="689">
        <v>6858146.4500000542</v>
      </c>
      <c r="M22" s="693">
        <v>49137.639999991297</v>
      </c>
      <c r="N22" s="693">
        <v>3823444</v>
      </c>
      <c r="O22" s="693">
        <v>2793433.5100000561</v>
      </c>
      <c r="P22" s="693">
        <v>192131.3000000077</v>
      </c>
      <c r="Q22" s="694">
        <v>0</v>
      </c>
    </row>
    <row r="23" spans="1:17" ht="12" customHeight="1" x14ac:dyDescent="0.2">
      <c r="A23" s="226" t="s">
        <v>60</v>
      </c>
      <c r="B23" s="6"/>
      <c r="C23" s="262"/>
      <c r="D23" s="14"/>
      <c r="E23" s="689">
        <v>8446</v>
      </c>
      <c r="F23" s="693">
        <v>28</v>
      </c>
      <c r="G23" s="693">
        <v>6237</v>
      </c>
      <c r="H23" s="693">
        <v>2131</v>
      </c>
      <c r="I23" s="693">
        <v>50</v>
      </c>
      <c r="J23" s="694">
        <v>0</v>
      </c>
      <c r="K23" s="724"/>
      <c r="L23" s="689">
        <v>7340273.1400000211</v>
      </c>
      <c r="M23" s="693">
        <v>13157.9299999988</v>
      </c>
      <c r="N23" s="693">
        <v>4515588</v>
      </c>
      <c r="O23" s="693">
        <v>2615167.7400000161</v>
      </c>
      <c r="P23" s="693">
        <v>196359.47000000643</v>
      </c>
      <c r="Q23" s="694">
        <v>0</v>
      </c>
    </row>
    <row r="24" spans="1:17" ht="12" customHeight="1" x14ac:dyDescent="0.2">
      <c r="A24" s="226" t="s">
        <v>61</v>
      </c>
      <c r="B24" s="6"/>
      <c r="C24" s="262"/>
      <c r="D24" s="14"/>
      <c r="E24" s="689">
        <v>18811</v>
      </c>
      <c r="F24" s="693">
        <v>46</v>
      </c>
      <c r="G24" s="693">
        <v>12729</v>
      </c>
      <c r="H24" s="693">
        <v>5893</v>
      </c>
      <c r="I24" s="693">
        <v>143</v>
      </c>
      <c r="J24" s="694">
        <v>0</v>
      </c>
      <c r="K24" s="724"/>
      <c r="L24" s="689">
        <v>17300107.730000317</v>
      </c>
      <c r="M24" s="693">
        <v>20181.390000000101</v>
      </c>
      <c r="N24" s="693">
        <v>9215796</v>
      </c>
      <c r="O24" s="693">
        <v>7505723.4100003317</v>
      </c>
      <c r="P24" s="693">
        <v>558406.92999998445</v>
      </c>
      <c r="Q24" s="694">
        <v>0</v>
      </c>
    </row>
    <row r="25" spans="1:17" s="73" customFormat="1" ht="12" customHeight="1" x14ac:dyDescent="0.2">
      <c r="A25" s="226" t="s">
        <v>62</v>
      </c>
      <c r="B25" s="6"/>
      <c r="C25" s="262"/>
      <c r="D25" s="14"/>
      <c r="E25" s="689">
        <v>5921</v>
      </c>
      <c r="F25" s="693">
        <v>11</v>
      </c>
      <c r="G25" s="693">
        <v>4340</v>
      </c>
      <c r="H25" s="693">
        <v>1529</v>
      </c>
      <c r="I25" s="693">
        <v>41</v>
      </c>
      <c r="J25" s="694">
        <v>0</v>
      </c>
      <c r="K25" s="724"/>
      <c r="L25" s="689">
        <v>5240199.1599999601</v>
      </c>
      <c r="M25" s="693">
        <v>5705.0699999989001</v>
      </c>
      <c r="N25" s="693">
        <v>3142160</v>
      </c>
      <c r="O25" s="693">
        <v>1929314.0699999619</v>
      </c>
      <c r="P25" s="693">
        <v>163020.01999999941</v>
      </c>
      <c r="Q25" s="694">
        <v>0</v>
      </c>
    </row>
    <row r="26" spans="1:17" s="73" customFormat="1" ht="12" customHeight="1" x14ac:dyDescent="0.2">
      <c r="A26" s="226" t="s">
        <v>63</v>
      </c>
      <c r="B26" s="6"/>
      <c r="C26" s="262"/>
      <c r="D26" s="14"/>
      <c r="E26" s="689">
        <v>5024</v>
      </c>
      <c r="F26" s="693">
        <v>15</v>
      </c>
      <c r="G26" s="693">
        <v>3762</v>
      </c>
      <c r="H26" s="693">
        <v>1206</v>
      </c>
      <c r="I26" s="693">
        <v>41</v>
      </c>
      <c r="J26" s="694">
        <v>0</v>
      </c>
      <c r="K26" s="724"/>
      <c r="L26" s="689">
        <v>4446212.9399999985</v>
      </c>
      <c r="M26" s="693">
        <v>7219.6899999990101</v>
      </c>
      <c r="N26" s="693">
        <v>2723688</v>
      </c>
      <c r="O26" s="693">
        <v>1551965.9200000088</v>
      </c>
      <c r="P26" s="693">
        <v>163339.3299999912</v>
      </c>
      <c r="Q26" s="694">
        <v>0</v>
      </c>
    </row>
    <row r="27" spans="1:17" s="73" customFormat="1" ht="12" customHeight="1" x14ac:dyDescent="0.2">
      <c r="A27" s="226" t="s">
        <v>64</v>
      </c>
      <c r="B27" s="6"/>
      <c r="C27" s="262"/>
      <c r="D27" s="14"/>
      <c r="E27" s="689">
        <v>30958</v>
      </c>
      <c r="F27" s="693">
        <v>155</v>
      </c>
      <c r="G27" s="693">
        <v>23020</v>
      </c>
      <c r="H27" s="693">
        <v>7564</v>
      </c>
      <c r="I27" s="693">
        <v>218</v>
      </c>
      <c r="J27" s="694">
        <v>1</v>
      </c>
      <c r="K27" s="724"/>
      <c r="L27" s="689">
        <v>27831436.829999872</v>
      </c>
      <c r="M27" s="693">
        <v>72991.290000000998</v>
      </c>
      <c r="N27" s="693">
        <v>16666480</v>
      </c>
      <c r="O27" s="693">
        <v>10199847.75999986</v>
      </c>
      <c r="P27" s="693">
        <v>862656.05000001914</v>
      </c>
      <c r="Q27" s="694">
        <v>29461.7299999893</v>
      </c>
    </row>
    <row r="28" spans="1:17" s="73" customFormat="1" ht="12" customHeight="1" x14ac:dyDescent="0.2">
      <c r="A28" s="232" t="s">
        <v>65</v>
      </c>
      <c r="B28" s="72"/>
      <c r="C28" s="265"/>
      <c r="D28" s="74"/>
      <c r="E28" s="699">
        <v>231027</v>
      </c>
      <c r="F28" s="704">
        <v>1149</v>
      </c>
      <c r="G28" s="704">
        <v>94326</v>
      </c>
      <c r="H28" s="704">
        <v>131633</v>
      </c>
      <c r="I28" s="704">
        <v>3914</v>
      </c>
      <c r="J28" s="705">
        <v>5</v>
      </c>
      <c r="K28" s="724"/>
      <c r="L28" s="699">
        <v>269939181.80000031</v>
      </c>
      <c r="M28" s="704">
        <v>606991.55000005034</v>
      </c>
      <c r="N28" s="704">
        <v>68292024</v>
      </c>
      <c r="O28" s="704">
        <v>185552498.73000005</v>
      </c>
      <c r="P28" s="704">
        <v>15430666.290000178</v>
      </c>
      <c r="Q28" s="705">
        <v>57001.230000004172</v>
      </c>
    </row>
    <row r="29" spans="1:17" s="73" customFormat="1" ht="12" customHeight="1" x14ac:dyDescent="0.2">
      <c r="A29" s="226" t="s">
        <v>66</v>
      </c>
      <c r="B29" s="6"/>
      <c r="C29" s="262"/>
      <c r="D29" s="14"/>
      <c r="E29" s="689">
        <v>63251</v>
      </c>
      <c r="F29" s="693">
        <v>140</v>
      </c>
      <c r="G29" s="693">
        <v>35572</v>
      </c>
      <c r="H29" s="693">
        <v>26925</v>
      </c>
      <c r="I29" s="693">
        <v>613</v>
      </c>
      <c r="J29" s="694">
        <v>1</v>
      </c>
      <c r="K29" s="724"/>
      <c r="L29" s="689">
        <v>62719150.160001457</v>
      </c>
      <c r="M29" s="693">
        <v>71673.549999993294</v>
      </c>
      <c r="N29" s="693">
        <v>25754128</v>
      </c>
      <c r="O29" s="693">
        <v>34424577.420001529</v>
      </c>
      <c r="P29" s="693">
        <v>2454490.2899999283</v>
      </c>
      <c r="Q29" s="694">
        <v>14280.900000006</v>
      </c>
    </row>
    <row r="30" spans="1:17" ht="12" customHeight="1" x14ac:dyDescent="0.2">
      <c r="A30" s="226" t="s">
        <v>67</v>
      </c>
      <c r="B30" s="6"/>
      <c r="C30" s="262"/>
      <c r="D30" s="14"/>
      <c r="E30" s="689">
        <v>9244</v>
      </c>
      <c r="F30" s="693">
        <v>40</v>
      </c>
      <c r="G30" s="693">
        <v>4965</v>
      </c>
      <c r="H30" s="693">
        <v>4126</v>
      </c>
      <c r="I30" s="693">
        <v>113</v>
      </c>
      <c r="J30" s="694">
        <v>0</v>
      </c>
      <c r="K30" s="724"/>
      <c r="L30" s="689">
        <v>9508943.1999999285</v>
      </c>
      <c r="M30" s="693">
        <v>19765.839999998501</v>
      </c>
      <c r="N30" s="693">
        <v>3594660</v>
      </c>
      <c r="O30" s="693">
        <v>5450917.1399999652</v>
      </c>
      <c r="P30" s="693">
        <v>443600.21999996534</v>
      </c>
      <c r="Q30" s="694">
        <v>0</v>
      </c>
    </row>
    <row r="31" spans="1:17" ht="12" customHeight="1" x14ac:dyDescent="0.2">
      <c r="A31" s="226" t="s">
        <v>68</v>
      </c>
      <c r="B31" s="6"/>
      <c r="C31" s="262"/>
      <c r="D31" s="14"/>
      <c r="E31" s="689">
        <v>41010</v>
      </c>
      <c r="F31" s="693">
        <v>133</v>
      </c>
      <c r="G31" s="693">
        <v>16815</v>
      </c>
      <c r="H31" s="693">
        <v>23255</v>
      </c>
      <c r="I31" s="693">
        <v>807</v>
      </c>
      <c r="J31" s="694">
        <v>0</v>
      </c>
      <c r="K31" s="724"/>
      <c r="L31" s="689">
        <v>48149010.469999306</v>
      </c>
      <c r="M31" s="693">
        <v>72634.280000005601</v>
      </c>
      <c r="N31" s="693">
        <v>12174060</v>
      </c>
      <c r="O31" s="693">
        <v>32733106.11999945</v>
      </c>
      <c r="P31" s="693">
        <v>3169210.0699998541</v>
      </c>
      <c r="Q31" s="694">
        <v>0</v>
      </c>
    </row>
    <row r="32" spans="1:17" ht="12" customHeight="1" x14ac:dyDescent="0.2">
      <c r="A32" s="226" t="s">
        <v>69</v>
      </c>
      <c r="B32" s="6"/>
      <c r="C32" s="262"/>
      <c r="D32" s="14"/>
      <c r="E32" s="689">
        <v>117522</v>
      </c>
      <c r="F32" s="693">
        <v>836</v>
      </c>
      <c r="G32" s="693">
        <v>36974</v>
      </c>
      <c r="H32" s="693">
        <v>77327</v>
      </c>
      <c r="I32" s="693">
        <v>2381</v>
      </c>
      <c r="J32" s="694">
        <v>4</v>
      </c>
      <c r="K32" s="724"/>
      <c r="L32" s="689">
        <v>149562077.96999958</v>
      </c>
      <c r="M32" s="693">
        <v>442917.88000005297</v>
      </c>
      <c r="N32" s="693">
        <v>26769176</v>
      </c>
      <c r="O32" s="693">
        <v>112943898.0499991</v>
      </c>
      <c r="P32" s="693">
        <v>9363365.7100004293</v>
      </c>
      <c r="Q32" s="694">
        <v>42720.329999998175</v>
      </c>
    </row>
    <row r="33" spans="1:17" ht="12" customHeight="1" x14ac:dyDescent="0.2">
      <c r="A33" s="232" t="s">
        <v>70</v>
      </c>
      <c r="B33" s="72"/>
      <c r="C33" s="265"/>
      <c r="D33" s="74"/>
      <c r="E33" s="699">
        <v>99797</v>
      </c>
      <c r="F33" s="704">
        <v>784</v>
      </c>
      <c r="G33" s="704">
        <v>45515</v>
      </c>
      <c r="H33" s="704">
        <v>52653</v>
      </c>
      <c r="I33" s="704">
        <v>843</v>
      </c>
      <c r="J33" s="705">
        <v>2</v>
      </c>
      <c r="K33" s="704"/>
      <c r="L33" s="699">
        <v>104378004.28999996</v>
      </c>
      <c r="M33" s="704">
        <v>389164.640000012</v>
      </c>
      <c r="N33" s="704">
        <v>32952860</v>
      </c>
      <c r="O33" s="704">
        <v>67680948.769999921</v>
      </c>
      <c r="P33" s="704">
        <v>3332985.8200000045</v>
      </c>
      <c r="Q33" s="705">
        <v>22045.060000002399</v>
      </c>
    </row>
    <row r="34" spans="1:17" ht="12" customHeight="1" x14ac:dyDescent="0.2">
      <c r="A34" s="226" t="s">
        <v>71</v>
      </c>
      <c r="B34" s="6"/>
      <c r="C34" s="262"/>
      <c r="D34" s="14"/>
      <c r="E34" s="689">
        <v>31196</v>
      </c>
      <c r="F34" s="693">
        <v>213</v>
      </c>
      <c r="G34" s="693">
        <v>14936</v>
      </c>
      <c r="H34" s="693">
        <v>15800</v>
      </c>
      <c r="I34" s="693">
        <v>247</v>
      </c>
      <c r="J34" s="694">
        <v>0</v>
      </c>
      <c r="K34" s="724"/>
      <c r="L34" s="689">
        <v>31830369.290000003</v>
      </c>
      <c r="M34" s="693">
        <v>104970.070000008</v>
      </c>
      <c r="N34" s="693">
        <v>10813664</v>
      </c>
      <c r="O34" s="693">
        <v>19929322.449999999</v>
      </c>
      <c r="P34" s="693">
        <v>982412.76999999559</v>
      </c>
      <c r="Q34" s="694">
        <v>0</v>
      </c>
    </row>
    <row r="35" spans="1:17" ht="12" customHeight="1" x14ac:dyDescent="0.2">
      <c r="A35" s="226" t="s">
        <v>72</v>
      </c>
      <c r="B35" s="6"/>
      <c r="C35" s="262"/>
      <c r="D35" s="14"/>
      <c r="E35" s="689">
        <v>27790</v>
      </c>
      <c r="F35" s="693">
        <v>326</v>
      </c>
      <c r="G35" s="693">
        <v>10951</v>
      </c>
      <c r="H35" s="693">
        <v>16298</v>
      </c>
      <c r="I35" s="693">
        <v>215</v>
      </c>
      <c r="J35" s="694">
        <v>0</v>
      </c>
      <c r="K35" s="724"/>
      <c r="L35" s="689">
        <v>29688272.560000256</v>
      </c>
      <c r="M35" s="693">
        <v>157726.11000000499</v>
      </c>
      <c r="N35" s="693">
        <v>7928524</v>
      </c>
      <c r="O35" s="693">
        <v>20753584.270000242</v>
      </c>
      <c r="P35" s="693">
        <v>848438.18000000704</v>
      </c>
      <c r="Q35" s="694">
        <v>0</v>
      </c>
    </row>
    <row r="36" spans="1:17" ht="12" customHeight="1" x14ac:dyDescent="0.2">
      <c r="A36" s="226" t="s">
        <v>73</v>
      </c>
      <c r="B36" s="6"/>
      <c r="C36" s="262"/>
      <c r="D36" s="14"/>
      <c r="E36" s="689">
        <v>40811</v>
      </c>
      <c r="F36" s="693">
        <v>245</v>
      </c>
      <c r="G36" s="693">
        <v>19628</v>
      </c>
      <c r="H36" s="693">
        <v>20555</v>
      </c>
      <c r="I36" s="693">
        <v>381</v>
      </c>
      <c r="J36" s="694">
        <v>2</v>
      </c>
      <c r="K36" s="724"/>
      <c r="L36" s="689">
        <v>42859362.4399997</v>
      </c>
      <c r="M36" s="693">
        <v>126468.459999999</v>
      </c>
      <c r="N36" s="693">
        <v>14210672</v>
      </c>
      <c r="O36" s="693">
        <v>26998042.049999692</v>
      </c>
      <c r="P36" s="693">
        <v>1502134.870000002</v>
      </c>
      <c r="Q36" s="694">
        <v>22045.060000002399</v>
      </c>
    </row>
    <row r="37" spans="1:17" ht="12" customHeight="1" x14ac:dyDescent="0.2">
      <c r="A37" s="232" t="s">
        <v>74</v>
      </c>
      <c r="B37" s="72"/>
      <c r="C37" s="265"/>
      <c r="D37" s="74"/>
      <c r="E37" s="699">
        <v>36634</v>
      </c>
      <c r="F37" s="704">
        <v>149</v>
      </c>
      <c r="G37" s="704">
        <v>17583</v>
      </c>
      <c r="H37" s="704">
        <v>18428</v>
      </c>
      <c r="I37" s="704">
        <v>471</v>
      </c>
      <c r="J37" s="705">
        <v>3</v>
      </c>
      <c r="K37" s="724"/>
      <c r="L37" s="699">
        <v>38289762.58999946</v>
      </c>
      <c r="M37" s="704">
        <v>75764.1099999976</v>
      </c>
      <c r="N37" s="704">
        <v>12730092</v>
      </c>
      <c r="O37" s="704">
        <v>23586230.49999949</v>
      </c>
      <c r="P37" s="704">
        <v>1864469.0099999639</v>
      </c>
      <c r="Q37" s="705">
        <v>33206.970000006302</v>
      </c>
    </row>
    <row r="38" spans="1:17" ht="12" customHeight="1" x14ac:dyDescent="0.2">
      <c r="A38" s="226" t="s">
        <v>75</v>
      </c>
      <c r="B38" s="6"/>
      <c r="C38" s="262"/>
      <c r="D38" s="14"/>
      <c r="E38" s="689">
        <v>7692</v>
      </c>
      <c r="F38" s="693">
        <v>29</v>
      </c>
      <c r="G38" s="693">
        <v>3726</v>
      </c>
      <c r="H38" s="693">
        <v>3889</v>
      </c>
      <c r="I38" s="693">
        <v>48</v>
      </c>
      <c r="J38" s="694">
        <v>0</v>
      </c>
      <c r="K38" s="724"/>
      <c r="L38" s="689">
        <v>7673079.9599997895</v>
      </c>
      <c r="M38" s="693">
        <v>13008.7699999986</v>
      </c>
      <c r="N38" s="693">
        <v>2697624</v>
      </c>
      <c r="O38" s="693">
        <v>4773886.6899998132</v>
      </c>
      <c r="P38" s="693">
        <v>188560.49999997742</v>
      </c>
      <c r="Q38" s="694">
        <v>0</v>
      </c>
    </row>
    <row r="39" spans="1:17" ht="12" customHeight="1" x14ac:dyDescent="0.2">
      <c r="A39" s="226" t="s">
        <v>76</v>
      </c>
      <c r="B39" s="6"/>
      <c r="C39" s="262"/>
      <c r="D39" s="14"/>
      <c r="E39" s="689">
        <v>8320</v>
      </c>
      <c r="F39" s="693">
        <v>45</v>
      </c>
      <c r="G39" s="693">
        <v>4158</v>
      </c>
      <c r="H39" s="693">
        <v>4064</v>
      </c>
      <c r="I39" s="693">
        <v>53</v>
      </c>
      <c r="J39" s="694">
        <v>0</v>
      </c>
      <c r="K39" s="724"/>
      <c r="L39" s="689">
        <v>8384957.7499998491</v>
      </c>
      <c r="M39" s="693">
        <v>22439.569999998901</v>
      </c>
      <c r="N39" s="693">
        <v>3010392</v>
      </c>
      <c r="O39" s="693">
        <v>5137972.9599998407</v>
      </c>
      <c r="P39" s="693">
        <v>214153.22000001019</v>
      </c>
      <c r="Q39" s="694">
        <v>0</v>
      </c>
    </row>
    <row r="40" spans="1:17" ht="12" customHeight="1" x14ac:dyDescent="0.2">
      <c r="A40" s="226" t="s">
        <v>77</v>
      </c>
      <c r="B40" s="6"/>
      <c r="C40" s="262"/>
      <c r="D40" s="14"/>
      <c r="E40" s="689">
        <v>12766</v>
      </c>
      <c r="F40" s="693">
        <v>55</v>
      </c>
      <c r="G40" s="693">
        <v>6397</v>
      </c>
      <c r="H40" s="693">
        <v>6185</v>
      </c>
      <c r="I40" s="693">
        <v>129</v>
      </c>
      <c r="J40" s="694">
        <v>0</v>
      </c>
      <c r="K40" s="724"/>
      <c r="L40" s="689">
        <v>12912969.939999893</v>
      </c>
      <c r="M40" s="693">
        <v>29247.3100000015</v>
      </c>
      <c r="N40" s="693">
        <v>4631428</v>
      </c>
      <c r="O40" s="693">
        <v>7743149.3799999068</v>
      </c>
      <c r="P40" s="693">
        <v>509145.24999998492</v>
      </c>
      <c r="Q40" s="694">
        <v>0</v>
      </c>
    </row>
    <row r="41" spans="1:17" ht="12" customHeight="1" x14ac:dyDescent="0.2">
      <c r="A41" s="227" t="s">
        <v>78</v>
      </c>
      <c r="B41" s="267"/>
      <c r="C41" s="268"/>
      <c r="D41" s="14"/>
      <c r="E41" s="690">
        <v>7856</v>
      </c>
      <c r="F41" s="695">
        <v>20</v>
      </c>
      <c r="G41" s="695">
        <v>3302</v>
      </c>
      <c r="H41" s="695">
        <v>4290</v>
      </c>
      <c r="I41" s="695">
        <v>241</v>
      </c>
      <c r="J41" s="696">
        <v>3</v>
      </c>
      <c r="K41" s="724"/>
      <c r="L41" s="690">
        <v>9318754.939999925</v>
      </c>
      <c r="M41" s="695">
        <v>11068.4599999986</v>
      </c>
      <c r="N41" s="695">
        <v>2390648</v>
      </c>
      <c r="O41" s="695">
        <v>5931221.469999928</v>
      </c>
      <c r="P41" s="695">
        <v>952610.03999999142</v>
      </c>
      <c r="Q41" s="696">
        <v>33206.970000006302</v>
      </c>
    </row>
    <row r="42" spans="1:17" ht="11.25" customHeight="1" x14ac:dyDescent="0.2">
      <c r="A42" s="14" t="s">
        <v>222</v>
      </c>
      <c r="C42" s="66"/>
      <c r="G42" s="44"/>
      <c r="H42" s="66"/>
      <c r="I42" s="66"/>
    </row>
    <row r="43" spans="1:17" ht="11.25" customHeight="1" x14ac:dyDescent="0.2"/>
  </sheetData>
  <mergeCells count="7">
    <mergeCell ref="P1:Q1"/>
    <mergeCell ref="A5:C7"/>
    <mergeCell ref="C3:N3"/>
    <mergeCell ref="E5:J5"/>
    <mergeCell ref="L5:Q5"/>
    <mergeCell ref="L6:Q6"/>
    <mergeCell ref="E6:J6"/>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AC14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7" style="65" customWidth="1"/>
    <col min="6" max="6" width="6.85546875" style="65" customWidth="1"/>
    <col min="7" max="7" width="8.7109375" style="65" customWidth="1"/>
    <col min="8" max="10" width="6.85546875" style="65" customWidth="1"/>
    <col min="11" max="11" width="0.85546875" style="65" customWidth="1"/>
    <col min="12" max="12" width="9.7109375" style="65" customWidth="1"/>
    <col min="13" max="13" width="6.85546875" style="65" customWidth="1"/>
    <col min="14" max="14" width="8.7109375" style="65" customWidth="1"/>
    <col min="15" max="15" width="10.5703125" style="65" bestFit="1" customWidth="1"/>
    <col min="16" max="16" width="9.5703125" style="65" customWidth="1"/>
    <col min="17" max="17" width="6.85546875" style="65" customWidth="1"/>
    <col min="18" max="18" width="0.85546875" style="65" customWidth="1"/>
    <col min="19" max="21" width="6.7109375" style="65" customWidth="1"/>
    <col min="22" max="22" width="0.85546875" style="65" customWidth="1"/>
    <col min="23" max="23" width="12.140625" style="65" customWidth="1"/>
    <col min="24" max="24" width="15.42578125" style="45" bestFit="1" customWidth="1"/>
    <col min="25" max="25" width="9.28515625" style="45" customWidth="1"/>
    <col min="26" max="27" width="9.28515625" style="65" customWidth="1"/>
    <col min="28" max="16384" width="11.42578125" style="65"/>
  </cols>
  <sheetData>
    <row r="1" spans="1:25" s="45" customFormat="1" ht="16.5" customHeight="1" x14ac:dyDescent="0.2">
      <c r="A1" s="64" t="str">
        <f>'01'!A1</f>
        <v>Boletim Estatístico da Previdência Social - Vol. 19 Nº 09</v>
      </c>
      <c r="M1" s="162"/>
      <c r="O1" s="18"/>
      <c r="P1" s="18"/>
      <c r="Q1" s="163"/>
      <c r="U1" s="1205">
        <f>'01'!K1</f>
        <v>41883</v>
      </c>
      <c r="V1" s="1205"/>
      <c r="W1" s="1205"/>
    </row>
    <row r="2" spans="1:25" ht="9" customHeight="1" x14ac:dyDescent="0.2">
      <c r="D2" s="67"/>
      <c r="E2" s="1"/>
      <c r="F2" s="1"/>
      <c r="G2" s="1"/>
      <c r="H2" s="1"/>
      <c r="I2" s="1"/>
      <c r="J2" s="1"/>
      <c r="K2" s="1"/>
      <c r="L2" s="1"/>
      <c r="M2" s="1"/>
      <c r="N2" s="2"/>
      <c r="O2" s="2"/>
      <c r="P2" s="2"/>
      <c r="Q2" s="66"/>
      <c r="R2" s="2"/>
      <c r="S2" s="2"/>
      <c r="T2" s="2"/>
      <c r="U2" s="2"/>
      <c r="V2" s="66"/>
    </row>
    <row r="3" spans="1:25" ht="18" customHeight="1" x14ac:dyDescent="0.2">
      <c r="A3" s="919" t="s">
        <v>81</v>
      </c>
      <c r="B3" s="157"/>
      <c r="C3" s="1134" t="s">
        <v>220</v>
      </c>
      <c r="D3" s="1135"/>
      <c r="E3" s="1135"/>
      <c r="F3" s="1135"/>
      <c r="G3" s="1135"/>
      <c r="H3" s="1135"/>
      <c r="I3" s="1135"/>
      <c r="J3" s="1135"/>
      <c r="K3" s="1135"/>
      <c r="L3" s="1135"/>
      <c r="M3" s="1136"/>
      <c r="N3"/>
      <c r="O3"/>
      <c r="P3"/>
      <c r="R3" s="172"/>
      <c r="W3" s="68"/>
      <c r="X3" s="65"/>
      <c r="Y3" s="65"/>
    </row>
    <row r="4" spans="1:25" ht="9" customHeight="1" x14ac:dyDescent="0.2">
      <c r="D4" s="69"/>
      <c r="E4" s="1"/>
      <c r="F4" s="1"/>
      <c r="G4" s="69"/>
      <c r="H4" s="69"/>
      <c r="I4" s="69"/>
      <c r="J4" s="69"/>
      <c r="K4" s="69"/>
      <c r="M4" s="66"/>
      <c r="N4" s="66"/>
      <c r="R4" s="12"/>
      <c r="W4" s="87"/>
    </row>
    <row r="5" spans="1:25" ht="18.600000000000001" customHeight="1" x14ac:dyDescent="0.2">
      <c r="A5" s="1234" t="s">
        <v>206</v>
      </c>
      <c r="B5" s="1234"/>
      <c r="C5" s="1234"/>
      <c r="D5" s="552"/>
      <c r="E5" s="1200" t="s">
        <v>98</v>
      </c>
      <c r="F5" s="1201"/>
      <c r="G5" s="1201"/>
      <c r="H5" s="1201"/>
      <c r="I5" s="1201"/>
      <c r="J5" s="1187"/>
      <c r="K5" s="552"/>
      <c r="L5" s="1200" t="s">
        <v>99</v>
      </c>
      <c r="M5" s="1201"/>
      <c r="N5" s="1201"/>
      <c r="O5" s="1201"/>
      <c r="P5" s="1201"/>
      <c r="Q5" s="1187"/>
      <c r="R5" s="552"/>
      <c r="S5" s="1200" t="s">
        <v>136</v>
      </c>
      <c r="T5" s="1201"/>
      <c r="U5" s="1202"/>
      <c r="V5" s="557"/>
      <c r="W5" s="1234" t="s">
        <v>198</v>
      </c>
    </row>
    <row r="6" spans="1:25" ht="21.75" customHeight="1" x14ac:dyDescent="0.2">
      <c r="A6" s="1234"/>
      <c r="B6" s="1234"/>
      <c r="C6" s="1234"/>
      <c r="D6" s="552"/>
      <c r="E6" s="1251" t="s">
        <v>119</v>
      </c>
      <c r="F6" s="1243" t="s">
        <v>204</v>
      </c>
      <c r="G6" s="1244" t="s">
        <v>205</v>
      </c>
      <c r="H6" s="1203" t="s">
        <v>27</v>
      </c>
      <c r="I6" s="1246"/>
      <c r="J6" s="1247" t="s">
        <v>717</v>
      </c>
      <c r="K6" s="557"/>
      <c r="L6" s="1251" t="s">
        <v>119</v>
      </c>
      <c r="M6" s="1243" t="s">
        <v>204</v>
      </c>
      <c r="N6" s="1244" t="s">
        <v>205</v>
      </c>
      <c r="O6" s="1203" t="s">
        <v>27</v>
      </c>
      <c r="P6" s="1246"/>
      <c r="Q6" s="1247" t="s">
        <v>717</v>
      </c>
      <c r="R6" s="557"/>
      <c r="S6" s="1252" t="s">
        <v>119</v>
      </c>
      <c r="T6" s="1203" t="s">
        <v>27</v>
      </c>
      <c r="U6" s="1204"/>
      <c r="V6" s="557"/>
      <c r="W6" s="1234"/>
      <c r="X6" s="143"/>
      <c r="Y6" s="143"/>
    </row>
    <row r="7" spans="1:25" ht="21.75" customHeight="1" x14ac:dyDescent="0.2">
      <c r="A7" s="1234"/>
      <c r="B7" s="1234"/>
      <c r="C7" s="1234"/>
      <c r="D7" s="552"/>
      <c r="E7" s="1195"/>
      <c r="F7" s="1197"/>
      <c r="G7" s="1245"/>
      <c r="H7" s="946" t="s">
        <v>28</v>
      </c>
      <c r="I7" s="1046" t="s">
        <v>29</v>
      </c>
      <c r="J7" s="1248"/>
      <c r="K7" s="557"/>
      <c r="L7" s="1195"/>
      <c r="M7" s="1197"/>
      <c r="N7" s="1245"/>
      <c r="O7" s="946" t="s">
        <v>28</v>
      </c>
      <c r="P7" s="1046" t="s">
        <v>29</v>
      </c>
      <c r="Q7" s="1248"/>
      <c r="R7" s="557"/>
      <c r="S7" s="1199"/>
      <c r="T7" s="946" t="s">
        <v>28</v>
      </c>
      <c r="U7" s="933" t="s">
        <v>29</v>
      </c>
      <c r="V7" s="557"/>
      <c r="W7" s="1234"/>
      <c r="X7" s="143"/>
      <c r="Y7" s="143"/>
    </row>
    <row r="8" spans="1:25" ht="6" customHeight="1" x14ac:dyDescent="0.2">
      <c r="A8" s="9"/>
      <c r="C8" s="13"/>
      <c r="D8" s="9"/>
      <c r="E8" s="3"/>
      <c r="F8" s="3"/>
      <c r="G8" s="3"/>
      <c r="H8" s="3"/>
      <c r="I8" s="3"/>
      <c r="J8" s="1049"/>
      <c r="K8" s="9"/>
      <c r="L8" s="93"/>
      <c r="M8" s="93"/>
      <c r="N8" s="93"/>
      <c r="O8" s="93"/>
      <c r="P8" s="93"/>
      <c r="Q8" s="1049"/>
      <c r="R8" s="9"/>
      <c r="V8" s="9"/>
      <c r="X8" s="143"/>
      <c r="Y8" s="143"/>
    </row>
    <row r="9" spans="1:25" s="58" customFormat="1" ht="12.75" customHeight="1" x14ac:dyDescent="0.2">
      <c r="A9" s="239" t="s">
        <v>46</v>
      </c>
      <c r="B9" s="240"/>
      <c r="C9" s="258"/>
      <c r="D9" s="137"/>
      <c r="E9" s="269">
        <v>511348</v>
      </c>
      <c r="F9" s="251">
        <v>99.999999999999986</v>
      </c>
      <c r="G9" s="251">
        <v>6.4654014720120001</v>
      </c>
      <c r="H9" s="270">
        <v>416878</v>
      </c>
      <c r="I9" s="270">
        <v>94470</v>
      </c>
      <c r="J9" s="253">
        <v>18.47469824855089</v>
      </c>
      <c r="K9" s="59"/>
      <c r="L9" s="269">
        <v>540108473.02000046</v>
      </c>
      <c r="M9" s="251">
        <v>99.999999999999986</v>
      </c>
      <c r="N9" s="251">
        <v>6.0888950811731402</v>
      </c>
      <c r="O9" s="270">
        <v>471621760.07000047</v>
      </c>
      <c r="P9" s="270">
        <v>68486712.950000003</v>
      </c>
      <c r="Q9" s="253">
        <v>12.680177477509025</v>
      </c>
      <c r="R9" s="59"/>
      <c r="S9" s="252">
        <v>1056.2444226241239</v>
      </c>
      <c r="T9" s="251">
        <v>1131.318419465648</v>
      </c>
      <c r="U9" s="253">
        <v>724.9572663279348</v>
      </c>
      <c r="V9" s="137"/>
      <c r="W9" s="300">
        <v>30</v>
      </c>
      <c r="X9" s="143"/>
      <c r="Y9" s="143"/>
    </row>
    <row r="10" spans="1:25" ht="12.75" customHeight="1" x14ac:dyDescent="0.2">
      <c r="A10" s="232" t="s">
        <v>47</v>
      </c>
      <c r="B10" s="72"/>
      <c r="C10" s="265"/>
      <c r="D10" s="14"/>
      <c r="E10" s="277">
        <v>27635</v>
      </c>
      <c r="F10" s="91">
        <v>5.4043430305780014</v>
      </c>
      <c r="G10" s="91">
        <v>10.042607414486525</v>
      </c>
      <c r="H10" s="92">
        <v>15231</v>
      </c>
      <c r="I10" s="92">
        <v>12404</v>
      </c>
      <c r="J10" s="287">
        <v>44.885109462637956</v>
      </c>
      <c r="K10" s="93"/>
      <c r="L10" s="277">
        <v>25008216.920000043</v>
      </c>
      <c r="M10" s="91">
        <v>4.630221181342951</v>
      </c>
      <c r="N10" s="91">
        <v>9.0555500875622918</v>
      </c>
      <c r="O10" s="92">
        <v>16034366.550000042</v>
      </c>
      <c r="P10" s="92">
        <v>8973850.370000001</v>
      </c>
      <c r="Q10" s="287">
        <v>35.883607370756863</v>
      </c>
      <c r="R10" s="93">
        <v>0</v>
      </c>
      <c r="S10" s="286">
        <v>904.94723792292541</v>
      </c>
      <c r="T10" s="91">
        <v>1052.7454894622836</v>
      </c>
      <c r="U10" s="287">
        <v>723.46423492421809</v>
      </c>
      <c r="V10" s="14"/>
      <c r="W10" s="301" t="s">
        <v>353</v>
      </c>
      <c r="X10" s="143"/>
      <c r="Y10" s="143"/>
    </row>
    <row r="11" spans="1:25" ht="12.75" customHeight="1" x14ac:dyDescent="0.2">
      <c r="A11" s="226" t="s">
        <v>48</v>
      </c>
      <c r="B11" s="6"/>
      <c r="C11" s="262"/>
      <c r="D11" s="14"/>
      <c r="E11" s="274">
        <v>3926</v>
      </c>
      <c r="F11" s="40">
        <v>0.76777458795184494</v>
      </c>
      <c r="G11" s="40">
        <v>10.529279279279269</v>
      </c>
      <c r="H11" s="47">
        <v>2267</v>
      </c>
      <c r="I11" s="47">
        <v>1659</v>
      </c>
      <c r="J11" s="285">
        <v>42.256749872643908</v>
      </c>
      <c r="K11" s="93"/>
      <c r="L11" s="274">
        <v>3510951.2000000402</v>
      </c>
      <c r="M11" s="40">
        <v>0.65004556961838822</v>
      </c>
      <c r="N11" s="40">
        <v>7.5142571980501227</v>
      </c>
      <c r="O11" s="47">
        <v>2312243.96000004</v>
      </c>
      <c r="P11" s="47">
        <v>1198707.24</v>
      </c>
      <c r="Q11" s="285">
        <v>34.141951047339717</v>
      </c>
      <c r="R11" s="93"/>
      <c r="S11" s="284">
        <v>894.28201732043817</v>
      </c>
      <c r="T11" s="40">
        <v>1019.9576356418351</v>
      </c>
      <c r="U11" s="285">
        <v>722.54806509945752</v>
      </c>
      <c r="V11" s="14"/>
      <c r="W11" s="302">
        <v>27</v>
      </c>
      <c r="X11" s="143"/>
      <c r="Y11" s="143"/>
    </row>
    <row r="12" spans="1:25" ht="12.75" customHeight="1" x14ac:dyDescent="0.2">
      <c r="A12" s="226" t="s">
        <v>49</v>
      </c>
      <c r="B12" s="6"/>
      <c r="C12" s="262"/>
      <c r="D12" s="14"/>
      <c r="E12" s="274">
        <v>1697</v>
      </c>
      <c r="F12" s="40">
        <v>0.33186792556145717</v>
      </c>
      <c r="G12" s="40">
        <v>12.75747508305647</v>
      </c>
      <c r="H12" s="47">
        <v>621</v>
      </c>
      <c r="I12" s="47">
        <v>1076</v>
      </c>
      <c r="J12" s="285">
        <v>63.406010606953444</v>
      </c>
      <c r="K12" s="93"/>
      <c r="L12" s="274">
        <v>1380581.6099999999</v>
      </c>
      <c r="M12" s="40">
        <v>0.2556119148215763</v>
      </c>
      <c r="N12" s="40">
        <v>10.503426572329943</v>
      </c>
      <c r="O12" s="47">
        <v>605418.71</v>
      </c>
      <c r="P12" s="47">
        <v>775162.9</v>
      </c>
      <c r="Q12" s="285">
        <v>56.147560881967721</v>
      </c>
      <c r="R12" s="93"/>
      <c r="S12" s="284">
        <v>813.54249263406007</v>
      </c>
      <c r="T12" s="40">
        <v>974.90935587761669</v>
      </c>
      <c r="U12" s="285">
        <v>720.41161710037181</v>
      </c>
      <c r="V12" s="14"/>
      <c r="W12" s="302">
        <v>16</v>
      </c>
      <c r="X12" s="143"/>
      <c r="Y12" s="143"/>
    </row>
    <row r="13" spans="1:25" ht="12.75" customHeight="1" x14ac:dyDescent="0.2">
      <c r="A13" s="226" t="s">
        <v>50</v>
      </c>
      <c r="B13" s="6"/>
      <c r="C13" s="262"/>
      <c r="D13" s="14"/>
      <c r="E13" s="274">
        <v>4792</v>
      </c>
      <c r="F13" s="40">
        <v>0.93713087760194624</v>
      </c>
      <c r="G13" s="40">
        <v>6.2292174684105417</v>
      </c>
      <c r="H13" s="47">
        <v>2997</v>
      </c>
      <c r="I13" s="47">
        <v>1795</v>
      </c>
      <c r="J13" s="285">
        <v>37.458263772954922</v>
      </c>
      <c r="K13" s="93"/>
      <c r="L13" s="274">
        <v>4667166.2199999904</v>
      </c>
      <c r="M13" s="40">
        <v>0.86411646051462021</v>
      </c>
      <c r="N13" s="40">
        <v>7.2926995476981782</v>
      </c>
      <c r="O13" s="47">
        <v>3366633.4399999902</v>
      </c>
      <c r="P13" s="47">
        <v>1300532.78</v>
      </c>
      <c r="Q13" s="285">
        <v>27.865576641065136</v>
      </c>
      <c r="R13" s="93"/>
      <c r="S13" s="284">
        <v>973.94954507512318</v>
      </c>
      <c r="T13" s="40">
        <v>1123.3344811478112</v>
      </c>
      <c r="U13" s="285">
        <v>724.53079665738164</v>
      </c>
      <c r="V13" s="14"/>
      <c r="W13" s="302">
        <v>29</v>
      </c>
      <c r="X13" s="143"/>
      <c r="Y13" s="143"/>
    </row>
    <row r="14" spans="1:25" ht="12.75" customHeight="1" x14ac:dyDescent="0.2">
      <c r="A14" s="226" t="s">
        <v>51</v>
      </c>
      <c r="B14" s="6"/>
      <c r="C14" s="262"/>
      <c r="D14" s="14"/>
      <c r="E14" s="274">
        <v>931</v>
      </c>
      <c r="F14" s="40">
        <v>0.18206778945062854</v>
      </c>
      <c r="G14" s="40">
        <v>11.630695443645077</v>
      </c>
      <c r="H14" s="47">
        <v>524</v>
      </c>
      <c r="I14" s="47">
        <v>407</v>
      </c>
      <c r="J14" s="285">
        <v>43.716433941997849</v>
      </c>
      <c r="K14" s="93"/>
      <c r="L14" s="274">
        <v>819105.17999999598</v>
      </c>
      <c r="M14" s="40">
        <v>0.15165568046359162</v>
      </c>
      <c r="N14" s="40">
        <v>3.515577055945851</v>
      </c>
      <c r="O14" s="47">
        <v>524437.17999999598</v>
      </c>
      <c r="P14" s="47">
        <v>294668</v>
      </c>
      <c r="Q14" s="285">
        <v>35.974378772699431</v>
      </c>
      <c r="R14" s="93"/>
      <c r="S14" s="284">
        <v>879.81222341567775</v>
      </c>
      <c r="T14" s="40">
        <v>1000.8343129770916</v>
      </c>
      <c r="U14" s="285">
        <v>724</v>
      </c>
      <c r="V14" s="14"/>
      <c r="W14" s="302">
        <v>14</v>
      </c>
      <c r="X14" s="143"/>
      <c r="Y14" s="143"/>
    </row>
    <row r="15" spans="1:25" ht="12.75" customHeight="1" x14ac:dyDescent="0.2">
      <c r="A15" s="226" t="s">
        <v>52</v>
      </c>
      <c r="B15" s="6"/>
      <c r="C15" s="262"/>
      <c r="D15" s="14"/>
      <c r="E15" s="274">
        <v>12592</v>
      </c>
      <c r="F15" s="40">
        <v>2.4625108536652141</v>
      </c>
      <c r="G15" s="40">
        <v>10.378681626928476</v>
      </c>
      <c r="H15" s="47">
        <v>6747</v>
      </c>
      <c r="I15" s="47">
        <v>5845</v>
      </c>
      <c r="J15" s="285">
        <v>46.418360864040658</v>
      </c>
      <c r="K15" s="93"/>
      <c r="L15" s="274">
        <v>11357206.20000004</v>
      </c>
      <c r="M15" s="40">
        <v>2.1027639386022883</v>
      </c>
      <c r="N15" s="40">
        <v>10.40037117180943</v>
      </c>
      <c r="O15" s="47">
        <v>7126754.75000004</v>
      </c>
      <c r="P15" s="47">
        <v>4230451.45</v>
      </c>
      <c r="Q15" s="285">
        <v>37.249050299007386</v>
      </c>
      <c r="R15" s="93"/>
      <c r="S15" s="284">
        <v>901.93823062262072</v>
      </c>
      <c r="T15" s="40">
        <v>1056.2849785089729</v>
      </c>
      <c r="U15" s="285">
        <v>723.77270316509839</v>
      </c>
      <c r="V15" s="14"/>
      <c r="W15" s="302">
        <v>38</v>
      </c>
      <c r="X15" s="143"/>
      <c r="Y15" s="143"/>
    </row>
    <row r="16" spans="1:25" ht="12.75" customHeight="1" x14ac:dyDescent="0.2">
      <c r="A16" s="226" t="s">
        <v>53</v>
      </c>
      <c r="B16" s="6"/>
      <c r="C16" s="262"/>
      <c r="D16" s="14"/>
      <c r="E16" s="274">
        <v>1159</v>
      </c>
      <c r="F16" s="40">
        <v>0.22665581952017022</v>
      </c>
      <c r="G16" s="40">
        <v>12.415130940834151</v>
      </c>
      <c r="H16" s="47">
        <v>599</v>
      </c>
      <c r="I16" s="47">
        <v>560</v>
      </c>
      <c r="J16" s="285">
        <v>48.317515099223471</v>
      </c>
      <c r="K16" s="93"/>
      <c r="L16" s="274">
        <v>1015457.460000006</v>
      </c>
      <c r="M16" s="40">
        <v>0.18800991110583876</v>
      </c>
      <c r="N16" s="40">
        <v>9.8581164369551324</v>
      </c>
      <c r="O16" s="47">
        <v>610017.46000000602</v>
      </c>
      <c r="P16" s="47">
        <v>405440</v>
      </c>
      <c r="Q16" s="285">
        <v>39.926832582430151</v>
      </c>
      <c r="R16" s="93"/>
      <c r="S16" s="284">
        <v>876.14966350302507</v>
      </c>
      <c r="T16" s="40">
        <v>1018.3930884808113</v>
      </c>
      <c r="U16" s="285">
        <v>724</v>
      </c>
      <c r="V16" s="14"/>
      <c r="W16" s="302">
        <v>30</v>
      </c>
      <c r="X16" s="143"/>
      <c r="Y16" s="143"/>
    </row>
    <row r="17" spans="1:25" ht="12.75" customHeight="1" x14ac:dyDescent="0.2">
      <c r="A17" s="226" t="s">
        <v>54</v>
      </c>
      <c r="B17" s="6"/>
      <c r="C17" s="262"/>
      <c r="D17" s="14"/>
      <c r="E17" s="274">
        <v>2538</v>
      </c>
      <c r="F17" s="40">
        <v>0.49633517682674033</v>
      </c>
      <c r="G17" s="40">
        <v>11.707746478873249</v>
      </c>
      <c r="H17" s="47">
        <v>1476</v>
      </c>
      <c r="I17" s="47">
        <v>1062</v>
      </c>
      <c r="J17" s="285">
        <v>41.843971631205676</v>
      </c>
      <c r="K17" s="93"/>
      <c r="L17" s="274">
        <v>2257749.04999997</v>
      </c>
      <c r="M17" s="40">
        <v>0.41801770621664824</v>
      </c>
      <c r="N17" s="40">
        <v>9.3946614607461001</v>
      </c>
      <c r="O17" s="47">
        <v>1488861.04999997</v>
      </c>
      <c r="P17" s="47">
        <v>768888</v>
      </c>
      <c r="Q17" s="285">
        <v>34.055512059677767</v>
      </c>
      <c r="R17" s="93"/>
      <c r="S17" s="284">
        <v>889.57803388493699</v>
      </c>
      <c r="T17" s="40">
        <v>1008.7134485094648</v>
      </c>
      <c r="U17" s="285">
        <v>724</v>
      </c>
      <c r="V17" s="14"/>
      <c r="W17" s="302">
        <v>45</v>
      </c>
      <c r="X17" s="143"/>
      <c r="Y17" s="143"/>
    </row>
    <row r="18" spans="1:25" ht="12.75" customHeight="1" x14ac:dyDescent="0.2">
      <c r="A18" s="232" t="s">
        <v>55</v>
      </c>
      <c r="B18" s="72"/>
      <c r="C18" s="265"/>
      <c r="D18" s="74"/>
      <c r="E18" s="277">
        <v>116255</v>
      </c>
      <c r="F18" s="91">
        <v>22.735006297081441</v>
      </c>
      <c r="G18" s="91">
        <v>5.9782856413575614</v>
      </c>
      <c r="H18" s="92">
        <v>67199</v>
      </c>
      <c r="I18" s="92">
        <v>49056</v>
      </c>
      <c r="J18" s="287">
        <v>42.196894757214743</v>
      </c>
      <c r="K18" s="144"/>
      <c r="L18" s="277">
        <v>102493307.42000043</v>
      </c>
      <c r="M18" s="91">
        <v>18.976430206123624</v>
      </c>
      <c r="N18" s="91">
        <v>6.2369956836829665</v>
      </c>
      <c r="O18" s="92">
        <v>66988559.110000432</v>
      </c>
      <c r="P18" s="92">
        <v>35504748.310000002</v>
      </c>
      <c r="Q18" s="287">
        <v>34.64104067254604</v>
      </c>
      <c r="R18" s="93">
        <v>0</v>
      </c>
      <c r="S18" s="286">
        <v>881.62494017461984</v>
      </c>
      <c r="T18" s="91">
        <v>996.86839253560959</v>
      </c>
      <c r="U18" s="287">
        <v>723.75954643672537</v>
      </c>
      <c r="V18" s="74"/>
      <c r="W18" s="301" t="s">
        <v>353</v>
      </c>
      <c r="X18" s="143"/>
      <c r="Y18" s="143"/>
    </row>
    <row r="19" spans="1:25" ht="12.75" customHeight="1" x14ac:dyDescent="0.2">
      <c r="A19" s="226" t="s">
        <v>56</v>
      </c>
      <c r="B19" s="6"/>
      <c r="C19" s="262"/>
      <c r="D19" s="14"/>
      <c r="E19" s="274">
        <v>13272</v>
      </c>
      <c r="F19" s="40">
        <v>2.5954926977322685</v>
      </c>
      <c r="G19" s="40">
        <v>0.35538752362949122</v>
      </c>
      <c r="H19" s="47">
        <v>4469</v>
      </c>
      <c r="I19" s="47">
        <v>8803</v>
      </c>
      <c r="J19" s="285">
        <v>66.32760699216395</v>
      </c>
      <c r="K19" s="93"/>
      <c r="L19" s="274">
        <v>10953543.580000021</v>
      </c>
      <c r="M19" s="40">
        <v>2.0280266144971968</v>
      </c>
      <c r="N19" s="40">
        <v>2.2184720770199062</v>
      </c>
      <c r="O19" s="47">
        <v>4582040.2500000196</v>
      </c>
      <c r="P19" s="47">
        <v>6371503.3300000001</v>
      </c>
      <c r="Q19" s="285">
        <v>58.168420871887271</v>
      </c>
      <c r="R19" s="93"/>
      <c r="S19" s="284">
        <v>825.31220464135174</v>
      </c>
      <c r="T19" s="40">
        <v>1025.2943052136986</v>
      </c>
      <c r="U19" s="285">
        <v>723.78772350335112</v>
      </c>
      <c r="V19" s="14"/>
      <c r="W19" s="302">
        <v>31</v>
      </c>
      <c r="X19" s="143"/>
      <c r="Y19" s="143"/>
    </row>
    <row r="20" spans="1:25" s="73" customFormat="1" ht="12.75" customHeight="1" x14ac:dyDescent="0.2">
      <c r="A20" s="226" t="s">
        <v>57</v>
      </c>
      <c r="B20" s="6"/>
      <c r="C20" s="262"/>
      <c r="D20" s="14"/>
      <c r="E20" s="274">
        <v>7734</v>
      </c>
      <c r="F20" s="40">
        <v>1.5124729147273481</v>
      </c>
      <c r="G20" s="40">
        <v>5.8292282430213449</v>
      </c>
      <c r="H20" s="47">
        <v>3439</v>
      </c>
      <c r="I20" s="47">
        <v>4295</v>
      </c>
      <c r="J20" s="285">
        <v>55.534005689164722</v>
      </c>
      <c r="K20" s="93"/>
      <c r="L20" s="274">
        <v>6418546.3200000897</v>
      </c>
      <c r="M20" s="40">
        <v>1.1883809717168439</v>
      </c>
      <c r="N20" s="40">
        <v>6.485927858026197</v>
      </c>
      <c r="O20" s="47">
        <v>3310445.4600000898</v>
      </c>
      <c r="P20" s="47">
        <v>3108100.86</v>
      </c>
      <c r="Q20" s="285">
        <v>48.42375056662295</v>
      </c>
      <c r="R20" s="93"/>
      <c r="S20" s="284">
        <v>829.91289371607058</v>
      </c>
      <c r="T20" s="40">
        <v>962.61862750802266</v>
      </c>
      <c r="U20" s="285">
        <v>723.65561350407449</v>
      </c>
      <c r="V20" s="14"/>
      <c r="W20" s="302">
        <v>31</v>
      </c>
      <c r="X20" s="143"/>
      <c r="Y20" s="143"/>
    </row>
    <row r="21" spans="1:25" ht="12.75" customHeight="1" x14ac:dyDescent="0.2">
      <c r="A21" s="226" t="s">
        <v>58</v>
      </c>
      <c r="B21" s="6"/>
      <c r="C21" s="262"/>
      <c r="D21" s="14"/>
      <c r="E21" s="274">
        <v>18425</v>
      </c>
      <c r="F21" s="40">
        <v>3.603221289610989</v>
      </c>
      <c r="G21" s="40">
        <v>9.2369716013517511</v>
      </c>
      <c r="H21" s="47">
        <v>11623</v>
      </c>
      <c r="I21" s="47">
        <v>6802</v>
      </c>
      <c r="J21" s="285">
        <v>36.917232021709637</v>
      </c>
      <c r="K21" s="93"/>
      <c r="L21" s="274">
        <v>16104841.2700001</v>
      </c>
      <c r="M21" s="40">
        <v>2.9817790452259265</v>
      </c>
      <c r="N21" s="40">
        <v>10.58382825177102</v>
      </c>
      <c r="O21" s="47">
        <v>11182220.480000099</v>
      </c>
      <c r="P21" s="47">
        <v>4922620.79</v>
      </c>
      <c r="Q21" s="285">
        <v>30.566093185716753</v>
      </c>
      <c r="R21" s="93"/>
      <c r="S21" s="284">
        <v>874.0755099050258</v>
      </c>
      <c r="T21" s="40">
        <v>962.07695775618163</v>
      </c>
      <c r="U21" s="285">
        <v>723.70196853866514</v>
      </c>
      <c r="V21" s="14"/>
      <c r="W21" s="302">
        <v>30</v>
      </c>
      <c r="X21" s="143"/>
      <c r="Y21" s="143"/>
    </row>
    <row r="22" spans="1:25" ht="12.75" customHeight="1" x14ac:dyDescent="0.2">
      <c r="A22" s="226" t="s">
        <v>59</v>
      </c>
      <c r="B22" s="6"/>
      <c r="C22" s="262"/>
      <c r="D22" s="14"/>
      <c r="E22" s="274">
        <v>7664</v>
      </c>
      <c r="F22" s="40">
        <v>1.4987836072498573</v>
      </c>
      <c r="G22" s="40">
        <v>7.6858226780947003</v>
      </c>
      <c r="H22" s="47">
        <v>5130</v>
      </c>
      <c r="I22" s="47">
        <v>2534</v>
      </c>
      <c r="J22" s="285">
        <v>33.063674321503136</v>
      </c>
      <c r="K22" s="93"/>
      <c r="L22" s="274">
        <v>6858146.4500000495</v>
      </c>
      <c r="M22" s="40">
        <v>1.2697720536863508</v>
      </c>
      <c r="N22" s="40">
        <v>8.3059128453110365</v>
      </c>
      <c r="O22" s="47">
        <v>5025439.64000005</v>
      </c>
      <c r="P22" s="47">
        <v>1832706.81</v>
      </c>
      <c r="Q22" s="285">
        <v>26.723063197345208</v>
      </c>
      <c r="R22" s="93"/>
      <c r="S22" s="284">
        <v>894.85209420668707</v>
      </c>
      <c r="T22" s="40">
        <v>979.61786354776802</v>
      </c>
      <c r="U22" s="285">
        <v>723.24657063930545</v>
      </c>
      <c r="V22" s="14"/>
      <c r="W22" s="302">
        <v>15</v>
      </c>
      <c r="X22" s="143"/>
      <c r="Y22" s="143"/>
    </row>
    <row r="23" spans="1:25" ht="12.75" customHeight="1" x14ac:dyDescent="0.2">
      <c r="A23" s="226" t="s">
        <v>60</v>
      </c>
      <c r="B23" s="6"/>
      <c r="C23" s="262"/>
      <c r="D23" s="14"/>
      <c r="E23" s="274">
        <v>8446</v>
      </c>
      <c r="F23" s="40">
        <v>1.6517127279269694</v>
      </c>
      <c r="G23" s="40">
        <v>1.5632515632515664</v>
      </c>
      <c r="H23" s="47">
        <v>5148</v>
      </c>
      <c r="I23" s="47">
        <v>3298</v>
      </c>
      <c r="J23" s="285">
        <v>39.048070092351409</v>
      </c>
      <c r="K23" s="93"/>
      <c r="L23" s="274">
        <v>7340273.1400000192</v>
      </c>
      <c r="M23" s="40">
        <v>1.3590368429062223</v>
      </c>
      <c r="N23" s="40">
        <v>1.0551033675449517</v>
      </c>
      <c r="O23" s="47">
        <v>4954130.6100000199</v>
      </c>
      <c r="P23" s="47">
        <v>2386142.5299999998</v>
      </c>
      <c r="Q23" s="285">
        <v>32.507544126620793</v>
      </c>
      <c r="R23" s="93"/>
      <c r="S23" s="284">
        <v>869.0827776462254</v>
      </c>
      <c r="T23" s="40">
        <v>962.34083333333717</v>
      </c>
      <c r="U23" s="285">
        <v>723.51198605215279</v>
      </c>
      <c r="V23" s="14"/>
      <c r="W23" s="302">
        <v>20</v>
      </c>
      <c r="X23" s="143"/>
      <c r="Y23" s="143"/>
    </row>
    <row r="24" spans="1:25" ht="12.75" customHeight="1" x14ac:dyDescent="0.2">
      <c r="A24" s="226" t="s">
        <v>61</v>
      </c>
      <c r="B24" s="6"/>
      <c r="C24" s="262"/>
      <c r="D24" s="14"/>
      <c r="E24" s="274">
        <v>18811</v>
      </c>
      <c r="F24" s="40">
        <v>3.6787080422725813</v>
      </c>
      <c r="G24" s="40">
        <v>6.3549499632498341</v>
      </c>
      <c r="H24" s="47">
        <v>12892</v>
      </c>
      <c r="I24" s="47">
        <v>5919</v>
      </c>
      <c r="J24" s="285">
        <v>31.465631811174312</v>
      </c>
      <c r="K24" s="93"/>
      <c r="L24" s="274">
        <v>17300107.730000298</v>
      </c>
      <c r="M24" s="40">
        <v>3.2030802318777298</v>
      </c>
      <c r="N24" s="40">
        <v>6.210529976297785</v>
      </c>
      <c r="O24" s="47">
        <v>13011724.770000299</v>
      </c>
      <c r="P24" s="47">
        <v>4288382.96</v>
      </c>
      <c r="Q24" s="285">
        <v>24.788186449055864</v>
      </c>
      <c r="R24" s="93"/>
      <c r="S24" s="284">
        <v>919.68038541280623</v>
      </c>
      <c r="T24" s="40">
        <v>1009.2867491467809</v>
      </c>
      <c r="U24" s="285">
        <v>724.51139719547223</v>
      </c>
      <c r="V24" s="14"/>
      <c r="W24" s="302">
        <v>38</v>
      </c>
      <c r="X24" s="143"/>
      <c r="Y24" s="143"/>
    </row>
    <row r="25" spans="1:25" s="73" customFormat="1" ht="12.75" customHeight="1" x14ac:dyDescent="0.2">
      <c r="A25" s="226" t="s">
        <v>62</v>
      </c>
      <c r="B25" s="6"/>
      <c r="C25" s="262"/>
      <c r="D25" s="14"/>
      <c r="E25" s="274">
        <v>5921</v>
      </c>
      <c r="F25" s="40">
        <v>1.1579198510603346</v>
      </c>
      <c r="G25" s="40">
        <v>-1.4808652246256271</v>
      </c>
      <c r="H25" s="47">
        <v>3743</v>
      </c>
      <c r="I25" s="47">
        <v>2178</v>
      </c>
      <c r="J25" s="285">
        <v>36.784326971795309</v>
      </c>
      <c r="K25" s="93"/>
      <c r="L25" s="274">
        <v>5240199.1599999601</v>
      </c>
      <c r="M25" s="40">
        <v>0.97021235950984863</v>
      </c>
      <c r="N25" s="40">
        <v>-2.3512333043830713</v>
      </c>
      <c r="O25" s="47">
        <v>3659949.76999996</v>
      </c>
      <c r="P25" s="47">
        <v>1580249.39</v>
      </c>
      <c r="Q25" s="285">
        <v>30.15628493784217</v>
      </c>
      <c r="R25" s="93"/>
      <c r="S25" s="284">
        <v>885.01928052693131</v>
      </c>
      <c r="T25" s="40">
        <v>977.81185412769435</v>
      </c>
      <c r="U25" s="285">
        <v>725.55068411386594</v>
      </c>
      <c r="V25" s="14"/>
      <c r="W25" s="302">
        <v>44</v>
      </c>
      <c r="X25" s="143"/>
      <c r="Y25" s="143"/>
    </row>
    <row r="26" spans="1:25" s="73" customFormat="1" ht="12.75" customHeight="1" x14ac:dyDescent="0.2">
      <c r="A26" s="226" t="s">
        <v>63</v>
      </c>
      <c r="B26" s="6"/>
      <c r="C26" s="262"/>
      <c r="D26" s="14"/>
      <c r="E26" s="274">
        <v>5024</v>
      </c>
      <c r="F26" s="40">
        <v>0.9825011538130588</v>
      </c>
      <c r="G26" s="40">
        <v>11.868180806056561</v>
      </c>
      <c r="H26" s="47">
        <v>2993</v>
      </c>
      <c r="I26" s="47">
        <v>2031</v>
      </c>
      <c r="J26" s="285">
        <v>40.425955414012741</v>
      </c>
      <c r="K26" s="93"/>
      <c r="L26" s="274">
        <v>4446212.9399999995</v>
      </c>
      <c r="M26" s="40">
        <v>0.82320740408665172</v>
      </c>
      <c r="N26" s="40">
        <v>10.839523961911169</v>
      </c>
      <c r="O26" s="47">
        <v>2975189.75</v>
      </c>
      <c r="P26" s="47">
        <v>1471023.19</v>
      </c>
      <c r="Q26" s="285">
        <v>33.084856929951719</v>
      </c>
      <c r="R26" s="93"/>
      <c r="S26" s="284">
        <v>884.9946138535031</v>
      </c>
      <c r="T26" s="40">
        <v>994.04936518543263</v>
      </c>
      <c r="U26" s="285">
        <v>724.28517479074344</v>
      </c>
      <c r="V26" s="14"/>
      <c r="W26" s="302">
        <v>41</v>
      </c>
      <c r="X26" s="143"/>
      <c r="Y26" s="143"/>
    </row>
    <row r="27" spans="1:25" s="73" customFormat="1" ht="12.75" customHeight="1" x14ac:dyDescent="0.2">
      <c r="A27" s="226" t="s">
        <v>64</v>
      </c>
      <c r="B27" s="6"/>
      <c r="C27" s="262"/>
      <c r="D27" s="14"/>
      <c r="E27" s="274">
        <v>30958</v>
      </c>
      <c r="F27" s="40">
        <v>6.0541940126880318</v>
      </c>
      <c r="G27" s="40">
        <v>7.9578741804993802</v>
      </c>
      <c r="H27" s="47">
        <v>17762</v>
      </c>
      <c r="I27" s="47">
        <v>13196</v>
      </c>
      <c r="J27" s="285">
        <v>42.625492602881323</v>
      </c>
      <c r="K27" s="93"/>
      <c r="L27" s="274">
        <v>27831436.829999898</v>
      </c>
      <c r="M27" s="40">
        <v>5.1529346826168538</v>
      </c>
      <c r="N27" s="40">
        <v>7.427830959774484</v>
      </c>
      <c r="O27" s="47">
        <v>18287418.379999898</v>
      </c>
      <c r="P27" s="47">
        <v>9544018.4499999993</v>
      </c>
      <c r="Q27" s="285">
        <v>34.29222324487526</v>
      </c>
      <c r="R27" s="93"/>
      <c r="S27" s="284">
        <v>899.00629336520115</v>
      </c>
      <c r="T27" s="40">
        <v>1029.5810370453721</v>
      </c>
      <c r="U27" s="285">
        <v>723.2508676871779</v>
      </c>
      <c r="V27" s="14"/>
      <c r="W27" s="302">
        <v>26</v>
      </c>
      <c r="X27" s="143"/>
      <c r="Y27" s="143"/>
    </row>
    <row r="28" spans="1:25" s="73" customFormat="1" ht="12.75" customHeight="1" x14ac:dyDescent="0.2">
      <c r="A28" s="232" t="s">
        <v>65</v>
      </c>
      <c r="B28" s="72"/>
      <c r="C28" s="265"/>
      <c r="D28" s="74"/>
      <c r="E28" s="277">
        <v>231027</v>
      </c>
      <c r="F28" s="91">
        <v>45.179994837175464</v>
      </c>
      <c r="G28" s="91">
        <v>6.2373829111159074</v>
      </c>
      <c r="H28" s="92">
        <v>217057</v>
      </c>
      <c r="I28" s="92">
        <v>13970</v>
      </c>
      <c r="J28" s="287">
        <v>6.0469122656659176</v>
      </c>
      <c r="K28" s="93"/>
      <c r="L28" s="277">
        <v>269939181.80000061</v>
      </c>
      <c r="M28" s="91">
        <v>49.978697851311921</v>
      </c>
      <c r="N28" s="91">
        <v>5.4453755337695808</v>
      </c>
      <c r="O28" s="92">
        <v>259733161.18000063</v>
      </c>
      <c r="P28" s="92">
        <v>10206020.61999999</v>
      </c>
      <c r="Q28" s="287">
        <v>3.7808592853932872</v>
      </c>
      <c r="R28" s="93"/>
      <c r="S28" s="286">
        <v>1168.4313166859311</v>
      </c>
      <c r="T28" s="91">
        <v>1196.6126924264163</v>
      </c>
      <c r="U28" s="287">
        <v>730.56697351467358</v>
      </c>
      <c r="V28" s="74"/>
      <c r="W28" s="301" t="s">
        <v>353</v>
      </c>
      <c r="X28" s="143"/>
      <c r="Y28" s="143"/>
    </row>
    <row r="29" spans="1:25" s="73" customFormat="1" ht="12.75" customHeight="1" x14ac:dyDescent="0.2">
      <c r="A29" s="226" t="s">
        <v>66</v>
      </c>
      <c r="B29" s="6"/>
      <c r="C29" s="262"/>
      <c r="D29" s="14"/>
      <c r="E29" s="274">
        <v>63251</v>
      </c>
      <c r="F29" s="40">
        <v>12.369462675125355</v>
      </c>
      <c r="G29" s="40">
        <v>9.8107638888888857</v>
      </c>
      <c r="H29" s="47">
        <v>54460</v>
      </c>
      <c r="I29" s="47">
        <v>8791</v>
      </c>
      <c r="J29" s="285">
        <v>13.898594488624685</v>
      </c>
      <c r="K29" s="93"/>
      <c r="L29" s="274">
        <v>62719150.160001397</v>
      </c>
      <c r="M29" s="40">
        <v>11.612324800110825</v>
      </c>
      <c r="N29" s="40">
        <v>10.452668633083384</v>
      </c>
      <c r="O29" s="47">
        <v>56337287.3600014</v>
      </c>
      <c r="P29" s="47">
        <v>6381862.7999999998</v>
      </c>
      <c r="Q29" s="285">
        <v>10.17530177580432</v>
      </c>
      <c r="R29" s="93"/>
      <c r="S29" s="284">
        <v>991.59143981915543</v>
      </c>
      <c r="T29" s="40">
        <v>1034.4709394050938</v>
      </c>
      <c r="U29" s="285">
        <v>725.95413491070406</v>
      </c>
      <c r="V29" s="14"/>
      <c r="W29" s="302">
        <v>26</v>
      </c>
      <c r="X29" s="143"/>
      <c r="Y29" s="143"/>
    </row>
    <row r="30" spans="1:25" ht="12.75" customHeight="1" x14ac:dyDescent="0.2">
      <c r="A30" s="226" t="s">
        <v>67</v>
      </c>
      <c r="B30" s="6"/>
      <c r="C30" s="262"/>
      <c r="D30" s="14"/>
      <c r="E30" s="274">
        <v>9244</v>
      </c>
      <c r="F30" s="40">
        <v>1.8077708331703655</v>
      </c>
      <c r="G30" s="40">
        <v>2.6540810660744096</v>
      </c>
      <c r="H30" s="47">
        <v>7485</v>
      </c>
      <c r="I30" s="47">
        <v>1759</v>
      </c>
      <c r="J30" s="285">
        <v>19.028559065339678</v>
      </c>
      <c r="K30" s="93"/>
      <c r="L30" s="274">
        <v>9508943.1999999303</v>
      </c>
      <c r="M30" s="40">
        <v>1.7605617528699296</v>
      </c>
      <c r="N30" s="40">
        <v>2.5954773791970087</v>
      </c>
      <c r="O30" s="47">
        <v>8233832.2599999299</v>
      </c>
      <c r="P30" s="47">
        <v>1275110.94</v>
      </c>
      <c r="Q30" s="285">
        <v>13.409596767809164</v>
      </c>
      <c r="R30" s="93"/>
      <c r="S30" s="284">
        <v>1028.661099091295</v>
      </c>
      <c r="T30" s="40">
        <v>1100.0443901135511</v>
      </c>
      <c r="U30" s="285">
        <v>724.90673109721433</v>
      </c>
      <c r="V30" s="14"/>
      <c r="W30" s="302">
        <v>28</v>
      </c>
      <c r="X30" s="143"/>
      <c r="Y30" s="143"/>
    </row>
    <row r="31" spans="1:25" ht="12.75" customHeight="1" x14ac:dyDescent="0.2">
      <c r="A31" s="226" t="s">
        <v>68</v>
      </c>
      <c r="B31" s="6"/>
      <c r="C31" s="262"/>
      <c r="D31" s="14"/>
      <c r="E31" s="274">
        <v>41010</v>
      </c>
      <c r="F31" s="40">
        <v>8.0199785664557215</v>
      </c>
      <c r="G31" s="40">
        <v>11.373635326706854</v>
      </c>
      <c r="H31" s="47">
        <v>40462</v>
      </c>
      <c r="I31" s="47">
        <v>548</v>
      </c>
      <c r="J31" s="285">
        <v>1.3362594489148989</v>
      </c>
      <c r="K31" s="93"/>
      <c r="L31" s="274">
        <v>48149010.469999298</v>
      </c>
      <c r="M31" s="40">
        <v>8.9146926728950451</v>
      </c>
      <c r="N31" s="40">
        <v>9.9441079751675154</v>
      </c>
      <c r="O31" s="47">
        <v>47751409.239999302</v>
      </c>
      <c r="P31" s="47">
        <v>397601.23</v>
      </c>
      <c r="Q31" s="285">
        <v>0.82577238061359004</v>
      </c>
      <c r="R31" s="93"/>
      <c r="S31" s="284">
        <v>1174.0797481101999</v>
      </c>
      <c r="T31" s="40">
        <v>1180.1544471355667</v>
      </c>
      <c r="U31" s="285">
        <v>725.54968978102181</v>
      </c>
      <c r="V31" s="14"/>
      <c r="W31" s="302">
        <v>29</v>
      </c>
      <c r="X31" s="143"/>
      <c r="Y31" s="143"/>
    </row>
    <row r="32" spans="1:25" ht="12.75" customHeight="1" x14ac:dyDescent="0.2">
      <c r="A32" s="226" t="s">
        <v>69</v>
      </c>
      <c r="B32" s="6"/>
      <c r="C32" s="262"/>
      <c r="D32" s="14"/>
      <c r="E32" s="274">
        <v>117522</v>
      </c>
      <c r="F32" s="40">
        <v>22.982782762424026</v>
      </c>
      <c r="G32" s="40">
        <v>3.0569293907187101</v>
      </c>
      <c r="H32" s="47">
        <v>114650</v>
      </c>
      <c r="I32" s="47">
        <v>2872</v>
      </c>
      <c r="J32" s="285">
        <v>2.4437977570157079</v>
      </c>
      <c r="K32" s="93"/>
      <c r="L32" s="274">
        <v>149562077.96999997</v>
      </c>
      <c r="M32" s="40">
        <v>27.691118625436118</v>
      </c>
      <c r="N32" s="40">
        <v>2.3326300116103704</v>
      </c>
      <c r="O32" s="47">
        <v>147410632.31999999</v>
      </c>
      <c r="P32" s="47">
        <v>2151445.6499999901</v>
      </c>
      <c r="Q32" s="285">
        <v>1.4384967628168015</v>
      </c>
      <c r="R32" s="93"/>
      <c r="S32" s="284">
        <v>1272.6304689334761</v>
      </c>
      <c r="T32" s="40">
        <v>1285.744721500218</v>
      </c>
      <c r="U32" s="285">
        <v>749.11060236768458</v>
      </c>
      <c r="V32" s="14"/>
      <c r="W32" s="302">
        <v>31</v>
      </c>
      <c r="X32" s="143"/>
      <c r="Y32" s="143"/>
    </row>
    <row r="33" spans="1:29" ht="12.75" customHeight="1" x14ac:dyDescent="0.2">
      <c r="A33" s="232" t="s">
        <v>70</v>
      </c>
      <c r="B33" s="72"/>
      <c r="C33" s="265"/>
      <c r="D33" s="74"/>
      <c r="E33" s="277">
        <v>99797</v>
      </c>
      <c r="F33" s="91">
        <v>19.516454547587944</v>
      </c>
      <c r="G33" s="91">
        <v>7.080624047726336</v>
      </c>
      <c r="H33" s="92">
        <v>85793</v>
      </c>
      <c r="I33" s="92">
        <v>14004</v>
      </c>
      <c r="J33" s="287">
        <v>14.032485946471338</v>
      </c>
      <c r="K33" s="144"/>
      <c r="L33" s="277">
        <v>104378004.2899999</v>
      </c>
      <c r="M33" s="91">
        <v>19.325378049778298</v>
      </c>
      <c r="N33" s="91">
        <v>7.4191020156572529</v>
      </c>
      <c r="O33" s="92">
        <v>94236326.299999893</v>
      </c>
      <c r="P33" s="92">
        <v>10141677.99</v>
      </c>
      <c r="Q33" s="287">
        <v>9.7162980447707596</v>
      </c>
      <c r="R33" s="93"/>
      <c r="S33" s="286">
        <v>1045.9032264496918</v>
      </c>
      <c r="T33" s="91">
        <v>1098.415095637172</v>
      </c>
      <c r="U33" s="287">
        <v>724.19865681233932</v>
      </c>
      <c r="V33" s="74"/>
      <c r="W33" s="301" t="s">
        <v>353</v>
      </c>
      <c r="X33" s="143"/>
      <c r="Y33" s="143"/>
    </row>
    <row r="34" spans="1:29" ht="12.75" customHeight="1" x14ac:dyDescent="0.2">
      <c r="A34" s="226" t="s">
        <v>71</v>
      </c>
      <c r="B34" s="6"/>
      <c r="C34" s="262"/>
      <c r="D34" s="14"/>
      <c r="E34" s="274">
        <v>31196</v>
      </c>
      <c r="F34" s="40">
        <v>6.1007376581115009</v>
      </c>
      <c r="G34" s="40">
        <v>7.195381760703734</v>
      </c>
      <c r="H34" s="47">
        <v>26719</v>
      </c>
      <c r="I34" s="47">
        <v>4477</v>
      </c>
      <c r="J34" s="285">
        <v>14.351198871650212</v>
      </c>
      <c r="K34" s="93"/>
      <c r="L34" s="274">
        <v>31830369.289999992</v>
      </c>
      <c r="M34" s="40">
        <v>5.8933290033428714</v>
      </c>
      <c r="N34" s="40">
        <v>7.2310241501012396</v>
      </c>
      <c r="O34" s="47">
        <v>28579810.760000002</v>
      </c>
      <c r="P34" s="47">
        <v>3250558.52999999</v>
      </c>
      <c r="Q34" s="285">
        <v>10.212129493015979</v>
      </c>
      <c r="R34" s="93"/>
      <c r="S34" s="284">
        <v>1020.3349560841131</v>
      </c>
      <c r="T34" s="40">
        <v>1069.6437276844194</v>
      </c>
      <c r="U34" s="285">
        <v>726.05729953093362</v>
      </c>
      <c r="V34" s="14"/>
      <c r="W34" s="302">
        <v>31</v>
      </c>
      <c r="X34" s="143"/>
      <c r="Y34" s="143"/>
    </row>
    <row r="35" spans="1:29" ht="12.75" customHeight="1" x14ac:dyDescent="0.2">
      <c r="A35" s="226" t="s">
        <v>72</v>
      </c>
      <c r="B35" s="6"/>
      <c r="C35" s="262"/>
      <c r="D35" s="14"/>
      <c r="E35" s="274">
        <v>27790</v>
      </c>
      <c r="F35" s="40">
        <v>5.4346550685638739</v>
      </c>
      <c r="G35" s="40">
        <v>6.0970488298400349</v>
      </c>
      <c r="H35" s="47">
        <v>24667</v>
      </c>
      <c r="I35" s="47">
        <v>3123</v>
      </c>
      <c r="J35" s="285">
        <v>11.237855343648794</v>
      </c>
      <c r="K35" s="93"/>
      <c r="L35" s="274">
        <v>29688272.5600002</v>
      </c>
      <c r="M35" s="40">
        <v>5.4967240921067404</v>
      </c>
      <c r="N35" s="40">
        <v>6.7369735016960641</v>
      </c>
      <c r="O35" s="47">
        <v>27439280.250000201</v>
      </c>
      <c r="P35" s="47">
        <v>2248992.31</v>
      </c>
      <c r="Q35" s="285">
        <v>7.5753559101654409</v>
      </c>
      <c r="R35" s="93"/>
      <c r="S35" s="284">
        <v>1068.3077567470384</v>
      </c>
      <c r="T35" s="40">
        <v>1112.3882211051284</v>
      </c>
      <c r="U35" s="285">
        <v>720.13842779378808</v>
      </c>
      <c r="V35" s="14"/>
      <c r="W35" s="302">
        <v>30</v>
      </c>
      <c r="X35" s="143"/>
      <c r="Y35" s="143"/>
    </row>
    <row r="36" spans="1:29" ht="12.75" customHeight="1" x14ac:dyDescent="0.2">
      <c r="A36" s="226" t="s">
        <v>73</v>
      </c>
      <c r="B36" s="6"/>
      <c r="C36" s="262"/>
      <c r="D36" s="14"/>
      <c r="E36" s="274">
        <v>40811</v>
      </c>
      <c r="F36" s="40">
        <v>7.9810618209125685</v>
      </c>
      <c r="G36" s="40">
        <v>7.6722159195842021</v>
      </c>
      <c r="H36" s="47">
        <v>34407</v>
      </c>
      <c r="I36" s="47">
        <v>6404</v>
      </c>
      <c r="J36" s="285">
        <v>15.691847786136091</v>
      </c>
      <c r="K36" s="93"/>
      <c r="L36" s="274">
        <v>42859362.439999714</v>
      </c>
      <c r="M36" s="40">
        <v>7.9353249543286859</v>
      </c>
      <c r="N36" s="40">
        <v>8.0380968838000619</v>
      </c>
      <c r="O36" s="47">
        <v>38217235.289999701</v>
      </c>
      <c r="P36" s="47">
        <v>4642127.1500000097</v>
      </c>
      <c r="Q36" s="285">
        <v>10.831069072711202</v>
      </c>
      <c r="R36" s="93"/>
      <c r="S36" s="284">
        <v>1050.191429761577</v>
      </c>
      <c r="T36" s="40">
        <v>1110.7401194524284</v>
      </c>
      <c r="U36" s="285">
        <v>724.87931761399273</v>
      </c>
      <c r="V36" s="14"/>
      <c r="W36" s="302">
        <v>27</v>
      </c>
      <c r="X36" s="143"/>
      <c r="Y36" s="143"/>
    </row>
    <row r="37" spans="1:29" ht="12.75" customHeight="1" x14ac:dyDescent="0.2">
      <c r="A37" s="232" t="s">
        <v>74</v>
      </c>
      <c r="B37" s="72"/>
      <c r="C37" s="265"/>
      <c r="D37" s="74"/>
      <c r="E37" s="277">
        <v>36634</v>
      </c>
      <c r="F37" s="91">
        <v>7.164201287577149</v>
      </c>
      <c r="G37" s="91">
        <v>5.197564897771656</v>
      </c>
      <c r="H37" s="92">
        <v>31598</v>
      </c>
      <c r="I37" s="92">
        <v>5036</v>
      </c>
      <c r="J37" s="287">
        <v>13.746792597040999</v>
      </c>
      <c r="K37" s="145"/>
      <c r="L37" s="277">
        <v>38289762.58999946</v>
      </c>
      <c r="M37" s="91">
        <v>7.0892727114432024</v>
      </c>
      <c r="N37" s="91">
        <v>4.8069846371803004</v>
      </c>
      <c r="O37" s="92">
        <v>34629346.929999456</v>
      </c>
      <c r="P37" s="92">
        <v>3660415.6599999997</v>
      </c>
      <c r="Q37" s="287">
        <v>9.559776327670491</v>
      </c>
      <c r="R37" s="144">
        <v>0</v>
      </c>
      <c r="S37" s="286">
        <v>1045.1974283452382</v>
      </c>
      <c r="T37" s="91">
        <v>1095.9347721374597</v>
      </c>
      <c r="U37" s="287">
        <v>726.84981334392364</v>
      </c>
      <c r="V37" s="74"/>
      <c r="W37" s="301" t="s">
        <v>353</v>
      </c>
    </row>
    <row r="38" spans="1:29" ht="12.75" customHeight="1" x14ac:dyDescent="0.2">
      <c r="A38" s="226" t="s">
        <v>75</v>
      </c>
      <c r="B38" s="6"/>
      <c r="C38" s="262"/>
      <c r="D38" s="14"/>
      <c r="E38" s="274">
        <v>7692</v>
      </c>
      <c r="F38" s="40">
        <v>1.5042593302408536</v>
      </c>
      <c r="G38" s="40">
        <v>14.686148799761444</v>
      </c>
      <c r="H38" s="47">
        <v>6635</v>
      </c>
      <c r="I38" s="47">
        <v>1057</v>
      </c>
      <c r="J38" s="285">
        <v>13.741549661986479</v>
      </c>
      <c r="K38" s="93"/>
      <c r="L38" s="274">
        <v>7673079.9599997904</v>
      </c>
      <c r="M38" s="40">
        <v>1.4206553578202525</v>
      </c>
      <c r="N38" s="40">
        <v>14.243513178948565</v>
      </c>
      <c r="O38" s="47">
        <v>6903617.1799997902</v>
      </c>
      <c r="P38" s="47">
        <v>769462.78</v>
      </c>
      <c r="Q38" s="285">
        <v>10.028082386880548</v>
      </c>
      <c r="R38" s="93"/>
      <c r="S38" s="284">
        <v>997.54029641182922</v>
      </c>
      <c r="T38" s="40">
        <v>1040.4848801808275</v>
      </c>
      <c r="U38" s="285">
        <v>727.96857142857141</v>
      </c>
      <c r="V38" s="14"/>
      <c r="W38" s="302">
        <v>29</v>
      </c>
      <c r="X38" s="146"/>
      <c r="Y38" s="146"/>
    </row>
    <row r="39" spans="1:29" ht="12.75" customHeight="1" x14ac:dyDescent="0.2">
      <c r="A39" s="226" t="s">
        <v>76</v>
      </c>
      <c r="B39" s="6"/>
      <c r="C39" s="262"/>
      <c r="D39" s="14"/>
      <c r="E39" s="274">
        <v>8320</v>
      </c>
      <c r="F39" s="40">
        <v>1.627071974467486</v>
      </c>
      <c r="G39" s="40">
        <v>7.827890098496626</v>
      </c>
      <c r="H39" s="47">
        <v>6486</v>
      </c>
      <c r="I39" s="47">
        <v>1834</v>
      </c>
      <c r="J39" s="285">
        <v>22.04326923076923</v>
      </c>
      <c r="K39" s="93"/>
      <c r="L39" s="274">
        <v>8384957.7499998501</v>
      </c>
      <c r="M39" s="40">
        <v>1.552458102187438</v>
      </c>
      <c r="N39" s="40">
        <v>8.204363148129957</v>
      </c>
      <c r="O39" s="47">
        <v>7057294.5299998503</v>
      </c>
      <c r="P39" s="47">
        <v>1327663.22</v>
      </c>
      <c r="Q39" s="285">
        <v>15.833868930347606</v>
      </c>
      <c r="R39" s="93"/>
      <c r="S39" s="284">
        <v>1007.807421874982</v>
      </c>
      <c r="T39" s="40">
        <v>1088.0811794634367</v>
      </c>
      <c r="U39" s="285">
        <v>723.91669574700109</v>
      </c>
      <c r="V39" s="14"/>
      <c r="W39" s="302">
        <v>28</v>
      </c>
      <c r="X39" s="146"/>
      <c r="Y39" s="146"/>
    </row>
    <row r="40" spans="1:29" ht="12.75" customHeight="1" x14ac:dyDescent="0.2">
      <c r="A40" s="226" t="s">
        <v>77</v>
      </c>
      <c r="B40" s="6"/>
      <c r="C40" s="262"/>
      <c r="D40" s="14"/>
      <c r="E40" s="274">
        <v>12766</v>
      </c>
      <c r="F40" s="40">
        <v>2.4965385608235486</v>
      </c>
      <c r="G40" s="40">
        <v>1.8428400478659679</v>
      </c>
      <c r="H40" s="47">
        <v>11118</v>
      </c>
      <c r="I40" s="47">
        <v>1648</v>
      </c>
      <c r="J40" s="285">
        <v>12.909290302365658</v>
      </c>
      <c r="K40" s="93"/>
      <c r="L40" s="274">
        <v>12912969.939999901</v>
      </c>
      <c r="M40" s="40">
        <v>2.3908104732735285</v>
      </c>
      <c r="N40" s="40">
        <v>2.0738928250118249</v>
      </c>
      <c r="O40" s="47">
        <v>11712067.599999901</v>
      </c>
      <c r="P40" s="47">
        <v>1200902.3400000001</v>
      </c>
      <c r="Q40" s="285">
        <v>9.2999700733447952</v>
      </c>
      <c r="R40" s="93"/>
      <c r="S40" s="284">
        <v>1011.5126069246359</v>
      </c>
      <c r="T40" s="40">
        <v>1053.4329555675392</v>
      </c>
      <c r="U40" s="285">
        <v>728.70287621359228</v>
      </c>
      <c r="V40" s="14"/>
      <c r="W40" s="302">
        <v>33</v>
      </c>
      <c r="X40" s="146"/>
      <c r="Y40" s="146"/>
    </row>
    <row r="41" spans="1:29" ht="12.75" customHeight="1" x14ac:dyDescent="0.2">
      <c r="A41" s="227" t="s">
        <v>78</v>
      </c>
      <c r="B41" s="267"/>
      <c r="C41" s="268"/>
      <c r="D41" s="14"/>
      <c r="E41" s="278">
        <v>7856</v>
      </c>
      <c r="F41" s="279">
        <v>1.5363314220452606</v>
      </c>
      <c r="G41" s="279">
        <v>-0.12712941774726261</v>
      </c>
      <c r="H41" s="280">
        <v>7359</v>
      </c>
      <c r="I41" s="280">
        <v>497</v>
      </c>
      <c r="J41" s="289">
        <v>6.3263747454175148</v>
      </c>
      <c r="K41" s="93"/>
      <c r="L41" s="278">
        <v>9318754.9399999194</v>
      </c>
      <c r="M41" s="279">
        <v>1.7253487781619825</v>
      </c>
      <c r="N41" s="279">
        <v>-1.047233443728024</v>
      </c>
      <c r="O41" s="280">
        <v>8956367.6199999191</v>
      </c>
      <c r="P41" s="280">
        <v>362387.32</v>
      </c>
      <c r="Q41" s="289">
        <v>3.888795470352858</v>
      </c>
      <c r="R41" s="93"/>
      <c r="S41" s="288">
        <v>1186.1958935845112</v>
      </c>
      <c r="T41" s="279">
        <v>1217.0631362956813</v>
      </c>
      <c r="U41" s="289">
        <v>729.14953722334008</v>
      </c>
      <c r="V41" s="14"/>
      <c r="W41" s="303">
        <v>45</v>
      </c>
      <c r="X41" s="146"/>
      <c r="Y41" s="146"/>
    </row>
    <row r="42" spans="1:29" ht="10.5" customHeight="1" x14ac:dyDescent="0.2">
      <c r="A42" s="14" t="s">
        <v>222</v>
      </c>
      <c r="C42" s="66"/>
      <c r="G42" s="44"/>
      <c r="H42" s="66"/>
      <c r="I42" s="66"/>
      <c r="W42" s="11"/>
    </row>
    <row r="43" spans="1:29" s="66" customFormat="1" ht="24.75" customHeight="1" x14ac:dyDescent="0.2">
      <c r="A43" s="14"/>
      <c r="B43" s="115"/>
      <c r="C43" s="115"/>
      <c r="D43" s="115"/>
      <c r="E43" s="131"/>
      <c r="F43" s="132"/>
      <c r="G43" s="131"/>
      <c r="H43" s="131"/>
      <c r="I43" s="131"/>
      <c r="J43" s="113"/>
      <c r="L43" s="522"/>
      <c r="M43" s="131"/>
      <c r="N43" s="131"/>
      <c r="O43" s="115"/>
      <c r="P43" s="115"/>
      <c r="Q43" s="134"/>
      <c r="R43" s="134"/>
      <c r="S43" s="134"/>
      <c r="T43" s="115"/>
      <c r="U43" s="135"/>
      <c r="V43" s="65"/>
      <c r="W43" s="65"/>
      <c r="X43" s="65"/>
      <c r="Y43" s="65"/>
    </row>
    <row r="44" spans="1:29" x14ac:dyDescent="0.2">
      <c r="A44" s="64" t="str">
        <f>A1</f>
        <v>Boletim Estatístico da Previdência Social - Vol. 19 Nº 09</v>
      </c>
      <c r="B44" s="116"/>
      <c r="C44" s="116"/>
      <c r="D44" s="116"/>
      <c r="E44" s="116"/>
      <c r="F44" s="116"/>
      <c r="G44" s="116"/>
      <c r="H44" s="116"/>
      <c r="I44" s="116"/>
      <c r="J44" s="116"/>
      <c r="K44" s="116"/>
      <c r="M44" s="116"/>
      <c r="N44" s="116"/>
      <c r="O44" s="116"/>
      <c r="P44" s="116"/>
      <c r="Q44" s="116"/>
      <c r="R44" s="116"/>
      <c r="S44" s="379"/>
      <c r="T44" s="74"/>
      <c r="U44" s="1205">
        <f>U1</f>
        <v>41883</v>
      </c>
      <c r="V44" s="1205"/>
      <c r="W44" s="1205"/>
      <c r="Y44" s="1212" t="s">
        <v>724</v>
      </c>
      <c r="Z44" s="1213"/>
      <c r="AA44" s="1213"/>
      <c r="AB44" s="1213"/>
    </row>
    <row r="45" spans="1:29" x14ac:dyDescent="0.2">
      <c r="A45" s="116"/>
      <c r="B45" s="116"/>
      <c r="C45" s="116"/>
      <c r="D45" s="116"/>
      <c r="E45" s="116"/>
      <c r="F45" s="116"/>
      <c r="G45" s="116"/>
      <c r="H45" s="116"/>
      <c r="I45" s="116"/>
      <c r="J45" s="116"/>
      <c r="K45" s="116"/>
      <c r="L45" s="116"/>
      <c r="M45" s="116"/>
      <c r="N45" s="116"/>
      <c r="O45" s="6"/>
      <c r="P45" s="6"/>
      <c r="Q45" s="116"/>
      <c r="R45" s="116"/>
      <c r="U45" s="11"/>
      <c r="Y45" s="1250"/>
      <c r="Z45" s="1250"/>
    </row>
    <row r="46" spans="1:29" x14ac:dyDescent="0.2">
      <c r="A46" s="93"/>
      <c r="B46" s="93"/>
      <c r="C46" s="93"/>
      <c r="D46" s="93"/>
      <c r="E46" s="93"/>
      <c r="F46" s="93"/>
      <c r="G46" s="93"/>
      <c r="H46" s="93"/>
      <c r="I46" s="93"/>
      <c r="J46" s="93"/>
      <c r="K46" s="93"/>
      <c r="L46" s="93"/>
      <c r="M46" s="93"/>
      <c r="N46" s="93"/>
      <c r="O46" s="93"/>
      <c r="P46" s="93"/>
      <c r="Q46" s="93"/>
      <c r="R46" s="93"/>
      <c r="S46" s="93"/>
      <c r="T46" s="93"/>
    </row>
    <row r="47" spans="1:29" x14ac:dyDescent="0.2">
      <c r="A47" s="116"/>
      <c r="B47" s="116"/>
      <c r="C47" s="116"/>
      <c r="D47" s="116"/>
      <c r="E47" s="116"/>
      <c r="F47" s="116"/>
      <c r="G47" s="116"/>
      <c r="H47" s="116"/>
      <c r="I47" s="116"/>
      <c r="J47" s="116"/>
      <c r="K47" s="116"/>
      <c r="L47" s="116"/>
      <c r="M47" s="116"/>
      <c r="N47" s="116"/>
      <c r="Y47" s="18" t="s">
        <v>235</v>
      </c>
      <c r="Z47" s="108">
        <f>$W$41</f>
        <v>45</v>
      </c>
      <c r="AA47" s="18"/>
      <c r="AB47" s="321" t="s">
        <v>98</v>
      </c>
      <c r="AC47" s="33" t="s">
        <v>100</v>
      </c>
    </row>
    <row r="48" spans="1:29" x14ac:dyDescent="0.2">
      <c r="A48" s="116"/>
      <c r="B48" s="116"/>
      <c r="C48" s="116"/>
      <c r="D48" s="116"/>
      <c r="E48" s="116"/>
      <c r="F48" s="116"/>
      <c r="G48" s="116"/>
      <c r="H48" s="116"/>
      <c r="I48" s="116"/>
      <c r="J48" s="116"/>
      <c r="K48" s="116"/>
      <c r="L48" s="116"/>
      <c r="M48" s="116"/>
      <c r="N48" s="116"/>
      <c r="Y48" s="19" t="s">
        <v>254</v>
      </c>
      <c r="Z48" s="108">
        <f>$W$17</f>
        <v>45</v>
      </c>
      <c r="AA48" s="18" t="s">
        <v>120</v>
      </c>
      <c r="AB48" s="51">
        <f>E10</f>
        <v>27635</v>
      </c>
      <c r="AC48" s="51">
        <f>L10</f>
        <v>25008216.920000043</v>
      </c>
    </row>
    <row r="49" spans="1:29" x14ac:dyDescent="0.2">
      <c r="A49" s="116"/>
      <c r="B49" s="116"/>
      <c r="C49" s="116"/>
      <c r="D49" s="116"/>
      <c r="E49" s="116"/>
      <c r="F49" s="116"/>
      <c r="G49" s="116"/>
      <c r="H49" s="116"/>
      <c r="I49" s="116"/>
      <c r="J49" s="116"/>
      <c r="K49" s="116"/>
      <c r="L49" s="116"/>
      <c r="M49" s="116"/>
      <c r="N49" s="116"/>
      <c r="Y49" s="19" t="s">
        <v>246</v>
      </c>
      <c r="Z49" s="108">
        <f>$W$25</f>
        <v>44</v>
      </c>
      <c r="AA49" s="18" t="s">
        <v>121</v>
      </c>
      <c r="AB49" s="51">
        <f>E18</f>
        <v>116255</v>
      </c>
      <c r="AC49" s="51">
        <f>L18</f>
        <v>102493307.42000043</v>
      </c>
    </row>
    <row r="50" spans="1:29" x14ac:dyDescent="0.2">
      <c r="A50" s="116"/>
      <c r="B50" s="116"/>
      <c r="C50" s="116"/>
      <c r="D50" s="116"/>
      <c r="E50" s="116"/>
      <c r="F50" s="116"/>
      <c r="G50" s="116"/>
      <c r="H50" s="116"/>
      <c r="I50" s="116"/>
      <c r="J50" s="116"/>
      <c r="K50" s="116"/>
      <c r="L50" s="116"/>
      <c r="M50" s="116"/>
      <c r="N50" s="116"/>
      <c r="Y50" s="19" t="s">
        <v>253</v>
      </c>
      <c r="Z50" s="108">
        <f>$W$26</f>
        <v>41</v>
      </c>
      <c r="AA50" s="18" t="s">
        <v>122</v>
      </c>
      <c r="AB50" s="51">
        <f>E28</f>
        <v>231027</v>
      </c>
      <c r="AC50" s="51">
        <f>L28</f>
        <v>269939181.80000061</v>
      </c>
    </row>
    <row r="51" spans="1:29" x14ac:dyDescent="0.2">
      <c r="A51" s="116"/>
      <c r="B51" s="116"/>
      <c r="C51" s="116"/>
      <c r="D51" s="116"/>
      <c r="E51" s="116"/>
      <c r="F51" s="116"/>
      <c r="G51" s="116"/>
      <c r="H51" s="116"/>
      <c r="I51" s="116"/>
      <c r="J51" s="116"/>
      <c r="K51" s="116"/>
      <c r="L51" s="116"/>
      <c r="M51" s="116"/>
      <c r="N51" s="116"/>
      <c r="Y51" s="19" t="s">
        <v>249</v>
      </c>
      <c r="Z51" s="108">
        <f>$W$24</f>
        <v>38</v>
      </c>
      <c r="AA51" s="18" t="s">
        <v>123</v>
      </c>
      <c r="AB51" s="51">
        <f>E33</f>
        <v>99797</v>
      </c>
      <c r="AC51" s="51">
        <f>L33</f>
        <v>104378004.2899999</v>
      </c>
    </row>
    <row r="52" spans="1:29" x14ac:dyDescent="0.2">
      <c r="A52" s="116"/>
      <c r="B52" s="116"/>
      <c r="C52" s="116"/>
      <c r="D52" s="116"/>
      <c r="E52" s="116"/>
      <c r="F52" s="116"/>
      <c r="G52" s="116"/>
      <c r="H52" s="116"/>
      <c r="I52" s="116"/>
      <c r="J52" s="116"/>
      <c r="K52" s="116"/>
      <c r="L52" s="116"/>
      <c r="M52" s="116"/>
      <c r="N52" s="116"/>
      <c r="Y52" s="19" t="s">
        <v>243</v>
      </c>
      <c r="Z52" s="108">
        <f>$W$15</f>
        <v>38</v>
      </c>
      <c r="AA52" s="18" t="s">
        <v>124</v>
      </c>
      <c r="AB52" s="51">
        <f>E37</f>
        <v>36634</v>
      </c>
      <c r="AC52" s="51">
        <f>L37</f>
        <v>38289762.58999946</v>
      </c>
    </row>
    <row r="53" spans="1:29" x14ac:dyDescent="0.2">
      <c r="A53" s="116"/>
      <c r="B53" s="116"/>
      <c r="C53" s="116"/>
      <c r="D53" s="116"/>
      <c r="E53" s="116"/>
      <c r="F53" s="116"/>
      <c r="G53" s="116"/>
      <c r="H53" s="116"/>
      <c r="I53" s="116"/>
      <c r="J53" s="116"/>
      <c r="K53" s="116"/>
      <c r="L53" s="116"/>
      <c r="M53" s="116"/>
      <c r="N53" s="116"/>
      <c r="Y53" s="20" t="s">
        <v>245</v>
      </c>
      <c r="Z53" s="108">
        <f>$W$40</f>
        <v>33</v>
      </c>
      <c r="AA53" s="106"/>
      <c r="AB53" s="106"/>
      <c r="AC53" s="106"/>
    </row>
    <row r="54" spans="1:29" x14ac:dyDescent="0.2">
      <c r="A54" s="116"/>
      <c r="B54" s="116"/>
      <c r="C54" s="116"/>
      <c r="D54" s="116"/>
      <c r="E54" s="116"/>
      <c r="F54" s="116"/>
      <c r="G54" s="116"/>
      <c r="H54" s="116"/>
      <c r="I54" s="116"/>
      <c r="J54" s="116"/>
      <c r="K54" s="116"/>
      <c r="L54" s="116"/>
      <c r="M54" s="116"/>
      <c r="N54" s="116"/>
      <c r="Y54" s="19" t="s">
        <v>233</v>
      </c>
      <c r="Z54" s="108">
        <f>$W$32</f>
        <v>31</v>
      </c>
      <c r="AA54" s="106"/>
      <c r="AB54" s="106"/>
      <c r="AC54" s="106"/>
    </row>
    <row r="55" spans="1:29" x14ac:dyDescent="0.2">
      <c r="A55" s="116"/>
      <c r="B55" s="116"/>
      <c r="C55" s="116"/>
      <c r="D55" s="116"/>
      <c r="E55" s="116"/>
      <c r="F55" s="116"/>
      <c r="G55" s="116"/>
      <c r="H55" s="116"/>
      <c r="I55" s="116"/>
      <c r="J55" s="116"/>
      <c r="K55" s="116"/>
      <c r="L55" s="116"/>
      <c r="M55" s="116"/>
      <c r="N55" s="116"/>
      <c r="Y55" s="19" t="s">
        <v>255</v>
      </c>
      <c r="Z55" s="108">
        <f>$W$19</f>
        <v>31</v>
      </c>
      <c r="AA55" s="106"/>
      <c r="AB55" s="106"/>
      <c r="AC55" s="106"/>
    </row>
    <row r="56" spans="1:29" x14ac:dyDescent="0.2">
      <c r="A56" s="116"/>
      <c r="B56" s="116"/>
      <c r="C56" s="116"/>
      <c r="D56" s="116"/>
      <c r="E56" s="116"/>
      <c r="F56" s="116"/>
      <c r="G56" s="116"/>
      <c r="H56" s="116"/>
      <c r="I56" s="116"/>
      <c r="J56" s="116"/>
      <c r="K56" s="116"/>
      <c r="L56" s="116"/>
      <c r="M56" s="116"/>
      <c r="N56" s="116"/>
      <c r="Y56" s="19" t="s">
        <v>239</v>
      </c>
      <c r="Z56" s="108">
        <f>$W$20</f>
        <v>31</v>
      </c>
      <c r="AA56" s="106"/>
      <c r="AB56" s="106"/>
      <c r="AC56" s="106"/>
    </row>
    <row r="57" spans="1:29" x14ac:dyDescent="0.2">
      <c r="A57" s="116"/>
      <c r="B57" s="116"/>
      <c r="C57" s="116"/>
      <c r="D57" s="116"/>
      <c r="E57" s="116"/>
      <c r="F57" s="116"/>
      <c r="G57" s="116"/>
      <c r="H57" s="116"/>
      <c r="I57" s="116"/>
      <c r="J57" s="116"/>
      <c r="K57" s="116"/>
      <c r="L57" s="116"/>
      <c r="M57" s="116"/>
      <c r="N57" s="116"/>
      <c r="Y57" s="19" t="s">
        <v>241</v>
      </c>
      <c r="Z57" s="108">
        <f>$W$34</f>
        <v>31</v>
      </c>
      <c r="AA57" s="106"/>
      <c r="AB57" s="106"/>
      <c r="AC57" s="106"/>
    </row>
    <row r="58" spans="1:29" x14ac:dyDescent="0.2">
      <c r="A58" s="116"/>
      <c r="B58" s="116"/>
      <c r="C58" s="116"/>
      <c r="D58" s="116"/>
      <c r="E58" s="116"/>
      <c r="F58" s="116"/>
      <c r="G58" s="116"/>
      <c r="H58" s="116"/>
      <c r="I58" s="116"/>
      <c r="J58" s="116"/>
      <c r="K58" s="116"/>
      <c r="L58" s="116"/>
      <c r="M58" s="116"/>
      <c r="N58" s="116"/>
      <c r="Y58" s="20" t="s">
        <v>252</v>
      </c>
      <c r="Z58" s="108">
        <f>$W$21</f>
        <v>30</v>
      </c>
      <c r="AA58" s="106"/>
      <c r="AB58" s="106"/>
      <c r="AC58" s="106"/>
    </row>
    <row r="59" spans="1:29" x14ac:dyDescent="0.2">
      <c r="A59" s="116"/>
      <c r="B59" s="116"/>
      <c r="C59" s="116"/>
      <c r="D59" s="116"/>
      <c r="E59" s="116"/>
      <c r="F59" s="116"/>
      <c r="G59" s="116"/>
      <c r="H59" s="116"/>
      <c r="I59" s="116"/>
      <c r="J59" s="116"/>
      <c r="K59" s="116"/>
      <c r="L59" s="116"/>
      <c r="M59" s="116"/>
      <c r="N59" s="116"/>
      <c r="Y59" s="19" t="s">
        <v>247</v>
      </c>
      <c r="Z59" s="108">
        <f>$W$35</f>
        <v>30</v>
      </c>
      <c r="AA59" s="106"/>
      <c r="AB59" s="106"/>
      <c r="AC59" s="106"/>
    </row>
    <row r="60" spans="1:29" x14ac:dyDescent="0.2">
      <c r="A60" s="116"/>
      <c r="B60" s="116"/>
      <c r="C60" s="116"/>
      <c r="D60" s="116"/>
      <c r="E60" s="116"/>
      <c r="F60" s="116"/>
      <c r="G60" s="116"/>
      <c r="H60" s="116"/>
      <c r="I60" s="116"/>
      <c r="J60" s="116"/>
      <c r="K60" s="116"/>
      <c r="L60" s="116"/>
      <c r="M60" s="116"/>
      <c r="N60" s="116"/>
      <c r="Y60" s="19" t="s">
        <v>236</v>
      </c>
      <c r="Z60" s="108">
        <f>$W$16</f>
        <v>30</v>
      </c>
      <c r="AA60" s="106"/>
      <c r="AB60" s="106"/>
      <c r="AC60" s="106"/>
    </row>
    <row r="61" spans="1:29" x14ac:dyDescent="0.2">
      <c r="A61" s="116"/>
      <c r="B61" s="116"/>
      <c r="C61" s="116"/>
      <c r="D61" s="116"/>
      <c r="E61" s="116"/>
      <c r="F61" s="116"/>
      <c r="G61" s="116"/>
      <c r="H61" s="116"/>
      <c r="I61" s="116"/>
      <c r="J61" s="116"/>
      <c r="K61" s="116"/>
      <c r="L61" s="116"/>
      <c r="M61" s="116"/>
      <c r="N61" s="116"/>
      <c r="Y61" s="19" t="s">
        <v>234</v>
      </c>
      <c r="Z61" s="108">
        <f>$W$31</f>
        <v>29</v>
      </c>
      <c r="AA61" s="106"/>
      <c r="AB61" s="106"/>
      <c r="AC61" s="106"/>
    </row>
    <row r="62" spans="1:29" x14ac:dyDescent="0.2">
      <c r="A62" s="116"/>
      <c r="B62" s="116"/>
      <c r="C62" s="116"/>
      <c r="D62" s="116"/>
      <c r="E62" s="116"/>
      <c r="F62" s="116"/>
      <c r="G62" s="116"/>
      <c r="H62" s="116"/>
      <c r="I62" s="116"/>
      <c r="J62" s="116"/>
      <c r="K62" s="116"/>
      <c r="L62" s="116"/>
      <c r="M62" s="116"/>
      <c r="N62" s="116"/>
      <c r="Y62" s="19" t="s">
        <v>244</v>
      </c>
      <c r="Z62" s="108">
        <f>$W$38</f>
        <v>29</v>
      </c>
      <c r="AA62" s="106"/>
      <c r="AB62" s="106"/>
      <c r="AC62" s="106"/>
    </row>
    <row r="63" spans="1:29" x14ac:dyDescent="0.2">
      <c r="A63" s="116"/>
      <c r="B63" s="116"/>
      <c r="C63" s="116"/>
      <c r="D63" s="116"/>
      <c r="E63" s="116"/>
      <c r="F63" s="116"/>
      <c r="G63" s="116"/>
      <c r="H63" s="116"/>
      <c r="I63" s="116"/>
      <c r="J63" s="116"/>
      <c r="K63" s="116"/>
      <c r="L63" s="116"/>
      <c r="M63" s="116"/>
      <c r="N63" s="116"/>
      <c r="Y63" s="19" t="s">
        <v>232</v>
      </c>
      <c r="Z63" s="108">
        <f>$W$13</f>
        <v>29</v>
      </c>
      <c r="AA63" s="106"/>
      <c r="AB63" s="106"/>
      <c r="AC63" s="106"/>
    </row>
    <row r="64" spans="1:29" x14ac:dyDescent="0.2">
      <c r="A64" s="116"/>
      <c r="B64" s="116"/>
      <c r="C64" s="116"/>
      <c r="D64" s="116"/>
      <c r="E64" s="116"/>
      <c r="F64" s="116"/>
      <c r="G64" s="116"/>
      <c r="H64" s="116"/>
      <c r="I64" s="116"/>
      <c r="J64" s="116"/>
      <c r="K64" s="116"/>
      <c r="L64" s="116"/>
      <c r="M64" s="116"/>
      <c r="N64" s="116"/>
      <c r="Y64" s="19" t="s">
        <v>237</v>
      </c>
      <c r="Z64" s="108">
        <f>$W$30</f>
        <v>28</v>
      </c>
      <c r="AA64" s="106"/>
      <c r="AB64" s="106"/>
      <c r="AC64" s="106"/>
    </row>
    <row r="65" spans="1:29" x14ac:dyDescent="0.2">
      <c r="A65" s="116"/>
      <c r="B65" s="116"/>
      <c r="C65" s="116"/>
      <c r="D65" s="116"/>
      <c r="E65" s="116"/>
      <c r="F65" s="116"/>
      <c r="G65" s="116"/>
      <c r="H65" s="116"/>
      <c r="I65" s="116"/>
      <c r="J65" s="116"/>
      <c r="K65" s="116"/>
      <c r="L65" s="116"/>
      <c r="M65" s="116"/>
      <c r="N65" s="116"/>
      <c r="Y65" s="19" t="s">
        <v>257</v>
      </c>
      <c r="Z65" s="108">
        <f>$W$39</f>
        <v>28</v>
      </c>
      <c r="AA65" s="106"/>
      <c r="AB65" s="106"/>
      <c r="AC65" s="106"/>
    </row>
    <row r="66" spans="1:29" x14ac:dyDescent="0.2">
      <c r="A66" s="116"/>
      <c r="B66" s="116"/>
      <c r="C66" s="116"/>
      <c r="D66" s="116"/>
      <c r="E66" s="116"/>
      <c r="F66" s="116"/>
      <c r="G66" s="116"/>
      <c r="H66" s="116"/>
      <c r="I66" s="116"/>
      <c r="J66" s="116"/>
      <c r="K66" s="116"/>
      <c r="L66" s="116"/>
      <c r="M66" s="116"/>
      <c r="N66" s="116"/>
      <c r="Y66" s="19" t="s">
        <v>248</v>
      </c>
      <c r="Z66" s="108">
        <f>$W$36</f>
        <v>27</v>
      </c>
      <c r="AA66" s="106"/>
      <c r="AB66" s="106"/>
      <c r="AC66" s="106"/>
    </row>
    <row r="67" spans="1:29" x14ac:dyDescent="0.2">
      <c r="A67" s="116"/>
      <c r="B67" s="116"/>
      <c r="C67" s="116"/>
      <c r="D67" s="116"/>
      <c r="E67" s="116"/>
      <c r="F67" s="116"/>
      <c r="G67" s="116"/>
      <c r="H67" s="116"/>
      <c r="I67" s="116"/>
      <c r="J67" s="116"/>
      <c r="K67" s="116"/>
      <c r="L67" s="116"/>
      <c r="M67" s="116"/>
      <c r="N67" s="116"/>
      <c r="Y67" s="19" t="s">
        <v>250</v>
      </c>
      <c r="Z67" s="108">
        <f>$W$11</f>
        <v>27</v>
      </c>
      <c r="AA67" s="106"/>
      <c r="AB67" s="106"/>
      <c r="AC67" s="106"/>
    </row>
    <row r="68" spans="1:29" x14ac:dyDescent="0.2">
      <c r="A68" s="116"/>
      <c r="B68" s="116"/>
      <c r="C68" s="116"/>
      <c r="D68" s="116"/>
      <c r="E68" s="116"/>
      <c r="F68" s="116"/>
      <c r="G68" s="116"/>
      <c r="H68" s="116"/>
      <c r="I68" s="116"/>
      <c r="J68" s="116"/>
      <c r="K68" s="116"/>
      <c r="L68" s="116"/>
      <c r="M68" s="116"/>
      <c r="N68" s="116"/>
      <c r="Y68" s="19" t="s">
        <v>242</v>
      </c>
      <c r="Z68" s="108">
        <f>$W$27</f>
        <v>26</v>
      </c>
      <c r="AA68" s="106"/>
      <c r="AB68" s="106"/>
      <c r="AC68" s="106"/>
    </row>
    <row r="69" spans="1:29" x14ac:dyDescent="0.2">
      <c r="A69" s="116"/>
      <c r="B69" s="116"/>
      <c r="C69" s="116"/>
      <c r="D69" s="116"/>
      <c r="E69" s="116"/>
      <c r="F69" s="116"/>
      <c r="G69" s="116"/>
      <c r="H69" s="116"/>
      <c r="I69" s="116"/>
      <c r="J69" s="116"/>
      <c r="K69" s="116"/>
      <c r="L69" s="116"/>
      <c r="M69" s="116"/>
      <c r="N69" s="116"/>
      <c r="Y69" s="19" t="s">
        <v>238</v>
      </c>
      <c r="Z69" s="108">
        <f>$W$29</f>
        <v>26</v>
      </c>
      <c r="AA69" s="106"/>
      <c r="AB69" s="106"/>
      <c r="AC69" s="106"/>
    </row>
    <row r="70" spans="1:29" x14ac:dyDescent="0.2">
      <c r="A70" s="116"/>
      <c r="B70" s="116"/>
      <c r="C70" s="116"/>
      <c r="D70" s="116"/>
      <c r="E70" s="116"/>
      <c r="F70" s="116"/>
      <c r="G70" s="116"/>
      <c r="H70" s="116"/>
      <c r="I70" s="116"/>
      <c r="J70" s="116"/>
      <c r="K70" s="116"/>
      <c r="L70" s="116"/>
      <c r="M70" s="116"/>
      <c r="N70" s="116"/>
      <c r="Y70" s="19" t="s">
        <v>251</v>
      </c>
      <c r="Z70" s="108">
        <f>$W$23</f>
        <v>20</v>
      </c>
      <c r="AA70" s="106"/>
      <c r="AB70" s="106"/>
      <c r="AC70" s="106"/>
    </row>
    <row r="71" spans="1:29" x14ac:dyDescent="0.2">
      <c r="A71" s="116"/>
      <c r="B71" s="116"/>
      <c r="C71" s="116"/>
      <c r="D71" s="116"/>
      <c r="E71" s="116"/>
      <c r="F71" s="116"/>
      <c r="G71" s="116"/>
      <c r="H71" s="116"/>
      <c r="I71" s="116"/>
      <c r="J71" s="116"/>
      <c r="K71" s="116"/>
      <c r="L71" s="116"/>
      <c r="M71" s="116"/>
      <c r="N71" s="116"/>
      <c r="Y71" s="19" t="s">
        <v>256</v>
      </c>
      <c r="Z71" s="108">
        <f>$W$12</f>
        <v>16</v>
      </c>
      <c r="AA71" s="106"/>
      <c r="AB71" s="106"/>
      <c r="AC71" s="106"/>
    </row>
    <row r="72" spans="1:29" x14ac:dyDescent="0.2">
      <c r="A72" s="116"/>
      <c r="B72" s="116"/>
      <c r="C72" s="116"/>
      <c r="D72" s="116"/>
      <c r="E72" s="116"/>
      <c r="F72" s="116"/>
      <c r="G72" s="116"/>
      <c r="H72" s="116"/>
      <c r="I72" s="116"/>
      <c r="J72" s="116"/>
      <c r="K72" s="116"/>
      <c r="L72" s="116"/>
      <c r="M72" s="116"/>
      <c r="N72" s="116"/>
      <c r="Y72" s="19" t="s">
        <v>240</v>
      </c>
      <c r="Z72" s="108">
        <f>$W$22</f>
        <v>15</v>
      </c>
      <c r="AA72" s="106"/>
      <c r="AB72" s="106"/>
      <c r="AC72" s="106"/>
    </row>
    <row r="73" spans="1:29" x14ac:dyDescent="0.2">
      <c r="A73" s="116"/>
      <c r="B73" s="116"/>
      <c r="C73" s="116"/>
      <c r="D73" s="116"/>
      <c r="E73" s="116"/>
      <c r="F73" s="116"/>
      <c r="G73" s="116"/>
      <c r="H73" s="116"/>
      <c r="I73" s="116"/>
      <c r="J73" s="116"/>
      <c r="K73" s="116"/>
      <c r="L73" s="116"/>
      <c r="M73" s="116"/>
      <c r="N73" s="116"/>
      <c r="Y73" s="19" t="s">
        <v>231</v>
      </c>
      <c r="Z73" s="108">
        <f>$W$14</f>
        <v>14</v>
      </c>
      <c r="AA73" s="106"/>
      <c r="AB73" s="106"/>
      <c r="AC73" s="106"/>
    </row>
    <row r="74" spans="1:29" x14ac:dyDescent="0.2">
      <c r="A74" s="116"/>
      <c r="B74" s="116"/>
      <c r="C74" s="116"/>
      <c r="D74" s="116"/>
      <c r="E74" s="116"/>
      <c r="F74" s="116"/>
      <c r="G74" s="116"/>
      <c r="H74" s="116"/>
      <c r="I74" s="116"/>
      <c r="J74" s="116"/>
      <c r="K74" s="116"/>
      <c r="L74" s="116"/>
      <c r="M74" s="116"/>
      <c r="N74" s="116"/>
      <c r="O74" s="116"/>
      <c r="P74" s="116"/>
      <c r="Q74" s="116"/>
      <c r="R74" s="116"/>
      <c r="S74" s="116"/>
      <c r="T74" s="143"/>
    </row>
    <row r="75" spans="1:29" x14ac:dyDescent="0.2">
      <c r="A75" s="116"/>
      <c r="B75" s="116"/>
      <c r="C75" s="116"/>
      <c r="D75" s="116"/>
      <c r="E75" s="116"/>
      <c r="F75" s="116"/>
      <c r="G75" s="116"/>
      <c r="H75" s="116"/>
      <c r="I75" s="116"/>
      <c r="J75" s="116"/>
      <c r="K75" s="116"/>
      <c r="L75" s="116"/>
      <c r="M75" s="116"/>
      <c r="N75" s="116"/>
      <c r="O75" s="143"/>
      <c r="P75" s="143"/>
      <c r="Q75" s="143"/>
      <c r="R75" s="143"/>
      <c r="S75" s="116"/>
      <c r="T75" s="143"/>
    </row>
    <row r="76" spans="1:29" x14ac:dyDescent="0.2">
      <c r="A76" s="116"/>
      <c r="B76" s="116"/>
      <c r="C76" s="116"/>
      <c r="D76" s="116"/>
      <c r="E76" s="116"/>
      <c r="F76" s="116"/>
      <c r="G76" s="116"/>
      <c r="H76" s="116"/>
      <c r="I76" s="116"/>
      <c r="J76" s="116"/>
      <c r="K76" s="116"/>
      <c r="L76" s="116"/>
      <c r="M76" s="116"/>
      <c r="N76" s="116"/>
      <c r="O76" s="143"/>
      <c r="P76" s="143"/>
      <c r="Q76" s="143"/>
      <c r="R76" s="143"/>
      <c r="S76" s="116"/>
      <c r="T76" s="143"/>
    </row>
    <row r="77" spans="1:29" x14ac:dyDescent="0.2">
      <c r="A77" s="116"/>
      <c r="B77" s="116"/>
      <c r="C77" s="116"/>
      <c r="D77" s="116"/>
      <c r="E77" s="116"/>
      <c r="F77" s="116"/>
      <c r="G77" s="116"/>
      <c r="H77" s="116"/>
      <c r="I77" s="116"/>
      <c r="J77" s="116"/>
      <c r="K77" s="116"/>
      <c r="L77" s="116"/>
      <c r="M77" s="116"/>
      <c r="N77" s="116"/>
      <c r="O77" s="143"/>
      <c r="P77" s="143"/>
      <c r="Q77" s="143"/>
      <c r="R77" s="143"/>
      <c r="S77" s="116"/>
      <c r="T77" s="143"/>
    </row>
    <row r="78" spans="1:29" x14ac:dyDescent="0.2">
      <c r="A78" s="116"/>
      <c r="B78" s="116"/>
      <c r="C78" s="116"/>
      <c r="D78" s="116"/>
      <c r="E78" s="116"/>
      <c r="F78" s="116"/>
      <c r="G78" s="116"/>
      <c r="H78" s="116"/>
      <c r="I78" s="116"/>
      <c r="J78" s="116"/>
      <c r="K78" s="116"/>
      <c r="L78" s="116"/>
      <c r="M78" s="116"/>
      <c r="N78" s="116"/>
      <c r="O78" s="143"/>
      <c r="P78" s="143"/>
      <c r="Q78" s="143"/>
      <c r="R78" s="143"/>
      <c r="S78" s="116"/>
      <c r="T78" s="143"/>
    </row>
    <row r="79" spans="1:29" x14ac:dyDescent="0.2">
      <c r="A79" s="116"/>
      <c r="B79" s="116"/>
      <c r="C79" s="116"/>
      <c r="D79" s="116"/>
      <c r="E79" s="116"/>
      <c r="F79" s="116"/>
      <c r="G79" s="116"/>
      <c r="H79" s="116"/>
      <c r="I79" s="116"/>
      <c r="J79" s="116"/>
      <c r="K79" s="116"/>
      <c r="L79" s="116"/>
      <c r="M79" s="116"/>
      <c r="N79" s="116"/>
      <c r="O79" s="143"/>
      <c r="P79" s="143"/>
      <c r="Q79" s="143"/>
      <c r="R79" s="143"/>
      <c r="S79" s="116"/>
      <c r="T79" s="143"/>
    </row>
    <row r="80" spans="1:29" x14ac:dyDescent="0.2">
      <c r="A80" s="116"/>
      <c r="B80" s="116"/>
      <c r="C80" s="116"/>
      <c r="D80" s="116"/>
      <c r="E80" s="116"/>
      <c r="F80" s="116"/>
      <c r="G80" s="116"/>
      <c r="H80" s="116"/>
      <c r="I80" s="116"/>
      <c r="J80" s="116"/>
      <c r="K80" s="517"/>
      <c r="L80" s="116"/>
      <c r="M80" s="116"/>
      <c r="N80" s="116"/>
      <c r="O80" s="143"/>
      <c r="P80" s="143"/>
      <c r="Q80" s="143"/>
      <c r="R80" s="143"/>
      <c r="S80" s="116"/>
      <c r="T80" s="143"/>
    </row>
    <row r="81" spans="1:29" x14ac:dyDescent="0.2">
      <c r="A81" s="116"/>
      <c r="B81" s="116"/>
      <c r="C81" s="116"/>
      <c r="D81" s="116"/>
      <c r="E81" s="116"/>
      <c r="F81" s="116"/>
      <c r="G81" s="116"/>
      <c r="H81" s="116"/>
      <c r="I81" s="116"/>
      <c r="J81" s="116"/>
      <c r="K81" s="116"/>
      <c r="L81" s="116"/>
      <c r="M81" s="116"/>
      <c r="N81" s="116"/>
      <c r="O81" s="116"/>
      <c r="P81" s="116"/>
      <c r="Q81" s="116"/>
      <c r="R81" s="116"/>
      <c r="S81" s="116"/>
      <c r="T81" s="143"/>
    </row>
    <row r="82" spans="1:29" x14ac:dyDescent="0.2">
      <c r="A82" s="116"/>
      <c r="B82" s="116"/>
      <c r="C82" s="116"/>
      <c r="D82" s="116"/>
      <c r="E82" s="116"/>
      <c r="F82" s="116"/>
      <c r="G82" s="116"/>
      <c r="H82" s="116"/>
      <c r="I82" s="116"/>
      <c r="J82" s="116"/>
      <c r="K82" s="116"/>
      <c r="L82" s="116"/>
      <c r="M82" s="116"/>
      <c r="N82" s="116"/>
      <c r="O82" s="116"/>
      <c r="P82" s="116"/>
      <c r="Q82" s="116"/>
      <c r="R82" s="116"/>
      <c r="S82" s="116"/>
      <c r="T82" s="143"/>
    </row>
    <row r="83" spans="1:29" x14ac:dyDescent="0.2">
      <c r="A83" s="116"/>
      <c r="B83" s="116"/>
      <c r="C83" s="116"/>
      <c r="D83" s="116"/>
      <c r="E83" s="116"/>
      <c r="F83" s="116"/>
      <c r="G83" s="116"/>
      <c r="H83" s="116"/>
      <c r="I83" s="116"/>
      <c r="J83" s="116"/>
      <c r="K83" s="116"/>
      <c r="L83" s="116"/>
      <c r="M83" s="116"/>
      <c r="N83" s="116"/>
      <c r="O83" s="116"/>
      <c r="P83" s="116"/>
      <c r="Q83" s="116"/>
      <c r="R83" s="116"/>
      <c r="S83" s="116"/>
      <c r="T83" s="143"/>
    </row>
    <row r="84" spans="1:29" x14ac:dyDescent="0.2">
      <c r="A84" s="116"/>
      <c r="B84" s="116"/>
      <c r="C84" s="116"/>
      <c r="D84" s="116"/>
      <c r="E84" s="116"/>
      <c r="F84" s="116"/>
      <c r="G84" s="116"/>
      <c r="H84" s="116"/>
      <c r="I84" s="116"/>
      <c r="J84" s="116"/>
      <c r="K84" s="116"/>
      <c r="L84" s="116"/>
      <c r="M84" s="116"/>
      <c r="N84" s="116"/>
      <c r="O84" s="116"/>
      <c r="P84" s="116"/>
      <c r="Q84" s="116"/>
      <c r="R84" s="116"/>
      <c r="S84" s="116"/>
      <c r="T84" s="143"/>
    </row>
    <row r="85" spans="1:29" ht="12.75" customHeight="1" x14ac:dyDescent="0.2">
      <c r="A85" s="116"/>
      <c r="B85" s="116"/>
      <c r="C85" s="116"/>
      <c r="D85" s="116"/>
      <c r="E85" s="116"/>
      <c r="F85" s="116"/>
      <c r="G85" s="116"/>
      <c r="H85" s="116"/>
      <c r="I85" s="116"/>
      <c r="J85" s="116"/>
      <c r="K85" s="116"/>
      <c r="L85" s="116"/>
      <c r="M85" s="116"/>
      <c r="N85" s="116"/>
      <c r="O85" s="116"/>
      <c r="P85" s="116"/>
      <c r="Q85" s="116"/>
      <c r="R85" s="116"/>
      <c r="S85" s="116"/>
      <c r="T85" s="143"/>
    </row>
    <row r="86" spans="1:29" ht="12.75" customHeight="1" x14ac:dyDescent="0.2">
      <c r="A86" s="116"/>
      <c r="B86" s="116"/>
      <c r="C86" s="116"/>
      <c r="D86" s="116"/>
      <c r="E86" s="116"/>
      <c r="F86" s="116"/>
      <c r="G86" s="116"/>
      <c r="H86" s="116"/>
      <c r="I86" s="116"/>
      <c r="J86" s="116"/>
      <c r="K86" s="116"/>
      <c r="L86" s="116"/>
      <c r="M86" s="116"/>
      <c r="N86" s="116"/>
      <c r="O86" s="116"/>
      <c r="P86" s="116"/>
      <c r="Q86" s="116"/>
      <c r="R86" s="116"/>
      <c r="S86" s="116"/>
      <c r="T86" s="143"/>
    </row>
    <row r="87" spans="1:29" x14ac:dyDescent="0.2">
      <c r="A87" s="64" t="str">
        <f>A44</f>
        <v>Boletim Estatístico da Previdência Social - Vol. 19 Nº 09</v>
      </c>
      <c r="B87" s="116"/>
      <c r="C87" s="116"/>
      <c r="D87" s="116"/>
      <c r="E87" s="116"/>
      <c r="F87" s="116"/>
      <c r="G87" s="116"/>
      <c r="H87" s="116"/>
      <c r="I87" s="116"/>
      <c r="J87" s="116"/>
      <c r="K87" s="116"/>
      <c r="L87" s="116"/>
      <c r="M87" s="116"/>
      <c r="N87" s="116"/>
      <c r="O87" s="116"/>
      <c r="P87" s="116"/>
      <c r="Q87" s="116"/>
      <c r="R87" s="116"/>
      <c r="S87" s="116"/>
      <c r="T87" s="143"/>
      <c r="W87" s="1050">
        <f>U44</f>
        <v>41883</v>
      </c>
      <c r="Y87" s="1249"/>
      <c r="Z87" s="1250"/>
      <c r="AB87" s="1249"/>
      <c r="AC87" s="1250"/>
    </row>
    <row r="88" spans="1:29" ht="12.75" customHeight="1" x14ac:dyDescent="0.2">
      <c r="A88" s="116"/>
      <c r="B88" s="116"/>
      <c r="C88" s="116"/>
      <c r="D88" s="116"/>
      <c r="E88" s="116"/>
      <c r="F88" s="116"/>
      <c r="G88" s="116"/>
      <c r="H88" s="116"/>
      <c r="I88" s="116"/>
      <c r="J88" s="116"/>
      <c r="K88" s="116"/>
      <c r="L88" s="523"/>
      <c r="M88" s="116"/>
      <c r="N88" s="116"/>
      <c r="O88" s="116"/>
      <c r="P88" s="116"/>
      <c r="Q88" s="116"/>
      <c r="R88" s="116"/>
      <c r="S88" s="116"/>
      <c r="T88" s="143"/>
    </row>
    <row r="90" spans="1:29" x14ac:dyDescent="0.2">
      <c r="Y90" s="45" t="s">
        <v>715</v>
      </c>
      <c r="Z90" s="45" t="s">
        <v>716</v>
      </c>
      <c r="AA90" s="45"/>
      <c r="AB90" s="45" t="s">
        <v>715</v>
      </c>
      <c r="AC90" s="45" t="s">
        <v>716</v>
      </c>
    </row>
    <row r="91" spans="1:29" x14ac:dyDescent="0.2">
      <c r="Y91" s="45" t="s">
        <v>255</v>
      </c>
      <c r="Z91" s="541">
        <f>$J$19</f>
        <v>66.32760699216395</v>
      </c>
      <c r="AB91" s="1060" t="s">
        <v>255</v>
      </c>
      <c r="AC91" s="541">
        <f>$Q$19</f>
        <v>58.168420871887271</v>
      </c>
    </row>
    <row r="92" spans="1:29" x14ac:dyDescent="0.2">
      <c r="Y92" s="45" t="s">
        <v>256</v>
      </c>
      <c r="Z92" s="541">
        <f>$J$12</f>
        <v>63.406010606953444</v>
      </c>
      <c r="AB92" s="45" t="s">
        <v>256</v>
      </c>
      <c r="AC92" s="541">
        <f>$Q$12</f>
        <v>56.147560881967721</v>
      </c>
    </row>
    <row r="93" spans="1:29" x14ac:dyDescent="0.2">
      <c r="Y93" s="45" t="s">
        <v>239</v>
      </c>
      <c r="Z93" s="541">
        <f>$J$20</f>
        <v>55.534005689164722</v>
      </c>
      <c r="AB93" s="45" t="s">
        <v>239</v>
      </c>
      <c r="AC93" s="541">
        <f>$Q$20</f>
        <v>48.42375056662295</v>
      </c>
    </row>
    <row r="94" spans="1:29" x14ac:dyDescent="0.2">
      <c r="Y94" s="45" t="s">
        <v>236</v>
      </c>
      <c r="Z94" s="541">
        <f>$J$16</f>
        <v>48.317515099223471</v>
      </c>
      <c r="AB94" s="45" t="s">
        <v>236</v>
      </c>
      <c r="AC94" s="541">
        <f>$Q$16</f>
        <v>39.926832582430151</v>
      </c>
    </row>
    <row r="95" spans="1:29" x14ac:dyDescent="0.2">
      <c r="Y95" s="45" t="s">
        <v>243</v>
      </c>
      <c r="Z95" s="541">
        <f>$J$15</f>
        <v>46.418360864040658</v>
      </c>
      <c r="AB95" s="45" t="s">
        <v>243</v>
      </c>
      <c r="AC95" s="541">
        <f>$Q$15</f>
        <v>37.249050299007386</v>
      </c>
    </row>
    <row r="96" spans="1:29" x14ac:dyDescent="0.2">
      <c r="Y96" s="45" t="s">
        <v>231</v>
      </c>
      <c r="Z96" s="541">
        <f>$J$14</f>
        <v>43.716433941997849</v>
      </c>
      <c r="AB96" s="45" t="s">
        <v>231</v>
      </c>
      <c r="AC96" s="541">
        <f>$Q$14</f>
        <v>35.974378772699431</v>
      </c>
    </row>
    <row r="97" spans="25:29" x14ac:dyDescent="0.2">
      <c r="Y97" s="45" t="s">
        <v>242</v>
      </c>
      <c r="Z97" s="541">
        <f>$J$27</f>
        <v>42.625492602881323</v>
      </c>
      <c r="AB97" s="45" t="s">
        <v>242</v>
      </c>
      <c r="AC97" s="541">
        <f>$Q$27</f>
        <v>34.29222324487526</v>
      </c>
    </row>
    <row r="98" spans="25:29" x14ac:dyDescent="0.2">
      <c r="Y98" s="45" t="s">
        <v>250</v>
      </c>
      <c r="Z98" s="541">
        <f>$J$11</f>
        <v>42.256749872643908</v>
      </c>
      <c r="AB98" s="45" t="s">
        <v>250</v>
      </c>
      <c r="AC98" s="541">
        <f>$Q$11</f>
        <v>34.141951047339717</v>
      </c>
    </row>
    <row r="99" spans="25:29" x14ac:dyDescent="0.2">
      <c r="Y99" s="45" t="s">
        <v>254</v>
      </c>
      <c r="Z99" s="541">
        <f>$J$17</f>
        <v>41.843971631205676</v>
      </c>
      <c r="AB99" s="45" t="s">
        <v>254</v>
      </c>
      <c r="AC99" s="541">
        <f>$Q$17</f>
        <v>34.055512059677767</v>
      </c>
    </row>
    <row r="100" spans="25:29" x14ac:dyDescent="0.2">
      <c r="Y100" s="45" t="s">
        <v>253</v>
      </c>
      <c r="Z100" s="541">
        <f>$J$26</f>
        <v>40.425955414012741</v>
      </c>
      <c r="AB100" s="45" t="s">
        <v>253</v>
      </c>
      <c r="AC100" s="541">
        <f>$Q$26</f>
        <v>33.084856929951719</v>
      </c>
    </row>
    <row r="101" spans="25:29" x14ac:dyDescent="0.2">
      <c r="Y101" s="45" t="s">
        <v>251</v>
      </c>
      <c r="Z101" s="541">
        <f>$J$23</f>
        <v>39.048070092351409</v>
      </c>
      <c r="AB101" s="45" t="s">
        <v>251</v>
      </c>
      <c r="AC101" s="541">
        <f>$Q$23</f>
        <v>32.507544126620793</v>
      </c>
    </row>
    <row r="102" spans="25:29" x14ac:dyDescent="0.2">
      <c r="Y102" s="45" t="s">
        <v>232</v>
      </c>
      <c r="Z102" s="541">
        <f>$J$13</f>
        <v>37.458263772954922</v>
      </c>
      <c r="AB102" s="45" t="s">
        <v>252</v>
      </c>
      <c r="AC102" s="541">
        <f>$Q$21</f>
        <v>30.566093185716753</v>
      </c>
    </row>
    <row r="103" spans="25:29" x14ac:dyDescent="0.2">
      <c r="Y103" s="45" t="s">
        <v>252</v>
      </c>
      <c r="Z103" s="541">
        <f>$J$21</f>
        <v>36.917232021709637</v>
      </c>
      <c r="AB103" s="45" t="s">
        <v>246</v>
      </c>
      <c r="AC103" s="541">
        <f>$Q$25</f>
        <v>30.15628493784217</v>
      </c>
    </row>
    <row r="104" spans="25:29" x14ac:dyDescent="0.2">
      <c r="Y104" s="45" t="s">
        <v>246</v>
      </c>
      <c r="Z104" s="541">
        <f>$J$25</f>
        <v>36.784326971795309</v>
      </c>
      <c r="AB104" s="45" t="s">
        <v>232</v>
      </c>
      <c r="AC104" s="541">
        <f>$Q$13</f>
        <v>27.865576641065136</v>
      </c>
    </row>
    <row r="105" spans="25:29" x14ac:dyDescent="0.2">
      <c r="Y105" s="45" t="s">
        <v>240</v>
      </c>
      <c r="Z105" s="541">
        <f>$J$22</f>
        <v>33.063674321503136</v>
      </c>
      <c r="AB105" s="45" t="s">
        <v>240</v>
      </c>
      <c r="AC105" s="541">
        <f>$Q$22</f>
        <v>26.723063197345208</v>
      </c>
    </row>
    <row r="106" spans="25:29" x14ac:dyDescent="0.2">
      <c r="Y106" s="45" t="s">
        <v>249</v>
      </c>
      <c r="Z106" s="541">
        <f>$J$24</f>
        <v>31.465631811174312</v>
      </c>
      <c r="AB106" s="45" t="s">
        <v>249</v>
      </c>
      <c r="AC106" s="541">
        <f>$Q$24</f>
        <v>24.788186449055864</v>
      </c>
    </row>
    <row r="107" spans="25:29" x14ac:dyDescent="0.2">
      <c r="Y107" s="45" t="s">
        <v>257</v>
      </c>
      <c r="Z107" s="541">
        <f>$J$39</f>
        <v>22.04326923076923</v>
      </c>
      <c r="AB107" s="45" t="s">
        <v>257</v>
      </c>
      <c r="AC107" s="541">
        <f>$Q$39</f>
        <v>15.833868930347606</v>
      </c>
    </row>
    <row r="108" spans="25:29" x14ac:dyDescent="0.2">
      <c r="Y108" s="45" t="s">
        <v>237</v>
      </c>
      <c r="Z108" s="541">
        <f>$J$30</f>
        <v>19.028559065339678</v>
      </c>
      <c r="AB108" s="45" t="s">
        <v>237</v>
      </c>
      <c r="AC108" s="541">
        <f>$Q$30</f>
        <v>13.409596767809164</v>
      </c>
    </row>
    <row r="109" spans="25:29" x14ac:dyDescent="0.2">
      <c r="Y109" s="45" t="s">
        <v>248</v>
      </c>
      <c r="Z109" s="541">
        <f>$J$36</f>
        <v>15.691847786136091</v>
      </c>
      <c r="AB109" s="45" t="s">
        <v>248</v>
      </c>
      <c r="AC109" s="541">
        <f>$Q$36</f>
        <v>10.831069072711202</v>
      </c>
    </row>
    <row r="110" spans="25:29" x14ac:dyDescent="0.2">
      <c r="Y110" s="45" t="s">
        <v>241</v>
      </c>
      <c r="Z110" s="541">
        <f>$J$34</f>
        <v>14.351198871650212</v>
      </c>
      <c r="AB110" s="45" t="s">
        <v>241</v>
      </c>
      <c r="AC110" s="541">
        <f>$Q$34</f>
        <v>10.212129493015979</v>
      </c>
    </row>
    <row r="111" spans="25:29" x14ac:dyDescent="0.2">
      <c r="Y111" s="45" t="s">
        <v>238</v>
      </c>
      <c r="Z111" s="541">
        <f>$J$29</f>
        <v>13.898594488624685</v>
      </c>
      <c r="AB111" s="45" t="s">
        <v>238</v>
      </c>
      <c r="AC111" s="541">
        <f>$Q$29</f>
        <v>10.17530177580432</v>
      </c>
    </row>
    <row r="112" spans="25:29" x14ac:dyDescent="0.2">
      <c r="Y112" s="45" t="s">
        <v>244</v>
      </c>
      <c r="Z112" s="541">
        <f>$J$38</f>
        <v>13.741549661986479</v>
      </c>
      <c r="AB112" s="45" t="s">
        <v>244</v>
      </c>
      <c r="AC112" s="541">
        <f>$Q$38</f>
        <v>10.028082386880548</v>
      </c>
    </row>
    <row r="113" spans="25:29" x14ac:dyDescent="0.2">
      <c r="Y113" s="45" t="s">
        <v>245</v>
      </c>
      <c r="Z113" s="541">
        <f>$J$40</f>
        <v>12.909290302365658</v>
      </c>
      <c r="AB113" s="45" t="s">
        <v>245</v>
      </c>
      <c r="AC113" s="541">
        <f>$Q$40</f>
        <v>9.2999700733447952</v>
      </c>
    </row>
    <row r="114" spans="25:29" x14ac:dyDescent="0.2">
      <c r="Y114" s="45" t="s">
        <v>247</v>
      </c>
      <c r="Z114" s="541">
        <f>$J$35</f>
        <v>11.237855343648794</v>
      </c>
      <c r="AB114" s="45" t="s">
        <v>247</v>
      </c>
      <c r="AC114" s="541">
        <f>$Q$35</f>
        <v>7.5753559101654409</v>
      </c>
    </row>
    <row r="115" spans="25:29" x14ac:dyDescent="0.2">
      <c r="Y115" s="45" t="s">
        <v>235</v>
      </c>
      <c r="Z115" s="541">
        <f>$J$41</f>
        <v>6.3263747454175148</v>
      </c>
      <c r="AB115" s="45" t="s">
        <v>235</v>
      </c>
      <c r="AC115" s="541">
        <f>$Q$41</f>
        <v>3.888795470352858</v>
      </c>
    </row>
    <row r="116" spans="25:29" x14ac:dyDescent="0.2">
      <c r="Y116" s="45" t="s">
        <v>233</v>
      </c>
      <c r="Z116" s="541">
        <f>$J$32</f>
        <v>2.4437977570157079</v>
      </c>
      <c r="AB116" s="45" t="s">
        <v>233</v>
      </c>
      <c r="AC116" s="541">
        <f>$Q$32</f>
        <v>1.4384967628168015</v>
      </c>
    </row>
    <row r="117" spans="25:29" x14ac:dyDescent="0.2">
      <c r="Y117" s="45" t="s">
        <v>234</v>
      </c>
      <c r="Z117" s="541">
        <f>$J$31</f>
        <v>1.3362594489148989</v>
      </c>
      <c r="AB117" s="45" t="s">
        <v>234</v>
      </c>
      <c r="AC117" s="541">
        <f>$Q$31</f>
        <v>0.82577238061359004</v>
      </c>
    </row>
    <row r="123" spans="25:29" x14ac:dyDescent="0.2">
      <c r="AB123" s="45"/>
    </row>
    <row r="124" spans="25:29" x14ac:dyDescent="0.2">
      <c r="AB124" s="45"/>
    </row>
    <row r="125" spans="25:29" x14ac:dyDescent="0.2">
      <c r="AB125" s="45"/>
    </row>
    <row r="126" spans="25:29" x14ac:dyDescent="0.2">
      <c r="AB126" s="45"/>
    </row>
    <row r="127" spans="25:29" x14ac:dyDescent="0.2">
      <c r="AB127" s="45"/>
    </row>
    <row r="128" spans="25:29" x14ac:dyDescent="0.2">
      <c r="AB128" s="45"/>
    </row>
    <row r="129" spans="28:28" x14ac:dyDescent="0.2">
      <c r="AB129" s="45"/>
    </row>
    <row r="130" spans="28:28" x14ac:dyDescent="0.2">
      <c r="AB130" s="45"/>
    </row>
    <row r="131" spans="28:28" x14ac:dyDescent="0.2">
      <c r="AB131" s="45"/>
    </row>
    <row r="132" spans="28:28" x14ac:dyDescent="0.2">
      <c r="AB132" s="45"/>
    </row>
    <row r="133" spans="28:28" x14ac:dyDescent="0.2">
      <c r="AB133" s="45"/>
    </row>
    <row r="134" spans="28:28" x14ac:dyDescent="0.2">
      <c r="AB134" s="45"/>
    </row>
    <row r="135" spans="28:28" x14ac:dyDescent="0.2">
      <c r="AB135" s="45"/>
    </row>
    <row r="136" spans="28:28" x14ac:dyDescent="0.2">
      <c r="AB136" s="45"/>
    </row>
    <row r="137" spans="28:28" x14ac:dyDescent="0.2">
      <c r="AB137" s="45"/>
    </row>
    <row r="138" spans="28:28" x14ac:dyDescent="0.2">
      <c r="AB138" s="45"/>
    </row>
    <row r="139" spans="28:28" x14ac:dyDescent="0.2">
      <c r="AB139" s="45"/>
    </row>
    <row r="140" spans="28:28" x14ac:dyDescent="0.2">
      <c r="AB140" s="45"/>
    </row>
    <row r="141" spans="28:28" x14ac:dyDescent="0.2">
      <c r="AB141" s="45"/>
    </row>
    <row r="142" spans="28:28" x14ac:dyDescent="0.2">
      <c r="AB142" s="45"/>
    </row>
    <row r="143" spans="28:28" x14ac:dyDescent="0.2">
      <c r="AB143" s="45"/>
    </row>
    <row r="144" spans="28:28" x14ac:dyDescent="0.2">
      <c r="AB144" s="45"/>
    </row>
    <row r="145" spans="28:28" x14ac:dyDescent="0.2">
      <c r="AB145" s="45"/>
    </row>
    <row r="146" spans="28:28" x14ac:dyDescent="0.2">
      <c r="AB146" s="45"/>
    </row>
    <row r="147" spans="28:28" x14ac:dyDescent="0.2">
      <c r="AB147" s="45"/>
    </row>
    <row r="148" spans="28:28" x14ac:dyDescent="0.2">
      <c r="AB148" s="45"/>
    </row>
    <row r="149" spans="28:28" x14ac:dyDescent="0.2">
      <c r="AB149" s="45"/>
    </row>
  </sheetData>
  <mergeCells count="24">
    <mergeCell ref="AB87:AC87"/>
    <mergeCell ref="Y44:AB44"/>
    <mergeCell ref="C3:M3"/>
    <mergeCell ref="A5:C7"/>
    <mergeCell ref="E6:E7"/>
    <mergeCell ref="L6:L7"/>
    <mergeCell ref="Y45:Z45"/>
    <mergeCell ref="Y87:Z87"/>
    <mergeCell ref="N6:N7"/>
    <mergeCell ref="S6:S7"/>
    <mergeCell ref="U44:W44"/>
    <mergeCell ref="W5:W7"/>
    <mergeCell ref="L5:Q5"/>
    <mergeCell ref="S5:U5"/>
    <mergeCell ref="T6:U6"/>
    <mergeCell ref="M6:M7"/>
    <mergeCell ref="O6:P6"/>
    <mergeCell ref="Q6:Q7"/>
    <mergeCell ref="U1:W1"/>
    <mergeCell ref="F6:F7"/>
    <mergeCell ref="G6:G7"/>
    <mergeCell ref="E5:J5"/>
    <mergeCell ref="H6:I6"/>
    <mergeCell ref="J6:J7"/>
  </mergeCells>
  <phoneticPr fontId="23" type="noConversion"/>
  <pageMargins left="0.59055118110236227" right="0.59055118110236227" top="0.39370078740157483" bottom="0.59055118110236227" header="0.31496062992125984" footer="0.31496062992125984"/>
  <pageSetup paperSize="9" scale="91" fitToHeight="2" orientation="landscape" horizontalDpi="1200" verticalDpi="1200" r:id="rId1"/>
  <headerFooter alignWithMargins="0">
    <oddFooter xml:space="preserve">&amp;C&amp;8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29</vt:i4>
      </vt:variant>
    </vt:vector>
  </HeadingPairs>
  <TitlesOfParts>
    <vt:vector size="59" baseType="lpstr">
      <vt:lpstr>Apresentação</vt:lpstr>
      <vt:lpstr>01</vt:lpstr>
      <vt:lpstr>02</vt:lpstr>
      <vt:lpstr>02 (2)</vt:lpstr>
      <vt:lpstr>03</vt:lpstr>
      <vt:lpstr>04</vt:lpstr>
      <vt:lpstr>05</vt:lpstr>
      <vt:lpstr>06</vt:lpstr>
      <vt:lpstr>07</vt:lpstr>
      <vt:lpstr>08</vt:lpstr>
      <vt:lpstr>09</vt:lpstr>
      <vt:lpstr>10</vt:lpstr>
      <vt:lpstr>10 (2)</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'01'!Area_de_impressao</vt:lpstr>
      <vt:lpstr>'02'!Area_de_impressao</vt:lpstr>
      <vt:lpstr>'02 (2)'!Area_de_impressao</vt:lpstr>
      <vt:lpstr>'03'!Area_de_impressao</vt:lpstr>
      <vt:lpstr>'04'!Area_de_impressao</vt:lpstr>
      <vt:lpstr>'05'!Area_de_impressao</vt:lpstr>
      <vt:lpstr>'07'!Area_de_impressao</vt:lpstr>
      <vt:lpstr>'08'!Area_de_impressao</vt:lpstr>
      <vt:lpstr>'09'!Area_de_impressao</vt:lpstr>
      <vt:lpstr>'10'!Area_de_impressao</vt:lpstr>
      <vt:lpstr>'10 (2)'!Area_de_impressao</vt:lpstr>
      <vt:lpstr>'11'!Area_de_impressao</vt:lpstr>
      <vt:lpstr>'12'!Area_de_impressao</vt:lpstr>
      <vt:lpstr>'13'!Area_de_impressao</vt:lpstr>
      <vt:lpstr>'14'!Area_de_impressao</vt:lpstr>
      <vt:lpstr>'15'!Area_de_impressao</vt:lpstr>
      <vt:lpstr>'16'!Area_de_impressao</vt:lpstr>
      <vt:lpstr>'17'!Area_de_impressao</vt:lpstr>
      <vt:lpstr>'18'!Area_de_impressao</vt:lpstr>
      <vt:lpstr>'19'!Area_de_impressao</vt:lpstr>
      <vt:lpstr>'20'!Area_de_impressao</vt:lpstr>
      <vt:lpstr>'21'!Area_de_impressao</vt:lpstr>
      <vt:lpstr>'22'!Area_de_impressao</vt:lpstr>
      <vt:lpstr>'23'!Area_de_impressao</vt:lpstr>
      <vt:lpstr>'24'!Area_de_impressao</vt:lpstr>
      <vt:lpstr>'25'!Area_de_impressao</vt:lpstr>
      <vt:lpstr>'26'!Area_de_impressao</vt:lpstr>
      <vt:lpstr>'27'!Area_de_impressao</vt:lpstr>
      <vt:lpstr>Apresentação!Area_de_impressao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 da Previdência Social</dc:title>
  <dc:subject>Dezembro/2006</dc:subject>
  <dc:creator>CGEA (Anastassia/Emanuel)'</dc:creator>
  <cp:lastModifiedBy>Alexandre Zioli Fernandes - MPS</cp:lastModifiedBy>
  <cp:lastPrinted>2014-10-31T12:49:50Z</cp:lastPrinted>
  <dcterms:created xsi:type="dcterms:W3CDTF">1998-01-26T14:58:03Z</dcterms:created>
  <dcterms:modified xsi:type="dcterms:W3CDTF">2014-10-31T13:10:20Z</dcterms:modified>
</cp:coreProperties>
</file>