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rlon.nogueira\Documents\11-RPPS-REFORMA\PLANILHAS\"/>
    </mc:Choice>
  </mc:AlternateContent>
  <bookViews>
    <workbookView xWindow="0" yWindow="0" windowWidth="28800" windowHeight="11730"/>
  </bookViews>
  <sheets>
    <sheet name="VALORES EC 103-2019" sheetId="3" r:id="rId1"/>
    <sheet name="VALORES CORRIGIDOS 2020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4" l="1"/>
  <c r="M11" i="4"/>
  <c r="E11" i="4"/>
  <c r="F11" i="4" s="1"/>
  <c r="G11" i="4" s="1"/>
  <c r="H11" i="4" s="1"/>
  <c r="M10" i="4"/>
  <c r="E10" i="4"/>
  <c r="F10" i="4" s="1"/>
  <c r="G10" i="4" s="1"/>
  <c r="H10" i="4" s="1"/>
  <c r="M9" i="4"/>
  <c r="E9" i="4"/>
  <c r="F9" i="4" s="1"/>
  <c r="G9" i="4" s="1"/>
  <c r="H9" i="4" s="1"/>
  <c r="M8" i="4"/>
  <c r="E8" i="4"/>
  <c r="F8" i="4" s="1"/>
  <c r="G8" i="4" s="1"/>
  <c r="H8" i="4" s="1"/>
  <c r="M7" i="4"/>
  <c r="E7" i="4"/>
  <c r="F7" i="4" s="1"/>
  <c r="G7" i="4" s="1"/>
  <c r="H7" i="4" s="1"/>
  <c r="M6" i="4"/>
  <c r="E6" i="4"/>
  <c r="F6" i="4" s="1"/>
  <c r="G6" i="4" s="1"/>
  <c r="H6" i="4" s="1"/>
  <c r="M5" i="4"/>
  <c r="E5" i="4"/>
  <c r="F5" i="4" s="1"/>
  <c r="G5" i="4" s="1"/>
  <c r="H5" i="4" s="1"/>
  <c r="M4" i="4"/>
  <c r="E4" i="4"/>
  <c r="F4" i="4" s="1"/>
  <c r="G4" i="4" s="1"/>
  <c r="G12" i="4" l="1"/>
  <c r="H4" i="4"/>
  <c r="H12" i="4" s="1"/>
  <c r="E4" i="3"/>
  <c r="F4" i="3" s="1"/>
  <c r="G4" i="3" s="1"/>
  <c r="E5" i="3"/>
  <c r="F5" i="3" s="1"/>
  <c r="G5" i="3" s="1"/>
  <c r="H5" i="3" s="1"/>
  <c r="E6" i="3"/>
  <c r="F6" i="3" s="1"/>
  <c r="G6" i="3" s="1"/>
  <c r="H6" i="3" s="1"/>
  <c r="E7" i="3"/>
  <c r="F7" i="3" s="1"/>
  <c r="G7" i="3" s="1"/>
  <c r="H7" i="3" s="1"/>
  <c r="E8" i="3"/>
  <c r="F8" i="3" s="1"/>
  <c r="G8" i="3" s="1"/>
  <c r="H8" i="3" s="1"/>
  <c r="E9" i="3"/>
  <c r="F9" i="3" s="1"/>
  <c r="G9" i="3" s="1"/>
  <c r="H9" i="3" s="1"/>
  <c r="E10" i="3"/>
  <c r="F10" i="3" s="1"/>
  <c r="G10" i="3" s="1"/>
  <c r="H10" i="3" s="1"/>
  <c r="E11" i="3"/>
  <c r="F11" i="3" s="1"/>
  <c r="G11" i="3" s="1"/>
  <c r="H11" i="3" s="1"/>
  <c r="M12" i="3"/>
  <c r="M11" i="3"/>
  <c r="M10" i="3"/>
  <c r="M9" i="3"/>
  <c r="M8" i="3"/>
  <c r="M7" i="3"/>
  <c r="M6" i="3"/>
  <c r="M5" i="3"/>
  <c r="M4" i="3"/>
  <c r="G15" i="4" l="1"/>
  <c r="H16" i="4" s="1"/>
  <c r="G12" i="3"/>
  <c r="H4" i="3"/>
  <c r="H12" i="3" s="1"/>
  <c r="G18" i="4" l="1"/>
  <c r="H19" i="4" s="1"/>
  <c r="G15" i="3"/>
  <c r="H16" i="3" s="1"/>
  <c r="G18" i="3" l="1"/>
  <c r="H19" i="3" s="1"/>
</calcChain>
</file>

<file path=xl/sharedStrings.xml><?xml version="1.0" encoding="utf-8"?>
<sst xmlns="http://schemas.openxmlformats.org/spreadsheetml/2006/main" count="54" uniqueCount="26">
  <si>
    <t>Base de Contribuição</t>
  </si>
  <si>
    <t>Faixa de Contribuição</t>
  </si>
  <si>
    <t>Alíquota</t>
  </si>
  <si>
    <t>Alíquota por Faixa</t>
  </si>
  <si>
    <t>Valor de Contribuição por Faixa</t>
  </si>
  <si>
    <t>Valor da Contribuição</t>
  </si>
  <si>
    <t>Alíquota (%)</t>
  </si>
  <si>
    <t>Parcela a Deduzir do IR (R$)</t>
  </si>
  <si>
    <t>Até 1.903,98</t>
  </si>
  <si>
    <t>De 1.903,99 até 2.826,65</t>
  </si>
  <si>
    <t>De 2.826,66 até 3.751,05</t>
  </si>
  <si>
    <t>De 3.751,06 até 4.664,68</t>
  </si>
  <si>
    <t>Acima de 4.664,68</t>
  </si>
  <si>
    <t>-</t>
  </si>
  <si>
    <t>Base de Cálculo (R$)</t>
  </si>
  <si>
    <t>Alíquota Efetiva       CP</t>
  </si>
  <si>
    <t>Alíquota Efetiva       IR</t>
  </si>
  <si>
    <t>Alíquota Efetiva       Total (CP + IR)</t>
  </si>
  <si>
    <t>Tributação Total (CP + IR)</t>
  </si>
  <si>
    <t>Alíquota Efetiva CP</t>
  </si>
  <si>
    <t>Alíquota Efetiva IR</t>
  </si>
  <si>
    <t>Alíquota Efetiva Total</t>
  </si>
  <si>
    <t>Base de Contribuição - Exemplos calculados</t>
  </si>
  <si>
    <t>Exemplos calculados</t>
  </si>
  <si>
    <t>Base de Contribuição IR</t>
  </si>
  <si>
    <t>Base de Contribuição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</si>
</sst>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404040"/>
      <name val="Open Sans"/>
    </font>
    <font>
      <b/>
      <sz val="8"/>
      <color rgb="FF404040"/>
      <name val="Open Sans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10" fontId="0" fillId="0" borderId="1" xfId="2" applyNumberFormat="1" applyFont="1" applyBorder="1" applyAlignment="1">
      <alignment horizontal="center"/>
    </xf>
    <xf numFmtId="44" fontId="0" fillId="0" borderId="0" xfId="1" applyFont="1" applyBorder="1"/>
    <xf numFmtId="44" fontId="2" fillId="3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0" fontId="5" fillId="3" borderId="3" xfId="2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10" fontId="5" fillId="3" borderId="3" xfId="2" applyNumberFormat="1" applyFont="1" applyFill="1" applyBorder="1" applyAlignment="1">
      <alignment horizontal="center" vertical="center"/>
    </xf>
    <xf numFmtId="10" fontId="5" fillId="3" borderId="4" xfId="2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tabSelected="1" workbookViewId="0">
      <selection activeCell="G2" sqref="G2:H2"/>
    </sheetView>
  </sheetViews>
  <sheetFormatPr defaultRowHeight="15"/>
  <cols>
    <col min="2" max="3" width="13.28515625" bestFit="1" customWidth="1"/>
    <col min="4" max="4" width="9.7109375" customWidth="1"/>
    <col min="5" max="5" width="14.28515625" hidden="1" customWidth="1"/>
    <col min="6" max="6" width="16.28515625" customWidth="1"/>
    <col min="7" max="7" width="18" customWidth="1"/>
    <col min="8" max="8" width="11.28515625" customWidth="1"/>
    <col min="9" max="9" width="13.28515625" bestFit="1" customWidth="1"/>
    <col min="10" max="10" width="18.28515625" customWidth="1"/>
    <col min="11" max="11" width="12.42578125" customWidth="1"/>
    <col min="12" max="12" width="14.5703125" bestFit="1" customWidth="1"/>
    <col min="13" max="13" width="12.140625" bestFit="1" customWidth="1"/>
    <col min="15" max="15" width="10.5703125" bestFit="1" customWidth="1"/>
  </cols>
  <sheetData>
    <row r="2" spans="2:13" ht="24" customHeight="1">
      <c r="D2" s="22" t="s">
        <v>25</v>
      </c>
      <c r="E2" s="22"/>
      <c r="F2" s="22"/>
      <c r="G2" s="21">
        <v>39293.32</v>
      </c>
      <c r="H2" s="21"/>
      <c r="J2" s="19" t="s">
        <v>23</v>
      </c>
      <c r="K2" s="19"/>
      <c r="L2" s="19"/>
      <c r="M2" s="19"/>
    </row>
    <row r="3" spans="2:13" ht="31.5" customHeight="1">
      <c r="B3" s="20" t="s">
        <v>1</v>
      </c>
      <c r="C3" s="20"/>
      <c r="D3" s="6" t="s">
        <v>2</v>
      </c>
      <c r="E3" s="6"/>
      <c r="F3" s="6" t="s">
        <v>0</v>
      </c>
      <c r="G3" s="6" t="s">
        <v>4</v>
      </c>
      <c r="H3" s="6" t="s">
        <v>3</v>
      </c>
      <c r="J3" s="6" t="s">
        <v>22</v>
      </c>
      <c r="K3" s="6" t="s">
        <v>19</v>
      </c>
      <c r="L3" s="11" t="s">
        <v>20</v>
      </c>
      <c r="M3" s="11" t="s">
        <v>21</v>
      </c>
    </row>
    <row r="4" spans="2:13">
      <c r="B4" s="4">
        <v>0</v>
      </c>
      <c r="C4" s="4">
        <v>998</v>
      </c>
      <c r="D4" s="5">
        <v>7.4999999999999997E-2</v>
      </c>
      <c r="E4" s="4">
        <f>IF(G2&gt;C4,C4,G2)</f>
        <v>998</v>
      </c>
      <c r="F4" s="4">
        <f>IF(E4&lt;0,0,E4)</f>
        <v>998</v>
      </c>
      <c r="G4" s="7">
        <f>F4*D4</f>
        <v>74.849999999999994</v>
      </c>
      <c r="H4" s="8">
        <f t="shared" ref="H4:H11" si="0">G4/$G$2</f>
        <v>1.9049039378703555E-3</v>
      </c>
      <c r="J4" s="4">
        <v>998</v>
      </c>
      <c r="K4" s="5">
        <v>7.4999999999999997E-2</v>
      </c>
      <c r="L4" s="5">
        <v>0</v>
      </c>
      <c r="M4" s="5">
        <f>K4+L4</f>
        <v>7.4999999999999997E-2</v>
      </c>
    </row>
    <row r="5" spans="2:13">
      <c r="B5" s="4">
        <v>998.01</v>
      </c>
      <c r="C5" s="4">
        <v>2000</v>
      </c>
      <c r="D5" s="5">
        <v>0.09</v>
      </c>
      <c r="E5" s="4">
        <f>IF(G2&gt;C5,(C5-C4),(G2-C4))</f>
        <v>1002</v>
      </c>
      <c r="F5" s="4">
        <f t="shared" ref="F5:F11" si="1">IF(E5&lt;0,0,E5)</f>
        <v>1002</v>
      </c>
      <c r="G5" s="7">
        <f>F5*D5</f>
        <v>90.179999999999993</v>
      </c>
      <c r="H5" s="8">
        <f t="shared" si="0"/>
        <v>2.2950465880714581E-3</v>
      </c>
      <c r="J5" s="4">
        <v>2000</v>
      </c>
      <c r="K5" s="5">
        <v>8.2500000000000004E-2</v>
      </c>
      <c r="L5" s="5">
        <v>0</v>
      </c>
      <c r="M5" s="5">
        <f t="shared" ref="M5:M12" si="2">K5+L5</f>
        <v>8.2500000000000004E-2</v>
      </c>
    </row>
    <row r="6" spans="2:13">
      <c r="B6" s="4">
        <v>2000.01</v>
      </c>
      <c r="C6" s="4">
        <v>3000</v>
      </c>
      <c r="D6" s="8">
        <v>0.12</v>
      </c>
      <c r="E6" s="4">
        <f>IF($G$2&gt;C6,(C6-C5),($G$2-C5))</f>
        <v>1000</v>
      </c>
      <c r="F6" s="4">
        <f t="shared" si="1"/>
        <v>1000</v>
      </c>
      <c r="G6" s="7">
        <f t="shared" ref="G6:G11" si="3">F6*D6</f>
        <v>120</v>
      </c>
      <c r="H6" s="8">
        <f t="shared" si="0"/>
        <v>3.0539542090105903E-3</v>
      </c>
      <c r="J6" s="4">
        <v>3000</v>
      </c>
      <c r="K6" s="5">
        <v>9.5000000000000001E-2</v>
      </c>
      <c r="L6" s="5">
        <v>0</v>
      </c>
      <c r="M6" s="5">
        <f t="shared" si="2"/>
        <v>9.5000000000000001E-2</v>
      </c>
    </row>
    <row r="7" spans="2:13">
      <c r="B7" s="4">
        <v>3000.01</v>
      </c>
      <c r="C7" s="4">
        <v>5839.45</v>
      </c>
      <c r="D7" s="5">
        <v>0.14000000000000001</v>
      </c>
      <c r="E7" s="4">
        <f>IF($G$2&gt;C7,(C7-C6),($G$2-C6))</f>
        <v>2839.45</v>
      </c>
      <c r="F7" s="4">
        <f t="shared" si="1"/>
        <v>2839.45</v>
      </c>
      <c r="G7" s="7">
        <f t="shared" si="3"/>
        <v>397.52300000000002</v>
      </c>
      <c r="H7" s="8">
        <f t="shared" si="0"/>
        <v>1.0116808658570974E-2</v>
      </c>
      <c r="J7" s="4">
        <v>5839.45</v>
      </c>
      <c r="K7" s="5">
        <v>0.1169</v>
      </c>
      <c r="L7" s="5">
        <v>9.4E-2</v>
      </c>
      <c r="M7" s="5">
        <f t="shared" si="2"/>
        <v>0.2109</v>
      </c>
    </row>
    <row r="8" spans="2:13">
      <c r="B8" s="4">
        <v>5839.46</v>
      </c>
      <c r="C8" s="4">
        <v>10000</v>
      </c>
      <c r="D8" s="5">
        <v>0.14499999999999999</v>
      </c>
      <c r="E8" s="4">
        <f>IF($G$2&gt;C8,(C8-C7),($G$2-C7))</f>
        <v>4160.55</v>
      </c>
      <c r="F8" s="4">
        <f t="shared" si="1"/>
        <v>4160.55</v>
      </c>
      <c r="G8" s="7">
        <f t="shared" si="3"/>
        <v>603.27975000000004</v>
      </c>
      <c r="H8" s="8">
        <f t="shared" si="0"/>
        <v>1.5353239431027971E-2</v>
      </c>
      <c r="J8" s="4">
        <v>10000</v>
      </c>
      <c r="K8" s="5">
        <v>0.12859999999999999</v>
      </c>
      <c r="L8" s="5">
        <v>0.1527</v>
      </c>
      <c r="M8" s="5">
        <f t="shared" si="2"/>
        <v>0.28129999999999999</v>
      </c>
    </row>
    <row r="9" spans="2:13">
      <c r="B9" s="4">
        <v>10000.01</v>
      </c>
      <c r="C9" s="4">
        <v>20000</v>
      </c>
      <c r="D9" s="5">
        <v>0.16500000000000001</v>
      </c>
      <c r="E9" s="4">
        <f>IF($G$2&gt;C9,(C9-C8),($G$2-C8))</f>
        <v>10000</v>
      </c>
      <c r="F9" s="4">
        <f t="shared" si="1"/>
        <v>10000</v>
      </c>
      <c r="G9" s="7">
        <f t="shared" si="3"/>
        <v>1650</v>
      </c>
      <c r="H9" s="8">
        <f t="shared" si="0"/>
        <v>4.1991870373895616E-2</v>
      </c>
      <c r="J9" s="4">
        <v>20000</v>
      </c>
      <c r="K9" s="5">
        <v>0.14680000000000001</v>
      </c>
      <c r="L9" s="5">
        <v>0.19120000000000001</v>
      </c>
      <c r="M9" s="5">
        <f t="shared" si="2"/>
        <v>0.33800000000000002</v>
      </c>
    </row>
    <row r="10" spans="2:13">
      <c r="B10" s="4">
        <v>20000.009999999998</v>
      </c>
      <c r="C10" s="4">
        <v>39000</v>
      </c>
      <c r="D10" s="5">
        <v>0.19</v>
      </c>
      <c r="E10" s="4">
        <f>IF($G$2&gt;C10,(C10-C9),($G$2-C9))</f>
        <v>19000</v>
      </c>
      <c r="F10" s="4">
        <f t="shared" si="1"/>
        <v>19000</v>
      </c>
      <c r="G10" s="7">
        <f t="shared" si="3"/>
        <v>3610</v>
      </c>
      <c r="H10" s="8">
        <f t="shared" si="0"/>
        <v>9.187312245440192E-2</v>
      </c>
      <c r="J10" s="4">
        <v>39293.32</v>
      </c>
      <c r="K10" s="5">
        <v>0.16819999999999999</v>
      </c>
      <c r="L10" s="5">
        <v>0.20660000000000001</v>
      </c>
      <c r="M10" s="5">
        <f t="shared" si="2"/>
        <v>0.37480000000000002</v>
      </c>
    </row>
    <row r="11" spans="2:13">
      <c r="B11" s="4">
        <v>39293.32</v>
      </c>
      <c r="C11" s="4"/>
      <c r="D11" s="5">
        <v>0.22</v>
      </c>
      <c r="E11" s="4">
        <f>IF($G$2&gt;B11,(G2-B11),($G$2-C10))</f>
        <v>293.31999999999971</v>
      </c>
      <c r="F11" s="4">
        <f t="shared" si="1"/>
        <v>293.31999999999971</v>
      </c>
      <c r="G11" s="7">
        <f t="shared" si="3"/>
        <v>64.530399999999943</v>
      </c>
      <c r="H11" s="8">
        <f t="shared" si="0"/>
        <v>1.6422740557428068E-3</v>
      </c>
      <c r="J11" s="4">
        <v>45000</v>
      </c>
      <c r="K11" s="5">
        <v>0.1734</v>
      </c>
      <c r="L11" s="5">
        <v>0.20799999999999999</v>
      </c>
      <c r="M11" s="5">
        <f t="shared" si="2"/>
        <v>0.38139999999999996</v>
      </c>
    </row>
    <row r="12" spans="2:13">
      <c r="B12" s="9"/>
      <c r="C12" s="9"/>
      <c r="D12" s="26" t="s">
        <v>5</v>
      </c>
      <c r="E12" s="27"/>
      <c r="F12" s="28"/>
      <c r="G12" s="10">
        <f>SUM(G4:G11)</f>
        <v>6610.3631499999992</v>
      </c>
      <c r="H12" s="24">
        <f>SUM(H4:H11)</f>
        <v>0.16823121970859167</v>
      </c>
      <c r="J12" s="4">
        <v>69300</v>
      </c>
      <c r="K12" s="5">
        <v>0.18970000000000001</v>
      </c>
      <c r="L12" s="5">
        <v>0.21029999999999999</v>
      </c>
      <c r="M12" s="5">
        <f t="shared" si="2"/>
        <v>0.4</v>
      </c>
    </row>
    <row r="13" spans="2:13" ht="24" customHeight="1">
      <c r="D13" s="23" t="s">
        <v>15</v>
      </c>
      <c r="E13" s="23"/>
      <c r="F13" s="23"/>
      <c r="G13" s="23"/>
      <c r="H13" s="25"/>
    </row>
    <row r="14" spans="2:13">
      <c r="G14" s="3"/>
    </row>
    <row r="15" spans="2:13" ht="28.9" customHeight="1">
      <c r="D15" s="22" t="s">
        <v>24</v>
      </c>
      <c r="E15" s="22"/>
      <c r="F15" s="22"/>
      <c r="G15" s="29">
        <f>IF((((G2-G12)*K20)-L20)&gt;0,+((G2-G12)*K20)-L20,0)</f>
        <v>8118.4531337500021</v>
      </c>
      <c r="H15" s="29"/>
      <c r="J15" s="12" t="s">
        <v>14</v>
      </c>
      <c r="K15" s="12" t="s">
        <v>6</v>
      </c>
      <c r="L15" s="12" t="s">
        <v>7</v>
      </c>
    </row>
    <row r="16" spans="2:13" ht="15.6" customHeight="1">
      <c r="D16" s="23" t="s">
        <v>16</v>
      </c>
      <c r="E16" s="23"/>
      <c r="F16" s="23"/>
      <c r="G16" s="23"/>
      <c r="H16" s="17">
        <f>G15/G2</f>
        <v>0.20661153432059196</v>
      </c>
      <c r="J16" s="13" t="s">
        <v>8</v>
      </c>
      <c r="K16" s="14" t="s">
        <v>13</v>
      </c>
      <c r="L16" s="14" t="s">
        <v>13</v>
      </c>
    </row>
    <row r="17" spans="4:15" ht="14.45" customHeight="1">
      <c r="I17" s="3"/>
      <c r="J17" s="13" t="s">
        <v>9</v>
      </c>
      <c r="K17" s="15">
        <v>7.4999999999999997E-2</v>
      </c>
      <c r="L17" s="16">
        <v>142.80000000000001</v>
      </c>
    </row>
    <row r="18" spans="4:15" ht="22.5">
      <c r="D18" s="22" t="s">
        <v>18</v>
      </c>
      <c r="E18" s="22"/>
      <c r="F18" s="22"/>
      <c r="G18" s="29">
        <f>G12+G15</f>
        <v>14728.816283750002</v>
      </c>
      <c r="H18" s="29"/>
      <c r="J18" s="13" t="s">
        <v>10</v>
      </c>
      <c r="K18" s="15">
        <v>0.15</v>
      </c>
      <c r="L18" s="16">
        <v>354.8</v>
      </c>
      <c r="M18" s="2"/>
      <c r="N18" s="1"/>
      <c r="O18" s="2"/>
    </row>
    <row r="19" spans="4:15" ht="22.5">
      <c r="D19" s="23" t="s">
        <v>17</v>
      </c>
      <c r="E19" s="23"/>
      <c r="F19" s="23"/>
      <c r="G19" s="23"/>
      <c r="H19" s="17">
        <f>G18/G2</f>
        <v>0.37484275402918366</v>
      </c>
      <c r="J19" s="13" t="s">
        <v>11</v>
      </c>
      <c r="K19" s="15">
        <v>0.22500000000000001</v>
      </c>
      <c r="L19" s="16">
        <v>636.13</v>
      </c>
      <c r="M19" s="2"/>
      <c r="N19" s="1"/>
      <c r="O19" s="2"/>
    </row>
    <row r="20" spans="4:15">
      <c r="J20" s="13" t="s">
        <v>12</v>
      </c>
      <c r="K20" s="15">
        <v>0.27500000000000002</v>
      </c>
      <c r="L20" s="16">
        <v>869.36</v>
      </c>
      <c r="M20" s="2"/>
      <c r="N20" s="1"/>
      <c r="O20" s="2"/>
    </row>
  </sheetData>
  <mergeCells count="13">
    <mergeCell ref="D19:G19"/>
    <mergeCell ref="D15:F15"/>
    <mergeCell ref="G15:H15"/>
    <mergeCell ref="D16:G16"/>
    <mergeCell ref="D18:F18"/>
    <mergeCell ref="G18:H18"/>
    <mergeCell ref="J2:M2"/>
    <mergeCell ref="B3:C3"/>
    <mergeCell ref="G2:H2"/>
    <mergeCell ref="D2:F2"/>
    <mergeCell ref="D13:G13"/>
    <mergeCell ref="H12:H13"/>
    <mergeCell ref="D12:F1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G2" sqref="G2:H2"/>
    </sheetView>
  </sheetViews>
  <sheetFormatPr defaultRowHeight="15"/>
  <cols>
    <col min="2" max="3" width="13.28515625" bestFit="1" customWidth="1"/>
    <col min="4" max="4" width="9.7109375" customWidth="1"/>
    <col min="5" max="5" width="14.28515625" hidden="1" customWidth="1"/>
    <col min="6" max="6" width="16.28515625" customWidth="1"/>
    <col min="7" max="7" width="18" customWidth="1"/>
    <col min="8" max="8" width="11.28515625" customWidth="1"/>
    <col min="9" max="9" width="13.28515625" bestFit="1" customWidth="1"/>
    <col min="10" max="10" width="18.28515625" customWidth="1"/>
    <col min="11" max="11" width="12.42578125" customWidth="1"/>
    <col min="12" max="12" width="14.5703125" bestFit="1" customWidth="1"/>
    <col min="13" max="13" width="12.140625" bestFit="1" customWidth="1"/>
    <col min="15" max="15" width="10.5703125" bestFit="1" customWidth="1"/>
  </cols>
  <sheetData>
    <row r="2" spans="2:13" ht="24" customHeight="1">
      <c r="D2" s="22" t="s">
        <v>25</v>
      </c>
      <c r="E2" s="22"/>
      <c r="F2" s="22"/>
      <c r="G2" s="21">
        <v>39293.32</v>
      </c>
      <c r="H2" s="21"/>
      <c r="J2" s="19" t="s">
        <v>23</v>
      </c>
      <c r="K2" s="19"/>
      <c r="L2" s="19"/>
      <c r="M2" s="19"/>
    </row>
    <row r="3" spans="2:13" ht="31.5" customHeight="1">
      <c r="B3" s="20" t="s">
        <v>1</v>
      </c>
      <c r="C3" s="20"/>
      <c r="D3" s="18" t="s">
        <v>2</v>
      </c>
      <c r="E3" s="18"/>
      <c r="F3" s="18" t="s">
        <v>0</v>
      </c>
      <c r="G3" s="18" t="s">
        <v>4</v>
      </c>
      <c r="H3" s="18" t="s">
        <v>3</v>
      </c>
      <c r="J3" s="18" t="s">
        <v>22</v>
      </c>
      <c r="K3" s="18" t="s">
        <v>19</v>
      </c>
      <c r="L3" s="18" t="s">
        <v>20</v>
      </c>
      <c r="M3" s="18" t="s">
        <v>21</v>
      </c>
    </row>
    <row r="4" spans="2:13">
      <c r="B4" s="4">
        <v>0</v>
      </c>
      <c r="C4" s="4">
        <v>1039</v>
      </c>
      <c r="D4" s="5">
        <v>7.4999999999999997E-2</v>
      </c>
      <c r="E4" s="4">
        <f>IF(G2&gt;C4,C4,G2)</f>
        <v>1039</v>
      </c>
      <c r="F4" s="4">
        <f>IF(E4&lt;0,0,E4)</f>
        <v>1039</v>
      </c>
      <c r="G4" s="7">
        <f>F4*D4</f>
        <v>77.924999999999997</v>
      </c>
      <c r="H4" s="8">
        <f t="shared" ref="H4:H11" si="0">G4/$G$2</f>
        <v>1.9831615144762517E-3</v>
      </c>
      <c r="J4" s="4">
        <v>998</v>
      </c>
      <c r="K4" s="5">
        <v>7.4999999999999997E-2</v>
      </c>
      <c r="L4" s="5">
        <v>0</v>
      </c>
      <c r="M4" s="5">
        <f>K4+L4</f>
        <v>7.4999999999999997E-2</v>
      </c>
    </row>
    <row r="5" spans="2:13">
      <c r="B5" s="4">
        <v>1039.01</v>
      </c>
      <c r="C5" s="4">
        <v>2089.6</v>
      </c>
      <c r="D5" s="5">
        <v>0.09</v>
      </c>
      <c r="E5" s="4">
        <f>IF(G2&gt;C5,(C5-C4),(G2-C4))</f>
        <v>1050.5999999999999</v>
      </c>
      <c r="F5" s="4">
        <f t="shared" ref="F5:F11" si="1">IF(E5&lt;0,0,E5)</f>
        <v>1050.5999999999999</v>
      </c>
      <c r="G5" s="7">
        <f>F5*D5</f>
        <v>94.553999999999988</v>
      </c>
      <c r="H5" s="8">
        <f t="shared" si="0"/>
        <v>2.4063632189898943E-3</v>
      </c>
      <c r="J5" s="4">
        <v>2000</v>
      </c>
      <c r="K5" s="5">
        <v>8.2500000000000004E-2</v>
      </c>
      <c r="L5" s="5">
        <v>0</v>
      </c>
      <c r="M5" s="5">
        <f t="shared" ref="M5:M12" si="2">K5+L5</f>
        <v>8.2500000000000004E-2</v>
      </c>
    </row>
    <row r="6" spans="2:13">
      <c r="B6" s="4">
        <v>2089.61</v>
      </c>
      <c r="C6" s="4">
        <v>3134.4</v>
      </c>
      <c r="D6" s="8">
        <v>0.12</v>
      </c>
      <c r="E6" s="4">
        <f>IF($G$2&gt;C6,(C6-C5),($G$2-C5))</f>
        <v>1044.8000000000002</v>
      </c>
      <c r="F6" s="4">
        <f t="shared" si="1"/>
        <v>1044.8000000000002</v>
      </c>
      <c r="G6" s="7">
        <f t="shared" ref="G6:G11" si="3">F6*D6</f>
        <v>125.37600000000002</v>
      </c>
      <c r="H6" s="8">
        <f t="shared" si="0"/>
        <v>3.1907713575742651E-3</v>
      </c>
      <c r="J6" s="4">
        <v>3000</v>
      </c>
      <c r="K6" s="5">
        <v>9.5000000000000001E-2</v>
      </c>
      <c r="L6" s="5">
        <v>0</v>
      </c>
      <c r="M6" s="5">
        <f t="shared" si="2"/>
        <v>9.5000000000000001E-2</v>
      </c>
    </row>
    <row r="7" spans="2:13">
      <c r="B7" s="4">
        <v>3134.41</v>
      </c>
      <c r="C7" s="4">
        <v>6101.06</v>
      </c>
      <c r="D7" s="5">
        <v>0.14000000000000001</v>
      </c>
      <c r="E7" s="4">
        <f>IF($G$2&gt;C7,(C7-C6),($G$2-C6))</f>
        <v>2966.6600000000003</v>
      </c>
      <c r="F7" s="4">
        <f t="shared" si="1"/>
        <v>2966.6600000000003</v>
      </c>
      <c r="G7" s="7">
        <f t="shared" si="3"/>
        <v>415.33240000000006</v>
      </c>
      <c r="H7" s="8">
        <f t="shared" si="0"/>
        <v>1.0570051092653918E-2</v>
      </c>
      <c r="J7" s="4">
        <v>5839.45</v>
      </c>
      <c r="K7" s="5">
        <v>0.1169</v>
      </c>
      <c r="L7" s="5">
        <v>9.4E-2</v>
      </c>
      <c r="M7" s="5">
        <f t="shared" si="2"/>
        <v>0.2109</v>
      </c>
    </row>
    <row r="8" spans="2:13">
      <c r="B8" s="4">
        <v>6101.07</v>
      </c>
      <c r="C8" s="4">
        <v>10448</v>
      </c>
      <c r="D8" s="5">
        <v>0.14499999999999999</v>
      </c>
      <c r="E8" s="4">
        <f>IF($G$2&gt;C8,(C8-C7),($G$2-C7))</f>
        <v>4346.9399999999996</v>
      </c>
      <c r="F8" s="4">
        <f t="shared" si="1"/>
        <v>4346.9399999999996</v>
      </c>
      <c r="G8" s="7">
        <f t="shared" si="3"/>
        <v>630.30629999999985</v>
      </c>
      <c r="H8" s="8">
        <f t="shared" si="0"/>
        <v>1.6041054815424095E-2</v>
      </c>
      <c r="J8" s="4">
        <v>10000</v>
      </c>
      <c r="K8" s="5">
        <v>0.12859999999999999</v>
      </c>
      <c r="L8" s="5">
        <v>0.1527</v>
      </c>
      <c r="M8" s="5">
        <f t="shared" si="2"/>
        <v>0.28129999999999999</v>
      </c>
    </row>
    <row r="9" spans="2:13">
      <c r="B9" s="4">
        <v>10448.01</v>
      </c>
      <c r="C9" s="4">
        <v>20896</v>
      </c>
      <c r="D9" s="5">
        <v>0.16500000000000001</v>
      </c>
      <c r="E9" s="4">
        <f>IF($G$2&gt;C9,(C9-C8),($G$2-C8))</f>
        <v>10448</v>
      </c>
      <c r="F9" s="4">
        <f t="shared" si="1"/>
        <v>10448</v>
      </c>
      <c r="G9" s="7">
        <f t="shared" si="3"/>
        <v>1723.92</v>
      </c>
      <c r="H9" s="8">
        <f t="shared" si="0"/>
        <v>4.3873106166646136E-2</v>
      </c>
      <c r="J9" s="4">
        <v>20000</v>
      </c>
      <c r="K9" s="5">
        <v>0.14680000000000001</v>
      </c>
      <c r="L9" s="5">
        <v>0.19120000000000001</v>
      </c>
      <c r="M9" s="5">
        <f t="shared" si="2"/>
        <v>0.33800000000000002</v>
      </c>
    </row>
    <row r="10" spans="2:13">
      <c r="B10" s="4">
        <v>20896.009999999998</v>
      </c>
      <c r="C10" s="4">
        <v>40747.199999999997</v>
      </c>
      <c r="D10" s="5">
        <v>0.19</v>
      </c>
      <c r="E10" s="4">
        <f>IF($G$2&gt;C10,(C10-C9),($G$2-C9))</f>
        <v>18397.32</v>
      </c>
      <c r="F10" s="4">
        <f t="shared" si="1"/>
        <v>18397.32</v>
      </c>
      <c r="G10" s="7">
        <f t="shared" si="3"/>
        <v>3495.4908</v>
      </c>
      <c r="H10" s="8">
        <f t="shared" si="0"/>
        <v>8.8958907010148289E-2</v>
      </c>
      <c r="J10" s="4">
        <v>39293.32</v>
      </c>
      <c r="K10" s="5">
        <v>0.16819999999999999</v>
      </c>
      <c r="L10" s="5">
        <v>0.20660000000000001</v>
      </c>
      <c r="M10" s="5">
        <f t="shared" si="2"/>
        <v>0.37480000000000002</v>
      </c>
    </row>
    <row r="11" spans="2:13">
      <c r="B11" s="4">
        <v>40747.21</v>
      </c>
      <c r="C11" s="4"/>
      <c r="D11" s="5">
        <v>0.22</v>
      </c>
      <c r="E11" s="4">
        <f>IF($G$2&gt;B11,(G2-B11),($G$2-C10))</f>
        <v>-1453.8799999999974</v>
      </c>
      <c r="F11" s="4">
        <f t="shared" si="1"/>
        <v>0</v>
      </c>
      <c r="G11" s="7">
        <f t="shared" si="3"/>
        <v>0</v>
      </c>
      <c r="H11" s="8">
        <f t="shared" si="0"/>
        <v>0</v>
      </c>
      <c r="J11" s="4">
        <v>45000</v>
      </c>
      <c r="K11" s="5">
        <v>0.1734</v>
      </c>
      <c r="L11" s="5">
        <v>0.20799999999999999</v>
      </c>
      <c r="M11" s="5">
        <f t="shared" si="2"/>
        <v>0.38139999999999996</v>
      </c>
    </row>
    <row r="12" spans="2:13">
      <c r="B12" s="9"/>
      <c r="C12" s="9"/>
      <c r="D12" s="26" t="s">
        <v>5</v>
      </c>
      <c r="E12" s="27"/>
      <c r="F12" s="28"/>
      <c r="G12" s="10">
        <f>SUM(G4:G11)</f>
        <v>6562.9045000000006</v>
      </c>
      <c r="H12" s="24">
        <f>SUM(H4:H11)</f>
        <v>0.16702341517591285</v>
      </c>
      <c r="J12" s="4">
        <v>69300</v>
      </c>
      <c r="K12" s="5">
        <v>0.18970000000000001</v>
      </c>
      <c r="L12" s="5">
        <v>0.21029999999999999</v>
      </c>
      <c r="M12" s="5">
        <f t="shared" si="2"/>
        <v>0.4</v>
      </c>
    </row>
    <row r="13" spans="2:13" ht="24" customHeight="1">
      <c r="D13" s="23" t="s">
        <v>15</v>
      </c>
      <c r="E13" s="23"/>
      <c r="F13" s="23"/>
      <c r="G13" s="23"/>
      <c r="H13" s="25"/>
    </row>
    <row r="14" spans="2:13">
      <c r="G14" s="3"/>
    </row>
    <row r="15" spans="2:13" ht="28.9" customHeight="1">
      <c r="D15" s="22" t="s">
        <v>24</v>
      </c>
      <c r="E15" s="22"/>
      <c r="F15" s="22"/>
      <c r="G15" s="29">
        <f>IF((((G2-G12)*K20)-L20)&gt;0,+((G2-G12)*K20)-L20,0)</f>
        <v>8131.5042625000015</v>
      </c>
      <c r="H15" s="29"/>
      <c r="J15" s="12" t="s">
        <v>14</v>
      </c>
      <c r="K15" s="12" t="s">
        <v>6</v>
      </c>
      <c r="L15" s="12" t="s">
        <v>7</v>
      </c>
    </row>
    <row r="16" spans="2:13" ht="15.6" customHeight="1">
      <c r="D16" s="23" t="s">
        <v>16</v>
      </c>
      <c r="E16" s="23"/>
      <c r="F16" s="23"/>
      <c r="G16" s="23"/>
      <c r="H16" s="17">
        <f>G15/G2</f>
        <v>0.20694368056707863</v>
      </c>
      <c r="J16" s="13" t="s">
        <v>8</v>
      </c>
      <c r="K16" s="14" t="s">
        <v>13</v>
      </c>
      <c r="L16" s="14" t="s">
        <v>13</v>
      </c>
    </row>
    <row r="17" spans="4:15" ht="14.45" customHeight="1">
      <c r="I17" s="3"/>
      <c r="J17" s="13" t="s">
        <v>9</v>
      </c>
      <c r="K17" s="15">
        <v>7.4999999999999997E-2</v>
      </c>
      <c r="L17" s="16">
        <v>142.80000000000001</v>
      </c>
    </row>
    <row r="18" spans="4:15" ht="22.5">
      <c r="D18" s="22" t="s">
        <v>18</v>
      </c>
      <c r="E18" s="22"/>
      <c r="F18" s="22"/>
      <c r="G18" s="29">
        <f>G12+G15</f>
        <v>14694.408762500003</v>
      </c>
      <c r="H18" s="29"/>
      <c r="J18" s="13" t="s">
        <v>10</v>
      </c>
      <c r="K18" s="15">
        <v>0.15</v>
      </c>
      <c r="L18" s="16">
        <v>354.8</v>
      </c>
      <c r="M18" s="2"/>
      <c r="N18" s="1"/>
      <c r="O18" s="2"/>
    </row>
    <row r="19" spans="4:15" ht="22.5">
      <c r="D19" s="23" t="s">
        <v>17</v>
      </c>
      <c r="E19" s="23"/>
      <c r="F19" s="23"/>
      <c r="G19" s="23"/>
      <c r="H19" s="17">
        <f>G18/G2</f>
        <v>0.37396709574299153</v>
      </c>
      <c r="J19" s="13" t="s">
        <v>11</v>
      </c>
      <c r="K19" s="15">
        <v>0.22500000000000001</v>
      </c>
      <c r="L19" s="16">
        <v>636.13</v>
      </c>
      <c r="M19" s="2"/>
      <c r="N19" s="1"/>
      <c r="O19" s="2"/>
    </row>
    <row r="20" spans="4:15">
      <c r="J20" s="13" t="s">
        <v>12</v>
      </c>
      <c r="K20" s="15">
        <v>0.27500000000000002</v>
      </c>
      <c r="L20" s="16">
        <v>869.36</v>
      </c>
      <c r="M20" s="2"/>
      <c r="N20" s="1"/>
      <c r="O20" s="2"/>
    </row>
  </sheetData>
  <mergeCells count="13">
    <mergeCell ref="D15:F15"/>
    <mergeCell ref="G15:H15"/>
    <mergeCell ref="D16:G16"/>
    <mergeCell ref="D18:F18"/>
    <mergeCell ref="G18:H18"/>
    <mergeCell ref="D19:G19"/>
    <mergeCell ref="D2:F2"/>
    <mergeCell ref="G2:H2"/>
    <mergeCell ref="J2:M2"/>
    <mergeCell ref="B3:C3"/>
    <mergeCell ref="D12:F12"/>
    <mergeCell ref="H12:H13"/>
    <mergeCell ref="D13:G13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VALORES EC 103-2019</vt:lpstr>
      <vt:lpstr>VALORES CORRIGIDOS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 Silva Motta</dc:creator>
  <cp:lastModifiedBy>Narlon Gutierre Nogueira - SPREV</cp:lastModifiedBy>
  <dcterms:created xsi:type="dcterms:W3CDTF">2019-02-14T11:31:18Z</dcterms:created>
  <dcterms:modified xsi:type="dcterms:W3CDTF">2020-01-29T18:04:11Z</dcterms:modified>
</cp:coreProperties>
</file>