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chartsheets/sheet2.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3.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4.xml" ContentType="application/vnd.openxmlformats-officedocument.spreadsheetml.chartsheet+xml"/>
  <Override PartName="/xl/chartsheets/sheet5.xml" ContentType="application/vnd.openxmlformats-officedocument.spreadsheetml.chartsheet+xml"/>
  <Override PartName="/xl/worksheets/sheet10.xml" ContentType="application/vnd.openxmlformats-officedocument.spreadsheetml.worksheet+xml"/>
  <Override PartName="/xl/chartsheets/sheet6.xml" ContentType="application/vnd.openxmlformats-officedocument.spreadsheetml.chart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chartsheets/sheet7.xml" ContentType="application/vnd.openxmlformats-officedocument.spreadsheetml.chartsheet+xml"/>
  <Override PartName="/xl/chartsheets/sheet8.xml" ContentType="application/vnd.openxmlformats-officedocument.spreadsheetml.chart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9.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chartsheets/sheet10.xml" ContentType="application/vnd.openxmlformats-officedocument.spreadsheetml.chartsheet+xml"/>
  <Override PartName="/xl/worksheets/sheet18.xml" ContentType="application/vnd.openxmlformats-officedocument.spreadsheetml.worksheet+xml"/>
  <Override PartName="/xl/chartsheets/sheet11.xml" ContentType="application/vnd.openxmlformats-officedocument.spreadsheetml.chart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Ex1.xml" ContentType="application/vnd.ms-office.chartex+xml"/>
  <Override PartName="/xl/charts/style4.xml" ContentType="application/vnd.ms-office.chartstyle+xml"/>
  <Override PartName="/xl/charts/colors4.xml" ContentType="application/vnd.ms-office.chartcolorstyle+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Ex2.xml" ContentType="application/vnd.ms-office.chartex+xml"/>
  <Override PartName="/xl/charts/style5.xml" ContentType="application/vnd.ms-office.chartstyle+xml"/>
  <Override PartName="/xl/charts/colors5.xml" ContentType="application/vnd.ms-office.chartcolorstyle+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Ex3.xml" ContentType="application/vnd.ms-office.chartex+xml"/>
  <Override PartName="/xl/charts/style10.xml" ContentType="application/vnd.ms-office.chartstyle+xml"/>
  <Override PartName="/xl/charts/colors10.xml" ContentType="application/vnd.ms-office.chartcolorstyle+xml"/>
  <Override PartName="/xl/charts/chart10.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https://mtegovbr-my.sharepoint.com/personal/alexandre_fernandes_previdencia_gov_br/Documents/CGEDA2/Publicações CGMBI/BEMBI/BEMBI 2311/"/>
    </mc:Choice>
  </mc:AlternateContent>
  <xr:revisionPtr revIDLastSave="304" documentId="14_{9510D476-4702-426D-93C2-A792D409C8A0}" xr6:coauthVersionLast="47" xr6:coauthVersionMax="47" xr10:uidLastSave="{42B36E5F-958E-4F19-938B-80DD5CBDC0A6}"/>
  <bookViews>
    <workbookView xWindow="-120" yWindow="-120" windowWidth="29040" windowHeight="15840" firstSheet="20" activeTab="31" xr2:uid="{77E3A15A-4EA1-4087-A5DB-3C3FBDCA776E}"/>
  </bookViews>
  <sheets>
    <sheet name="Seção I" sheetId="54" r:id="rId1"/>
    <sheet name="01" sheetId="9" r:id="rId2"/>
    <sheet name="02" sheetId="10" r:id="rId3"/>
    <sheet name="Gráfico 1" sheetId="11" r:id="rId4"/>
    <sheet name="03" sheetId="8" r:id="rId5"/>
    <sheet name="Gráfico 2" sheetId="17" r:id="rId6"/>
    <sheet name="04" sheetId="12" r:id="rId7"/>
    <sheet name="05" sheetId="15" r:id="rId8"/>
    <sheet name="Gráfico3" sheetId="18" r:id="rId9"/>
    <sheet name="06" sheetId="16" r:id="rId10"/>
    <sheet name="07" sheetId="19" r:id="rId11"/>
    <sheet name="08" sheetId="20" r:id="rId12"/>
    <sheet name="Gráfico 4" sheetId="29" r:id="rId13"/>
    <sheet name="Gráfico 5" sheetId="24" r:id="rId14"/>
    <sheet name="09" sheetId="25" r:id="rId15"/>
    <sheet name="Gráfico 6" sheetId="26" r:id="rId16"/>
    <sheet name="Seção II" sheetId="55" r:id="rId17"/>
    <sheet name="10" sheetId="35" r:id="rId18"/>
    <sheet name="11" sheetId="36" r:id="rId19"/>
    <sheet name="Gráfico 7" sheetId="45" r:id="rId20"/>
    <sheet name="Gráfico 8" sheetId="46" r:id="rId21"/>
    <sheet name="12" sheetId="37" r:id="rId22"/>
    <sheet name="13" sheetId="38" r:id="rId23"/>
    <sheet name="Gráfico 9" sheetId="39" r:id="rId24"/>
    <sheet name="14" sheetId="40" r:id="rId25"/>
    <sheet name="15" sheetId="41" r:id="rId26"/>
    <sheet name="Gráfico 10" sheetId="48" r:id="rId27"/>
    <sheet name="16" sheetId="42" r:id="rId28"/>
    <sheet name="Gráfico 11" sheetId="50" r:id="rId29"/>
    <sheet name="17" sheetId="43" r:id="rId30"/>
    <sheet name="18 e 19" sheetId="53" r:id="rId31"/>
    <sheet name="Expediente" sheetId="30" r:id="rId32"/>
    <sheet name="Dados gráf" sheetId="23" r:id="rId33"/>
    <sheet name="Confere" sheetId="56"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xlchart.v5.0" hidden="1">'Dados gráf'!$I$2</definedName>
    <definedName name="_xlchart.v5.1" hidden="1">'Dados gráf'!$I$3:$I$29</definedName>
    <definedName name="_xlchart.v5.10" hidden="1">'Dados gráf'!$R$2</definedName>
    <definedName name="_xlchart.v5.11" hidden="1">'Dados gráf'!$R$3:$R$29</definedName>
    <definedName name="_xlchart.v5.2" hidden="1">'Dados gráf'!$J$2</definedName>
    <definedName name="_xlchart.v5.3" hidden="1">'Dados gráf'!$J$3:$J$29</definedName>
    <definedName name="_xlchart.v5.4" hidden="1">'Dados gráf'!$E$2</definedName>
    <definedName name="_xlchart.v5.5" hidden="1">'Dados gráf'!$E$3:$E$29</definedName>
    <definedName name="_xlchart.v5.6" hidden="1">'Dados gráf'!$F$2</definedName>
    <definedName name="_xlchart.v5.7" hidden="1">'Dados gráf'!$F$3:$F$29</definedName>
    <definedName name="_xlchart.v5.8" hidden="1">'Dados gráf'!$Q$2</definedName>
    <definedName name="_xlchart.v5.9" hidden="1">'Dados gráf'!$Q$3:$Q$29</definedName>
    <definedName name="a" localSheetId="31">Expediente!$A$1:$A$7</definedName>
    <definedName name="Print_Area" localSheetId="1">'01'!$A$1:$M$34</definedName>
    <definedName name="Print_Area" localSheetId="2">'02'!$A$1:$M$34</definedName>
    <definedName name="Print_Area" localSheetId="4">'03'!$A$1:$O$20</definedName>
    <definedName name="Print_Area" localSheetId="6">'04'!$A$1:$O$21</definedName>
    <definedName name="Print_Area" localSheetId="7">'05'!$A$1:$M$23</definedName>
    <definedName name="Print_Area" localSheetId="9">'06'!$A$1:$M$23</definedName>
    <definedName name="Print_Area" localSheetId="10">'07'!$A$1:$M$43</definedName>
    <definedName name="Print_Area" localSheetId="11">'08'!$A$1:$M$43</definedName>
    <definedName name="Print_Area" localSheetId="14">'09'!$A$1:$M$20</definedName>
    <definedName name="Print_Area" localSheetId="17">'10'!$A$1:$M$34</definedName>
    <definedName name="Print_Area" localSheetId="18">'11'!$A$1:$M$34</definedName>
    <definedName name="Print_Area" localSheetId="21">'12'!$A$1:$M$34</definedName>
    <definedName name="Print_Area" localSheetId="22">'13'!$A$1:$M$34</definedName>
    <definedName name="Print_Area" localSheetId="24">'14'!$A$1:$M$43</definedName>
    <definedName name="Print_Area" localSheetId="25">'15'!$A$1:$M$43</definedName>
    <definedName name="Print_Area" localSheetId="27">'16'!$A$1:$O$21</definedName>
    <definedName name="Print_Area" localSheetId="29">'17'!$A$1:$O$20</definedName>
    <definedName name="Print_Area" localSheetId="30">'18 e 19'!$A$1:$M$36</definedName>
    <definedName name="Print_Area" localSheetId="31">Expediente!$A$1:$A$7</definedName>
    <definedName name="Print_Area" localSheetId="16">'Seção II'!$A$1:$A$20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38" l="1"/>
  <c r="M33" i="36"/>
  <c r="L33" i="36"/>
  <c r="K33" i="36"/>
  <c r="J33" i="36"/>
  <c r="I33" i="36"/>
  <c r="H33" i="36"/>
  <c r="G33" i="36"/>
  <c r="F33" i="36"/>
  <c r="E33" i="36"/>
  <c r="D33" i="36"/>
  <c r="C33" i="36"/>
  <c r="C12" i="56" s="1"/>
  <c r="M32" i="36"/>
  <c r="L32" i="36"/>
  <c r="K32" i="36"/>
  <c r="J32" i="36"/>
  <c r="I32" i="36"/>
  <c r="H32" i="36"/>
  <c r="G32" i="36"/>
  <c r="F32" i="36"/>
  <c r="E32" i="36"/>
  <c r="D32" i="36"/>
  <c r="C32" i="36"/>
  <c r="M31" i="36"/>
  <c r="L31" i="36"/>
  <c r="K31" i="36"/>
  <c r="J31" i="36"/>
  <c r="I31" i="36"/>
  <c r="H31" i="36"/>
  <c r="G31" i="36"/>
  <c r="F31" i="36"/>
  <c r="E31" i="36"/>
  <c r="D31" i="36"/>
  <c r="C31" i="36"/>
  <c r="M30" i="36"/>
  <c r="L30" i="36"/>
  <c r="K30" i="36"/>
  <c r="J30" i="36"/>
  <c r="I30" i="36"/>
  <c r="H30" i="36"/>
  <c r="G30" i="36"/>
  <c r="F30" i="36"/>
  <c r="E30" i="36"/>
  <c r="D30" i="36"/>
  <c r="C30" i="36"/>
  <c r="M29" i="36"/>
  <c r="L29" i="36"/>
  <c r="K29" i="36"/>
  <c r="J29" i="36"/>
  <c r="I29" i="36"/>
  <c r="H29" i="36"/>
  <c r="G29" i="36"/>
  <c r="F29" i="36"/>
  <c r="E29" i="36"/>
  <c r="D29" i="36"/>
  <c r="C29" i="36"/>
  <c r="M28" i="36"/>
  <c r="L28" i="36"/>
  <c r="K28" i="36"/>
  <c r="J28" i="36"/>
  <c r="I28" i="36"/>
  <c r="H28" i="36"/>
  <c r="G28" i="36"/>
  <c r="F28" i="36"/>
  <c r="E28" i="36"/>
  <c r="D28" i="36"/>
  <c r="C28" i="36"/>
  <c r="M27" i="36"/>
  <c r="L27" i="36"/>
  <c r="K27" i="36"/>
  <c r="J27" i="36"/>
  <c r="I27" i="36"/>
  <c r="H27" i="36"/>
  <c r="G27" i="36"/>
  <c r="F27" i="36"/>
  <c r="E27" i="36"/>
  <c r="D27" i="36"/>
  <c r="C27" i="36"/>
  <c r="M26" i="36"/>
  <c r="L26" i="36"/>
  <c r="K26" i="36"/>
  <c r="J26" i="36"/>
  <c r="I26" i="36"/>
  <c r="H26" i="36"/>
  <c r="G26" i="36"/>
  <c r="F26" i="36"/>
  <c r="E26" i="36"/>
  <c r="D26" i="36"/>
  <c r="C26" i="36"/>
  <c r="M25" i="36"/>
  <c r="L25" i="36"/>
  <c r="K25" i="36"/>
  <c r="J25" i="36"/>
  <c r="I25" i="36"/>
  <c r="H25" i="36"/>
  <c r="G25" i="36"/>
  <c r="F25" i="36"/>
  <c r="E25" i="36"/>
  <c r="D25" i="36"/>
  <c r="C25" i="36"/>
  <c r="M24" i="36"/>
  <c r="L24" i="36"/>
  <c r="K24" i="36"/>
  <c r="J24" i="36"/>
  <c r="I24" i="36"/>
  <c r="H24" i="36"/>
  <c r="G24" i="36"/>
  <c r="F24" i="36"/>
  <c r="E24" i="36"/>
  <c r="D24" i="36"/>
  <c r="C24" i="36"/>
  <c r="M23" i="36"/>
  <c r="L23" i="36"/>
  <c r="K23" i="36"/>
  <c r="J23" i="36"/>
  <c r="I23" i="36"/>
  <c r="H23" i="36"/>
  <c r="G23" i="36"/>
  <c r="F23" i="36"/>
  <c r="E23" i="36"/>
  <c r="D23" i="36"/>
  <c r="C23" i="36"/>
  <c r="M22" i="36"/>
  <c r="L22" i="36"/>
  <c r="K22" i="36"/>
  <c r="J22" i="36"/>
  <c r="I22" i="36"/>
  <c r="H22" i="36"/>
  <c r="G22" i="36"/>
  <c r="F22" i="36"/>
  <c r="E22" i="36"/>
  <c r="D22" i="36"/>
  <c r="C22" i="36"/>
  <c r="M21" i="36"/>
  <c r="L21" i="36"/>
  <c r="K21" i="36"/>
  <c r="J21" i="36"/>
  <c r="I21" i="36"/>
  <c r="H21" i="36"/>
  <c r="G21" i="36"/>
  <c r="F21" i="36"/>
  <c r="E21" i="36"/>
  <c r="D21" i="36"/>
  <c r="C21" i="36"/>
  <c r="M20" i="36"/>
  <c r="L20" i="36"/>
  <c r="K20" i="36"/>
  <c r="J20" i="36"/>
  <c r="I20" i="36"/>
  <c r="H20" i="36"/>
  <c r="G20" i="36"/>
  <c r="F20" i="36"/>
  <c r="E20" i="36"/>
  <c r="D20" i="36"/>
  <c r="C20" i="36"/>
  <c r="M19" i="36"/>
  <c r="L19" i="36"/>
  <c r="K19" i="36"/>
  <c r="J19" i="36"/>
  <c r="I19" i="36"/>
  <c r="H19" i="36"/>
  <c r="G19" i="36"/>
  <c r="F19" i="36"/>
  <c r="E19" i="36"/>
  <c r="D19" i="36"/>
  <c r="C19" i="36"/>
  <c r="M18" i="36"/>
  <c r="L18" i="36"/>
  <c r="K18" i="36"/>
  <c r="J18" i="36"/>
  <c r="I18" i="36"/>
  <c r="H18" i="36"/>
  <c r="G18" i="36"/>
  <c r="F18" i="36"/>
  <c r="E18" i="36"/>
  <c r="D18" i="36"/>
  <c r="C18" i="36"/>
  <c r="M17" i="36"/>
  <c r="L17" i="36"/>
  <c r="K17" i="36"/>
  <c r="J17" i="36"/>
  <c r="I17" i="36"/>
  <c r="H17" i="36"/>
  <c r="G17" i="36"/>
  <c r="F17" i="36"/>
  <c r="E17" i="36"/>
  <c r="D17" i="36"/>
  <c r="C17" i="36"/>
  <c r="M16" i="36"/>
  <c r="L16" i="36"/>
  <c r="K16" i="36"/>
  <c r="J16" i="36"/>
  <c r="I16" i="36"/>
  <c r="H16" i="36"/>
  <c r="G16" i="36"/>
  <c r="F16" i="36"/>
  <c r="E16" i="36"/>
  <c r="D16" i="36"/>
  <c r="C16" i="36"/>
  <c r="M15" i="36"/>
  <c r="L15" i="36"/>
  <c r="K15" i="36"/>
  <c r="J15" i="36"/>
  <c r="I15" i="36"/>
  <c r="H15" i="36"/>
  <c r="G15" i="36"/>
  <c r="F15" i="36"/>
  <c r="E15" i="36"/>
  <c r="D15" i="36"/>
  <c r="C15" i="36"/>
  <c r="M14" i="36"/>
  <c r="L14" i="36"/>
  <c r="K14" i="36"/>
  <c r="J14" i="36"/>
  <c r="I14" i="36"/>
  <c r="H14" i="36"/>
  <c r="G14" i="36"/>
  <c r="F14" i="36"/>
  <c r="E14" i="36"/>
  <c r="D14" i="36"/>
  <c r="C14" i="36"/>
  <c r="M13" i="36"/>
  <c r="L13" i="36"/>
  <c r="K13" i="36"/>
  <c r="J13" i="36"/>
  <c r="I13" i="36"/>
  <c r="H13" i="36"/>
  <c r="G13" i="36"/>
  <c r="F13" i="36"/>
  <c r="E13" i="36"/>
  <c r="D13" i="36"/>
  <c r="C13" i="36"/>
  <c r="M12" i="36"/>
  <c r="L12" i="36"/>
  <c r="K12" i="36"/>
  <c r="J12" i="36"/>
  <c r="I12" i="36"/>
  <c r="H12" i="36"/>
  <c r="G12" i="36"/>
  <c r="F12" i="36"/>
  <c r="E12" i="36"/>
  <c r="D12" i="36"/>
  <c r="C12" i="36"/>
  <c r="M11" i="36"/>
  <c r="L11" i="36"/>
  <c r="K11" i="36"/>
  <c r="J11" i="36"/>
  <c r="I11" i="36"/>
  <c r="H11" i="36"/>
  <c r="G11" i="36"/>
  <c r="F11" i="36"/>
  <c r="E11" i="36"/>
  <c r="D11" i="36"/>
  <c r="C11" i="36"/>
  <c r="M10" i="36"/>
  <c r="L10" i="36"/>
  <c r="K10" i="36"/>
  <c r="J10" i="36"/>
  <c r="I10" i="36"/>
  <c r="H10" i="36"/>
  <c r="G10" i="36"/>
  <c r="F10" i="36"/>
  <c r="E10" i="36"/>
  <c r="D10" i="36"/>
  <c r="C10" i="36"/>
  <c r="M33" i="35"/>
  <c r="L33" i="35"/>
  <c r="K33" i="35"/>
  <c r="J33" i="35"/>
  <c r="I33" i="35"/>
  <c r="H33" i="35"/>
  <c r="G33" i="35"/>
  <c r="F33" i="35"/>
  <c r="E33" i="35"/>
  <c r="D33" i="35"/>
  <c r="C33" i="35"/>
  <c r="B12" i="56" s="1"/>
  <c r="M32" i="35"/>
  <c r="L32" i="35"/>
  <c r="K32" i="35"/>
  <c r="J32" i="35"/>
  <c r="I32" i="35"/>
  <c r="H32" i="35"/>
  <c r="G32" i="35"/>
  <c r="F32" i="35"/>
  <c r="E32" i="35"/>
  <c r="D32" i="35"/>
  <c r="C32" i="35"/>
  <c r="M31" i="35"/>
  <c r="L31" i="35"/>
  <c r="K31" i="35"/>
  <c r="J31" i="35"/>
  <c r="I31" i="35"/>
  <c r="H31" i="35"/>
  <c r="G31" i="35"/>
  <c r="F31" i="35"/>
  <c r="E31" i="35"/>
  <c r="D31" i="35"/>
  <c r="C31" i="35"/>
  <c r="M30" i="35"/>
  <c r="L30" i="35"/>
  <c r="K30" i="35"/>
  <c r="J30" i="35"/>
  <c r="I30" i="35"/>
  <c r="H30" i="35"/>
  <c r="G30" i="35"/>
  <c r="F30" i="35"/>
  <c r="E30" i="35"/>
  <c r="D30" i="35"/>
  <c r="C30" i="35"/>
  <c r="M29" i="35"/>
  <c r="L29" i="35"/>
  <c r="K29" i="35"/>
  <c r="J29" i="35"/>
  <c r="I29" i="35"/>
  <c r="H29" i="35"/>
  <c r="G29" i="35"/>
  <c r="F29" i="35"/>
  <c r="E29" i="35"/>
  <c r="D29" i="35"/>
  <c r="C29" i="35"/>
  <c r="M28" i="35"/>
  <c r="L28" i="35"/>
  <c r="K28" i="35"/>
  <c r="J28" i="35"/>
  <c r="I28" i="35"/>
  <c r="H28" i="35"/>
  <c r="G28" i="35"/>
  <c r="F28" i="35"/>
  <c r="E28" i="35"/>
  <c r="D28" i="35"/>
  <c r="C28" i="35"/>
  <c r="M27" i="35"/>
  <c r="L27" i="35"/>
  <c r="K27" i="35"/>
  <c r="J27" i="35"/>
  <c r="I27" i="35"/>
  <c r="H27" i="35"/>
  <c r="G27" i="35"/>
  <c r="F27" i="35"/>
  <c r="E27" i="35"/>
  <c r="D27" i="35"/>
  <c r="C27" i="35"/>
  <c r="M26" i="35"/>
  <c r="L26" i="35"/>
  <c r="K26" i="35"/>
  <c r="J26" i="35"/>
  <c r="I26" i="35"/>
  <c r="H26" i="35"/>
  <c r="G26" i="35"/>
  <c r="F26" i="35"/>
  <c r="E26" i="35"/>
  <c r="D26" i="35"/>
  <c r="C26" i="35"/>
  <c r="M25" i="35"/>
  <c r="L25" i="35"/>
  <c r="K25" i="35"/>
  <c r="J25" i="35"/>
  <c r="I25" i="35"/>
  <c r="H25" i="35"/>
  <c r="G25" i="35"/>
  <c r="F25" i="35"/>
  <c r="E25" i="35"/>
  <c r="D25" i="35"/>
  <c r="C25" i="35"/>
  <c r="M24" i="35"/>
  <c r="L24" i="35"/>
  <c r="K24" i="35"/>
  <c r="J24" i="35"/>
  <c r="I24" i="35"/>
  <c r="H24" i="35"/>
  <c r="G24" i="35"/>
  <c r="F24" i="35"/>
  <c r="E24" i="35"/>
  <c r="D24" i="35"/>
  <c r="C24" i="35"/>
  <c r="M23" i="35"/>
  <c r="L23" i="35"/>
  <c r="K23" i="35"/>
  <c r="J23" i="35"/>
  <c r="I23" i="35"/>
  <c r="H23" i="35"/>
  <c r="G23" i="35"/>
  <c r="F23" i="35"/>
  <c r="E23" i="35"/>
  <c r="D23" i="35"/>
  <c r="C23" i="35"/>
  <c r="M22" i="35"/>
  <c r="L22" i="35"/>
  <c r="K22" i="35"/>
  <c r="J22" i="35"/>
  <c r="I22" i="35"/>
  <c r="H22" i="35"/>
  <c r="G22" i="35"/>
  <c r="F22" i="35"/>
  <c r="E22" i="35"/>
  <c r="D22" i="35"/>
  <c r="C22" i="35"/>
  <c r="M21" i="35"/>
  <c r="L21" i="35"/>
  <c r="K21" i="35"/>
  <c r="J21" i="35"/>
  <c r="I21" i="35"/>
  <c r="H21" i="35"/>
  <c r="G21" i="35"/>
  <c r="F21" i="35"/>
  <c r="E21" i="35"/>
  <c r="D21" i="35"/>
  <c r="C21" i="35"/>
  <c r="M20" i="35"/>
  <c r="L20" i="35"/>
  <c r="K20" i="35"/>
  <c r="J20" i="35"/>
  <c r="I20" i="35"/>
  <c r="H20" i="35"/>
  <c r="G20" i="35"/>
  <c r="F20" i="35"/>
  <c r="E20" i="35"/>
  <c r="D20" i="35"/>
  <c r="C20" i="35"/>
  <c r="M19" i="35"/>
  <c r="L19" i="35"/>
  <c r="K19" i="35"/>
  <c r="J19" i="35"/>
  <c r="I19" i="35"/>
  <c r="H19" i="35"/>
  <c r="G19" i="35"/>
  <c r="F19" i="35"/>
  <c r="E19" i="35"/>
  <c r="D19" i="35"/>
  <c r="C19" i="35"/>
  <c r="M18" i="35"/>
  <c r="L18" i="35"/>
  <c r="K18" i="35"/>
  <c r="J18" i="35"/>
  <c r="I18" i="35"/>
  <c r="H18" i="35"/>
  <c r="G18" i="35"/>
  <c r="F18" i="35"/>
  <c r="E18" i="35"/>
  <c r="D18" i="35"/>
  <c r="C18" i="35"/>
  <c r="M17" i="35"/>
  <c r="L17" i="35"/>
  <c r="K17" i="35"/>
  <c r="J17" i="35"/>
  <c r="I17" i="35"/>
  <c r="H17" i="35"/>
  <c r="G17" i="35"/>
  <c r="F17" i="35"/>
  <c r="E17" i="35"/>
  <c r="D17" i="35"/>
  <c r="C17" i="35"/>
  <c r="M16" i="35"/>
  <c r="L16" i="35"/>
  <c r="K16" i="35"/>
  <c r="J16" i="35"/>
  <c r="I16" i="35"/>
  <c r="H16" i="35"/>
  <c r="G16" i="35"/>
  <c r="F16" i="35"/>
  <c r="E16" i="35"/>
  <c r="D16" i="35"/>
  <c r="C16" i="35"/>
  <c r="M15" i="35"/>
  <c r="L15" i="35"/>
  <c r="K15" i="35"/>
  <c r="J15" i="35"/>
  <c r="I15" i="35"/>
  <c r="H15" i="35"/>
  <c r="G15" i="35"/>
  <c r="F15" i="35"/>
  <c r="E15" i="35"/>
  <c r="D15" i="35"/>
  <c r="C15" i="35"/>
  <c r="M14" i="35"/>
  <c r="L14" i="35"/>
  <c r="K14" i="35"/>
  <c r="J14" i="35"/>
  <c r="I14" i="35"/>
  <c r="H14" i="35"/>
  <c r="G14" i="35"/>
  <c r="F14" i="35"/>
  <c r="E14" i="35"/>
  <c r="D14" i="35"/>
  <c r="C14" i="35"/>
  <c r="M13" i="35"/>
  <c r="L13" i="35"/>
  <c r="K13" i="35"/>
  <c r="J13" i="35"/>
  <c r="I13" i="35"/>
  <c r="H13" i="35"/>
  <c r="G13" i="35"/>
  <c r="F13" i="35"/>
  <c r="E13" i="35"/>
  <c r="D13" i="35"/>
  <c r="C13" i="35"/>
  <c r="M12" i="35"/>
  <c r="L12" i="35"/>
  <c r="K12" i="35"/>
  <c r="J12" i="35"/>
  <c r="I12" i="35"/>
  <c r="H12" i="35"/>
  <c r="G12" i="35"/>
  <c r="F12" i="35"/>
  <c r="E12" i="35"/>
  <c r="D12" i="35"/>
  <c r="C12" i="35"/>
  <c r="M11" i="35"/>
  <c r="L11" i="35"/>
  <c r="K11" i="35"/>
  <c r="J11" i="35"/>
  <c r="I11" i="35"/>
  <c r="H11" i="35"/>
  <c r="G11" i="35"/>
  <c r="F11" i="35"/>
  <c r="E11" i="35"/>
  <c r="D11" i="35"/>
  <c r="C11" i="35"/>
  <c r="M10" i="35"/>
  <c r="L10" i="35"/>
  <c r="K10" i="35"/>
  <c r="J10" i="35"/>
  <c r="I10" i="35"/>
  <c r="H10" i="35"/>
  <c r="G10" i="35"/>
  <c r="F10" i="35"/>
  <c r="E10" i="35"/>
  <c r="D10" i="35"/>
  <c r="C10" i="35"/>
  <c r="M33" i="10" l="1"/>
  <c r="L33" i="10"/>
  <c r="K33" i="10"/>
  <c r="J33" i="10"/>
  <c r="I33" i="10"/>
  <c r="H33" i="10"/>
  <c r="G33" i="10"/>
  <c r="F33" i="10"/>
  <c r="E33" i="10"/>
  <c r="D33" i="10"/>
  <c r="C33" i="10"/>
  <c r="C3" i="56" s="1"/>
  <c r="M32" i="10"/>
  <c r="L32" i="10"/>
  <c r="K32" i="10"/>
  <c r="J32" i="10"/>
  <c r="I32" i="10"/>
  <c r="H32" i="10"/>
  <c r="G32" i="10"/>
  <c r="F32" i="10"/>
  <c r="E32" i="10"/>
  <c r="D32" i="10"/>
  <c r="C32" i="10"/>
  <c r="M31" i="10"/>
  <c r="L31" i="10"/>
  <c r="K31" i="10"/>
  <c r="J31" i="10"/>
  <c r="I31" i="10"/>
  <c r="H31" i="10"/>
  <c r="G31" i="10"/>
  <c r="F31" i="10"/>
  <c r="E31" i="10"/>
  <c r="D31" i="10"/>
  <c r="C31" i="10"/>
  <c r="M30" i="10"/>
  <c r="L30" i="10"/>
  <c r="K30" i="10"/>
  <c r="J30" i="10"/>
  <c r="I30" i="10"/>
  <c r="H30" i="10"/>
  <c r="G30" i="10"/>
  <c r="F30" i="10"/>
  <c r="E30" i="10"/>
  <c r="D30" i="10"/>
  <c r="C30" i="10"/>
  <c r="M29" i="10"/>
  <c r="L29" i="10"/>
  <c r="K29" i="10"/>
  <c r="J29" i="10"/>
  <c r="I29" i="10"/>
  <c r="H29" i="10"/>
  <c r="G29" i="10"/>
  <c r="F29" i="10"/>
  <c r="E29" i="10"/>
  <c r="D29" i="10"/>
  <c r="C29" i="10"/>
  <c r="M28" i="10"/>
  <c r="L28" i="10"/>
  <c r="K28" i="10"/>
  <c r="J28" i="10"/>
  <c r="I28" i="10"/>
  <c r="H28" i="10"/>
  <c r="G28" i="10"/>
  <c r="F28" i="10"/>
  <c r="E28" i="10"/>
  <c r="D28" i="10"/>
  <c r="C28" i="10"/>
  <c r="M27" i="10"/>
  <c r="L27" i="10"/>
  <c r="K27" i="10"/>
  <c r="J27" i="10"/>
  <c r="I27" i="10"/>
  <c r="H27" i="10"/>
  <c r="G27" i="10"/>
  <c r="F27" i="10"/>
  <c r="E27" i="10"/>
  <c r="D27" i="10"/>
  <c r="C27" i="10"/>
  <c r="M26" i="10"/>
  <c r="L26" i="10"/>
  <c r="K26" i="10"/>
  <c r="J26" i="10"/>
  <c r="I26" i="10"/>
  <c r="H26" i="10"/>
  <c r="G26" i="10"/>
  <c r="F26" i="10"/>
  <c r="E26" i="10"/>
  <c r="D26" i="10"/>
  <c r="C26" i="10"/>
  <c r="M25" i="10"/>
  <c r="L25" i="10"/>
  <c r="K25" i="10"/>
  <c r="J25" i="10"/>
  <c r="I25" i="10"/>
  <c r="H25" i="10"/>
  <c r="G25" i="10"/>
  <c r="F25" i="10"/>
  <c r="E25" i="10"/>
  <c r="D25" i="10"/>
  <c r="C25" i="10"/>
  <c r="M24" i="10"/>
  <c r="L24" i="10"/>
  <c r="K24" i="10"/>
  <c r="J24" i="10"/>
  <c r="I24" i="10"/>
  <c r="H24" i="10"/>
  <c r="G24" i="10"/>
  <c r="F24" i="10"/>
  <c r="E24" i="10"/>
  <c r="D24" i="10"/>
  <c r="C24" i="10"/>
  <c r="M23" i="10"/>
  <c r="L23" i="10"/>
  <c r="K23" i="10"/>
  <c r="J23" i="10"/>
  <c r="I23" i="10"/>
  <c r="H23" i="10"/>
  <c r="G23" i="10"/>
  <c r="F23" i="10"/>
  <c r="E23" i="10"/>
  <c r="D23" i="10"/>
  <c r="C23" i="10"/>
  <c r="M22" i="10"/>
  <c r="L22" i="10"/>
  <c r="K22" i="10"/>
  <c r="J22" i="10"/>
  <c r="I22" i="10"/>
  <c r="H22" i="10"/>
  <c r="G22" i="10"/>
  <c r="F22" i="10"/>
  <c r="E22" i="10"/>
  <c r="D22" i="10"/>
  <c r="C22" i="10"/>
  <c r="M21" i="10"/>
  <c r="L21" i="10"/>
  <c r="K21" i="10"/>
  <c r="J21" i="10"/>
  <c r="I21" i="10"/>
  <c r="H21" i="10"/>
  <c r="G21" i="10"/>
  <c r="F21" i="10"/>
  <c r="E21" i="10"/>
  <c r="D21" i="10"/>
  <c r="C21" i="10"/>
  <c r="M20" i="10"/>
  <c r="L20" i="10"/>
  <c r="K20" i="10"/>
  <c r="J20" i="10"/>
  <c r="I20" i="10"/>
  <c r="H20" i="10"/>
  <c r="G20" i="10"/>
  <c r="F20" i="10"/>
  <c r="E20" i="10"/>
  <c r="D20" i="10"/>
  <c r="C20" i="10"/>
  <c r="M19" i="10"/>
  <c r="L19" i="10"/>
  <c r="K19" i="10"/>
  <c r="J19" i="10"/>
  <c r="I19" i="10"/>
  <c r="H19" i="10"/>
  <c r="G19" i="10"/>
  <c r="F19" i="10"/>
  <c r="E19" i="10"/>
  <c r="D19" i="10"/>
  <c r="C19" i="10"/>
  <c r="M18" i="10"/>
  <c r="L18" i="10"/>
  <c r="K18" i="10"/>
  <c r="J18" i="10"/>
  <c r="I18" i="10"/>
  <c r="H18" i="10"/>
  <c r="G18" i="10"/>
  <c r="F18" i="10"/>
  <c r="E18" i="10"/>
  <c r="D18" i="10"/>
  <c r="C18" i="10"/>
  <c r="M17" i="10"/>
  <c r="L17" i="10"/>
  <c r="K17" i="10"/>
  <c r="J17" i="10"/>
  <c r="I17" i="10"/>
  <c r="H17" i="10"/>
  <c r="G17" i="10"/>
  <c r="F17" i="10"/>
  <c r="E17" i="10"/>
  <c r="D17" i="10"/>
  <c r="C17" i="10"/>
  <c r="M16" i="10"/>
  <c r="L16" i="10"/>
  <c r="K16" i="10"/>
  <c r="J16" i="10"/>
  <c r="I16" i="10"/>
  <c r="H16" i="10"/>
  <c r="G16" i="10"/>
  <c r="F16" i="10"/>
  <c r="E16" i="10"/>
  <c r="D16" i="10"/>
  <c r="C16" i="10"/>
  <c r="M15" i="10"/>
  <c r="L15" i="10"/>
  <c r="K15" i="10"/>
  <c r="J15" i="10"/>
  <c r="I15" i="10"/>
  <c r="H15" i="10"/>
  <c r="G15" i="10"/>
  <c r="F15" i="10"/>
  <c r="E15" i="10"/>
  <c r="D15" i="10"/>
  <c r="C15" i="10"/>
  <c r="M14" i="10"/>
  <c r="L14" i="10"/>
  <c r="K14" i="10"/>
  <c r="J14" i="10"/>
  <c r="I14" i="10"/>
  <c r="H14" i="10"/>
  <c r="G14" i="10"/>
  <c r="F14" i="10"/>
  <c r="E14" i="10"/>
  <c r="D14" i="10"/>
  <c r="C14" i="10"/>
  <c r="M13" i="10"/>
  <c r="L13" i="10"/>
  <c r="K13" i="10"/>
  <c r="J13" i="10"/>
  <c r="I13" i="10"/>
  <c r="H13" i="10"/>
  <c r="G13" i="10"/>
  <c r="F13" i="10"/>
  <c r="E13" i="10"/>
  <c r="D13" i="10"/>
  <c r="C13" i="10"/>
  <c r="M12" i="10"/>
  <c r="L12" i="10"/>
  <c r="K12" i="10"/>
  <c r="J12" i="10"/>
  <c r="I12" i="10"/>
  <c r="H12" i="10"/>
  <c r="G12" i="10"/>
  <c r="F12" i="10"/>
  <c r="E12" i="10"/>
  <c r="D12" i="10"/>
  <c r="C12" i="10"/>
  <c r="M11" i="10"/>
  <c r="L11" i="10"/>
  <c r="K11" i="10"/>
  <c r="J11" i="10"/>
  <c r="I11" i="10"/>
  <c r="H11" i="10"/>
  <c r="G11" i="10"/>
  <c r="F11" i="10"/>
  <c r="E11" i="10"/>
  <c r="D11" i="10"/>
  <c r="C11" i="10"/>
  <c r="M10" i="10"/>
  <c r="L10" i="10"/>
  <c r="K10" i="10"/>
  <c r="J10" i="10"/>
  <c r="I10" i="10"/>
  <c r="H10" i="10"/>
  <c r="G10" i="10"/>
  <c r="F10" i="10"/>
  <c r="E10" i="10"/>
  <c r="D10" i="10"/>
  <c r="C10" i="10"/>
  <c r="A33" i="10"/>
  <c r="A32" i="10"/>
  <c r="A31" i="10"/>
  <c r="A30" i="10"/>
  <c r="A29" i="10"/>
  <c r="A28" i="10"/>
  <c r="A27" i="10"/>
  <c r="A26" i="10"/>
  <c r="A25" i="10"/>
  <c r="A24" i="10"/>
  <c r="A23" i="10"/>
  <c r="A22" i="10"/>
  <c r="A21" i="10"/>
  <c r="A20" i="10"/>
  <c r="A19" i="10"/>
  <c r="A18" i="10"/>
  <c r="A17" i="10"/>
  <c r="A16" i="10"/>
  <c r="A15" i="10"/>
  <c r="A14" i="10"/>
  <c r="A13" i="10"/>
  <c r="A12" i="10"/>
  <c r="A11" i="10"/>
  <c r="A10" i="10"/>
  <c r="M33" i="9"/>
  <c r="L33" i="9"/>
  <c r="K33" i="9"/>
  <c r="J33" i="9"/>
  <c r="I33" i="9"/>
  <c r="H33" i="9"/>
  <c r="G33" i="9"/>
  <c r="F33" i="9"/>
  <c r="E33" i="9"/>
  <c r="D33" i="9"/>
  <c r="C33" i="9"/>
  <c r="B3" i="56" s="1"/>
  <c r="M32" i="9"/>
  <c r="L32" i="9"/>
  <c r="K32" i="9"/>
  <c r="J32" i="9"/>
  <c r="I32" i="9"/>
  <c r="H32" i="9"/>
  <c r="G32" i="9"/>
  <c r="F32" i="9"/>
  <c r="E32" i="9"/>
  <c r="D32" i="9"/>
  <c r="C32" i="9"/>
  <c r="M31" i="9"/>
  <c r="L31" i="9"/>
  <c r="K31" i="9"/>
  <c r="J31" i="9"/>
  <c r="I31" i="9"/>
  <c r="H31" i="9"/>
  <c r="G31" i="9"/>
  <c r="F31" i="9"/>
  <c r="E31" i="9"/>
  <c r="D31" i="9"/>
  <c r="C31" i="9"/>
  <c r="M30" i="9"/>
  <c r="L30" i="9"/>
  <c r="K30" i="9"/>
  <c r="J30" i="9"/>
  <c r="I30" i="9"/>
  <c r="H30" i="9"/>
  <c r="G30" i="9"/>
  <c r="F30" i="9"/>
  <c r="E30" i="9"/>
  <c r="D30" i="9"/>
  <c r="C30" i="9"/>
  <c r="M29" i="9"/>
  <c r="L29" i="9"/>
  <c r="K29" i="9"/>
  <c r="J29" i="9"/>
  <c r="I29" i="9"/>
  <c r="H29" i="9"/>
  <c r="G29" i="9"/>
  <c r="F29" i="9"/>
  <c r="E29" i="9"/>
  <c r="D29" i="9"/>
  <c r="C29" i="9"/>
  <c r="M28" i="9"/>
  <c r="L28" i="9"/>
  <c r="K28" i="9"/>
  <c r="J28" i="9"/>
  <c r="I28" i="9"/>
  <c r="H28" i="9"/>
  <c r="G28" i="9"/>
  <c r="F28" i="9"/>
  <c r="E28" i="9"/>
  <c r="D28" i="9"/>
  <c r="C28" i="9"/>
  <c r="M27" i="9"/>
  <c r="L27" i="9"/>
  <c r="K27" i="9"/>
  <c r="J27" i="9"/>
  <c r="I27" i="9"/>
  <c r="H27" i="9"/>
  <c r="G27" i="9"/>
  <c r="F27" i="9"/>
  <c r="E27" i="9"/>
  <c r="D27" i="9"/>
  <c r="C27" i="9"/>
  <c r="M26" i="9"/>
  <c r="L26" i="9"/>
  <c r="K26" i="9"/>
  <c r="J26" i="9"/>
  <c r="I26" i="9"/>
  <c r="H26" i="9"/>
  <c r="G26" i="9"/>
  <c r="F26" i="9"/>
  <c r="E26" i="9"/>
  <c r="D26" i="9"/>
  <c r="C26" i="9"/>
  <c r="M25" i="9"/>
  <c r="L25" i="9"/>
  <c r="K25" i="9"/>
  <c r="J25" i="9"/>
  <c r="I25" i="9"/>
  <c r="H25" i="9"/>
  <c r="G25" i="9"/>
  <c r="F25" i="9"/>
  <c r="E25" i="9"/>
  <c r="D25" i="9"/>
  <c r="C25" i="9"/>
  <c r="M24" i="9"/>
  <c r="L24" i="9"/>
  <c r="K24" i="9"/>
  <c r="J24" i="9"/>
  <c r="I24" i="9"/>
  <c r="H24" i="9"/>
  <c r="G24" i="9"/>
  <c r="F24" i="9"/>
  <c r="E24" i="9"/>
  <c r="D24" i="9"/>
  <c r="C24" i="9"/>
  <c r="M23" i="9"/>
  <c r="L23" i="9"/>
  <c r="K23" i="9"/>
  <c r="J23" i="9"/>
  <c r="I23" i="9"/>
  <c r="H23" i="9"/>
  <c r="G23" i="9"/>
  <c r="F23" i="9"/>
  <c r="E23" i="9"/>
  <c r="D23" i="9"/>
  <c r="C23" i="9"/>
  <c r="M22" i="9"/>
  <c r="L22" i="9"/>
  <c r="K22" i="9"/>
  <c r="J22" i="9"/>
  <c r="I22" i="9"/>
  <c r="H22" i="9"/>
  <c r="G22" i="9"/>
  <c r="F22" i="9"/>
  <c r="E22" i="9"/>
  <c r="D22" i="9"/>
  <c r="C22" i="9"/>
  <c r="M21" i="9"/>
  <c r="L21" i="9"/>
  <c r="K21" i="9"/>
  <c r="J21" i="9"/>
  <c r="I21" i="9"/>
  <c r="H21" i="9"/>
  <c r="G21" i="9"/>
  <c r="F21" i="9"/>
  <c r="E21" i="9"/>
  <c r="D21" i="9"/>
  <c r="C21" i="9"/>
  <c r="M20" i="9"/>
  <c r="L20" i="9"/>
  <c r="K20" i="9"/>
  <c r="J20" i="9"/>
  <c r="I20" i="9"/>
  <c r="H20" i="9"/>
  <c r="G20" i="9"/>
  <c r="F20" i="9"/>
  <c r="E20" i="9"/>
  <c r="D20" i="9"/>
  <c r="C20" i="9"/>
  <c r="M19" i="9"/>
  <c r="L19" i="9"/>
  <c r="K19" i="9"/>
  <c r="J19" i="9"/>
  <c r="I19" i="9"/>
  <c r="H19" i="9"/>
  <c r="G19" i="9"/>
  <c r="F19" i="9"/>
  <c r="E19" i="9"/>
  <c r="D19" i="9"/>
  <c r="C19" i="9"/>
  <c r="M18" i="9"/>
  <c r="L18" i="9"/>
  <c r="K18" i="9"/>
  <c r="J18" i="9"/>
  <c r="I18" i="9"/>
  <c r="H18" i="9"/>
  <c r="G18" i="9"/>
  <c r="F18" i="9"/>
  <c r="E18" i="9"/>
  <c r="D18" i="9"/>
  <c r="C18" i="9"/>
  <c r="M17" i="9"/>
  <c r="L17" i="9"/>
  <c r="K17" i="9"/>
  <c r="J17" i="9"/>
  <c r="I17" i="9"/>
  <c r="H17" i="9"/>
  <c r="G17" i="9"/>
  <c r="F17" i="9"/>
  <c r="E17" i="9"/>
  <c r="D17" i="9"/>
  <c r="C17" i="9"/>
  <c r="M16" i="9"/>
  <c r="L16" i="9"/>
  <c r="K16" i="9"/>
  <c r="J16" i="9"/>
  <c r="I16" i="9"/>
  <c r="H16" i="9"/>
  <c r="G16" i="9"/>
  <c r="F16" i="9"/>
  <c r="E16" i="9"/>
  <c r="D16" i="9"/>
  <c r="C16" i="9"/>
  <c r="M15" i="9"/>
  <c r="L15" i="9"/>
  <c r="K15" i="9"/>
  <c r="J15" i="9"/>
  <c r="I15" i="9"/>
  <c r="H15" i="9"/>
  <c r="G15" i="9"/>
  <c r="F15" i="9"/>
  <c r="E15" i="9"/>
  <c r="D15" i="9"/>
  <c r="C15" i="9"/>
  <c r="M14" i="9"/>
  <c r="L14" i="9"/>
  <c r="K14" i="9"/>
  <c r="J14" i="9"/>
  <c r="I14" i="9"/>
  <c r="H14" i="9"/>
  <c r="G14" i="9"/>
  <c r="F14" i="9"/>
  <c r="E14" i="9"/>
  <c r="D14" i="9"/>
  <c r="C14" i="9"/>
  <c r="M13" i="9"/>
  <c r="L13" i="9"/>
  <c r="K13" i="9"/>
  <c r="J13" i="9"/>
  <c r="I13" i="9"/>
  <c r="H13" i="9"/>
  <c r="G13" i="9"/>
  <c r="F13" i="9"/>
  <c r="E13" i="9"/>
  <c r="D13" i="9"/>
  <c r="C13" i="9"/>
  <c r="M12" i="9"/>
  <c r="L12" i="9"/>
  <c r="K12" i="9"/>
  <c r="J12" i="9"/>
  <c r="I12" i="9"/>
  <c r="H12" i="9"/>
  <c r="G12" i="9"/>
  <c r="F12" i="9"/>
  <c r="E12" i="9"/>
  <c r="D12" i="9"/>
  <c r="C12" i="9"/>
  <c r="M11" i="9"/>
  <c r="L11" i="9"/>
  <c r="K11" i="9"/>
  <c r="J11" i="9"/>
  <c r="I11" i="9"/>
  <c r="H11" i="9"/>
  <c r="G11" i="9"/>
  <c r="F11" i="9"/>
  <c r="E11" i="9"/>
  <c r="D11" i="9"/>
  <c r="C11" i="9"/>
  <c r="M10" i="9"/>
  <c r="L10" i="9"/>
  <c r="K10" i="9"/>
  <c r="J10" i="9"/>
  <c r="I10" i="9"/>
  <c r="H10" i="9"/>
  <c r="G10" i="9"/>
  <c r="F10" i="9"/>
  <c r="E10" i="9"/>
  <c r="D10" i="9"/>
  <c r="C10" i="9"/>
  <c r="A33" i="9"/>
  <c r="A32" i="9"/>
  <c r="A31" i="9"/>
  <c r="A30" i="9"/>
  <c r="A29" i="9"/>
  <c r="A28" i="9"/>
  <c r="A27" i="9"/>
  <c r="A26" i="9"/>
  <c r="A25" i="9"/>
  <c r="A24" i="9"/>
  <c r="A23" i="9"/>
  <c r="A22" i="9"/>
  <c r="A21" i="9"/>
  <c r="A20" i="9"/>
  <c r="A19" i="9"/>
  <c r="A18" i="9"/>
  <c r="A17" i="9"/>
  <c r="A16" i="9"/>
  <c r="A15" i="9"/>
  <c r="A14" i="9"/>
  <c r="A13" i="9"/>
  <c r="A12" i="9"/>
  <c r="A11" i="9"/>
  <c r="A10" i="9"/>
  <c r="M33" i="38"/>
  <c r="L33" i="38"/>
  <c r="K33" i="38"/>
  <c r="J33" i="38"/>
  <c r="I33" i="38"/>
  <c r="H33" i="38"/>
  <c r="G33" i="38"/>
  <c r="F33" i="38"/>
  <c r="E33" i="38"/>
  <c r="D33" i="38"/>
  <c r="C33" i="38"/>
  <c r="M32" i="38"/>
  <c r="L32" i="38"/>
  <c r="K32" i="38"/>
  <c r="J32" i="38"/>
  <c r="I32" i="38"/>
  <c r="H32" i="38"/>
  <c r="G32" i="38"/>
  <c r="F32" i="38"/>
  <c r="E32" i="38"/>
  <c r="D32" i="38"/>
  <c r="C32" i="38"/>
  <c r="M31" i="38"/>
  <c r="L31" i="38"/>
  <c r="K31" i="38"/>
  <c r="J31" i="38"/>
  <c r="I31" i="38"/>
  <c r="H31" i="38"/>
  <c r="G31" i="38"/>
  <c r="F31" i="38"/>
  <c r="E31" i="38"/>
  <c r="D31" i="38"/>
  <c r="C31" i="38"/>
  <c r="M30" i="38"/>
  <c r="L30" i="38"/>
  <c r="K30" i="38"/>
  <c r="J30" i="38"/>
  <c r="I30" i="38"/>
  <c r="H30" i="38"/>
  <c r="G30" i="38"/>
  <c r="F30" i="38"/>
  <c r="E30" i="38"/>
  <c r="D30" i="38"/>
  <c r="C30" i="38"/>
  <c r="M29" i="38"/>
  <c r="L29" i="38"/>
  <c r="K29" i="38"/>
  <c r="J29" i="38"/>
  <c r="I29" i="38"/>
  <c r="H29" i="38"/>
  <c r="G29" i="38"/>
  <c r="F29" i="38"/>
  <c r="E29" i="38"/>
  <c r="D29" i="38"/>
  <c r="C29" i="38"/>
  <c r="M28" i="38"/>
  <c r="L28" i="38"/>
  <c r="K28" i="38"/>
  <c r="J28" i="38"/>
  <c r="I28" i="38"/>
  <c r="H28" i="38"/>
  <c r="G28" i="38"/>
  <c r="F28" i="38"/>
  <c r="E28" i="38"/>
  <c r="D28" i="38"/>
  <c r="C28" i="38"/>
  <c r="M27" i="38"/>
  <c r="L27" i="38"/>
  <c r="K27" i="38"/>
  <c r="J27" i="38"/>
  <c r="I27" i="38"/>
  <c r="H27" i="38"/>
  <c r="G27" i="38"/>
  <c r="F27" i="38"/>
  <c r="E27" i="38"/>
  <c r="D27" i="38"/>
  <c r="C27" i="38"/>
  <c r="M26" i="38"/>
  <c r="L26" i="38"/>
  <c r="K26" i="38"/>
  <c r="J26" i="38"/>
  <c r="I26" i="38"/>
  <c r="H26" i="38"/>
  <c r="G26" i="38"/>
  <c r="F26" i="38"/>
  <c r="E26" i="38"/>
  <c r="D26" i="38"/>
  <c r="C26" i="38"/>
  <c r="M25" i="38"/>
  <c r="L25" i="38"/>
  <c r="K25" i="38"/>
  <c r="J25" i="38"/>
  <c r="I25" i="38"/>
  <c r="H25" i="38"/>
  <c r="G25" i="38"/>
  <c r="F25" i="38"/>
  <c r="E25" i="38"/>
  <c r="D25" i="38"/>
  <c r="C25" i="38"/>
  <c r="M24" i="38"/>
  <c r="L24" i="38"/>
  <c r="K24" i="38"/>
  <c r="J24" i="38"/>
  <c r="I24" i="38"/>
  <c r="H24" i="38"/>
  <c r="G24" i="38"/>
  <c r="F24" i="38"/>
  <c r="E24" i="38"/>
  <c r="D24" i="38"/>
  <c r="C24" i="38"/>
  <c r="M23" i="38"/>
  <c r="L23" i="38"/>
  <c r="K23" i="38"/>
  <c r="J23" i="38"/>
  <c r="I23" i="38"/>
  <c r="H23" i="38"/>
  <c r="G23" i="38"/>
  <c r="F23" i="38"/>
  <c r="E23" i="38"/>
  <c r="D23" i="38"/>
  <c r="C23" i="38"/>
  <c r="M22" i="38"/>
  <c r="L22" i="38"/>
  <c r="K22" i="38"/>
  <c r="J22" i="38"/>
  <c r="I22" i="38"/>
  <c r="H22" i="38"/>
  <c r="G22" i="38"/>
  <c r="F22" i="38"/>
  <c r="E22" i="38"/>
  <c r="D22" i="38"/>
  <c r="C22" i="38"/>
  <c r="M21" i="38"/>
  <c r="L21" i="38"/>
  <c r="K21" i="38"/>
  <c r="J21" i="38"/>
  <c r="I21" i="38"/>
  <c r="H21" i="38"/>
  <c r="G21" i="38"/>
  <c r="F21" i="38"/>
  <c r="E21" i="38"/>
  <c r="D21" i="38"/>
  <c r="C21" i="38"/>
  <c r="M20" i="38"/>
  <c r="L20" i="38"/>
  <c r="K20" i="38"/>
  <c r="J20" i="38"/>
  <c r="I20" i="38"/>
  <c r="H20" i="38"/>
  <c r="G20" i="38"/>
  <c r="F20" i="38"/>
  <c r="E20" i="38"/>
  <c r="D20" i="38"/>
  <c r="C20" i="38"/>
  <c r="M19" i="38"/>
  <c r="L19" i="38"/>
  <c r="K19" i="38"/>
  <c r="J19" i="38"/>
  <c r="I19" i="38"/>
  <c r="H19" i="38"/>
  <c r="G19" i="38"/>
  <c r="F19" i="38"/>
  <c r="E19" i="38"/>
  <c r="D19" i="38"/>
  <c r="C19" i="38"/>
  <c r="M18" i="38"/>
  <c r="L18" i="38"/>
  <c r="K18" i="38"/>
  <c r="J18" i="38"/>
  <c r="I18" i="38"/>
  <c r="H18" i="38"/>
  <c r="G18" i="38"/>
  <c r="F18" i="38"/>
  <c r="E18" i="38"/>
  <c r="D18" i="38"/>
  <c r="C18" i="38"/>
  <c r="M17" i="38"/>
  <c r="L17" i="38"/>
  <c r="K17" i="38"/>
  <c r="J17" i="38"/>
  <c r="I17" i="38"/>
  <c r="H17" i="38"/>
  <c r="G17" i="38"/>
  <c r="F17" i="38"/>
  <c r="E17" i="38"/>
  <c r="D17" i="38"/>
  <c r="C17" i="38"/>
  <c r="M16" i="38"/>
  <c r="L16" i="38"/>
  <c r="K16" i="38"/>
  <c r="J16" i="38"/>
  <c r="I16" i="38"/>
  <c r="H16" i="38"/>
  <c r="G16" i="38"/>
  <c r="F16" i="38"/>
  <c r="E16" i="38"/>
  <c r="D16" i="38"/>
  <c r="C16" i="38"/>
  <c r="M15" i="38"/>
  <c r="L15" i="38"/>
  <c r="K15" i="38"/>
  <c r="J15" i="38"/>
  <c r="I15" i="38"/>
  <c r="H15" i="38"/>
  <c r="G15" i="38"/>
  <c r="F15" i="38"/>
  <c r="E15" i="38"/>
  <c r="D15" i="38"/>
  <c r="C15" i="38"/>
  <c r="M14" i="38"/>
  <c r="L14" i="38"/>
  <c r="K14" i="38"/>
  <c r="J14" i="38"/>
  <c r="I14" i="38"/>
  <c r="H14" i="38"/>
  <c r="G14" i="38"/>
  <c r="F14" i="38"/>
  <c r="E14" i="38"/>
  <c r="D14" i="38"/>
  <c r="C14" i="38"/>
  <c r="M13" i="38"/>
  <c r="L13" i="38"/>
  <c r="K13" i="38"/>
  <c r="J13" i="38"/>
  <c r="I13" i="38"/>
  <c r="H13" i="38"/>
  <c r="G13" i="38"/>
  <c r="F13" i="38"/>
  <c r="E13" i="38"/>
  <c r="D13" i="38"/>
  <c r="C13" i="38"/>
  <c r="M12" i="38"/>
  <c r="L12" i="38"/>
  <c r="K12" i="38"/>
  <c r="J12" i="38"/>
  <c r="I12" i="38"/>
  <c r="H12" i="38"/>
  <c r="G12" i="38"/>
  <c r="F12" i="38"/>
  <c r="E12" i="38"/>
  <c r="D12" i="38"/>
  <c r="C12" i="38"/>
  <c r="M11" i="38"/>
  <c r="L11" i="38"/>
  <c r="K11" i="38"/>
  <c r="J11" i="38"/>
  <c r="I11" i="38"/>
  <c r="H11" i="38"/>
  <c r="G11" i="38"/>
  <c r="F11" i="38"/>
  <c r="E11" i="38"/>
  <c r="D11" i="38"/>
  <c r="C11" i="38"/>
  <c r="M10" i="38"/>
  <c r="L10" i="38"/>
  <c r="K10" i="38"/>
  <c r="J10" i="38"/>
  <c r="I10" i="38"/>
  <c r="H10" i="38"/>
  <c r="G10" i="38"/>
  <c r="F10" i="38"/>
  <c r="E10" i="38"/>
  <c r="D10" i="38"/>
  <c r="A33" i="35" l="1"/>
  <c r="A33" i="36" s="1"/>
  <c r="A33" i="37" s="1"/>
  <c r="A33" i="38" s="1"/>
  <c r="A32" i="35"/>
  <c r="A32" i="36" s="1"/>
  <c r="A32" i="37" s="1"/>
  <c r="A32" i="38" s="1"/>
  <c r="A31" i="35"/>
  <c r="A31" i="36" s="1"/>
  <c r="A31" i="37" s="1"/>
  <c r="A31" i="38" s="1"/>
  <c r="A30" i="35"/>
  <c r="A30" i="36" s="1"/>
  <c r="A30" i="37" s="1"/>
  <c r="A30" i="38" s="1"/>
  <c r="A29" i="35"/>
  <c r="A29" i="36" s="1"/>
  <c r="A29" i="37" s="1"/>
  <c r="A29" i="38" s="1"/>
  <c r="A28" i="35"/>
  <c r="A28" i="36" s="1"/>
  <c r="A28" i="37" s="1"/>
  <c r="A28" i="38" s="1"/>
  <c r="A27" i="35"/>
  <c r="A27" i="36" s="1"/>
  <c r="A27" i="37" s="1"/>
  <c r="A27" i="38" s="1"/>
  <c r="A26" i="35"/>
  <c r="A26" i="36" s="1"/>
  <c r="A26" i="37" s="1"/>
  <c r="A26" i="38" s="1"/>
  <c r="A25" i="35"/>
  <c r="A25" i="36" s="1"/>
  <c r="A25" i="37" s="1"/>
  <c r="A25" i="38" s="1"/>
  <c r="A24" i="35"/>
  <c r="A24" i="36" s="1"/>
  <c r="A24" i="37" s="1"/>
  <c r="A24" i="38" s="1"/>
  <c r="A23" i="35"/>
  <c r="A23" i="36" s="1"/>
  <c r="A23" i="37" s="1"/>
  <c r="A23" i="38" s="1"/>
  <c r="A22" i="35"/>
  <c r="A22" i="36" s="1"/>
  <c r="A22" i="37" s="1"/>
  <c r="A22" i="38" s="1"/>
  <c r="A21" i="35"/>
  <c r="A21" i="36" s="1"/>
  <c r="A21" i="37" s="1"/>
  <c r="A21" i="38" s="1"/>
  <c r="A20" i="35"/>
  <c r="A20" i="36" s="1"/>
  <c r="A20" i="37" s="1"/>
  <c r="A20" i="38" s="1"/>
  <c r="A19" i="35"/>
  <c r="A19" i="36" s="1"/>
  <c r="A19" i="37" s="1"/>
  <c r="A19" i="38" s="1"/>
  <c r="A18" i="35"/>
  <c r="A18" i="36" s="1"/>
  <c r="A18" i="37" s="1"/>
  <c r="A18" i="38" s="1"/>
  <c r="A17" i="35"/>
  <c r="A17" i="36" s="1"/>
  <c r="A17" i="37" s="1"/>
  <c r="A17" i="38" s="1"/>
  <c r="A16" i="35"/>
  <c r="A16" i="36" s="1"/>
  <c r="A16" i="37" s="1"/>
  <c r="A16" i="38" s="1"/>
  <c r="A15" i="35"/>
  <c r="A15" i="36" s="1"/>
  <c r="A15" i="37" s="1"/>
  <c r="A15" i="38" s="1"/>
  <c r="A14" i="35"/>
  <c r="A14" i="36" s="1"/>
  <c r="A14" i="37" s="1"/>
  <c r="A14" i="38" s="1"/>
  <c r="A13" i="35"/>
  <c r="A13" i="36" s="1"/>
  <c r="A13" i="37" s="1"/>
  <c r="A13" i="38" s="1"/>
  <c r="A12" i="35"/>
  <c r="A12" i="36" s="1"/>
  <c r="A12" i="37" s="1"/>
  <c r="A12" i="38" s="1"/>
  <c r="A11" i="35"/>
  <c r="A11" i="36" s="1"/>
  <c r="A11" i="37" s="1"/>
  <c r="A11" i="38" s="1"/>
  <c r="A10" i="35"/>
  <c r="A10" i="36" s="1"/>
  <c r="A10" i="37" s="1"/>
  <c r="A10" i="38" s="1"/>
  <c r="L42" i="41" l="1"/>
  <c r="L41" i="41"/>
  <c r="L40" i="41"/>
  <c r="L39" i="41"/>
  <c r="L38" i="41"/>
  <c r="L37" i="41"/>
  <c r="L36" i="41"/>
  <c r="L35" i="41"/>
  <c r="L34" i="41"/>
  <c r="L33" i="41"/>
  <c r="L32" i="41"/>
  <c r="L31" i="41"/>
  <c r="L30" i="41"/>
  <c r="L29" i="41"/>
  <c r="L28" i="41"/>
  <c r="L27" i="41"/>
  <c r="L26" i="41"/>
  <c r="L25" i="41"/>
  <c r="L24" i="41"/>
  <c r="L23" i="41"/>
  <c r="L22" i="41"/>
  <c r="L21" i="41"/>
  <c r="L20" i="41"/>
  <c r="L19" i="41"/>
  <c r="L18" i="41"/>
  <c r="L17" i="41"/>
  <c r="L16" i="41"/>
  <c r="L15" i="41"/>
  <c r="L14" i="41"/>
  <c r="L13" i="41"/>
  <c r="L11" i="41"/>
  <c r="L10" i="41"/>
  <c r="K42" i="41"/>
  <c r="K41" i="41"/>
  <c r="K40" i="41"/>
  <c r="K39" i="41"/>
  <c r="K38" i="41"/>
  <c r="K37" i="41"/>
  <c r="K36" i="41"/>
  <c r="K35" i="41"/>
  <c r="K34" i="41"/>
  <c r="K33" i="41"/>
  <c r="K32" i="41"/>
  <c r="K31" i="41"/>
  <c r="K30" i="41"/>
  <c r="K29" i="41"/>
  <c r="K28" i="41"/>
  <c r="K27" i="41"/>
  <c r="K26" i="41"/>
  <c r="K25" i="41"/>
  <c r="K24" i="41"/>
  <c r="K23" i="41"/>
  <c r="K22" i="41"/>
  <c r="K21" i="41"/>
  <c r="K20" i="41"/>
  <c r="K19" i="41"/>
  <c r="K18" i="41"/>
  <c r="K17" i="41"/>
  <c r="K16" i="41"/>
  <c r="K15" i="41"/>
  <c r="K14" i="41"/>
  <c r="K13" i="41"/>
  <c r="K11" i="41"/>
  <c r="K10" i="41"/>
  <c r="J42" i="41"/>
  <c r="J41" i="41"/>
  <c r="J40" i="41"/>
  <c r="J39" i="41"/>
  <c r="J38" i="41"/>
  <c r="J37" i="41"/>
  <c r="J36" i="41"/>
  <c r="J35" i="41"/>
  <c r="J34" i="41"/>
  <c r="J33" i="41"/>
  <c r="J32" i="41"/>
  <c r="J31" i="41"/>
  <c r="J30" i="41"/>
  <c r="J29" i="41"/>
  <c r="J28" i="41"/>
  <c r="J27" i="41"/>
  <c r="J26" i="41"/>
  <c r="J25" i="41"/>
  <c r="J24" i="41"/>
  <c r="J23" i="41"/>
  <c r="J22" i="41"/>
  <c r="J21" i="41"/>
  <c r="J20" i="41"/>
  <c r="J19" i="41"/>
  <c r="J18" i="41"/>
  <c r="J17" i="41"/>
  <c r="J16" i="41"/>
  <c r="J15" i="41"/>
  <c r="J14" i="41"/>
  <c r="J13" i="41"/>
  <c r="J11" i="41"/>
  <c r="J10" i="41"/>
  <c r="H42" i="41"/>
  <c r="H41" i="41"/>
  <c r="H40" i="41"/>
  <c r="H39" i="41"/>
  <c r="H38" i="41"/>
  <c r="H37" i="41"/>
  <c r="H36" i="41"/>
  <c r="H35" i="41"/>
  <c r="H34" i="41"/>
  <c r="H33" i="41"/>
  <c r="H32" i="41"/>
  <c r="H31" i="41"/>
  <c r="H30" i="41"/>
  <c r="H29" i="41"/>
  <c r="H28" i="41"/>
  <c r="H27" i="41"/>
  <c r="H26" i="41"/>
  <c r="H25" i="41"/>
  <c r="H24" i="41"/>
  <c r="H23" i="41"/>
  <c r="H22" i="41"/>
  <c r="H21" i="41"/>
  <c r="H20" i="41"/>
  <c r="H19" i="41"/>
  <c r="H18" i="41"/>
  <c r="H17" i="41"/>
  <c r="H16" i="41"/>
  <c r="H15" i="41"/>
  <c r="H14" i="41"/>
  <c r="H13" i="41"/>
  <c r="H11" i="41"/>
  <c r="H10" i="41"/>
  <c r="G42" i="41"/>
  <c r="G41" i="41"/>
  <c r="G40" i="41"/>
  <c r="G39" i="41"/>
  <c r="G38" i="41"/>
  <c r="G37" i="41"/>
  <c r="G36" i="41"/>
  <c r="G35" i="41"/>
  <c r="G34" i="41"/>
  <c r="G33" i="41"/>
  <c r="G32" i="41"/>
  <c r="G31" i="41"/>
  <c r="G30" i="41"/>
  <c r="G29" i="41"/>
  <c r="G28" i="41"/>
  <c r="G27" i="41"/>
  <c r="G26" i="41"/>
  <c r="G25" i="41"/>
  <c r="G24" i="41"/>
  <c r="G23" i="41"/>
  <c r="G22" i="41"/>
  <c r="G21" i="41"/>
  <c r="G20" i="41"/>
  <c r="G19" i="41"/>
  <c r="G18" i="41"/>
  <c r="G17" i="41"/>
  <c r="G16" i="41"/>
  <c r="G15" i="41"/>
  <c r="G14" i="41"/>
  <c r="G13" i="41"/>
  <c r="G11" i="41"/>
  <c r="G10" i="41"/>
  <c r="F42" i="41"/>
  <c r="F41" i="41"/>
  <c r="F40" i="41"/>
  <c r="F39" i="41"/>
  <c r="F38" i="41"/>
  <c r="F37" i="41"/>
  <c r="F36" i="41"/>
  <c r="F35" i="41"/>
  <c r="F34" i="41"/>
  <c r="F33" i="41"/>
  <c r="F32" i="41"/>
  <c r="F31" i="41"/>
  <c r="F30" i="41"/>
  <c r="F29" i="41"/>
  <c r="F28" i="41"/>
  <c r="F27" i="41"/>
  <c r="F26" i="41"/>
  <c r="F25" i="41"/>
  <c r="F24" i="41"/>
  <c r="F23" i="41"/>
  <c r="F22" i="41"/>
  <c r="F21" i="41"/>
  <c r="F20" i="41"/>
  <c r="F19" i="41"/>
  <c r="F18" i="41"/>
  <c r="F17" i="41"/>
  <c r="F16" i="41"/>
  <c r="F15" i="41"/>
  <c r="F14" i="41"/>
  <c r="F13" i="41"/>
  <c r="F11" i="41"/>
  <c r="F10" i="41"/>
  <c r="E42" i="41"/>
  <c r="E41" i="41"/>
  <c r="E40" i="41"/>
  <c r="E39" i="41"/>
  <c r="E38" i="41"/>
  <c r="E37" i="41"/>
  <c r="E36" i="41"/>
  <c r="E35" i="41"/>
  <c r="E34" i="41"/>
  <c r="E33" i="41"/>
  <c r="E32" i="41"/>
  <c r="E31" i="41"/>
  <c r="E30" i="41"/>
  <c r="E29" i="41"/>
  <c r="E28" i="41"/>
  <c r="E27" i="41"/>
  <c r="E26" i="41"/>
  <c r="E25" i="41"/>
  <c r="E24" i="41"/>
  <c r="E23" i="41"/>
  <c r="E22" i="41"/>
  <c r="E21" i="41"/>
  <c r="E20" i="41"/>
  <c r="E19" i="41"/>
  <c r="E11" i="41"/>
  <c r="E10" i="41"/>
  <c r="M42" i="41"/>
  <c r="M41" i="41"/>
  <c r="M40" i="41"/>
  <c r="M39" i="41"/>
  <c r="M37" i="41"/>
  <c r="M36" i="41"/>
  <c r="M35" i="41"/>
  <c r="M33" i="41"/>
  <c r="M32" i="41"/>
  <c r="M31" i="41"/>
  <c r="M30" i="41"/>
  <c r="M28" i="41"/>
  <c r="M27" i="41"/>
  <c r="M26" i="41"/>
  <c r="M25" i="41"/>
  <c r="M24" i="41"/>
  <c r="M23" i="41"/>
  <c r="M22" i="41"/>
  <c r="M21" i="41"/>
  <c r="M20" i="41"/>
  <c r="M18" i="41"/>
  <c r="M17" i="41"/>
  <c r="M16" i="41"/>
  <c r="M15" i="41"/>
  <c r="M14" i="41"/>
  <c r="M13" i="41"/>
  <c r="M10" i="41"/>
  <c r="E18" i="41"/>
  <c r="E17" i="41"/>
  <c r="E16" i="41"/>
  <c r="E15" i="41"/>
  <c r="E14" i="41"/>
  <c r="E13" i="41"/>
  <c r="M12" i="41"/>
  <c r="L12" i="41"/>
  <c r="K12" i="41"/>
  <c r="J12" i="41"/>
  <c r="H12" i="41"/>
  <c r="G12" i="41"/>
  <c r="F12" i="41"/>
  <c r="E12" i="41"/>
  <c r="M42" i="40"/>
  <c r="L42" i="40"/>
  <c r="K42" i="40"/>
  <c r="J42" i="40"/>
  <c r="H42" i="40"/>
  <c r="G42" i="40"/>
  <c r="F42" i="40"/>
  <c r="E42" i="40"/>
  <c r="M41" i="40"/>
  <c r="L41" i="40"/>
  <c r="K41" i="40"/>
  <c r="J41" i="40"/>
  <c r="H41" i="40"/>
  <c r="G41" i="40"/>
  <c r="F41" i="40"/>
  <c r="E41" i="40"/>
  <c r="M40" i="40"/>
  <c r="L40" i="40"/>
  <c r="K40" i="40"/>
  <c r="J40" i="40"/>
  <c r="H40" i="40"/>
  <c r="G40" i="40"/>
  <c r="F40" i="40"/>
  <c r="E40" i="40"/>
  <c r="M39" i="40"/>
  <c r="L39" i="40"/>
  <c r="K39" i="40"/>
  <c r="J39" i="40"/>
  <c r="H39" i="40"/>
  <c r="G39" i="40"/>
  <c r="F39" i="40"/>
  <c r="E39" i="40"/>
  <c r="M37" i="40"/>
  <c r="L37" i="40"/>
  <c r="K37" i="40"/>
  <c r="J37" i="40"/>
  <c r="H37" i="40"/>
  <c r="G37" i="40"/>
  <c r="F37" i="40"/>
  <c r="E37" i="40"/>
  <c r="M36" i="40"/>
  <c r="L36" i="40"/>
  <c r="K36" i="40"/>
  <c r="J36" i="40"/>
  <c r="H36" i="40"/>
  <c r="G36" i="40"/>
  <c r="F36" i="40"/>
  <c r="E36" i="40"/>
  <c r="M35" i="40"/>
  <c r="L35" i="40"/>
  <c r="K35" i="40"/>
  <c r="J35" i="40"/>
  <c r="H35" i="40"/>
  <c r="G35" i="40"/>
  <c r="F35" i="40"/>
  <c r="E35" i="40"/>
  <c r="M33" i="40"/>
  <c r="L33" i="40"/>
  <c r="K33" i="40"/>
  <c r="J33" i="40"/>
  <c r="H33" i="40"/>
  <c r="G33" i="40"/>
  <c r="F33" i="40"/>
  <c r="E33" i="40"/>
  <c r="M32" i="40"/>
  <c r="L32" i="40"/>
  <c r="K32" i="40"/>
  <c r="J32" i="40"/>
  <c r="H32" i="40"/>
  <c r="G32" i="40"/>
  <c r="F32" i="40"/>
  <c r="E32" i="40"/>
  <c r="M31" i="40"/>
  <c r="L31" i="40"/>
  <c r="K31" i="40"/>
  <c r="J31" i="40"/>
  <c r="H31" i="40"/>
  <c r="G31" i="40"/>
  <c r="F31" i="40"/>
  <c r="E31" i="40"/>
  <c r="M30" i="40"/>
  <c r="L30" i="40"/>
  <c r="K30" i="40"/>
  <c r="J30" i="40"/>
  <c r="H30" i="40"/>
  <c r="G30" i="40"/>
  <c r="F30" i="40"/>
  <c r="E30" i="40"/>
  <c r="M28" i="40"/>
  <c r="L28" i="40"/>
  <c r="K28" i="40"/>
  <c r="J28" i="40"/>
  <c r="H28" i="40"/>
  <c r="G28" i="40"/>
  <c r="F28" i="40"/>
  <c r="E28" i="40"/>
  <c r="M27" i="40"/>
  <c r="L27" i="40"/>
  <c r="K27" i="40"/>
  <c r="J27" i="40"/>
  <c r="H27" i="40"/>
  <c r="G27" i="40"/>
  <c r="F27" i="40"/>
  <c r="E27" i="40"/>
  <c r="M26" i="40"/>
  <c r="L26" i="40"/>
  <c r="K26" i="40"/>
  <c r="J26" i="40"/>
  <c r="H26" i="40"/>
  <c r="G26" i="40"/>
  <c r="F26" i="40"/>
  <c r="E26" i="40"/>
  <c r="M25" i="40"/>
  <c r="L25" i="40"/>
  <c r="K25" i="40"/>
  <c r="J25" i="40"/>
  <c r="H25" i="40"/>
  <c r="G25" i="40"/>
  <c r="F25" i="40"/>
  <c r="E25" i="40"/>
  <c r="M24" i="40"/>
  <c r="L24" i="40"/>
  <c r="K24" i="40"/>
  <c r="J24" i="40"/>
  <c r="H24" i="40"/>
  <c r="G24" i="40"/>
  <c r="F24" i="40"/>
  <c r="E24" i="40"/>
  <c r="M23" i="40"/>
  <c r="L23" i="40"/>
  <c r="K23" i="40"/>
  <c r="J23" i="40"/>
  <c r="H23" i="40"/>
  <c r="G23" i="40"/>
  <c r="F23" i="40"/>
  <c r="E23" i="40"/>
  <c r="M22" i="40"/>
  <c r="L22" i="40"/>
  <c r="K22" i="40"/>
  <c r="J22" i="40"/>
  <c r="H22" i="40"/>
  <c r="G22" i="40"/>
  <c r="F22" i="40"/>
  <c r="E22" i="40"/>
  <c r="M21" i="40"/>
  <c r="L21" i="40"/>
  <c r="K21" i="40"/>
  <c r="J21" i="40"/>
  <c r="H21" i="40"/>
  <c r="G21" i="40"/>
  <c r="F21" i="40"/>
  <c r="E21" i="40"/>
  <c r="M20" i="40"/>
  <c r="L20" i="40"/>
  <c r="K20" i="40"/>
  <c r="J20" i="40"/>
  <c r="H20" i="40"/>
  <c r="G20" i="40"/>
  <c r="F20" i="40"/>
  <c r="E20" i="40"/>
  <c r="M18" i="40"/>
  <c r="L18" i="40"/>
  <c r="K18" i="40"/>
  <c r="J18" i="40"/>
  <c r="H18" i="40"/>
  <c r="G18" i="40"/>
  <c r="F18" i="40"/>
  <c r="E18" i="40"/>
  <c r="M17" i="40"/>
  <c r="L17" i="40"/>
  <c r="K17" i="40"/>
  <c r="J17" i="40"/>
  <c r="H17" i="40"/>
  <c r="G17" i="40"/>
  <c r="F17" i="40"/>
  <c r="E17" i="40"/>
  <c r="M16" i="40"/>
  <c r="L16" i="40"/>
  <c r="K16" i="40"/>
  <c r="J16" i="40"/>
  <c r="H16" i="40"/>
  <c r="G16" i="40"/>
  <c r="F16" i="40"/>
  <c r="E16" i="40"/>
  <c r="M15" i="40"/>
  <c r="L15" i="40"/>
  <c r="K15" i="40"/>
  <c r="J15" i="40"/>
  <c r="H15" i="40"/>
  <c r="G15" i="40"/>
  <c r="F15" i="40"/>
  <c r="E15" i="40"/>
  <c r="M14" i="40"/>
  <c r="L14" i="40"/>
  <c r="K14" i="40"/>
  <c r="J14" i="40"/>
  <c r="H14" i="40"/>
  <c r="G14" i="40"/>
  <c r="F14" i="40"/>
  <c r="E14" i="40"/>
  <c r="M13" i="40"/>
  <c r="L13" i="40"/>
  <c r="K13" i="40"/>
  <c r="J13" i="40"/>
  <c r="H13" i="40"/>
  <c r="G13" i="40"/>
  <c r="F13" i="40"/>
  <c r="E13" i="40"/>
  <c r="M12" i="40"/>
  <c r="L12" i="40"/>
  <c r="K12" i="40"/>
  <c r="J12" i="40"/>
  <c r="H12" i="40"/>
  <c r="G12" i="40"/>
  <c r="F12" i="40"/>
  <c r="E12" i="40"/>
  <c r="I40" i="40" l="1"/>
  <c r="I40" i="41" s="1"/>
  <c r="I42" i="40"/>
  <c r="I42" i="41" s="1"/>
  <c r="I41" i="40"/>
  <c r="I41" i="41" s="1"/>
  <c r="D40" i="40"/>
  <c r="D35" i="40"/>
  <c r="D35" i="41" s="1"/>
  <c r="I18" i="40"/>
  <c r="D37" i="40"/>
  <c r="I32" i="40"/>
  <c r="I32" i="41" s="1"/>
  <c r="I28" i="40"/>
  <c r="I28" i="41" s="1"/>
  <c r="I23" i="40"/>
  <c r="I23" i="41" s="1"/>
  <c r="I27" i="40"/>
  <c r="I27" i="41" s="1"/>
  <c r="I21" i="40"/>
  <c r="I21" i="41" s="1"/>
  <c r="D16" i="40"/>
  <c r="D16" i="41" s="1"/>
  <c r="D15" i="40"/>
  <c r="D15" i="41" s="1"/>
  <c r="D22" i="40"/>
  <c r="D22" i="41" s="1"/>
  <c r="I33" i="40"/>
  <c r="I33" i="41" s="1"/>
  <c r="I20" i="40"/>
  <c r="I20" i="41" s="1"/>
  <c r="I15" i="40"/>
  <c r="I15" i="41" s="1"/>
  <c r="D23" i="40"/>
  <c r="D23" i="41" s="1"/>
  <c r="D32" i="40"/>
  <c r="D32" i="41" s="1"/>
  <c r="D13" i="40"/>
  <c r="D13" i="41" s="1"/>
  <c r="I14" i="40"/>
  <c r="I14" i="41" s="1"/>
  <c r="I13" i="40"/>
  <c r="I13" i="41" s="1"/>
  <c r="D21" i="40"/>
  <c r="D21" i="41" s="1"/>
  <c r="I16" i="40"/>
  <c r="I16" i="41" s="1"/>
  <c r="D26" i="40"/>
  <c r="D26" i="41" s="1"/>
  <c r="I18" i="41"/>
  <c r="I17" i="40"/>
  <c r="I17" i="41" s="1"/>
  <c r="D31" i="40"/>
  <c r="D31" i="41" s="1"/>
  <c r="D36" i="40"/>
  <c r="D36" i="41" s="1"/>
  <c r="I26" i="40"/>
  <c r="I26" i="41" s="1"/>
  <c r="I24" i="40"/>
  <c r="I24" i="41" s="1"/>
  <c r="I31" i="40"/>
  <c r="I31" i="41" s="1"/>
  <c r="I36" i="40"/>
  <c r="I36" i="41" s="1"/>
  <c r="D37" i="41"/>
  <c r="D33" i="40"/>
  <c r="D33" i="41" s="1"/>
  <c r="D25" i="40"/>
  <c r="D25" i="41" s="1"/>
  <c r="I37" i="40"/>
  <c r="I37" i="41" s="1"/>
  <c r="D39" i="40"/>
  <c r="D39" i="41" s="1"/>
  <c r="D30" i="40"/>
  <c r="D30" i="41" s="1"/>
  <c r="D17" i="40"/>
  <c r="D17" i="41" s="1"/>
  <c r="D27" i="40"/>
  <c r="D27" i="41" s="1"/>
  <c r="D20" i="40"/>
  <c r="D20" i="41" s="1"/>
  <c r="D41" i="40"/>
  <c r="D41" i="41" s="1"/>
  <c r="D14" i="40"/>
  <c r="D14" i="41" s="1"/>
  <c r="I25" i="40"/>
  <c r="I25" i="41" s="1"/>
  <c r="I39" i="40"/>
  <c r="I39" i="41" s="1"/>
  <c r="D40" i="41"/>
  <c r="D24" i="40"/>
  <c r="D24" i="41" s="1"/>
  <c r="I30" i="40"/>
  <c r="I30" i="41" s="1"/>
  <c r="D18" i="40"/>
  <c r="D18" i="41" s="1"/>
  <c r="I22" i="40"/>
  <c r="I22" i="41" s="1"/>
  <c r="I35" i="40"/>
  <c r="I35" i="41" s="1"/>
  <c r="D42" i="40"/>
  <c r="D42" i="41" s="1"/>
  <c r="D28" i="40"/>
  <c r="D28" i="41" s="1"/>
  <c r="A1" i="53" l="1"/>
  <c r="M1" i="53"/>
  <c r="O1" i="43"/>
  <c r="A1" i="43"/>
  <c r="O1" i="42"/>
  <c r="A1" i="42"/>
  <c r="M1" i="41" l="1"/>
  <c r="A1" i="41"/>
  <c r="M1" i="40"/>
  <c r="A1" i="40"/>
  <c r="M1" i="38" l="1"/>
  <c r="A1" i="38"/>
  <c r="M1" i="37"/>
  <c r="A1" i="37"/>
  <c r="M1" i="36"/>
  <c r="A1" i="36"/>
  <c r="M1" i="35"/>
  <c r="M1" i="25"/>
  <c r="A1" i="35"/>
  <c r="A1" i="25"/>
  <c r="M42" i="20" l="1"/>
  <c r="L42" i="20"/>
  <c r="K42" i="20"/>
  <c r="J42" i="20"/>
  <c r="I42" i="20"/>
  <c r="H42" i="20"/>
  <c r="G42" i="20"/>
  <c r="F42" i="20"/>
  <c r="E42" i="20"/>
  <c r="D42" i="20"/>
  <c r="C42" i="20"/>
  <c r="M41" i="20"/>
  <c r="L41" i="20"/>
  <c r="K41" i="20"/>
  <c r="J41" i="20"/>
  <c r="I41" i="20"/>
  <c r="H41" i="20"/>
  <c r="G41" i="20"/>
  <c r="F41" i="20"/>
  <c r="E41" i="20"/>
  <c r="D41" i="20"/>
  <c r="C41" i="20"/>
  <c r="M40" i="20"/>
  <c r="L40" i="20"/>
  <c r="K40" i="20"/>
  <c r="J40" i="20"/>
  <c r="I40" i="20"/>
  <c r="H40" i="20"/>
  <c r="G40" i="20"/>
  <c r="F40" i="20"/>
  <c r="E40" i="20"/>
  <c r="D40" i="20"/>
  <c r="C40" i="20"/>
  <c r="M39" i="20"/>
  <c r="L39" i="20"/>
  <c r="K39" i="20"/>
  <c r="J39" i="20"/>
  <c r="I39" i="20"/>
  <c r="H39" i="20"/>
  <c r="G39" i="20"/>
  <c r="F39" i="20"/>
  <c r="E39" i="20"/>
  <c r="D39" i="20"/>
  <c r="C39" i="20"/>
  <c r="M38" i="20"/>
  <c r="L38" i="20"/>
  <c r="K38" i="20"/>
  <c r="J38" i="20"/>
  <c r="I38" i="20"/>
  <c r="H38" i="20"/>
  <c r="G38" i="20"/>
  <c r="F38" i="20"/>
  <c r="E38" i="20"/>
  <c r="D38" i="20"/>
  <c r="C38" i="20"/>
  <c r="M37" i="20"/>
  <c r="L37" i="20"/>
  <c r="K37" i="20"/>
  <c r="J37" i="20"/>
  <c r="I37" i="20"/>
  <c r="H37" i="20"/>
  <c r="G37" i="20"/>
  <c r="F37" i="20"/>
  <c r="E37" i="20"/>
  <c r="D37" i="20"/>
  <c r="C37" i="20"/>
  <c r="M36" i="20"/>
  <c r="L36" i="20"/>
  <c r="K36" i="20"/>
  <c r="J36" i="20"/>
  <c r="I36" i="20"/>
  <c r="H36" i="20"/>
  <c r="G36" i="20"/>
  <c r="F36" i="20"/>
  <c r="E36" i="20"/>
  <c r="D36" i="20"/>
  <c r="C36" i="20"/>
  <c r="M35" i="20"/>
  <c r="L35" i="20"/>
  <c r="K35" i="20"/>
  <c r="J35" i="20"/>
  <c r="I35" i="20"/>
  <c r="H35" i="20"/>
  <c r="G35" i="20"/>
  <c r="F35" i="20"/>
  <c r="E35" i="20"/>
  <c r="D35" i="20"/>
  <c r="C35" i="20"/>
  <c r="M34" i="20"/>
  <c r="L34" i="20"/>
  <c r="K34" i="20"/>
  <c r="J34" i="20"/>
  <c r="I34" i="20"/>
  <c r="H34" i="20"/>
  <c r="G34" i="20"/>
  <c r="F34" i="20"/>
  <c r="E34" i="20"/>
  <c r="D34" i="20"/>
  <c r="C34" i="20"/>
  <c r="M33" i="20"/>
  <c r="L33" i="20"/>
  <c r="K33" i="20"/>
  <c r="J33" i="20"/>
  <c r="I33" i="20"/>
  <c r="H33" i="20"/>
  <c r="G33" i="20"/>
  <c r="F33" i="20"/>
  <c r="E33" i="20"/>
  <c r="D33" i="20"/>
  <c r="C33" i="20"/>
  <c r="M32" i="20"/>
  <c r="L32" i="20"/>
  <c r="K32" i="20"/>
  <c r="J32" i="20"/>
  <c r="I32" i="20"/>
  <c r="H32" i="20"/>
  <c r="G32" i="20"/>
  <c r="F32" i="20"/>
  <c r="E32" i="20"/>
  <c r="D32" i="20"/>
  <c r="C32" i="20"/>
  <c r="M31" i="20"/>
  <c r="L31" i="20"/>
  <c r="K31" i="20"/>
  <c r="J31" i="20"/>
  <c r="I31" i="20"/>
  <c r="H31" i="20"/>
  <c r="G31" i="20"/>
  <c r="F31" i="20"/>
  <c r="E31" i="20"/>
  <c r="D31" i="20"/>
  <c r="C31" i="20"/>
  <c r="M30" i="20"/>
  <c r="L30" i="20"/>
  <c r="K30" i="20"/>
  <c r="J30" i="20"/>
  <c r="I30" i="20"/>
  <c r="H30" i="20"/>
  <c r="G30" i="20"/>
  <c r="F30" i="20"/>
  <c r="E30" i="20"/>
  <c r="D30" i="20"/>
  <c r="C30" i="20"/>
  <c r="M29" i="20"/>
  <c r="L29" i="20"/>
  <c r="K29" i="20"/>
  <c r="J29" i="20"/>
  <c r="I29" i="20"/>
  <c r="H29" i="20"/>
  <c r="G29" i="20"/>
  <c r="F29" i="20"/>
  <c r="E29" i="20"/>
  <c r="D29" i="20"/>
  <c r="C29" i="20"/>
  <c r="M28" i="20"/>
  <c r="L28" i="20"/>
  <c r="K28" i="20"/>
  <c r="J28" i="20"/>
  <c r="I28" i="20"/>
  <c r="H28" i="20"/>
  <c r="G28" i="20"/>
  <c r="F28" i="20"/>
  <c r="E28" i="20"/>
  <c r="D28" i="20"/>
  <c r="C28" i="20"/>
  <c r="M27" i="20"/>
  <c r="L27" i="20"/>
  <c r="K27" i="20"/>
  <c r="J27" i="20"/>
  <c r="I27" i="20"/>
  <c r="H27" i="20"/>
  <c r="G27" i="20"/>
  <c r="F27" i="20"/>
  <c r="E27" i="20"/>
  <c r="D27" i="20"/>
  <c r="C27" i="20"/>
  <c r="M26" i="20"/>
  <c r="L26" i="20"/>
  <c r="K26" i="20"/>
  <c r="J26" i="20"/>
  <c r="I26" i="20"/>
  <c r="H26" i="20"/>
  <c r="G26" i="20"/>
  <c r="F26" i="20"/>
  <c r="E26" i="20"/>
  <c r="D26" i="20"/>
  <c r="C26" i="20"/>
  <c r="M25" i="20"/>
  <c r="L25" i="20"/>
  <c r="K25" i="20"/>
  <c r="J25" i="20"/>
  <c r="I25" i="20"/>
  <c r="H25" i="20"/>
  <c r="G25" i="20"/>
  <c r="F25" i="20"/>
  <c r="E25" i="20"/>
  <c r="D25" i="20"/>
  <c r="C25" i="20"/>
  <c r="M24" i="20"/>
  <c r="L24" i="20"/>
  <c r="K24" i="20"/>
  <c r="J24" i="20"/>
  <c r="I24" i="20"/>
  <c r="H24" i="20"/>
  <c r="G24" i="20"/>
  <c r="F24" i="20"/>
  <c r="E24" i="20"/>
  <c r="D24" i="20"/>
  <c r="C24" i="20"/>
  <c r="M23" i="20"/>
  <c r="L23" i="20"/>
  <c r="K23" i="20"/>
  <c r="J23" i="20"/>
  <c r="I23" i="20"/>
  <c r="H23" i="20"/>
  <c r="G23" i="20"/>
  <c r="F23" i="20"/>
  <c r="E23" i="20"/>
  <c r="D23" i="20"/>
  <c r="C23" i="20"/>
  <c r="M22" i="20"/>
  <c r="L22" i="20"/>
  <c r="K22" i="20"/>
  <c r="J22" i="20"/>
  <c r="I22" i="20"/>
  <c r="H22" i="20"/>
  <c r="G22" i="20"/>
  <c r="F22" i="20"/>
  <c r="E22" i="20"/>
  <c r="D22" i="20"/>
  <c r="C22" i="20"/>
  <c r="M21" i="20"/>
  <c r="L21" i="20"/>
  <c r="K21" i="20"/>
  <c r="J21" i="20"/>
  <c r="I21" i="20"/>
  <c r="H21" i="20"/>
  <c r="G21" i="20"/>
  <c r="F21" i="20"/>
  <c r="E21" i="20"/>
  <c r="D21" i="20"/>
  <c r="C21" i="20"/>
  <c r="M20" i="20"/>
  <c r="L20" i="20"/>
  <c r="K20" i="20"/>
  <c r="J20" i="20"/>
  <c r="I20" i="20"/>
  <c r="H20" i="20"/>
  <c r="G20" i="20"/>
  <c r="F20" i="20"/>
  <c r="E20" i="20"/>
  <c r="D20" i="20"/>
  <c r="C20" i="20"/>
  <c r="M19" i="20"/>
  <c r="L19" i="20"/>
  <c r="K19" i="20"/>
  <c r="J19" i="20"/>
  <c r="I19" i="20"/>
  <c r="H19" i="20"/>
  <c r="G19" i="20"/>
  <c r="F19" i="20"/>
  <c r="E19" i="20"/>
  <c r="D19" i="20"/>
  <c r="C19" i="20"/>
  <c r="M18" i="20"/>
  <c r="L18" i="20"/>
  <c r="K18" i="20"/>
  <c r="J18" i="20"/>
  <c r="I18" i="20"/>
  <c r="H18" i="20"/>
  <c r="G18" i="20"/>
  <c r="F18" i="20"/>
  <c r="E18" i="20"/>
  <c r="D18" i="20"/>
  <c r="C18" i="20"/>
  <c r="M17" i="20"/>
  <c r="L17" i="20"/>
  <c r="K17" i="20"/>
  <c r="J17" i="20"/>
  <c r="I17" i="20"/>
  <c r="H17" i="20"/>
  <c r="G17" i="20"/>
  <c r="F17" i="20"/>
  <c r="E17" i="20"/>
  <c r="D17" i="20"/>
  <c r="C17" i="20"/>
  <c r="M16" i="20"/>
  <c r="L16" i="20"/>
  <c r="K16" i="20"/>
  <c r="J16" i="20"/>
  <c r="I16" i="20"/>
  <c r="H16" i="20"/>
  <c r="G16" i="20"/>
  <c r="F16" i="20"/>
  <c r="E16" i="20"/>
  <c r="D16" i="20"/>
  <c r="C16" i="20"/>
  <c r="M15" i="20"/>
  <c r="L15" i="20"/>
  <c r="K15" i="20"/>
  <c r="J15" i="20"/>
  <c r="I15" i="20"/>
  <c r="H15" i="20"/>
  <c r="G15" i="20"/>
  <c r="F15" i="20"/>
  <c r="E15" i="20"/>
  <c r="D15" i="20"/>
  <c r="C15" i="20"/>
  <c r="M14" i="20"/>
  <c r="L14" i="20"/>
  <c r="K14" i="20"/>
  <c r="J14" i="20"/>
  <c r="I14" i="20"/>
  <c r="H14" i="20"/>
  <c r="G14" i="20"/>
  <c r="F14" i="20"/>
  <c r="E14" i="20"/>
  <c r="D14" i="20"/>
  <c r="C14" i="20"/>
  <c r="M13" i="20"/>
  <c r="L13" i="20"/>
  <c r="K13" i="20"/>
  <c r="J13" i="20"/>
  <c r="I13" i="20"/>
  <c r="H13" i="20"/>
  <c r="G13" i="20"/>
  <c r="F13" i="20"/>
  <c r="E13" i="20"/>
  <c r="D13" i="20"/>
  <c r="C13" i="20"/>
  <c r="M12" i="20"/>
  <c r="L12" i="20"/>
  <c r="K12" i="20"/>
  <c r="J12" i="20"/>
  <c r="I12" i="20"/>
  <c r="H12" i="20"/>
  <c r="G12" i="20"/>
  <c r="F12" i="20"/>
  <c r="E12" i="20"/>
  <c r="D12" i="20"/>
  <c r="C12" i="20"/>
  <c r="M11" i="20"/>
  <c r="L11" i="20"/>
  <c r="K11" i="20"/>
  <c r="J11" i="20"/>
  <c r="I11" i="20"/>
  <c r="H11" i="20"/>
  <c r="G11" i="20"/>
  <c r="F11" i="20"/>
  <c r="E11" i="20"/>
  <c r="D11" i="20"/>
  <c r="C11" i="20"/>
  <c r="M10" i="20"/>
  <c r="L10" i="20"/>
  <c r="K10" i="20"/>
  <c r="J10" i="20"/>
  <c r="I10" i="20"/>
  <c r="H10" i="20"/>
  <c r="G10" i="20"/>
  <c r="F10" i="20"/>
  <c r="E10" i="20"/>
  <c r="D10" i="20"/>
  <c r="C10" i="20"/>
  <c r="C7" i="56" s="1"/>
  <c r="M42" i="19"/>
  <c r="L42" i="19"/>
  <c r="K42" i="19"/>
  <c r="J42" i="19"/>
  <c r="I42" i="19"/>
  <c r="H42" i="19"/>
  <c r="G42" i="19"/>
  <c r="F42" i="19"/>
  <c r="E42" i="19"/>
  <c r="D42" i="19"/>
  <c r="C42" i="19"/>
  <c r="M41" i="19"/>
  <c r="L41" i="19"/>
  <c r="K41" i="19"/>
  <c r="J41" i="19"/>
  <c r="I41" i="19"/>
  <c r="H41" i="19"/>
  <c r="G41" i="19"/>
  <c r="F41" i="19"/>
  <c r="E41" i="19"/>
  <c r="D41" i="19"/>
  <c r="C41" i="19"/>
  <c r="M40" i="19"/>
  <c r="L40" i="19"/>
  <c r="K40" i="19"/>
  <c r="J40" i="19"/>
  <c r="I40" i="19"/>
  <c r="H40" i="19"/>
  <c r="G40" i="19"/>
  <c r="F40" i="19"/>
  <c r="E40" i="19"/>
  <c r="D40" i="19"/>
  <c r="C40" i="19"/>
  <c r="M39" i="19"/>
  <c r="L39" i="19"/>
  <c r="K39" i="19"/>
  <c r="J39" i="19"/>
  <c r="I39" i="19"/>
  <c r="H39" i="19"/>
  <c r="G39" i="19"/>
  <c r="F39" i="19"/>
  <c r="E39" i="19"/>
  <c r="D39" i="19"/>
  <c r="C39" i="19"/>
  <c r="M38" i="19"/>
  <c r="L38" i="19"/>
  <c r="K38" i="19"/>
  <c r="J38" i="19"/>
  <c r="I38" i="19"/>
  <c r="H38" i="19"/>
  <c r="G38" i="19"/>
  <c r="F38" i="19"/>
  <c r="E38" i="19"/>
  <c r="D38" i="19"/>
  <c r="C38" i="19"/>
  <c r="M37" i="19"/>
  <c r="L37" i="19"/>
  <c r="K37" i="19"/>
  <c r="J37" i="19"/>
  <c r="I37" i="19"/>
  <c r="H37" i="19"/>
  <c r="G37" i="19"/>
  <c r="F37" i="19"/>
  <c r="E37" i="19"/>
  <c r="D37" i="19"/>
  <c r="C37" i="19"/>
  <c r="M36" i="19"/>
  <c r="L36" i="19"/>
  <c r="K36" i="19"/>
  <c r="J36" i="19"/>
  <c r="I36" i="19"/>
  <c r="H36" i="19"/>
  <c r="G36" i="19"/>
  <c r="F36" i="19"/>
  <c r="E36" i="19"/>
  <c r="D36" i="19"/>
  <c r="C36" i="19"/>
  <c r="M35" i="19"/>
  <c r="L35" i="19"/>
  <c r="K35" i="19"/>
  <c r="J35" i="19"/>
  <c r="I35" i="19"/>
  <c r="H35" i="19"/>
  <c r="G35" i="19"/>
  <c r="F35" i="19"/>
  <c r="E35" i="19"/>
  <c r="D35" i="19"/>
  <c r="C35" i="19"/>
  <c r="M34" i="19"/>
  <c r="L34" i="19"/>
  <c r="K34" i="19"/>
  <c r="J34" i="19"/>
  <c r="I34" i="19"/>
  <c r="H34" i="19"/>
  <c r="G34" i="19"/>
  <c r="F34" i="19"/>
  <c r="E34" i="19"/>
  <c r="D34" i="19"/>
  <c r="C34" i="19"/>
  <c r="M33" i="19"/>
  <c r="L33" i="19"/>
  <c r="K33" i="19"/>
  <c r="J33" i="19"/>
  <c r="I33" i="19"/>
  <c r="H33" i="19"/>
  <c r="G33" i="19"/>
  <c r="F33" i="19"/>
  <c r="E33" i="19"/>
  <c r="D33" i="19"/>
  <c r="C33" i="19"/>
  <c r="M32" i="19"/>
  <c r="L32" i="19"/>
  <c r="K32" i="19"/>
  <c r="J32" i="19"/>
  <c r="I32" i="19"/>
  <c r="H32" i="19"/>
  <c r="G32" i="19"/>
  <c r="F32" i="19"/>
  <c r="E32" i="19"/>
  <c r="D32" i="19"/>
  <c r="C32" i="19"/>
  <c r="M31" i="19"/>
  <c r="L31" i="19"/>
  <c r="K31" i="19"/>
  <c r="J31" i="19"/>
  <c r="I31" i="19"/>
  <c r="H31" i="19"/>
  <c r="G31" i="19"/>
  <c r="F31" i="19"/>
  <c r="E31" i="19"/>
  <c r="D31" i="19"/>
  <c r="C31" i="19"/>
  <c r="M30" i="19"/>
  <c r="L30" i="19"/>
  <c r="K30" i="19"/>
  <c r="J30" i="19"/>
  <c r="I30" i="19"/>
  <c r="H30" i="19"/>
  <c r="G30" i="19"/>
  <c r="F30" i="19"/>
  <c r="E30" i="19"/>
  <c r="D30" i="19"/>
  <c r="C30" i="19"/>
  <c r="M29" i="19"/>
  <c r="L29" i="19"/>
  <c r="K29" i="19"/>
  <c r="J29" i="19"/>
  <c r="I29" i="19"/>
  <c r="H29" i="19"/>
  <c r="G29" i="19"/>
  <c r="F29" i="19"/>
  <c r="E29" i="19"/>
  <c r="D29" i="19"/>
  <c r="C29" i="19"/>
  <c r="M28" i="19"/>
  <c r="L28" i="19"/>
  <c r="K28" i="19"/>
  <c r="J28" i="19"/>
  <c r="I28" i="19"/>
  <c r="H28" i="19"/>
  <c r="G28" i="19"/>
  <c r="F28" i="19"/>
  <c r="E28" i="19"/>
  <c r="D28" i="19"/>
  <c r="C28" i="19"/>
  <c r="M27" i="19"/>
  <c r="L27" i="19"/>
  <c r="K27" i="19"/>
  <c r="J27" i="19"/>
  <c r="I27" i="19"/>
  <c r="H27" i="19"/>
  <c r="G27" i="19"/>
  <c r="F27" i="19"/>
  <c r="E27" i="19"/>
  <c r="D27" i="19"/>
  <c r="C27" i="19"/>
  <c r="M26" i="19"/>
  <c r="L26" i="19"/>
  <c r="K26" i="19"/>
  <c r="J26" i="19"/>
  <c r="I26" i="19"/>
  <c r="H26" i="19"/>
  <c r="G26" i="19"/>
  <c r="F26" i="19"/>
  <c r="E26" i="19"/>
  <c r="D26" i="19"/>
  <c r="C26" i="19"/>
  <c r="M25" i="19"/>
  <c r="L25" i="19"/>
  <c r="K25" i="19"/>
  <c r="J25" i="19"/>
  <c r="I25" i="19"/>
  <c r="H25" i="19"/>
  <c r="G25" i="19"/>
  <c r="F25" i="19"/>
  <c r="E25" i="19"/>
  <c r="D25" i="19"/>
  <c r="C25" i="19"/>
  <c r="M24" i="19"/>
  <c r="L24" i="19"/>
  <c r="K24" i="19"/>
  <c r="J24" i="19"/>
  <c r="I24" i="19"/>
  <c r="H24" i="19"/>
  <c r="G24" i="19"/>
  <c r="F24" i="19"/>
  <c r="E24" i="19"/>
  <c r="D24" i="19"/>
  <c r="C24" i="19"/>
  <c r="M23" i="19"/>
  <c r="L23" i="19"/>
  <c r="K23" i="19"/>
  <c r="J23" i="19"/>
  <c r="I23" i="19"/>
  <c r="H23" i="19"/>
  <c r="G23" i="19"/>
  <c r="F23" i="19"/>
  <c r="E23" i="19"/>
  <c r="D23" i="19"/>
  <c r="C23" i="19"/>
  <c r="M22" i="19"/>
  <c r="L22" i="19"/>
  <c r="K22" i="19"/>
  <c r="J22" i="19"/>
  <c r="I22" i="19"/>
  <c r="H22" i="19"/>
  <c r="G22" i="19"/>
  <c r="F22" i="19"/>
  <c r="E22" i="19"/>
  <c r="D22" i="19"/>
  <c r="C22" i="19"/>
  <c r="M21" i="19"/>
  <c r="L21" i="19"/>
  <c r="K21" i="19"/>
  <c r="J21" i="19"/>
  <c r="I21" i="19"/>
  <c r="H21" i="19"/>
  <c r="G21" i="19"/>
  <c r="F21" i="19"/>
  <c r="E21" i="19"/>
  <c r="D21" i="19"/>
  <c r="C21" i="19"/>
  <c r="M20" i="19"/>
  <c r="L20" i="19"/>
  <c r="K20" i="19"/>
  <c r="J20" i="19"/>
  <c r="I20" i="19"/>
  <c r="H20" i="19"/>
  <c r="G20" i="19"/>
  <c r="F20" i="19"/>
  <c r="E20" i="19"/>
  <c r="D20" i="19"/>
  <c r="C20" i="19"/>
  <c r="M19" i="19"/>
  <c r="L19" i="19"/>
  <c r="K19" i="19"/>
  <c r="J19" i="19"/>
  <c r="I19" i="19"/>
  <c r="H19" i="19"/>
  <c r="G19" i="19"/>
  <c r="F19" i="19"/>
  <c r="E19" i="19"/>
  <c r="D19" i="19"/>
  <c r="C19" i="19"/>
  <c r="M18" i="19"/>
  <c r="L18" i="19"/>
  <c r="K18" i="19"/>
  <c r="J18" i="19"/>
  <c r="I18" i="19"/>
  <c r="H18" i="19"/>
  <c r="G18" i="19"/>
  <c r="F18" i="19"/>
  <c r="E18" i="19"/>
  <c r="D18" i="19"/>
  <c r="C18" i="19"/>
  <c r="M17" i="19"/>
  <c r="L17" i="19"/>
  <c r="K17" i="19"/>
  <c r="J17" i="19"/>
  <c r="I17" i="19"/>
  <c r="H17" i="19"/>
  <c r="G17" i="19"/>
  <c r="F17" i="19"/>
  <c r="E17" i="19"/>
  <c r="D17" i="19"/>
  <c r="C17" i="19"/>
  <c r="M16" i="19"/>
  <c r="L16" i="19"/>
  <c r="K16" i="19"/>
  <c r="J16" i="19"/>
  <c r="I16" i="19"/>
  <c r="H16" i="19"/>
  <c r="G16" i="19"/>
  <c r="F16" i="19"/>
  <c r="E16" i="19"/>
  <c r="D16" i="19"/>
  <c r="C16" i="19"/>
  <c r="M15" i="19"/>
  <c r="L15" i="19"/>
  <c r="K15" i="19"/>
  <c r="J15" i="19"/>
  <c r="I15" i="19"/>
  <c r="H15" i="19"/>
  <c r="G15" i="19"/>
  <c r="F15" i="19"/>
  <c r="E15" i="19"/>
  <c r="D15" i="19"/>
  <c r="C15" i="19"/>
  <c r="M14" i="19"/>
  <c r="L14" i="19"/>
  <c r="K14" i="19"/>
  <c r="J14" i="19"/>
  <c r="I14" i="19"/>
  <c r="H14" i="19"/>
  <c r="G14" i="19"/>
  <c r="F14" i="19"/>
  <c r="E14" i="19"/>
  <c r="D14" i="19"/>
  <c r="C14" i="19"/>
  <c r="M13" i="19"/>
  <c r="L13" i="19"/>
  <c r="K13" i="19"/>
  <c r="J13" i="19"/>
  <c r="I13" i="19"/>
  <c r="H13" i="19"/>
  <c r="G13" i="19"/>
  <c r="F13" i="19"/>
  <c r="E13" i="19"/>
  <c r="D13" i="19"/>
  <c r="C13" i="19"/>
  <c r="M12" i="19"/>
  <c r="L12" i="19"/>
  <c r="K12" i="19"/>
  <c r="J12" i="19"/>
  <c r="I12" i="19"/>
  <c r="H12" i="19"/>
  <c r="G12" i="19"/>
  <c r="F12" i="19"/>
  <c r="E12" i="19"/>
  <c r="D12" i="19"/>
  <c r="C12" i="19"/>
  <c r="M11" i="19"/>
  <c r="L11" i="19"/>
  <c r="K11" i="19"/>
  <c r="J11" i="19"/>
  <c r="I11" i="19"/>
  <c r="H11" i="19"/>
  <c r="G11" i="19"/>
  <c r="F11" i="19"/>
  <c r="E11" i="19"/>
  <c r="D11" i="19"/>
  <c r="C11" i="19"/>
  <c r="M10" i="19"/>
  <c r="L10" i="19"/>
  <c r="K10" i="19"/>
  <c r="J10" i="19"/>
  <c r="I10" i="19"/>
  <c r="H10" i="19"/>
  <c r="G10" i="19"/>
  <c r="F10" i="19"/>
  <c r="E10" i="19"/>
  <c r="D10" i="19"/>
  <c r="C10" i="19"/>
  <c r="B7" i="56" s="1"/>
  <c r="M1" i="20" l="1"/>
  <c r="A1" i="20"/>
  <c r="M1" i="19"/>
  <c r="A1" i="19"/>
  <c r="M22" i="16" l="1"/>
  <c r="L22" i="16"/>
  <c r="K22" i="16"/>
  <c r="J22" i="16"/>
  <c r="H22" i="16"/>
  <c r="G22" i="16"/>
  <c r="F22" i="16"/>
  <c r="E22" i="16"/>
  <c r="D22" i="16"/>
  <c r="M21" i="16"/>
  <c r="L21" i="16"/>
  <c r="K21" i="16"/>
  <c r="J21" i="16"/>
  <c r="H21" i="16"/>
  <c r="G21" i="16"/>
  <c r="F21" i="16"/>
  <c r="E21" i="16"/>
  <c r="D21" i="16"/>
  <c r="M20" i="16"/>
  <c r="L20" i="16"/>
  <c r="K20" i="16"/>
  <c r="J20" i="16"/>
  <c r="H20" i="16"/>
  <c r="G20" i="16"/>
  <c r="F20" i="16"/>
  <c r="E20" i="16"/>
  <c r="D20" i="16"/>
  <c r="M19" i="16"/>
  <c r="L19" i="16"/>
  <c r="K19" i="16"/>
  <c r="J19" i="16"/>
  <c r="H19" i="16"/>
  <c r="G19" i="16"/>
  <c r="F19" i="16"/>
  <c r="E19" i="16"/>
  <c r="D19" i="16"/>
  <c r="M18" i="16"/>
  <c r="L18" i="16"/>
  <c r="K18" i="16"/>
  <c r="J18" i="16"/>
  <c r="H18" i="16"/>
  <c r="G18" i="16"/>
  <c r="F18" i="16"/>
  <c r="E18" i="16"/>
  <c r="D18" i="16"/>
  <c r="M17" i="16"/>
  <c r="L17" i="16"/>
  <c r="K17" i="16"/>
  <c r="J17" i="16"/>
  <c r="H17" i="16"/>
  <c r="G17" i="16"/>
  <c r="F17" i="16"/>
  <c r="E17" i="16"/>
  <c r="D17" i="16"/>
  <c r="M16" i="16"/>
  <c r="L16" i="16"/>
  <c r="K16" i="16"/>
  <c r="J16" i="16"/>
  <c r="H16" i="16"/>
  <c r="G16" i="16"/>
  <c r="F16" i="16"/>
  <c r="E16" i="16"/>
  <c r="D16" i="16"/>
  <c r="M15" i="16"/>
  <c r="L15" i="16"/>
  <c r="K15" i="16"/>
  <c r="J15" i="16"/>
  <c r="H15" i="16"/>
  <c r="G15" i="16"/>
  <c r="F15" i="16"/>
  <c r="E15" i="16"/>
  <c r="D15" i="16"/>
  <c r="M14" i="16"/>
  <c r="L14" i="16"/>
  <c r="K14" i="16"/>
  <c r="J14" i="16"/>
  <c r="H14" i="16"/>
  <c r="G14" i="16"/>
  <c r="F14" i="16"/>
  <c r="E14" i="16"/>
  <c r="D14" i="16"/>
  <c r="M13" i="16"/>
  <c r="L13" i="16"/>
  <c r="K13" i="16"/>
  <c r="J13" i="16"/>
  <c r="H13" i="16"/>
  <c r="G13" i="16"/>
  <c r="F13" i="16"/>
  <c r="E13" i="16"/>
  <c r="D13" i="16"/>
  <c r="M12" i="16"/>
  <c r="L12" i="16"/>
  <c r="K12" i="16"/>
  <c r="J12" i="16"/>
  <c r="H12" i="16"/>
  <c r="G12" i="16"/>
  <c r="F12" i="16"/>
  <c r="E12" i="16"/>
  <c r="D12" i="16"/>
  <c r="M11" i="16"/>
  <c r="L11" i="16"/>
  <c r="K11" i="16"/>
  <c r="J11" i="16"/>
  <c r="H11" i="16"/>
  <c r="G11" i="16"/>
  <c r="F11" i="16"/>
  <c r="E11" i="16"/>
  <c r="D11" i="16"/>
  <c r="M10" i="16"/>
  <c r="L10" i="16"/>
  <c r="K10" i="16"/>
  <c r="J10" i="16"/>
  <c r="H10" i="16"/>
  <c r="G10" i="16"/>
  <c r="F10" i="16"/>
  <c r="E10" i="16"/>
  <c r="D10" i="16"/>
  <c r="M22" i="15"/>
  <c r="L22" i="15"/>
  <c r="K22" i="15"/>
  <c r="J22" i="15"/>
  <c r="I22" i="15"/>
  <c r="H22" i="15"/>
  <c r="G22" i="15"/>
  <c r="F22" i="15"/>
  <c r="E22" i="15"/>
  <c r="D22" i="15"/>
  <c r="C22" i="15"/>
  <c r="B6" i="56" s="1"/>
  <c r="M21" i="15"/>
  <c r="L21" i="15"/>
  <c r="K21" i="15"/>
  <c r="J21" i="15"/>
  <c r="I21" i="15"/>
  <c r="H21" i="15"/>
  <c r="G21" i="15"/>
  <c r="F21" i="15"/>
  <c r="E21" i="15"/>
  <c r="D21" i="15"/>
  <c r="M20" i="15"/>
  <c r="L20" i="15"/>
  <c r="K20" i="15"/>
  <c r="J20" i="15"/>
  <c r="I20" i="15"/>
  <c r="H20" i="15"/>
  <c r="G20" i="15"/>
  <c r="F20" i="15"/>
  <c r="E20" i="15"/>
  <c r="D20" i="15"/>
  <c r="M19" i="15"/>
  <c r="L19" i="15"/>
  <c r="K19" i="15"/>
  <c r="J19" i="15"/>
  <c r="I19" i="15"/>
  <c r="H19" i="15"/>
  <c r="G19" i="15"/>
  <c r="F19" i="15"/>
  <c r="E19" i="15"/>
  <c r="D19" i="15"/>
  <c r="M18" i="15"/>
  <c r="L18" i="15"/>
  <c r="K18" i="15"/>
  <c r="J18" i="15"/>
  <c r="I18" i="15"/>
  <c r="H18" i="15"/>
  <c r="G18" i="15"/>
  <c r="F18" i="15"/>
  <c r="E18" i="15"/>
  <c r="D18" i="15"/>
  <c r="M17" i="15"/>
  <c r="L17" i="15"/>
  <c r="K17" i="15"/>
  <c r="J17" i="15"/>
  <c r="I17" i="15"/>
  <c r="H17" i="15"/>
  <c r="G17" i="15"/>
  <c r="F17" i="15"/>
  <c r="E17" i="15"/>
  <c r="D17" i="15"/>
  <c r="M16" i="15"/>
  <c r="L16" i="15"/>
  <c r="K16" i="15"/>
  <c r="J16" i="15"/>
  <c r="I16" i="15"/>
  <c r="H16" i="15"/>
  <c r="G16" i="15"/>
  <c r="F16" i="15"/>
  <c r="E16" i="15"/>
  <c r="D16" i="15"/>
  <c r="M15" i="15"/>
  <c r="L15" i="15"/>
  <c r="K15" i="15"/>
  <c r="J15" i="15"/>
  <c r="I15" i="15"/>
  <c r="H15" i="15"/>
  <c r="G15" i="15"/>
  <c r="F15" i="15"/>
  <c r="E15" i="15"/>
  <c r="D15" i="15"/>
  <c r="M14" i="15"/>
  <c r="L14" i="15"/>
  <c r="K14" i="15"/>
  <c r="J14" i="15"/>
  <c r="I14" i="15"/>
  <c r="H14" i="15"/>
  <c r="G14" i="15"/>
  <c r="F14" i="15"/>
  <c r="E14" i="15"/>
  <c r="D14" i="15"/>
  <c r="M13" i="15"/>
  <c r="L13" i="15"/>
  <c r="K13" i="15"/>
  <c r="J13" i="15"/>
  <c r="I13" i="15"/>
  <c r="H13" i="15"/>
  <c r="G13" i="15"/>
  <c r="F13" i="15"/>
  <c r="E13" i="15"/>
  <c r="D13" i="15"/>
  <c r="M12" i="15"/>
  <c r="L12" i="15"/>
  <c r="K12" i="15"/>
  <c r="J12" i="15"/>
  <c r="I12" i="15"/>
  <c r="H12" i="15"/>
  <c r="G12" i="15"/>
  <c r="F12" i="15"/>
  <c r="E12" i="15"/>
  <c r="D12" i="15"/>
  <c r="M11" i="15"/>
  <c r="L11" i="15"/>
  <c r="K11" i="15"/>
  <c r="J11" i="15"/>
  <c r="I11" i="15"/>
  <c r="H11" i="15"/>
  <c r="G11" i="15"/>
  <c r="F11" i="15"/>
  <c r="E11" i="15"/>
  <c r="D11" i="15"/>
  <c r="M10" i="15"/>
  <c r="L10" i="15"/>
  <c r="K10" i="15"/>
  <c r="J10" i="15"/>
  <c r="I10" i="15"/>
  <c r="H10" i="15"/>
  <c r="G10" i="15"/>
  <c r="F10" i="15"/>
  <c r="E10" i="15"/>
  <c r="D10" i="15"/>
  <c r="M1" i="16" l="1"/>
  <c r="M1" i="15"/>
  <c r="A1" i="16"/>
  <c r="A1" i="15"/>
  <c r="O1" i="12"/>
  <c r="A1" i="12"/>
  <c r="M1" i="10"/>
  <c r="A1" i="10"/>
  <c r="A1" i="8"/>
  <c r="O1" i="8"/>
  <c r="O19" i="8" l="1"/>
  <c r="N19" i="8"/>
  <c r="M19" i="8"/>
  <c r="O18" i="8"/>
  <c r="N18" i="8"/>
  <c r="M18" i="8"/>
  <c r="O17" i="8"/>
  <c r="N17" i="8"/>
  <c r="M17" i="8"/>
  <c r="O16" i="8"/>
  <c r="N16" i="8"/>
  <c r="M16" i="8"/>
  <c r="O15" i="8"/>
  <c r="N15" i="8"/>
  <c r="M15" i="8"/>
  <c r="O14" i="8"/>
  <c r="N14" i="8"/>
  <c r="M14" i="8"/>
  <c r="O13" i="8"/>
  <c r="N13" i="8"/>
  <c r="M13" i="8"/>
  <c r="O12" i="8"/>
  <c r="N12" i="8"/>
  <c r="M12" i="8"/>
  <c r="O11" i="8"/>
  <c r="N11" i="8"/>
  <c r="M11" i="8"/>
  <c r="O10" i="8"/>
  <c r="N10" i="8"/>
  <c r="M10" i="8"/>
  <c r="O9" i="8"/>
  <c r="N9" i="8"/>
  <c r="M9" i="8"/>
  <c r="C4" i="56" s="1"/>
  <c r="O19" i="12" l="1"/>
  <c r="N19" i="12"/>
  <c r="M19" i="12"/>
  <c r="O18" i="12"/>
  <c r="N18" i="12"/>
  <c r="M18" i="12"/>
  <c r="O17" i="12"/>
  <c r="N17" i="12"/>
  <c r="M17" i="12"/>
  <c r="O16" i="12"/>
  <c r="N16" i="12"/>
  <c r="M16" i="12"/>
  <c r="O15" i="12"/>
  <c r="N15" i="12"/>
  <c r="M15" i="12"/>
  <c r="O14" i="12"/>
  <c r="N14" i="12"/>
  <c r="M14" i="12"/>
  <c r="O13" i="12"/>
  <c r="N13" i="12"/>
  <c r="M13" i="12"/>
  <c r="O12" i="12"/>
  <c r="N12" i="12"/>
  <c r="M12" i="12"/>
  <c r="O11" i="12"/>
  <c r="N11" i="12"/>
  <c r="M11" i="12"/>
  <c r="O10" i="12"/>
  <c r="N10" i="12"/>
  <c r="M10" i="12"/>
  <c r="O9" i="12"/>
  <c r="N9" i="12"/>
  <c r="M9" i="12"/>
  <c r="C5" i="56" s="1"/>
  <c r="M35" i="53" l="1"/>
  <c r="L35" i="53"/>
  <c r="K35" i="53"/>
  <c r="J35" i="53"/>
  <c r="I35" i="53"/>
  <c r="H35" i="53"/>
  <c r="G35" i="53"/>
  <c r="F35" i="53"/>
  <c r="E35" i="53"/>
  <c r="D35" i="53"/>
  <c r="C35" i="53"/>
  <c r="C16" i="56" s="1"/>
  <c r="M34" i="53"/>
  <c r="L34" i="53"/>
  <c r="K34" i="53"/>
  <c r="J34" i="53"/>
  <c r="I34" i="53"/>
  <c r="H34" i="53"/>
  <c r="G34" i="53"/>
  <c r="F34" i="53"/>
  <c r="E34" i="53"/>
  <c r="D34" i="53"/>
  <c r="C34" i="53"/>
  <c r="M33" i="53"/>
  <c r="L33" i="53"/>
  <c r="K33" i="53"/>
  <c r="J33" i="53"/>
  <c r="I33" i="53"/>
  <c r="H33" i="53"/>
  <c r="G33" i="53"/>
  <c r="F33" i="53"/>
  <c r="E33" i="53"/>
  <c r="D33" i="53"/>
  <c r="C33" i="53"/>
  <c r="M32" i="53"/>
  <c r="L32" i="53"/>
  <c r="K32" i="53"/>
  <c r="J32" i="53"/>
  <c r="I32" i="53"/>
  <c r="H32" i="53"/>
  <c r="G32" i="53"/>
  <c r="F32" i="53"/>
  <c r="E32" i="53"/>
  <c r="D32" i="53"/>
  <c r="C32" i="53"/>
  <c r="M31" i="53"/>
  <c r="L31" i="53"/>
  <c r="K31" i="53"/>
  <c r="J31" i="53"/>
  <c r="I31" i="53"/>
  <c r="H31" i="53"/>
  <c r="G31" i="53"/>
  <c r="F31" i="53"/>
  <c r="E31" i="53"/>
  <c r="D31" i="53"/>
  <c r="C31" i="53"/>
  <c r="M30" i="53"/>
  <c r="L30" i="53"/>
  <c r="K30" i="53"/>
  <c r="J30" i="53"/>
  <c r="I30" i="53"/>
  <c r="H30" i="53"/>
  <c r="G30" i="53"/>
  <c r="F30" i="53"/>
  <c r="E30" i="53"/>
  <c r="D30" i="53"/>
  <c r="C30" i="53"/>
  <c r="M29" i="53"/>
  <c r="L29" i="53"/>
  <c r="K29" i="53"/>
  <c r="J29" i="53"/>
  <c r="I29" i="53"/>
  <c r="H29" i="53"/>
  <c r="G29" i="53"/>
  <c r="F29" i="53"/>
  <c r="E29" i="53"/>
  <c r="D29" i="53"/>
  <c r="C29" i="53"/>
  <c r="M28" i="53"/>
  <c r="L28" i="53"/>
  <c r="K28" i="53"/>
  <c r="J28" i="53"/>
  <c r="I28" i="53"/>
  <c r="H28" i="53"/>
  <c r="G28" i="53"/>
  <c r="F28" i="53"/>
  <c r="E28" i="53"/>
  <c r="D28" i="53"/>
  <c r="C28" i="53"/>
  <c r="M17" i="53"/>
  <c r="L17" i="53"/>
  <c r="K17" i="53"/>
  <c r="J17" i="53"/>
  <c r="I17" i="53"/>
  <c r="H17" i="53"/>
  <c r="G17" i="53"/>
  <c r="F17" i="53"/>
  <c r="E17" i="53"/>
  <c r="D17" i="53"/>
  <c r="C17" i="53"/>
  <c r="B16" i="56" s="1"/>
  <c r="M16" i="53"/>
  <c r="L16" i="53"/>
  <c r="K16" i="53"/>
  <c r="J16" i="53"/>
  <c r="I16" i="53"/>
  <c r="H16" i="53"/>
  <c r="G16" i="53"/>
  <c r="F16" i="53"/>
  <c r="E16" i="53"/>
  <c r="D16" i="53"/>
  <c r="C16" i="53"/>
  <c r="M15" i="53"/>
  <c r="L15" i="53"/>
  <c r="K15" i="53"/>
  <c r="J15" i="53"/>
  <c r="I15" i="53"/>
  <c r="H15" i="53"/>
  <c r="G15" i="53"/>
  <c r="F15" i="53"/>
  <c r="E15" i="53"/>
  <c r="D15" i="53"/>
  <c r="C15" i="53"/>
  <c r="M14" i="53"/>
  <c r="L14" i="53"/>
  <c r="K14" i="53"/>
  <c r="J14" i="53"/>
  <c r="I14" i="53"/>
  <c r="H14" i="53"/>
  <c r="G14" i="53"/>
  <c r="F14" i="53"/>
  <c r="E14" i="53"/>
  <c r="D14" i="53"/>
  <c r="C14" i="53"/>
  <c r="M13" i="53"/>
  <c r="L13" i="53"/>
  <c r="K13" i="53"/>
  <c r="J13" i="53"/>
  <c r="I13" i="53"/>
  <c r="H13" i="53"/>
  <c r="G13" i="53"/>
  <c r="F13" i="53"/>
  <c r="E13" i="53"/>
  <c r="D13" i="53"/>
  <c r="C13" i="53"/>
  <c r="M12" i="53"/>
  <c r="L12" i="53"/>
  <c r="K12" i="53"/>
  <c r="J12" i="53"/>
  <c r="I12" i="53"/>
  <c r="H12" i="53"/>
  <c r="G12" i="53"/>
  <c r="F12" i="53"/>
  <c r="E12" i="53"/>
  <c r="D12" i="53"/>
  <c r="C12" i="53"/>
  <c r="M11" i="53"/>
  <c r="L11" i="53"/>
  <c r="K11" i="53"/>
  <c r="J11" i="53"/>
  <c r="I11" i="53"/>
  <c r="H11" i="53"/>
  <c r="G11" i="53"/>
  <c r="F11" i="53"/>
  <c r="E11" i="53"/>
  <c r="D11" i="53"/>
  <c r="C11" i="53"/>
  <c r="M10" i="53"/>
  <c r="L10" i="53"/>
  <c r="K10" i="53"/>
  <c r="J10" i="53"/>
  <c r="I10" i="53"/>
  <c r="H10" i="53"/>
  <c r="G10" i="53"/>
  <c r="F10" i="53"/>
  <c r="E10" i="53"/>
  <c r="D10" i="53"/>
  <c r="C10" i="53"/>
  <c r="O14" i="43" l="1"/>
  <c r="O18" i="43"/>
  <c r="F19" i="43"/>
  <c r="F18" i="43"/>
  <c r="F17" i="43"/>
  <c r="F16" i="43"/>
  <c r="F15" i="43"/>
  <c r="F14" i="43"/>
  <c r="F13" i="43"/>
  <c r="F12" i="43"/>
  <c r="F11" i="43"/>
  <c r="F10" i="43"/>
  <c r="F9" i="43"/>
  <c r="J18" i="43"/>
  <c r="J17" i="43"/>
  <c r="J19" i="43"/>
  <c r="G19" i="43"/>
  <c r="G18" i="43"/>
  <c r="G17" i="43"/>
  <c r="J16" i="43"/>
  <c r="G15" i="43"/>
  <c r="J14" i="43"/>
  <c r="G14" i="43"/>
  <c r="J13" i="43"/>
  <c r="G13" i="43"/>
  <c r="J12" i="43"/>
  <c r="G12" i="43"/>
  <c r="J11" i="43"/>
  <c r="G11" i="43"/>
  <c r="O13" i="43" l="1"/>
  <c r="O11" i="43"/>
  <c r="O16" i="43"/>
  <c r="O19" i="43"/>
  <c r="N13" i="43"/>
  <c r="N14" i="43"/>
  <c r="O17" i="43"/>
  <c r="J15" i="43"/>
  <c r="N12" i="43"/>
  <c r="C18" i="43"/>
  <c r="N11" i="43"/>
  <c r="G9" i="43"/>
  <c r="N19" i="43"/>
  <c r="N18" i="43"/>
  <c r="N17" i="43"/>
  <c r="O12" i="43"/>
  <c r="N15" i="43"/>
  <c r="N16" i="43"/>
  <c r="G16" i="43"/>
  <c r="C11" i="43"/>
  <c r="J10" i="43"/>
  <c r="C12" i="43"/>
  <c r="C19" i="43"/>
  <c r="C14" i="43"/>
  <c r="C17" i="43"/>
  <c r="C16" i="43"/>
  <c r="C13" i="43"/>
  <c r="M18" i="43" l="1"/>
  <c r="O15" i="43"/>
  <c r="N10" i="43"/>
  <c r="J9" i="43"/>
  <c r="O10" i="43"/>
  <c r="G10" i="43"/>
  <c r="M11" i="43"/>
  <c r="M12" i="43"/>
  <c r="N9" i="43"/>
  <c r="M13" i="43"/>
  <c r="M19" i="43"/>
  <c r="M17" i="43"/>
  <c r="C15" i="43"/>
  <c r="M16" i="43"/>
  <c r="M14" i="43"/>
  <c r="C10" i="43"/>
  <c r="O9" i="43" l="1"/>
  <c r="C9" i="43"/>
  <c r="B15" i="56" s="1"/>
  <c r="M10" i="43"/>
  <c r="M15" i="43"/>
  <c r="M9" i="43" l="1"/>
  <c r="C15" i="56" s="1"/>
  <c r="K19" i="43" l="1"/>
  <c r="H19" i="43"/>
  <c r="E19" i="43"/>
  <c r="K18" i="43"/>
  <c r="H18" i="43"/>
  <c r="E18" i="43"/>
  <c r="L17" i="43"/>
  <c r="H17" i="43"/>
  <c r="E17" i="43"/>
  <c r="L16" i="43"/>
  <c r="E16" i="43"/>
  <c r="L18" i="43"/>
  <c r="I16" i="43"/>
  <c r="D15" i="43"/>
  <c r="L14" i="43"/>
  <c r="H14" i="43"/>
  <c r="E14" i="43"/>
  <c r="L13" i="43"/>
  <c r="I13" i="43"/>
  <c r="E13" i="43"/>
  <c r="K12" i="43"/>
  <c r="I12" i="43"/>
  <c r="E12" i="43"/>
  <c r="K11" i="43"/>
  <c r="H11" i="43"/>
  <c r="D11" i="43"/>
  <c r="E11" i="43"/>
  <c r="L12" i="43"/>
  <c r="I11" i="43"/>
  <c r="D10" i="43"/>
  <c r="K16" i="43"/>
  <c r="H16" i="43"/>
  <c r="D19" i="43"/>
  <c r="O19" i="42"/>
  <c r="N19" i="42"/>
  <c r="O18" i="42"/>
  <c r="N18" i="42"/>
  <c r="N14" i="42"/>
  <c r="O13" i="42"/>
  <c r="N13" i="42"/>
  <c r="O12" i="42"/>
  <c r="O11" i="42"/>
  <c r="J19" i="42"/>
  <c r="J18" i="42"/>
  <c r="J17" i="42"/>
  <c r="J16" i="42"/>
  <c r="J15" i="42"/>
  <c r="AB4" i="23" s="1"/>
  <c r="J14" i="42"/>
  <c r="J13" i="42"/>
  <c r="J12" i="42"/>
  <c r="J11" i="42"/>
  <c r="G19" i="42"/>
  <c r="G18" i="42"/>
  <c r="G17" i="42"/>
  <c r="G16" i="42"/>
  <c r="G15" i="42"/>
  <c r="AA4" i="23" s="1"/>
  <c r="G14" i="42"/>
  <c r="G13" i="42"/>
  <c r="G12" i="42"/>
  <c r="G11" i="42"/>
  <c r="C12" i="42"/>
  <c r="C11" i="42"/>
  <c r="J9" i="42"/>
  <c r="N11" i="42"/>
  <c r="N12" i="42"/>
  <c r="O14" i="42"/>
  <c r="A21" i="42"/>
  <c r="F9" i="42"/>
  <c r="F19" i="42"/>
  <c r="F18" i="42"/>
  <c r="F17" i="42"/>
  <c r="F16" i="42"/>
  <c r="F15" i="42"/>
  <c r="F14" i="42"/>
  <c r="F13" i="42"/>
  <c r="F12" i="42"/>
  <c r="F11" i="42"/>
  <c r="F10" i="42"/>
  <c r="D14" i="43" l="1"/>
  <c r="I19" i="43"/>
  <c r="H15" i="43"/>
  <c r="D18" i="43"/>
  <c r="H10" i="43"/>
  <c r="K15" i="43"/>
  <c r="D13" i="43"/>
  <c r="D17" i="43"/>
  <c r="D12" i="43"/>
  <c r="I18" i="43"/>
  <c r="L19" i="43"/>
  <c r="H13" i="43"/>
  <c r="K14" i="43"/>
  <c r="D16" i="43"/>
  <c r="I17" i="43"/>
  <c r="I14" i="43"/>
  <c r="H12" i="43"/>
  <c r="K13" i="43"/>
  <c r="L11" i="43"/>
  <c r="K17" i="43"/>
  <c r="K10" i="43"/>
  <c r="M18" i="42"/>
  <c r="N15" i="42"/>
  <c r="O9" i="42"/>
  <c r="M12" i="42"/>
  <c r="O17" i="42"/>
  <c r="O15" i="42"/>
  <c r="N17" i="42"/>
  <c r="J10" i="42"/>
  <c r="G10" i="42"/>
  <c r="C18" i="42"/>
  <c r="N16" i="42"/>
  <c r="O16" i="42"/>
  <c r="L18" i="42"/>
  <c r="M38" i="41"/>
  <c r="M34" i="41"/>
  <c r="M29" i="41"/>
  <c r="M19" i="41"/>
  <c r="M11" i="41"/>
  <c r="I11" i="42" l="1"/>
  <c r="AA3" i="23"/>
  <c r="L13" i="42"/>
  <c r="AB3" i="23"/>
  <c r="C19" i="42"/>
  <c r="M13" i="42"/>
  <c r="C17" i="42"/>
  <c r="N9" i="42"/>
  <c r="C14" i="42"/>
  <c r="O10" i="42"/>
  <c r="C16" i="42"/>
  <c r="M11" i="42"/>
  <c r="L11" i="42"/>
  <c r="G9" i="42"/>
  <c r="H15" i="42" s="1"/>
  <c r="N10" i="42"/>
  <c r="C13" i="42"/>
  <c r="L14" i="42"/>
  <c r="L12" i="42"/>
  <c r="I14" i="42"/>
  <c r="L16" i="42"/>
  <c r="I12" i="42"/>
  <c r="I13" i="42"/>
  <c r="K10" i="42"/>
  <c r="L19" i="42"/>
  <c r="L17" i="42"/>
  <c r="K13" i="42"/>
  <c r="K15" i="42"/>
  <c r="I19" i="42"/>
  <c r="I16" i="42"/>
  <c r="I17" i="42"/>
  <c r="I18" i="42"/>
  <c r="AD3" i="23" l="1"/>
  <c r="AD4" i="23"/>
  <c r="AE3" i="23"/>
  <c r="AE4" i="23"/>
  <c r="C10" i="42"/>
  <c r="E12" i="42" s="1"/>
  <c r="M17" i="42"/>
  <c r="M19" i="42"/>
  <c r="M16" i="42"/>
  <c r="M14" i="42"/>
  <c r="C15" i="42"/>
  <c r="E19" i="42" s="1"/>
  <c r="K16" i="42"/>
  <c r="K17" i="42"/>
  <c r="K11" i="42"/>
  <c r="K12" i="42"/>
  <c r="K18" i="42"/>
  <c r="K19" i="42"/>
  <c r="K14" i="42"/>
  <c r="H10" i="42"/>
  <c r="H19" i="42"/>
  <c r="H18" i="42"/>
  <c r="H13" i="42"/>
  <c r="H14" i="42"/>
  <c r="H17" i="42"/>
  <c r="H16" i="42"/>
  <c r="H12" i="42"/>
  <c r="H11" i="42"/>
  <c r="E11" i="42" l="1"/>
  <c r="E14" i="42"/>
  <c r="E13" i="42"/>
  <c r="I12" i="40"/>
  <c r="I12" i="41" s="1"/>
  <c r="J29" i="40"/>
  <c r="M15" i="42"/>
  <c r="E17" i="42"/>
  <c r="M10" i="42"/>
  <c r="E16" i="42"/>
  <c r="E18" i="42"/>
  <c r="C9" i="42"/>
  <c r="L34" i="40"/>
  <c r="F34" i="40"/>
  <c r="L11" i="40"/>
  <c r="M38" i="40"/>
  <c r="G34" i="40"/>
  <c r="H38" i="40"/>
  <c r="R29" i="23"/>
  <c r="M29" i="40"/>
  <c r="K34" i="40"/>
  <c r="M19" i="40"/>
  <c r="C18" i="40"/>
  <c r="F11" i="40"/>
  <c r="G19" i="40"/>
  <c r="F38" i="40"/>
  <c r="M11" i="40"/>
  <c r="H19" i="40"/>
  <c r="J19" i="40"/>
  <c r="K38" i="40"/>
  <c r="L38" i="40"/>
  <c r="E19" i="40"/>
  <c r="L29" i="40"/>
  <c r="E11" i="40"/>
  <c r="H29" i="40"/>
  <c r="E29" i="40"/>
  <c r="G11" i="40"/>
  <c r="H11" i="40"/>
  <c r="M34" i="40"/>
  <c r="G38" i="40"/>
  <c r="H34" i="40"/>
  <c r="G29" i="40"/>
  <c r="K29" i="40"/>
  <c r="F19" i="40"/>
  <c r="K19" i="40"/>
  <c r="L19" i="40"/>
  <c r="K11" i="40"/>
  <c r="F29" i="40"/>
  <c r="J11" i="40"/>
  <c r="J10" i="40" s="1"/>
  <c r="J34" i="40"/>
  <c r="E34" i="40"/>
  <c r="E38" i="40"/>
  <c r="D12" i="40"/>
  <c r="J38" i="40"/>
  <c r="D15" i="42" l="1"/>
  <c r="B14" i="56"/>
  <c r="L10" i="40"/>
  <c r="M10" i="40"/>
  <c r="K10" i="40"/>
  <c r="F10" i="40"/>
  <c r="G10" i="40"/>
  <c r="H10" i="40"/>
  <c r="E10" i="40"/>
  <c r="C12" i="40"/>
  <c r="C27" i="40"/>
  <c r="C27" i="41" s="1"/>
  <c r="C40" i="40"/>
  <c r="C40" i="41" s="1"/>
  <c r="C31" i="40"/>
  <c r="C31" i="41" s="1"/>
  <c r="C21" i="40"/>
  <c r="C21" i="41" s="1"/>
  <c r="C23" i="40"/>
  <c r="C23" i="41" s="1"/>
  <c r="C16" i="40"/>
  <c r="C16" i="41" s="1"/>
  <c r="C28" i="40"/>
  <c r="C28" i="41" s="1"/>
  <c r="C24" i="40"/>
  <c r="C24" i="41" s="1"/>
  <c r="C39" i="40"/>
  <c r="C15" i="40"/>
  <c r="C30" i="40"/>
  <c r="C32" i="40"/>
  <c r="R28" i="23"/>
  <c r="C41" i="40"/>
  <c r="C37" i="40"/>
  <c r="C22" i="40"/>
  <c r="C13" i="40"/>
  <c r="C14" i="40"/>
  <c r="C26" i="40"/>
  <c r="R23" i="23"/>
  <c r="C35" i="40"/>
  <c r="C20" i="40"/>
  <c r="C20" i="41" s="1"/>
  <c r="C25" i="40"/>
  <c r="C36" i="40"/>
  <c r="C17" i="40"/>
  <c r="C33" i="40"/>
  <c r="C42" i="40"/>
  <c r="R7" i="23"/>
  <c r="R22" i="23"/>
  <c r="R9" i="23"/>
  <c r="R26" i="23"/>
  <c r="R10" i="23"/>
  <c r="R8" i="23"/>
  <c r="R21" i="23"/>
  <c r="R24" i="23"/>
  <c r="R27" i="23"/>
  <c r="R20" i="23"/>
  <c r="R19" i="23"/>
  <c r="R4" i="23"/>
  <c r="R25" i="23"/>
  <c r="R3" i="23"/>
  <c r="R13" i="23"/>
  <c r="R11" i="23"/>
  <c r="R18" i="23"/>
  <c r="R16" i="23"/>
  <c r="R17" i="23"/>
  <c r="R12" i="23"/>
  <c r="R15" i="23"/>
  <c r="R14" i="23"/>
  <c r="R5" i="23"/>
  <c r="R6" i="23"/>
  <c r="D12" i="42"/>
  <c r="D16" i="42"/>
  <c r="D14" i="42"/>
  <c r="D11" i="42"/>
  <c r="D10" i="42"/>
  <c r="D18" i="42"/>
  <c r="D13" i="42"/>
  <c r="D17" i="42"/>
  <c r="D19" i="42"/>
  <c r="M9" i="42"/>
  <c r="C14" i="56" s="1"/>
  <c r="I29" i="40"/>
  <c r="I29" i="41" s="1"/>
  <c r="D29" i="40"/>
  <c r="D38" i="40"/>
  <c r="I34" i="40"/>
  <c r="I34" i="41" s="1"/>
  <c r="D19" i="40"/>
  <c r="D11" i="40"/>
  <c r="C18" i="41"/>
  <c r="D12" i="41"/>
  <c r="C12" i="41" s="1"/>
  <c r="I19" i="40"/>
  <c r="I19" i="41" s="1"/>
  <c r="D34" i="40"/>
  <c r="I38" i="40"/>
  <c r="I38" i="41" s="1"/>
  <c r="I11" i="40"/>
  <c r="I11" i="41" s="1"/>
  <c r="G23" i="37"/>
  <c r="J28" i="37"/>
  <c r="L13" i="37"/>
  <c r="L24" i="37"/>
  <c r="K24" i="37"/>
  <c r="H31" i="37"/>
  <c r="G19" i="37"/>
  <c r="H12" i="37"/>
  <c r="G31" i="37"/>
  <c r="F19" i="37"/>
  <c r="M13" i="37"/>
  <c r="L32" i="37"/>
  <c r="K20" i="37"/>
  <c r="K32" i="37"/>
  <c r="H27" i="37"/>
  <c r="J20" i="37"/>
  <c r="G27" i="37"/>
  <c r="F15" i="37"/>
  <c r="L28" i="37"/>
  <c r="M21" i="37"/>
  <c r="K28" i="37"/>
  <c r="H23" i="37"/>
  <c r="J16" i="37"/>
  <c r="M17" i="37"/>
  <c r="J32" i="37"/>
  <c r="F31" i="37"/>
  <c r="F27" i="37"/>
  <c r="J24" i="37"/>
  <c r="F23" i="37"/>
  <c r="E19" i="37"/>
  <c r="L17" i="37"/>
  <c r="H16" i="37"/>
  <c r="K13" i="37"/>
  <c r="M33" i="37"/>
  <c r="E31" i="37"/>
  <c r="M29" i="37"/>
  <c r="E27" i="37"/>
  <c r="M25" i="37"/>
  <c r="E23" i="37"/>
  <c r="H20" i="37"/>
  <c r="K17" i="37"/>
  <c r="G16" i="37"/>
  <c r="J13" i="37"/>
  <c r="H10" i="37"/>
  <c r="L21" i="37"/>
  <c r="L33" i="37"/>
  <c r="H32" i="37"/>
  <c r="L29" i="37"/>
  <c r="H28" i="37"/>
  <c r="L25" i="37"/>
  <c r="H24" i="37"/>
  <c r="K21" i="37"/>
  <c r="G20" i="37"/>
  <c r="J17" i="37"/>
  <c r="F16" i="37"/>
  <c r="M14" i="37"/>
  <c r="K33" i="37"/>
  <c r="G32" i="37"/>
  <c r="K29" i="37"/>
  <c r="G28" i="37"/>
  <c r="K25" i="37"/>
  <c r="G24" i="37"/>
  <c r="J21" i="37"/>
  <c r="F20" i="37"/>
  <c r="M18" i="37"/>
  <c r="E16" i="37"/>
  <c r="L14" i="37"/>
  <c r="H13" i="37"/>
  <c r="M11" i="37"/>
  <c r="J33" i="37"/>
  <c r="F32" i="37"/>
  <c r="J29" i="37"/>
  <c r="F28" i="37"/>
  <c r="J25" i="37"/>
  <c r="F24" i="37"/>
  <c r="M22" i="37"/>
  <c r="E20" i="37"/>
  <c r="L18" i="37"/>
  <c r="H17" i="37"/>
  <c r="K14" i="37"/>
  <c r="G13" i="37"/>
  <c r="L11" i="37"/>
  <c r="E32" i="37"/>
  <c r="M30" i="37"/>
  <c r="E28" i="37"/>
  <c r="M26" i="37"/>
  <c r="E24" i="37"/>
  <c r="L22" i="37"/>
  <c r="H21" i="37"/>
  <c r="K18" i="37"/>
  <c r="G17" i="37"/>
  <c r="J14" i="37"/>
  <c r="F13" i="37"/>
  <c r="H33" i="37"/>
  <c r="L30" i="37"/>
  <c r="H29" i="37"/>
  <c r="L26" i="37"/>
  <c r="H25" i="37"/>
  <c r="K22" i="37"/>
  <c r="G21" i="37"/>
  <c r="J18" i="37"/>
  <c r="F17" i="37"/>
  <c r="E13" i="37"/>
  <c r="G33" i="37"/>
  <c r="K30" i="37"/>
  <c r="G29" i="37"/>
  <c r="K26" i="37"/>
  <c r="G25" i="37"/>
  <c r="J22" i="37"/>
  <c r="F21" i="37"/>
  <c r="E17" i="37"/>
  <c r="M15" i="37"/>
  <c r="H14" i="37"/>
  <c r="F33" i="37"/>
  <c r="J30" i="37"/>
  <c r="F29" i="37"/>
  <c r="J26" i="37"/>
  <c r="F25" i="37"/>
  <c r="E21" i="37"/>
  <c r="M19" i="37"/>
  <c r="H18" i="37"/>
  <c r="L15" i="37"/>
  <c r="G14" i="37"/>
  <c r="E33" i="37"/>
  <c r="M31" i="37"/>
  <c r="E29" i="37"/>
  <c r="M27" i="37"/>
  <c r="E25" i="37"/>
  <c r="M23" i="37"/>
  <c r="H22" i="37"/>
  <c r="L19" i="37"/>
  <c r="G18" i="37"/>
  <c r="K15" i="37"/>
  <c r="F14" i="37"/>
  <c r="M12" i="37"/>
  <c r="F11" i="37"/>
  <c r="L31" i="37"/>
  <c r="H30" i="37"/>
  <c r="L27" i="37"/>
  <c r="H26" i="37"/>
  <c r="L23" i="37"/>
  <c r="G22" i="37"/>
  <c r="K19" i="37"/>
  <c r="F18" i="37"/>
  <c r="J15" i="37"/>
  <c r="E14" i="37"/>
  <c r="L12" i="37"/>
  <c r="E11" i="37"/>
  <c r="K31" i="37"/>
  <c r="G30" i="37"/>
  <c r="K27" i="37"/>
  <c r="G26" i="37"/>
  <c r="K23" i="37"/>
  <c r="F22" i="37"/>
  <c r="J19" i="37"/>
  <c r="E18" i="37"/>
  <c r="M16" i="37"/>
  <c r="K12" i="37"/>
  <c r="E15" i="37"/>
  <c r="J31" i="37"/>
  <c r="F30" i="37"/>
  <c r="J27" i="37"/>
  <c r="F26" i="37"/>
  <c r="J23" i="37"/>
  <c r="E22" i="37"/>
  <c r="M20" i="37"/>
  <c r="L16" i="37"/>
  <c r="H15" i="37"/>
  <c r="J12" i="37"/>
  <c r="M32" i="37"/>
  <c r="E30" i="37"/>
  <c r="M28" i="37"/>
  <c r="E26" i="37"/>
  <c r="M24" i="37"/>
  <c r="L20" i="37"/>
  <c r="H19" i="37"/>
  <c r="K16" i="37"/>
  <c r="G15" i="37"/>
  <c r="G12" i="37"/>
  <c r="F12" i="37"/>
  <c r="E12" i="37"/>
  <c r="M10" i="37"/>
  <c r="L10" i="37"/>
  <c r="K10" i="37"/>
  <c r="J10" i="37"/>
  <c r="K11" i="37"/>
  <c r="G10" i="37"/>
  <c r="J11" i="37"/>
  <c r="F10" i="37"/>
  <c r="E10" i="37"/>
  <c r="H11" i="37"/>
  <c r="G11" i="37"/>
  <c r="C30" i="41" l="1"/>
  <c r="C22" i="41"/>
  <c r="C37" i="41"/>
  <c r="C42" i="41"/>
  <c r="C33" i="41"/>
  <c r="C39" i="41"/>
  <c r="C13" i="41"/>
  <c r="C41" i="41"/>
  <c r="C14" i="41"/>
  <c r="C32" i="41"/>
  <c r="C15" i="41"/>
  <c r="C35" i="41"/>
  <c r="C26" i="41"/>
  <c r="C36" i="41"/>
  <c r="C34" i="40"/>
  <c r="C29" i="40"/>
  <c r="C17" i="41"/>
  <c r="C11" i="40"/>
  <c r="I16" i="37"/>
  <c r="C25" i="41"/>
  <c r="C19" i="40"/>
  <c r="I27" i="37"/>
  <c r="C38" i="40"/>
  <c r="N3" i="23"/>
  <c r="D29" i="41"/>
  <c r="D19" i="41"/>
  <c r="D38" i="41"/>
  <c r="D11" i="41"/>
  <c r="D34" i="41"/>
  <c r="I28" i="37"/>
  <c r="N4" i="23"/>
  <c r="I10" i="40"/>
  <c r="I10" i="41" s="1"/>
  <c r="D10" i="40"/>
  <c r="I31" i="37"/>
  <c r="I25" i="37"/>
  <c r="I20" i="37"/>
  <c r="I24" i="37"/>
  <c r="I12" i="37"/>
  <c r="I32" i="37"/>
  <c r="I22" i="37"/>
  <c r="I30" i="37"/>
  <c r="I26" i="37"/>
  <c r="I13" i="37"/>
  <c r="I29" i="37"/>
  <c r="I17" i="37"/>
  <c r="I10" i="37"/>
  <c r="I18" i="37"/>
  <c r="I19" i="37"/>
  <c r="I11" i="37"/>
  <c r="D17" i="37"/>
  <c r="I15" i="37"/>
  <c r="I21" i="37"/>
  <c r="I33" i="37"/>
  <c r="I14" i="37"/>
  <c r="D22" i="37"/>
  <c r="D29" i="37"/>
  <c r="D13" i="37"/>
  <c r="D27" i="37"/>
  <c r="D20" i="37"/>
  <c r="D11" i="37"/>
  <c r="D33" i="37"/>
  <c r="D31" i="37"/>
  <c r="D15" i="37"/>
  <c r="D28" i="37"/>
  <c r="D19" i="37"/>
  <c r="D10" i="37"/>
  <c r="D21" i="37"/>
  <c r="D32" i="37"/>
  <c r="D18" i="37"/>
  <c r="D14" i="37"/>
  <c r="D16" i="37"/>
  <c r="D23" i="37"/>
  <c r="D25" i="37"/>
  <c r="C11" i="41" l="1"/>
  <c r="C19" i="41"/>
  <c r="D10" i="41"/>
  <c r="C10" i="40"/>
  <c r="B13" i="56" s="1"/>
  <c r="C29" i="41"/>
  <c r="C34" i="41"/>
  <c r="C38" i="41"/>
  <c r="C16" i="37"/>
  <c r="I23" i="37"/>
  <c r="C18" i="37"/>
  <c r="C24" i="37"/>
  <c r="C30" i="37"/>
  <c r="D24" i="37"/>
  <c r="C12" i="37"/>
  <c r="C25" i="37"/>
  <c r="C20" i="37"/>
  <c r="C22" i="37"/>
  <c r="C19" i="37"/>
  <c r="D12" i="37"/>
  <c r="C32" i="37"/>
  <c r="D26" i="37"/>
  <c r="D30" i="37"/>
  <c r="C23" i="37"/>
  <c r="C29" i="37"/>
  <c r="C26" i="37"/>
  <c r="C10" i="37"/>
  <c r="C31" i="37"/>
  <c r="C11" i="37"/>
  <c r="C17" i="37"/>
  <c r="C33" i="37"/>
  <c r="C15" i="37"/>
  <c r="C27" i="37"/>
  <c r="C28" i="37"/>
  <c r="C13" i="37"/>
  <c r="C21" i="37"/>
  <c r="C14" i="37"/>
  <c r="C10" i="41" l="1"/>
  <c r="C13" i="56" s="1"/>
  <c r="L19" i="25"/>
  <c r="K19" i="25"/>
  <c r="I19" i="25"/>
  <c r="H19" i="25"/>
  <c r="F19" i="25"/>
  <c r="E19" i="25"/>
  <c r="D19" i="25"/>
  <c r="C19" i="25"/>
  <c r="L18" i="25"/>
  <c r="K18" i="25"/>
  <c r="I18" i="25"/>
  <c r="H18" i="25"/>
  <c r="F18" i="25"/>
  <c r="E18" i="25"/>
  <c r="D18" i="25"/>
  <c r="C18" i="25"/>
  <c r="L17" i="25"/>
  <c r="K17" i="25"/>
  <c r="I17" i="25"/>
  <c r="H17" i="25"/>
  <c r="F17" i="25"/>
  <c r="E17" i="25"/>
  <c r="D17" i="25"/>
  <c r="C17" i="25"/>
  <c r="L16" i="25"/>
  <c r="K16" i="25"/>
  <c r="I16" i="25"/>
  <c r="H16" i="25"/>
  <c r="F16" i="25"/>
  <c r="E16" i="25"/>
  <c r="D16" i="25"/>
  <c r="C16" i="25"/>
  <c r="L15" i="25"/>
  <c r="K15" i="25"/>
  <c r="I15" i="25"/>
  <c r="H15" i="25"/>
  <c r="F15" i="25"/>
  <c r="E15" i="25"/>
  <c r="D15" i="25"/>
  <c r="C15" i="25"/>
  <c r="L14" i="25"/>
  <c r="K14" i="25"/>
  <c r="I14" i="25"/>
  <c r="H14" i="25"/>
  <c r="F14" i="25"/>
  <c r="E14" i="25"/>
  <c r="D14" i="25"/>
  <c r="C14" i="25"/>
  <c r="L13" i="25"/>
  <c r="K13" i="25"/>
  <c r="I13" i="25"/>
  <c r="H13" i="25"/>
  <c r="F13" i="25"/>
  <c r="E13" i="25"/>
  <c r="D13" i="25"/>
  <c r="C13" i="25"/>
  <c r="L12" i="25"/>
  <c r="K12" i="25"/>
  <c r="I12" i="25"/>
  <c r="H12" i="25"/>
  <c r="F12" i="25"/>
  <c r="E12" i="25"/>
  <c r="D12" i="25"/>
  <c r="C12" i="25"/>
  <c r="L11" i="25"/>
  <c r="K11" i="25"/>
  <c r="I11" i="25"/>
  <c r="H11" i="25"/>
  <c r="F11" i="25"/>
  <c r="E11" i="25"/>
  <c r="D11" i="25"/>
  <c r="C11" i="25"/>
  <c r="L10" i="25"/>
  <c r="K10" i="25"/>
  <c r="I10" i="25"/>
  <c r="H10" i="25"/>
  <c r="F10" i="25"/>
  <c r="E10" i="25"/>
  <c r="D10" i="25"/>
  <c r="C10" i="25"/>
  <c r="L9" i="25"/>
  <c r="K9" i="25"/>
  <c r="I9" i="25"/>
  <c r="H9" i="25"/>
  <c r="F9" i="25"/>
  <c r="E9" i="25"/>
  <c r="D9" i="25"/>
  <c r="C8" i="56" s="1"/>
  <c r="C9" i="25"/>
  <c r="B8" i="56" s="1"/>
  <c r="J19" i="12"/>
  <c r="G19" i="12"/>
  <c r="F19" i="12"/>
  <c r="C19" i="12"/>
  <c r="J18" i="12"/>
  <c r="G18" i="12"/>
  <c r="F18" i="12"/>
  <c r="C18" i="12"/>
  <c r="J17" i="12"/>
  <c r="G17" i="12"/>
  <c r="F17" i="12"/>
  <c r="C17" i="12"/>
  <c r="J16" i="12"/>
  <c r="G16" i="12"/>
  <c r="F16" i="12"/>
  <c r="C16" i="12"/>
  <c r="J15" i="12"/>
  <c r="G15" i="12"/>
  <c r="F15" i="12"/>
  <c r="C15" i="12"/>
  <c r="J14" i="12"/>
  <c r="G14" i="12"/>
  <c r="F14" i="12"/>
  <c r="C14" i="12"/>
  <c r="J13" i="12"/>
  <c r="G13" i="12"/>
  <c r="F13" i="12"/>
  <c r="C13" i="12"/>
  <c r="J12" i="12"/>
  <c r="G12" i="12"/>
  <c r="F12" i="12"/>
  <c r="C12" i="12"/>
  <c r="J11" i="12"/>
  <c r="G11" i="12"/>
  <c r="F11" i="12"/>
  <c r="C11" i="12"/>
  <c r="J10" i="12"/>
  <c r="G10" i="12"/>
  <c r="F10" i="12"/>
  <c r="C10" i="12"/>
  <c r="J9" i="12"/>
  <c r="G9" i="12"/>
  <c r="F9" i="12"/>
  <c r="C9" i="12"/>
  <c r="B5" i="56" s="1"/>
  <c r="J19" i="8"/>
  <c r="G19" i="8"/>
  <c r="F19" i="8"/>
  <c r="C19" i="8"/>
  <c r="J18" i="8"/>
  <c r="G18" i="8"/>
  <c r="F18" i="8"/>
  <c r="C18" i="8"/>
  <c r="J17" i="8"/>
  <c r="G17" i="8"/>
  <c r="F17" i="8"/>
  <c r="C17" i="8"/>
  <c r="J16" i="8"/>
  <c r="G16" i="8"/>
  <c r="F16" i="8"/>
  <c r="C16" i="8"/>
  <c r="J15" i="8"/>
  <c r="G15" i="8"/>
  <c r="F15" i="8"/>
  <c r="C15" i="8"/>
  <c r="J14" i="8"/>
  <c r="G14" i="8"/>
  <c r="F14" i="8"/>
  <c r="C14" i="8"/>
  <c r="J13" i="8"/>
  <c r="G13" i="8"/>
  <c r="F13" i="8"/>
  <c r="C13" i="8"/>
  <c r="J12" i="8"/>
  <c r="G12" i="8"/>
  <c r="F12" i="8"/>
  <c r="C12" i="8"/>
  <c r="J11" i="8"/>
  <c r="G11" i="8"/>
  <c r="F11" i="8"/>
  <c r="C11" i="8"/>
  <c r="J10" i="8"/>
  <c r="G10" i="8"/>
  <c r="F10" i="8"/>
  <c r="C10" i="8"/>
  <c r="J9" i="8"/>
  <c r="B4" i="23" s="1"/>
  <c r="G9" i="8"/>
  <c r="B3" i="23" s="1"/>
  <c r="F9" i="8"/>
  <c r="C9" i="8"/>
  <c r="B4" i="56" s="1"/>
  <c r="M10" i="25" l="1"/>
  <c r="W3" i="23" s="1"/>
  <c r="M12" i="25"/>
  <c r="M14" i="25"/>
  <c r="M16" i="25"/>
  <c r="M18" i="25"/>
  <c r="J9" i="25"/>
  <c r="J11" i="25"/>
  <c r="J13" i="25"/>
  <c r="J15" i="25"/>
  <c r="V4" i="23" s="1"/>
  <c r="J17" i="25"/>
  <c r="J19" i="25"/>
  <c r="J10" i="25"/>
  <c r="V3" i="23" s="1"/>
  <c r="J12" i="25"/>
  <c r="J14" i="25"/>
  <c r="J16" i="25"/>
  <c r="J18" i="25"/>
  <c r="G19" i="25"/>
  <c r="G11" i="25"/>
  <c r="G15" i="25"/>
  <c r="U4" i="23" s="1"/>
  <c r="M9" i="25"/>
  <c r="M11" i="25"/>
  <c r="M13" i="25"/>
  <c r="M15" i="25"/>
  <c r="W4" i="23" s="1"/>
  <c r="M17" i="25"/>
  <c r="M19" i="25"/>
  <c r="G9" i="25"/>
  <c r="G13" i="25"/>
  <c r="G17" i="25"/>
  <c r="G10" i="25"/>
  <c r="U3" i="23" s="1"/>
  <c r="G12" i="25"/>
  <c r="G14" i="25"/>
  <c r="G16" i="25"/>
  <c r="G18" i="25"/>
  <c r="J5" i="23" l="1"/>
  <c r="J25" i="23"/>
  <c r="J21" i="23"/>
  <c r="J6" i="23"/>
  <c r="J27" i="23"/>
  <c r="J14" i="23"/>
  <c r="F14" i="23"/>
  <c r="J11" i="23"/>
  <c r="J19" i="23"/>
  <c r="J29" i="23"/>
  <c r="J23" i="23"/>
  <c r="F19" i="23"/>
  <c r="F25" i="23"/>
  <c r="F5" i="23"/>
  <c r="F11" i="23" l="1"/>
  <c r="F21" i="23"/>
  <c r="F28" i="23"/>
  <c r="J28" i="23"/>
  <c r="F13" i="23"/>
  <c r="J13" i="23"/>
  <c r="F10" i="23"/>
  <c r="J10" i="23"/>
  <c r="F26" i="23"/>
  <c r="J26" i="23"/>
  <c r="F24" i="23"/>
  <c r="J24" i="23"/>
  <c r="F8" i="23"/>
  <c r="J8" i="23"/>
  <c r="F12" i="23"/>
  <c r="J12" i="23"/>
  <c r="F17" i="23"/>
  <c r="J17" i="23"/>
  <c r="F15" i="23"/>
  <c r="J15" i="23"/>
  <c r="F16" i="23"/>
  <c r="J16" i="23"/>
  <c r="F20" i="23"/>
  <c r="J20" i="23"/>
  <c r="F18" i="23"/>
  <c r="J18" i="23"/>
  <c r="F22" i="23"/>
  <c r="J22" i="23"/>
  <c r="F3" i="23"/>
  <c r="J3" i="23"/>
  <c r="F4" i="23"/>
  <c r="J4" i="23"/>
  <c r="F7" i="23"/>
  <c r="J7" i="23"/>
  <c r="F9" i="23"/>
  <c r="J9" i="23"/>
  <c r="F6" i="23"/>
  <c r="F27" i="23"/>
  <c r="F23" i="23"/>
  <c r="F29" i="23"/>
  <c r="K17" i="12" l="1"/>
  <c r="K13" i="12"/>
  <c r="K15" i="12"/>
  <c r="L16" i="12"/>
  <c r="H12" i="12"/>
  <c r="I12" i="12"/>
  <c r="I14" i="12"/>
  <c r="L11" i="12"/>
  <c r="I13" i="12"/>
  <c r="K14" i="12"/>
  <c r="K18" i="12"/>
  <c r="H15" i="12"/>
  <c r="L17" i="12"/>
  <c r="H16" i="12"/>
  <c r="I11" i="12"/>
  <c r="I18" i="12"/>
  <c r="L12" i="12"/>
  <c r="K16" i="12"/>
  <c r="H19" i="12"/>
  <c r="L19" i="12"/>
  <c r="H13" i="12"/>
  <c r="L14" i="12"/>
  <c r="H10" i="12"/>
  <c r="I17" i="12"/>
  <c r="K10" i="12"/>
  <c r="K11" i="12"/>
  <c r="H14" i="12"/>
  <c r="I16" i="12"/>
  <c r="H17" i="12"/>
  <c r="H11" i="12"/>
  <c r="K12" i="12"/>
  <c r="H18" i="12"/>
  <c r="L18" i="12"/>
  <c r="K19" i="12"/>
  <c r="L13" i="12"/>
  <c r="I19" i="12"/>
  <c r="E18" i="12"/>
  <c r="E13" i="12"/>
  <c r="E19" i="12" l="1"/>
  <c r="E11" i="12"/>
  <c r="E14" i="12"/>
  <c r="E17" i="12"/>
  <c r="E16" i="12"/>
  <c r="E12" i="12"/>
  <c r="I11" i="8"/>
  <c r="I14" i="8" l="1"/>
  <c r="K10" i="8"/>
  <c r="L14" i="8"/>
  <c r="L11" i="8"/>
  <c r="K11" i="8"/>
  <c r="K16" i="8"/>
  <c r="I16" i="8"/>
  <c r="I17" i="8"/>
  <c r="I18" i="8"/>
  <c r="K13" i="8"/>
  <c r="K18" i="8"/>
  <c r="K15" i="8"/>
  <c r="L19" i="8"/>
  <c r="L18" i="8"/>
  <c r="K17" i="8"/>
  <c r="L16" i="8"/>
  <c r="L12" i="8"/>
  <c r="L13" i="8"/>
  <c r="I12" i="8"/>
  <c r="I13" i="8"/>
  <c r="K12" i="8"/>
  <c r="K14" i="8"/>
  <c r="I19" i="8"/>
  <c r="K19" i="8"/>
  <c r="L17" i="8"/>
  <c r="E12" i="8"/>
  <c r="E13" i="8"/>
  <c r="E11" i="8"/>
  <c r="E14" i="8"/>
  <c r="E18" i="8"/>
  <c r="D17" i="8"/>
  <c r="D14" i="12" l="1"/>
  <c r="D12" i="12"/>
  <c r="D19" i="12"/>
  <c r="D18" i="12"/>
  <c r="D15" i="12"/>
  <c r="D16" i="12"/>
  <c r="D13" i="12"/>
  <c r="D17" i="12"/>
  <c r="D10" i="12"/>
  <c r="D11" i="12"/>
  <c r="D11" i="8"/>
  <c r="D19" i="8"/>
  <c r="D16" i="8"/>
  <c r="D12" i="8"/>
  <c r="D14" i="8"/>
  <c r="D18" i="8"/>
  <c r="D15" i="8"/>
  <c r="E17" i="8"/>
  <c r="E19" i="8"/>
  <c r="E16" i="8"/>
  <c r="D13" i="8"/>
  <c r="D10" i="8"/>
  <c r="H18" i="8" l="1"/>
  <c r="H19" i="8"/>
  <c r="H12" i="8"/>
  <c r="H16" i="8"/>
  <c r="H17" i="8"/>
  <c r="H14" i="8"/>
  <c r="H13" i="8"/>
  <c r="H11" i="8"/>
  <c r="H10" i="8"/>
  <c r="H15" i="8"/>
  <c r="I22" i="16"/>
  <c r="I21" i="16"/>
  <c r="I20" i="16"/>
  <c r="I19" i="16"/>
  <c r="I18" i="16"/>
  <c r="I17" i="16"/>
  <c r="I16" i="16"/>
  <c r="I15" i="16"/>
  <c r="I14" i="16"/>
  <c r="I13" i="16"/>
  <c r="I12" i="16"/>
  <c r="I11" i="16"/>
  <c r="I10" i="16"/>
  <c r="C17" i="15"/>
  <c r="C12" i="15"/>
  <c r="C17" i="16" l="1"/>
  <c r="C12" i="16"/>
  <c r="C20" i="15" l="1"/>
  <c r="C20" i="16"/>
  <c r="C13" i="15"/>
  <c r="C13" i="16"/>
  <c r="C18" i="15"/>
  <c r="C19" i="15"/>
  <c r="C19" i="16"/>
  <c r="C14" i="15"/>
  <c r="C14" i="16"/>
  <c r="C15" i="15"/>
  <c r="C15" i="16"/>
  <c r="C10" i="15"/>
  <c r="C10" i="16"/>
  <c r="C21" i="15"/>
  <c r="C21" i="16"/>
  <c r="C16" i="15"/>
  <c r="C16" i="16"/>
  <c r="C18" i="16"/>
  <c r="C11" i="15" l="1"/>
  <c r="C11" i="16"/>
  <c r="C22" i="16"/>
  <c r="C6" i="56" s="1"/>
</calcChain>
</file>

<file path=xl/sharedStrings.xml><?xml version="1.0" encoding="utf-8"?>
<sst xmlns="http://schemas.openxmlformats.org/spreadsheetml/2006/main" count="747" uniqueCount="190">
  <si>
    <t>01</t>
  </si>
  <si>
    <t>Mês</t>
  </si>
  <si>
    <t>Benefícios Concedidos</t>
  </si>
  <si>
    <t>Previdenciários</t>
  </si>
  <si>
    <t>Aposentadoria Especial</t>
  </si>
  <si>
    <t>Total</t>
  </si>
  <si>
    <t>Acidentários</t>
  </si>
  <si>
    <t>Auxílio Acidente</t>
  </si>
  <si>
    <t>Auxílio Acidente Suplementar</t>
  </si>
  <si>
    <t>Fonte: INSS/Suibe. Elaboração: CGMBI/DPSSO/SRGPS-MPS</t>
  </si>
  <si>
    <t>02</t>
  </si>
  <si>
    <t>Valor Médio (R$)</t>
  </si>
  <si>
    <t>03</t>
  </si>
  <si>
    <t>Benefícios do RGPS</t>
  </si>
  <si>
    <t>de Natureza Previdenciária</t>
  </si>
  <si>
    <t>de Natureza Acidentária</t>
  </si>
  <si>
    <t>Homens</t>
  </si>
  <si>
    <t>Mulheres</t>
  </si>
  <si>
    <t>Grupos de Espécie / Espécie de Benefício</t>
  </si>
  <si>
    <t>% RGPS</t>
  </si>
  <si>
    <t>Benefícios</t>
  </si>
  <si>
    <t>Concessão Mensal de Benefícios por Incapacidade por Espécie de Benefício - Últimos 24 meses</t>
  </si>
  <si>
    <t>% Grupo</t>
  </si>
  <si>
    <t>04</t>
  </si>
  <si>
    <t>Urbana</t>
  </si>
  <si>
    <t>Rural</t>
  </si>
  <si>
    <t>Faixa Etária</t>
  </si>
  <si>
    <t>20 │–│ 24 anos</t>
  </si>
  <si>
    <t>25 │–│ 29 anos</t>
  </si>
  <si>
    <t>30 │–│ 34 anos</t>
  </si>
  <si>
    <t>35 │–│ 39 anos</t>
  </si>
  <si>
    <t>40 │–│ 44 anos</t>
  </si>
  <si>
    <t>45 │–│ 49 anos</t>
  </si>
  <si>
    <t>50 │–│ 54 anos</t>
  </si>
  <si>
    <t>55 │–│ 59 anos</t>
  </si>
  <si>
    <t>60 │–│ 64 anos</t>
  </si>
  <si>
    <t>65 │–│ 69 anos</t>
  </si>
  <si>
    <t>–│ 19 anos</t>
  </si>
  <si>
    <t>70 anos │–</t>
  </si>
  <si>
    <t>Concessão de Benefícios por Incapacidade por Espécie de Benefício Segundo Faixa Etária</t>
  </si>
  <si>
    <t>Valor Médio de Benefícios por Incapacidade por Espécie de Benefício Segundo Faixa Etária</t>
  </si>
  <si>
    <t>06</t>
  </si>
  <si>
    <t>Valor Médio Mensal das Concessões de Benefícios por Incapacidade por Espécie de Benefício - Últimos 24 meses</t>
  </si>
  <si>
    <t>Concessão de Benefícios por Incapacidade por Espécie de Benefício Segundo Região e UF</t>
  </si>
  <si>
    <t>Brasil</t>
  </si>
  <si>
    <t>Região Norte</t>
  </si>
  <si>
    <t>Rondônia</t>
  </si>
  <si>
    <t>Acre</t>
  </si>
  <si>
    <t>Amazonas</t>
  </si>
  <si>
    <t>Roraima</t>
  </si>
  <si>
    <t>Pará</t>
  </si>
  <si>
    <t>Amapá</t>
  </si>
  <si>
    <t>Tocantins</t>
  </si>
  <si>
    <t>Região Nordeste</t>
  </si>
  <si>
    <t>Maranhão</t>
  </si>
  <si>
    <t>Piauí</t>
  </si>
  <si>
    <t>Ceará</t>
  </si>
  <si>
    <t>Rio Grande do Norte</t>
  </si>
  <si>
    <t>Paraíba</t>
  </si>
  <si>
    <t>Pernambuco</t>
  </si>
  <si>
    <t>Alagoas</t>
  </si>
  <si>
    <t>Sergipe</t>
  </si>
  <si>
    <t>Bahia</t>
  </si>
  <si>
    <t>Região Sudeste</t>
  </si>
  <si>
    <t>Minas Gerais</t>
  </si>
  <si>
    <t>Espírito Santo</t>
  </si>
  <si>
    <t>Rio de Janeiro</t>
  </si>
  <si>
    <t>São Paulo</t>
  </si>
  <si>
    <t>Região Sul</t>
  </si>
  <si>
    <t>Paraná</t>
  </si>
  <si>
    <t>Santa Catarina</t>
  </si>
  <si>
    <t>Rio Grande do Sul</t>
  </si>
  <si>
    <t>Região Centro Oeste</t>
  </si>
  <si>
    <t>Mato Grosso do Sul</t>
  </si>
  <si>
    <t>Mato Grosso</t>
  </si>
  <si>
    <t>Goiás</t>
  </si>
  <si>
    <t>Distrito Federal</t>
  </si>
  <si>
    <t>Região / UF</t>
  </si>
  <si>
    <t>07</t>
  </si>
  <si>
    <t>Valor Médio dos Benefícios por Incapacidade por Espécie de Benefício Segundo Região e UF</t>
  </si>
  <si>
    <t>Valor Médio (em R$)</t>
  </si>
  <si>
    <t>Gráfico de Mapa</t>
  </si>
  <si>
    <t>RO</t>
  </si>
  <si>
    <t>AC</t>
  </si>
  <si>
    <t>AM</t>
  </si>
  <si>
    <t>PA</t>
  </si>
  <si>
    <t>TO</t>
  </si>
  <si>
    <t>MA</t>
  </si>
  <si>
    <t>PI</t>
  </si>
  <si>
    <t>CE</t>
  </si>
  <si>
    <t>PE</t>
  </si>
  <si>
    <t>AL</t>
  </si>
  <si>
    <t>SE</t>
  </si>
  <si>
    <t>BA</t>
  </si>
  <si>
    <t>ES</t>
  </si>
  <si>
    <t>GO</t>
  </si>
  <si>
    <t>RR</t>
  </si>
  <si>
    <t>AP</t>
  </si>
  <si>
    <t>RN</t>
  </si>
  <si>
    <t>PB</t>
  </si>
  <si>
    <t>MG</t>
  </si>
  <si>
    <t>RJ</t>
  </si>
  <si>
    <t>SP</t>
  </si>
  <si>
    <t>PR</t>
  </si>
  <si>
    <t>SC</t>
  </si>
  <si>
    <t>RS</t>
  </si>
  <si>
    <t>MS</t>
  </si>
  <si>
    <t>MT</t>
  </si>
  <si>
    <t>DF</t>
  </si>
  <si>
    <t>08</t>
  </si>
  <si>
    <t>09</t>
  </si>
  <si>
    <t>Judicial</t>
  </si>
  <si>
    <t>Total de Concessões</t>
  </si>
  <si>
    <t>Formas de Concessão do Benefício</t>
  </si>
  <si>
    <t>Outras Formas de Concessão</t>
  </si>
  <si>
    <t>05</t>
  </si>
  <si>
    <t>EXPEDIENTE</t>
  </si>
  <si>
    <t>É permitida a reprodução total ou parcial do conteúdo desta publicação desde que citada a fonte.</t>
  </si>
  <si>
    <t>CORRESPONDÊNCIA</t>
  </si>
  <si>
    <t>Departamento de Políticas de Saúde e Segurança Ocupacional do Ministério da Previdência Social
Esplanada dos Ministérios, Bloco “F”, 7º andar, Sala 735/741 – 70.059-900 – Brasília/DF
Tel. (0xx61) 2021.5115.</t>
  </si>
  <si>
    <t>O Boletim Estatístico de Monitoramento de Benefícios por Incapacidade é uma publicação mensal da Secretaria de Regime Geral de Previdência Social, sob responsabilidade do Departamento de Políticas de Saúde e Segurança Ocupacional,  elaborado pela Coordenador-Geral de Monitoramento de Benefícios por Incapacidade. Publicação disponível na internet no endereço: https://www.gov.br/previdencia/pt-br/assuntos/previdencia-social/saude-e-seguranca-do-trabalhador/acidente_trabalho_incapacidade</t>
  </si>
  <si>
    <t>Auxílio por Incapacidade Temporária</t>
  </si>
  <si>
    <t>Aposentadoria por Incapacidade Permanente</t>
  </si>
  <si>
    <t>Concessão e Valor Médio de Benefícios por Incapacidade por Sexo Segundo as Espécie de Benefício</t>
  </si>
  <si>
    <t>Concessão e Valor Médio de Benefícios por Incapacidade por Forma de Concessão Segundo as Espécie de Benefício</t>
  </si>
  <si>
    <t>Concessão e Valor Médio de Benefícios por Incapacidade por Clientela Segundo as Espécie de Benefício</t>
  </si>
  <si>
    <t>Emissão Mensal de Benefícios por Incapacidade por Espécie de Benefício - Últimos 24 meses</t>
  </si>
  <si>
    <t>Média Mensal do Valor Líquido das Emissões de Benefícios por Incapacidade por Espécie de Benefício - Últimos 24 meses</t>
  </si>
  <si>
    <t>Valor Líquido Total com as Emissões Mensais de Benefícios por Incapacidade por Espécie de Benefício - Últimos 24 meses</t>
  </si>
  <si>
    <t>[1] Não consideram os valores de descontos legais e de empréstimos consignados.</t>
  </si>
  <si>
    <t>Valor Total da Despesa Mensal com Benefícios por Incapacidade por Espécie de Benefício - Últimos 24 meses</t>
  </si>
  <si>
    <t>Benefícios Emitidos</t>
  </si>
  <si>
    <t>Valor Total da Emissão Líquida (R$ milhões)</t>
  </si>
  <si>
    <t>Valor Total da Despesa com Benefícios por Incapacidade (R$ milhões)</t>
  </si>
  <si>
    <t>[1] Consideram os valores brutos de emissão acrescidos dos créditos emitidos pela concessão dos benefícios por incapacidade. Não estão contemplados os Pagamentos Alternativos de Benefícios.</t>
  </si>
  <si>
    <t>Gráfico de Despesa Total</t>
  </si>
  <si>
    <t>Previdenciário</t>
  </si>
  <si>
    <t>Acidentário</t>
  </si>
  <si>
    <t>Média Mensal do Valor Líquido das Emissões de Benefícios por Incapacidade por Espécie de Benefício Segundo Região e UF</t>
  </si>
  <si>
    <t>Valor Líquido Médio dos Benefícios Emitidos (em R$)</t>
  </si>
  <si>
    <t>Quantidade de Benefícios por Incapacidade Emitidos no mês por Espécie de Benefício Segundo Região e UF</t>
  </si>
  <si>
    <t>Valor Líquido Médio (R$)</t>
  </si>
  <si>
    <t>Emissão e Valor Líquido Médio de Benefícios por Incapacidade por Sexo Segundo as Espécie de Benefício</t>
  </si>
  <si>
    <t>Homem</t>
  </si>
  <si>
    <t>Mulher</t>
  </si>
  <si>
    <t>Seção I - Benefícios Concedidos</t>
  </si>
  <si>
    <t>Seção II - Benefícios Emitidos</t>
  </si>
  <si>
    <t>Quantidade de Benefícios por Incapacidade Emitidos no mês por Espécie de Benefício Segundo Faixas de Valor</t>
  </si>
  <si>
    <t>Benef &lt; 1 SM</t>
  </si>
  <si>
    <t>Benef = 1 SM</t>
  </si>
  <si>
    <r>
      <t xml:space="preserve">1 SM &lt; Benef </t>
    </r>
    <r>
      <rPr>
        <sz val="11"/>
        <color theme="1"/>
        <rFont val="Calibri"/>
        <family val="2"/>
      </rPr>
      <t xml:space="preserve">≤ 2 SM </t>
    </r>
  </si>
  <si>
    <r>
      <t xml:space="preserve">2 SM &lt; Benef </t>
    </r>
    <r>
      <rPr>
        <sz val="11"/>
        <color theme="1"/>
        <rFont val="Calibri"/>
        <family val="2"/>
      </rPr>
      <t xml:space="preserve">≤ 3 SM </t>
    </r>
  </si>
  <si>
    <r>
      <t xml:space="preserve">3 SM &lt; Benef </t>
    </r>
    <r>
      <rPr>
        <sz val="11"/>
        <color theme="1"/>
        <rFont val="Calibri"/>
        <family val="2"/>
      </rPr>
      <t xml:space="preserve">≤ 4 SM </t>
    </r>
  </si>
  <si>
    <r>
      <t xml:space="preserve">4 SM &lt; Benef </t>
    </r>
    <r>
      <rPr>
        <sz val="11"/>
        <color theme="1"/>
        <rFont val="Calibri"/>
        <family val="2"/>
      </rPr>
      <t xml:space="preserve">≤ 5 SM </t>
    </r>
  </si>
  <si>
    <t>Benef &gt; 5 SM</t>
  </si>
  <si>
    <t>Faixas de Valor do Benefício</t>
  </si>
  <si>
    <t>Valor Médio da Emissão Bruta no mês de Benefícios por Incapacidade por Espécie de Benefício Segundo Faixas de Valor</t>
  </si>
  <si>
    <t>Concessão por Sexo</t>
  </si>
  <si>
    <t>Total de Benefícios por Incapacidade</t>
  </si>
  <si>
    <t>Fonte: INSS/Síntese. Elaboração: CGMBI/DPSSO/SRGPS-MPS</t>
  </si>
  <si>
    <t>Graf Forma Concessão</t>
  </si>
  <si>
    <t>[1] OS valores médios na concessão podem ser diferentes dos apresentados nas demais tabelas em razão de diferenças nas metodologias aplicadas no síntese e no Suibe.</t>
  </si>
  <si>
    <t>[1] O valor da emissão não considera os descontos ou acréscimos legais, dentre eles as parcelas de abono anual.</t>
  </si>
  <si>
    <t>Emissão e Valor Líquido Médio de Benefícios por Incapacidade por Clientela Segundo as Espécie de Benefício</t>
  </si>
  <si>
    <t>A concessão de um benefício ocorre quando o segurado tem seu direito reconhecido, de acordo com as respectivas regras de acesso ao benefício, conforme regulamentadas pela legislação vigente. Essa concessão habilitará os pagamentos mensais de acordo com a duração prevista do benefício, com valor definido a partir das regras de cálculo aplicáveis a cada espécie de benefício.</t>
  </si>
  <si>
    <t>Trata-se da etapa final de um processo que se inicia com um requerimento de benefício formalizado pelo segurado junto ao INSS, que por sua vez irá verificar se todas as regras de acesso foram observadas. No caso dos benefícios por incapacidade, também é necessário parecer da perícia médica quanto à aptidão laboral do segurado e o tempo de afastamento necessário, conforme a situação.</t>
  </si>
  <si>
    <r>
      <t xml:space="preserve">Existem três variáveis importantes que são resultantes deste processo de concessão, que são:
</t>
    </r>
    <r>
      <rPr>
        <sz val="12"/>
        <color theme="1"/>
        <rFont val="Calibri"/>
        <family val="2"/>
      </rPr>
      <t xml:space="preserve">▪ </t>
    </r>
    <r>
      <rPr>
        <sz val="12"/>
        <color theme="1"/>
        <rFont val="Calibri"/>
        <family val="2"/>
        <scheme val="minor"/>
      </rPr>
      <t>a data de concessão do benefício, momento em que o direito foi reconhecido;
▪ a data de início do benefício, à data a partir da qual o benefício é devido; e 
▪ o valor da renda mensal inicial, referente ao valor a ser pago mensalmente ao beneficiário a partir da data de início e sujeito aos reajustes posteriores.</t>
    </r>
  </si>
  <si>
    <t>As quantidades de concessões apresentadas no BEMBI são apuradas de acordo com o mês da concessão do benefício, ao passo que o valor médio da concessão é equivalente ao valor médio das rendas mensais dos benefícios estimadas para o mês de concessão por meio de seus respectivos múltiplos em salários-mínimos.</t>
  </si>
  <si>
    <t>A emissão de um benefício representa a geração da ordem de pagamento emitida pelo INSS e encaminhada para a rede bancária, o que permite aos beneficiários sacarem o valor correspondente ao benefício, de acordo com os eventuais reajustes aplicados desde sua concessão e denominados de mensalidade reajustada. Esse pagamento pode ser apresentado por dois conceitos distintos:</t>
  </si>
  <si>
    <t>▪ Valor bruto da emissão, que considera somente o valor do benefício sem acréscimos ou descontos legais. Ou seja, não são computados os descontos, tais como imposto de renda retido na fonte ou parcelas de empréstimos consignados, da mesma forma que são extraídos acréscimos como parcelas do abono anual (popularmente conhecido como 13º salário);</t>
  </si>
  <si>
    <t>▪ Valor líquido da emissão, que considera todos os acréscimos e descontos legais, incorporando ao valor do benefício as parcelas do abono anual, mas deduzindo os descontos de imposto de renda retido na fonte e de empréstimos consignados.</t>
  </si>
  <si>
    <t>Ambos os conceitos são válidos e fornecem informações distintas e igualmente relevantes. Sob a análise da emissão bruta observa-se o valor desembolsado pela Previdência no pagamento dos benefícios emitidos. Já pela perspectiva da emissão líquida, nota-se o valor da renda de benefício disponível para o beneficiário. Importante destacar que em razão dos descontos o valor médio líquido de emissão pode eventualmente ficar abaixo do piso, equivalente ao valor do salário-mínimo vigente na competência.</t>
  </si>
  <si>
    <t>Adicionalmente, há um terceiro conceito apresentado no BEMBI, que retrata a despesa mensal com benefícios por incapacidade. Além do desembolso mensal com a emissão bruta, agrega-se o valor dos créditos emitidos na concessão dos benefícios, ou seja, os valores de benefícios que foram recém concedidos e que não tiveram tempo de entrar na rotina de geração da folha de pagamento.</t>
  </si>
  <si>
    <r>
      <rPr>
        <b/>
        <sz val="9"/>
        <color theme="0"/>
        <rFont val="Symbol"/>
        <family val="1"/>
        <charset val="2"/>
      </rPr>
      <t>D</t>
    </r>
    <r>
      <rPr>
        <b/>
        <sz val="9"/>
        <color theme="0"/>
        <rFont val="Calibri"/>
        <family val="2"/>
        <scheme val="minor"/>
      </rPr>
      <t>% mês ant.</t>
    </r>
  </si>
  <si>
    <t>%/Total</t>
  </si>
  <si>
    <t>[2] As outras formas de concessão consistem em: fase recursal, revisão administrativa, pelo Art. 27-A do RBPS, com conversão de tempo de serviço,  pelo Art. 35 da Lei nº 8.213/91, análise documentação médica e análise documental.</t>
  </si>
  <si>
    <t>Ministro de Estado da Previdência Social: Carlos Roberto Lupi; Secretário-Executivo do Ministério da Previdência Social: Wolney Queiroz Maciel; Secretário de Regime Geral de Previdência Social: Adroaldo da Cunha Portal; Diretor de Políticas de Saúde e Segurança Ocupacional: Alessandro Pereira Lordêllo; Coordenador-Geral de Monitoramento de Benefícios por Incapacidade: Alexandre Zioli Fernandes; Corpo Técnico: Paulo César Andrade Almeida, Sérgio Henrique da Silva Santos, Sara Conceição Arruda.</t>
  </si>
  <si>
    <t>Normal</t>
  </si>
  <si>
    <t>Boletim Estatístico de Benefícios por Incapacidade - vol. 01, nº 11</t>
  </si>
  <si>
    <t>novembro de 2023</t>
  </si>
  <si>
    <t>Quantidade</t>
  </si>
  <si>
    <t>Sexo</t>
  </si>
  <si>
    <t>Clientela</t>
  </si>
  <si>
    <t>Despacho</t>
  </si>
  <si>
    <t>Valor Médio</t>
  </si>
  <si>
    <t>UF</t>
  </si>
  <si>
    <t>Dados de Concessão</t>
  </si>
  <si>
    <t>Série Mensal</t>
  </si>
  <si>
    <t>Dados de Emissão</t>
  </si>
  <si>
    <t>Faixa Valor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</si>
</sst>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quot;-&quot;"/>
    <numFmt numFmtId="165" formatCode="#,##0.00;\-#,##0.00;&quot;-&quot;"/>
    <numFmt numFmtId="166" formatCode="0.0%;\-0.0%.&quot;-&quot;"/>
    <numFmt numFmtId="167" formatCode="0.0%;\-0.0%;&quot;-&quot;"/>
    <numFmt numFmtId="168" formatCode="0.0%"/>
    <numFmt numFmtId="169" formatCode="#,##0.0;\-#,##0.0;&quot;-&quot;"/>
    <numFmt numFmtId="170" formatCode="#,##0.0"/>
  </numFmts>
  <fonts count="19"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theme="1"/>
      <name val="Calibri"/>
      <family val="2"/>
      <scheme val="minor"/>
    </font>
    <font>
      <b/>
      <sz val="9"/>
      <color theme="0"/>
      <name val="Calibri"/>
      <family val="2"/>
      <scheme val="minor"/>
    </font>
    <font>
      <b/>
      <sz val="9"/>
      <color theme="0"/>
      <name val="Symbol"/>
      <family val="1"/>
      <charset val="2"/>
    </font>
    <font>
      <sz val="8"/>
      <name val="Calibri"/>
      <family val="2"/>
      <scheme val="minor"/>
    </font>
    <font>
      <b/>
      <sz val="10"/>
      <color theme="0"/>
      <name val="Calibri"/>
      <family val="2"/>
      <scheme val="minor"/>
    </font>
    <font>
      <b/>
      <sz val="11"/>
      <name val="Calibri"/>
      <family val="2"/>
      <scheme val="minor"/>
    </font>
    <font>
      <sz val="10"/>
      <name val="Arial"/>
      <family val="2"/>
    </font>
    <font>
      <sz val="11"/>
      <name val="Calibri"/>
      <family val="2"/>
      <scheme val="minor"/>
    </font>
    <font>
      <b/>
      <sz val="9"/>
      <name val="Calibri"/>
      <family val="2"/>
      <scheme val="minor"/>
    </font>
    <font>
      <sz val="9"/>
      <name val="Calibri"/>
      <family val="2"/>
      <scheme val="minor"/>
    </font>
    <font>
      <sz val="42"/>
      <color theme="1"/>
      <name val="Eras Demi ITC"/>
      <family val="2"/>
    </font>
    <font>
      <sz val="12"/>
      <color theme="1"/>
      <name val="Calibri"/>
      <family val="2"/>
      <scheme val="minor"/>
    </font>
    <font>
      <sz val="11"/>
      <color theme="1"/>
      <name val="Calibri"/>
      <family val="2"/>
    </font>
    <font>
      <sz val="12"/>
      <color theme="1"/>
      <name val="Calibri"/>
      <family val="2"/>
    </font>
  </fonts>
  <fills count="6">
    <fill>
      <patternFill patternType="none"/>
    </fill>
    <fill>
      <patternFill patternType="gray125"/>
    </fill>
    <fill>
      <patternFill patternType="solid">
        <fgColor theme="4"/>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59999389629810485"/>
        <bgColor indexed="64"/>
      </patternFill>
    </fill>
  </fills>
  <borders count="53">
    <border>
      <left/>
      <right/>
      <top/>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tint="-0.499984740745262"/>
      </left>
      <right style="medium">
        <color theme="3" tint="-0.499984740745262"/>
      </right>
      <top style="medium">
        <color theme="3" tint="-0.499984740745262"/>
      </top>
      <bottom style="medium">
        <color theme="3" tint="-0.499984740745262"/>
      </bottom>
      <diagonal/>
    </border>
    <border>
      <left style="medium">
        <color theme="3" tint="-0.499984740745262"/>
      </left>
      <right/>
      <top style="medium">
        <color theme="3" tint="-0.499984740745262"/>
      </top>
      <bottom style="hair">
        <color theme="2"/>
      </bottom>
      <diagonal/>
    </border>
    <border>
      <left/>
      <right/>
      <top style="medium">
        <color theme="3" tint="-0.499984740745262"/>
      </top>
      <bottom style="hair">
        <color theme="2"/>
      </bottom>
      <diagonal/>
    </border>
    <border>
      <left/>
      <right style="medium">
        <color theme="3" tint="-0.499984740745262"/>
      </right>
      <top style="medium">
        <color theme="3" tint="-0.499984740745262"/>
      </top>
      <bottom style="hair">
        <color theme="2"/>
      </bottom>
      <diagonal/>
    </border>
    <border>
      <left style="medium">
        <color theme="3" tint="-0.499984740745262"/>
      </left>
      <right/>
      <top style="hair">
        <color theme="2"/>
      </top>
      <bottom style="hair">
        <color theme="2"/>
      </bottom>
      <diagonal/>
    </border>
    <border>
      <left style="medium">
        <color theme="3" tint="-0.499984740745262"/>
      </left>
      <right/>
      <top style="hair">
        <color theme="2"/>
      </top>
      <bottom style="medium">
        <color theme="3" tint="-0.499984740745262"/>
      </bottom>
      <diagonal/>
    </border>
    <border>
      <left style="medium">
        <color theme="3" tint="-0.499984740745262"/>
      </left>
      <right style="medium">
        <color theme="3" tint="-0.499984740745262"/>
      </right>
      <top style="medium">
        <color theme="3" tint="-0.499984740745262"/>
      </top>
      <bottom style="hair">
        <color theme="2"/>
      </bottom>
      <diagonal/>
    </border>
    <border>
      <left style="medium">
        <color theme="3" tint="-0.499984740745262"/>
      </left>
      <right style="medium">
        <color theme="3" tint="-0.499984740745262"/>
      </right>
      <top style="hair">
        <color theme="2"/>
      </top>
      <bottom style="hair">
        <color theme="2"/>
      </bottom>
      <diagonal/>
    </border>
    <border>
      <left style="medium">
        <color theme="3" tint="-0.499984740745262"/>
      </left>
      <right style="medium">
        <color theme="3" tint="-0.499984740745262"/>
      </right>
      <top style="hair">
        <color theme="2"/>
      </top>
      <bottom style="medium">
        <color theme="3" tint="-0.499984740745262"/>
      </bottom>
      <diagonal/>
    </border>
    <border>
      <left style="medium">
        <color theme="3" tint="-0.499984740745262"/>
      </left>
      <right/>
      <top style="medium">
        <color theme="3" tint="-0.499984740745262"/>
      </top>
      <bottom style="medium">
        <color theme="3" tint="-0.499984740745262"/>
      </bottom>
      <diagonal/>
    </border>
    <border>
      <left/>
      <right/>
      <top style="medium">
        <color theme="3" tint="-0.499984740745262"/>
      </top>
      <bottom style="medium">
        <color theme="3" tint="-0.499984740745262"/>
      </bottom>
      <diagonal/>
    </border>
    <border>
      <left/>
      <right style="medium">
        <color theme="3" tint="-0.499984740745262"/>
      </right>
      <top style="medium">
        <color theme="3" tint="-0.499984740745262"/>
      </top>
      <bottom style="medium">
        <color theme="3" tint="-0.499984740745262"/>
      </bottom>
      <diagonal/>
    </border>
    <border>
      <left style="medium">
        <color theme="3" tint="-0.499984740745262"/>
      </left>
      <right/>
      <top style="medium">
        <color theme="3" tint="-0.499984740745262"/>
      </top>
      <bottom/>
      <diagonal/>
    </border>
    <border>
      <left/>
      <right/>
      <top style="medium">
        <color theme="3" tint="-0.499984740745262"/>
      </top>
      <bottom/>
      <diagonal/>
    </border>
    <border>
      <left/>
      <right style="medium">
        <color theme="3" tint="-0.499984740745262"/>
      </right>
      <top style="medium">
        <color theme="3" tint="-0.499984740745262"/>
      </top>
      <bottom/>
      <diagonal/>
    </border>
    <border>
      <left style="medium">
        <color theme="3" tint="-0.499984740745262"/>
      </left>
      <right/>
      <top/>
      <bottom/>
      <diagonal/>
    </border>
    <border>
      <left/>
      <right style="medium">
        <color theme="3" tint="-0.499984740745262"/>
      </right>
      <top/>
      <bottom/>
      <diagonal/>
    </border>
    <border>
      <left style="medium">
        <color theme="3" tint="-0.499984740745262"/>
      </left>
      <right/>
      <top/>
      <bottom style="medium">
        <color theme="3" tint="-0.499984740745262"/>
      </bottom>
      <diagonal/>
    </border>
    <border>
      <left/>
      <right/>
      <top/>
      <bottom style="medium">
        <color theme="3" tint="-0.499984740745262"/>
      </bottom>
      <diagonal/>
    </border>
    <border>
      <left/>
      <right style="medium">
        <color theme="3" tint="-0.499984740745262"/>
      </right>
      <top/>
      <bottom style="medium">
        <color theme="3" tint="-0.499984740745262"/>
      </bottom>
      <diagonal/>
    </border>
    <border>
      <left style="medium">
        <color theme="3" tint="-0.499984740745262"/>
      </left>
      <right style="medium">
        <color theme="3" tint="-0.499984740745262"/>
      </right>
      <top style="medium">
        <color theme="3" tint="-0.499984740745262"/>
      </top>
      <bottom/>
      <diagonal/>
    </border>
    <border>
      <left style="medium">
        <color theme="3" tint="-0.499984740745262"/>
      </left>
      <right style="medium">
        <color theme="3" tint="-0.499984740745262"/>
      </right>
      <top/>
      <bottom/>
      <diagonal/>
    </border>
    <border>
      <left style="medium">
        <color theme="3" tint="-0.499984740745262"/>
      </left>
      <right style="medium">
        <color theme="3" tint="-0.499984740745262"/>
      </right>
      <top/>
      <bottom style="medium">
        <color theme="3" tint="-0.499984740745262"/>
      </bottom>
      <diagonal/>
    </border>
    <border>
      <left style="medium">
        <color theme="3" tint="-0.499984740745262"/>
      </left>
      <right/>
      <top style="medium">
        <color theme="3" tint="-0.499984740745262"/>
      </top>
      <bottom style="hair">
        <color theme="0"/>
      </bottom>
      <diagonal/>
    </border>
    <border>
      <left/>
      <right/>
      <top style="medium">
        <color theme="3" tint="-0.499984740745262"/>
      </top>
      <bottom style="hair">
        <color theme="0"/>
      </bottom>
      <diagonal/>
    </border>
    <border>
      <left/>
      <right style="medium">
        <color theme="3" tint="-0.499984740745262"/>
      </right>
      <top style="medium">
        <color theme="3" tint="-0.499984740745262"/>
      </top>
      <bottom style="hair">
        <color theme="0"/>
      </bottom>
      <diagonal/>
    </border>
    <border>
      <left style="medium">
        <color theme="3" tint="-0.499984740745262"/>
      </left>
      <right/>
      <top style="hair">
        <color theme="0"/>
      </top>
      <bottom style="hair">
        <color theme="0"/>
      </bottom>
      <diagonal/>
    </border>
    <border>
      <left/>
      <right/>
      <top style="hair">
        <color theme="0"/>
      </top>
      <bottom style="hair">
        <color theme="0"/>
      </bottom>
      <diagonal/>
    </border>
    <border>
      <left/>
      <right style="medium">
        <color theme="3" tint="-0.499984740745262"/>
      </right>
      <top style="hair">
        <color theme="0"/>
      </top>
      <bottom style="hair">
        <color theme="0"/>
      </bottom>
      <diagonal/>
    </border>
    <border>
      <left style="medium">
        <color theme="3" tint="-0.499984740745262"/>
      </left>
      <right/>
      <top style="hair">
        <color theme="0"/>
      </top>
      <bottom style="medium">
        <color theme="3" tint="-0.499984740745262"/>
      </bottom>
      <diagonal/>
    </border>
    <border>
      <left/>
      <right/>
      <top style="hair">
        <color theme="0"/>
      </top>
      <bottom style="medium">
        <color theme="3" tint="-0.499984740745262"/>
      </bottom>
      <diagonal/>
    </border>
    <border>
      <left/>
      <right style="medium">
        <color theme="3" tint="-0.499984740745262"/>
      </right>
      <top style="hair">
        <color theme="0"/>
      </top>
      <bottom style="medium">
        <color theme="3" tint="-0.499984740745262"/>
      </bottom>
      <diagonal/>
    </border>
    <border>
      <left style="medium">
        <color theme="3" tint="-0.499984740745262"/>
      </left>
      <right style="medium">
        <color theme="3" tint="-0.499984740745262"/>
      </right>
      <top style="medium">
        <color theme="3" tint="-0.499984740745262"/>
      </top>
      <bottom style="hair">
        <color theme="0"/>
      </bottom>
      <diagonal/>
    </border>
    <border>
      <left style="medium">
        <color theme="3" tint="-0.499984740745262"/>
      </left>
      <right style="medium">
        <color theme="3" tint="-0.499984740745262"/>
      </right>
      <top style="hair">
        <color theme="0"/>
      </top>
      <bottom style="hair">
        <color theme="0"/>
      </bottom>
      <diagonal/>
    </border>
    <border>
      <left style="medium">
        <color theme="3" tint="-0.499984740745262"/>
      </left>
      <right style="medium">
        <color theme="3" tint="-0.499984740745262"/>
      </right>
      <top style="hair">
        <color theme="0"/>
      </top>
      <bottom style="medium">
        <color theme="3" tint="-0.499984740745262"/>
      </bottom>
      <diagonal/>
    </border>
    <border>
      <left style="hair">
        <color theme="0"/>
      </left>
      <right style="hair">
        <color theme="0"/>
      </right>
      <top style="hair">
        <color theme="2"/>
      </top>
      <bottom style="medium">
        <color theme="3" tint="-0.499984740745262"/>
      </bottom>
      <diagonal/>
    </border>
    <border>
      <left style="hair">
        <color theme="0"/>
      </left>
      <right style="hair">
        <color theme="0"/>
      </right>
      <top style="hair">
        <color theme="2"/>
      </top>
      <bottom style="hair">
        <color theme="2"/>
      </bottom>
      <diagonal/>
    </border>
    <border>
      <left style="medium">
        <color theme="3" tint="-0.499984740745262"/>
      </left>
      <right/>
      <top/>
      <bottom style="hair">
        <color theme="0"/>
      </bottom>
      <diagonal/>
    </border>
    <border>
      <left/>
      <right/>
      <top/>
      <bottom style="hair">
        <color theme="0"/>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style="hair">
        <color indexed="64"/>
      </top>
      <bottom/>
      <diagonal/>
    </border>
    <border>
      <left style="hair">
        <color theme="0"/>
      </left>
      <right style="medium">
        <color theme="3" tint="-0.499984740745262"/>
      </right>
      <top style="hair">
        <color theme="2"/>
      </top>
      <bottom style="hair">
        <color theme="2"/>
      </bottom>
      <diagonal/>
    </border>
    <border>
      <left style="hair">
        <color theme="0"/>
      </left>
      <right style="medium">
        <color theme="3" tint="-0.499984740745262"/>
      </right>
      <top style="hair">
        <color theme="2"/>
      </top>
      <bottom style="medium">
        <color theme="3" tint="-0.499984740745262"/>
      </bottom>
      <diagonal/>
    </border>
    <border>
      <left style="medium">
        <color theme="3" tint="-0.499984740745262"/>
      </left>
      <right/>
      <top style="hair">
        <color theme="2"/>
      </top>
      <bottom/>
      <diagonal/>
    </border>
    <border>
      <left style="hair">
        <color theme="0"/>
      </left>
      <right style="hair">
        <color theme="0"/>
      </right>
      <top style="hair">
        <color theme="2"/>
      </top>
      <bottom/>
      <diagonal/>
    </border>
    <border>
      <left style="hair">
        <color theme="0"/>
      </left>
      <right style="medium">
        <color theme="3" tint="-0.499984740745262"/>
      </right>
      <top style="hair">
        <color theme="2"/>
      </top>
      <bottom/>
      <diagonal/>
    </border>
  </borders>
  <cellStyleXfs count="3">
    <xf numFmtId="0" fontId="0" fillId="0" borderId="0"/>
    <xf numFmtId="9" fontId="5" fillId="0" borderId="0" applyFont="0" applyFill="0" applyBorder="0" applyAlignment="0" applyProtection="0"/>
    <xf numFmtId="0" fontId="11" fillId="0" borderId="0"/>
  </cellStyleXfs>
  <cellXfs count="248">
    <xf numFmtId="0" fontId="0" fillId="0" borderId="0" xfId="0"/>
    <xf numFmtId="0" fontId="0" fillId="0" borderId="0" xfId="0" applyAlignment="1">
      <alignment vertical="center"/>
    </xf>
    <xf numFmtId="3" fontId="0" fillId="0" borderId="0" xfId="0" applyNumberFormat="1"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2" fillId="0" borderId="0" xfId="0" quotePrefix="1" applyFont="1" applyAlignment="1">
      <alignment vertical="center"/>
    </xf>
    <xf numFmtId="0" fontId="2" fillId="0" borderId="0" xfId="0" applyFont="1" applyAlignment="1">
      <alignment horizontal="right" vertical="center"/>
    </xf>
    <xf numFmtId="0" fontId="2" fillId="0" borderId="0" xfId="0" applyFont="1" applyAlignment="1">
      <alignment vertical="center"/>
    </xf>
    <xf numFmtId="167" fontId="5" fillId="0" borderId="0" xfId="1" applyNumberFormat="1" applyFont="1" applyBorder="1" applyAlignment="1">
      <alignment horizontal="right" vertical="center" indent="1"/>
    </xf>
    <xf numFmtId="164" fontId="0" fillId="0" borderId="0" xfId="0" applyNumberFormat="1" applyAlignment="1">
      <alignment horizontal="right" vertical="center" indent="1"/>
    </xf>
    <xf numFmtId="165" fontId="0" fillId="0" borderId="0" xfId="0" applyNumberFormat="1" applyAlignment="1">
      <alignment horizontal="right" vertical="center" indent="1"/>
    </xf>
    <xf numFmtId="168" fontId="0" fillId="0" borderId="0" xfId="0" applyNumberFormat="1" applyAlignment="1">
      <alignment horizontal="right" vertical="center" indent="1"/>
    </xf>
    <xf numFmtId="168" fontId="5" fillId="0" borderId="0" xfId="1" applyNumberFormat="1" applyFont="1" applyBorder="1" applyAlignment="1">
      <alignment horizontal="right" vertical="center" indent="1"/>
    </xf>
    <xf numFmtId="165" fontId="0" fillId="0" borderId="0" xfId="0" applyNumberFormat="1" applyAlignment="1">
      <alignment vertical="center"/>
    </xf>
    <xf numFmtId="4" fontId="0" fillId="0" borderId="0" xfId="0" applyNumberFormat="1"/>
    <xf numFmtId="0" fontId="2" fillId="0" borderId="0" xfId="0" quotePrefix="1" applyFont="1" applyAlignment="1">
      <alignment horizontal="left" vertical="center"/>
    </xf>
    <xf numFmtId="17" fontId="0" fillId="0" borderId="26" xfId="0" applyNumberFormat="1" applyBorder="1" applyAlignment="1">
      <alignment horizontal="left" vertical="center" indent="4"/>
    </xf>
    <xf numFmtId="164" fontId="0" fillId="0" borderId="20" xfId="0" applyNumberFormat="1" applyBorder="1" applyAlignment="1">
      <alignment horizontal="right" vertical="center" indent="1"/>
    </xf>
    <xf numFmtId="165" fontId="0" fillId="0" borderId="21" xfId="0" applyNumberFormat="1" applyBorder="1" applyAlignment="1">
      <alignment horizontal="right" vertical="center" indent="1"/>
    </xf>
    <xf numFmtId="165" fontId="5" fillId="0" borderId="0" xfId="1" applyNumberFormat="1" applyFont="1" applyBorder="1" applyAlignment="1">
      <alignment horizontal="right" vertical="center" indent="1"/>
    </xf>
    <xf numFmtId="169" fontId="5" fillId="0" borderId="0" xfId="1" applyNumberFormat="1" applyFont="1" applyBorder="1" applyAlignment="1">
      <alignment horizontal="right" vertical="center" indent="1"/>
    </xf>
    <xf numFmtId="169" fontId="0" fillId="0" borderId="21" xfId="0" applyNumberFormat="1" applyBorder="1" applyAlignment="1">
      <alignment horizontal="right" vertical="center" indent="1"/>
    </xf>
    <xf numFmtId="17" fontId="2" fillId="4" borderId="26" xfId="0" applyNumberFormat="1" applyFont="1" applyFill="1" applyBorder="1" applyAlignment="1">
      <alignment horizontal="left" vertical="center" indent="2"/>
    </xf>
    <xf numFmtId="164" fontId="2" fillId="4" borderId="20" xfId="0" applyNumberFormat="1" applyFont="1" applyFill="1" applyBorder="1" applyAlignment="1">
      <alignment horizontal="right" vertical="center" indent="1"/>
    </xf>
    <xf numFmtId="165" fontId="2" fillId="4" borderId="0" xfId="0" applyNumberFormat="1" applyFont="1" applyFill="1" applyAlignment="1">
      <alignment horizontal="right" vertical="center" indent="1"/>
    </xf>
    <xf numFmtId="164" fontId="2" fillId="4" borderId="0" xfId="0" applyNumberFormat="1" applyFont="1" applyFill="1" applyAlignment="1">
      <alignment horizontal="right" vertical="center" indent="1"/>
    </xf>
    <xf numFmtId="169" fontId="2" fillId="4" borderId="21" xfId="0" applyNumberFormat="1" applyFont="1" applyFill="1" applyBorder="1" applyAlignment="1">
      <alignment horizontal="right" vertical="center" indent="1"/>
    </xf>
    <xf numFmtId="17" fontId="2" fillId="4" borderId="26" xfId="0" quotePrefix="1" applyNumberFormat="1" applyFont="1" applyFill="1" applyBorder="1" applyAlignment="1">
      <alignment horizontal="left" vertical="center" indent="2"/>
    </xf>
    <xf numFmtId="17" fontId="10" fillId="5" borderId="25" xfId="0" applyNumberFormat="1" applyFont="1" applyFill="1" applyBorder="1" applyAlignment="1">
      <alignment horizontal="left" vertical="center"/>
    </xf>
    <xf numFmtId="164" fontId="10" fillId="5" borderId="17" xfId="0" applyNumberFormat="1" applyFont="1" applyFill="1" applyBorder="1" applyAlignment="1">
      <alignment horizontal="right" vertical="center" indent="1"/>
    </xf>
    <xf numFmtId="165" fontId="10" fillId="5" borderId="18" xfId="1" applyNumberFormat="1" applyFont="1" applyFill="1" applyBorder="1" applyAlignment="1">
      <alignment horizontal="right" vertical="center" indent="1"/>
    </xf>
    <xf numFmtId="164" fontId="10" fillId="5" borderId="18" xfId="0" applyNumberFormat="1" applyFont="1" applyFill="1" applyBorder="1" applyAlignment="1">
      <alignment horizontal="right" vertical="center" indent="1"/>
    </xf>
    <xf numFmtId="165" fontId="10" fillId="5" borderId="18" xfId="0" applyNumberFormat="1" applyFont="1" applyFill="1" applyBorder="1" applyAlignment="1">
      <alignment horizontal="right" vertical="center" indent="1"/>
    </xf>
    <xf numFmtId="169" fontId="10" fillId="5" borderId="18" xfId="0" applyNumberFormat="1" applyFont="1" applyFill="1" applyBorder="1" applyAlignment="1">
      <alignment horizontal="right" vertical="center" indent="1"/>
    </xf>
    <xf numFmtId="169" fontId="10" fillId="5" borderId="19" xfId="0" applyNumberFormat="1" applyFont="1" applyFill="1" applyBorder="1" applyAlignment="1">
      <alignment horizontal="right" vertical="center" indent="1"/>
    </xf>
    <xf numFmtId="0" fontId="12" fillId="0" borderId="46" xfId="2" applyFont="1" applyBorder="1" applyAlignment="1">
      <alignment horizontal="left" vertical="justify"/>
    </xf>
    <xf numFmtId="0" fontId="12" fillId="0" borderId="0" xfId="2" applyFont="1" applyAlignment="1">
      <alignment horizontal="left" vertical="justify"/>
    </xf>
    <xf numFmtId="0" fontId="12" fillId="0" borderId="46" xfId="2" applyFont="1" applyBorder="1" applyAlignment="1">
      <alignment horizontal="left" vertical="justify" shrinkToFit="1"/>
    </xf>
    <xf numFmtId="0" fontId="12" fillId="0" borderId="0" xfId="2" applyFont="1" applyAlignment="1">
      <alignment horizontal="left" vertical="justify" shrinkToFit="1"/>
    </xf>
    <xf numFmtId="3" fontId="0" fillId="0" borderId="0" xfId="0" applyNumberFormat="1"/>
    <xf numFmtId="17" fontId="2" fillId="5" borderId="25" xfId="0" applyNumberFormat="1" applyFont="1" applyFill="1" applyBorder="1" applyAlignment="1">
      <alignment horizontal="left" vertical="center"/>
    </xf>
    <xf numFmtId="164" fontId="2" fillId="5" borderId="17" xfId="0" applyNumberFormat="1" applyFont="1" applyFill="1" applyBorder="1" applyAlignment="1">
      <alignment horizontal="right" vertical="center" indent="1"/>
    </xf>
    <xf numFmtId="166" fontId="2" fillId="5" borderId="18" xfId="0" applyNumberFormat="1" applyFont="1" applyFill="1" applyBorder="1" applyAlignment="1">
      <alignment horizontal="right" vertical="center" indent="1"/>
    </xf>
    <xf numFmtId="168" fontId="2" fillId="5" borderId="18" xfId="1" applyNumberFormat="1" applyFont="1" applyFill="1" applyBorder="1" applyAlignment="1">
      <alignment horizontal="right" vertical="center" indent="1"/>
    </xf>
    <xf numFmtId="164" fontId="2" fillId="5" borderId="18" xfId="0" applyNumberFormat="1" applyFont="1" applyFill="1" applyBorder="1" applyAlignment="1">
      <alignment horizontal="right" vertical="center" indent="1"/>
    </xf>
    <xf numFmtId="165" fontId="2" fillId="5" borderId="18" xfId="0" applyNumberFormat="1" applyFont="1" applyFill="1" applyBorder="1" applyAlignment="1">
      <alignment horizontal="right" vertical="center" indent="1"/>
    </xf>
    <xf numFmtId="165" fontId="2" fillId="5" borderId="19" xfId="0" applyNumberFormat="1" applyFont="1" applyFill="1" applyBorder="1" applyAlignment="1">
      <alignment horizontal="right" vertical="center" indent="1"/>
    </xf>
    <xf numFmtId="167" fontId="2" fillId="4" borderId="0" xfId="1" applyNumberFormat="1" applyFont="1" applyFill="1" applyBorder="1" applyAlignment="1">
      <alignment horizontal="right" vertical="center" indent="1"/>
    </xf>
    <xf numFmtId="167" fontId="0" fillId="4" borderId="0" xfId="0" applyNumberFormat="1" applyFill="1" applyAlignment="1">
      <alignment horizontal="right" vertical="center" indent="1"/>
    </xf>
    <xf numFmtId="168" fontId="0" fillId="4" borderId="0" xfId="0" applyNumberFormat="1" applyFill="1" applyAlignment="1">
      <alignment horizontal="right" vertical="center" indent="1"/>
    </xf>
    <xf numFmtId="165" fontId="2" fillId="4" borderId="21" xfId="0" applyNumberFormat="1" applyFont="1" applyFill="1" applyBorder="1" applyAlignment="1">
      <alignment horizontal="right" vertical="center" indent="1"/>
    </xf>
    <xf numFmtId="0" fontId="13" fillId="0" borderId="47" xfId="2" applyFont="1" applyBorder="1" applyAlignment="1">
      <alignment horizontal="left" vertical="center"/>
    </xf>
    <xf numFmtId="0" fontId="14" fillId="0" borderId="45" xfId="2" quotePrefix="1" applyFont="1" applyBorder="1" applyAlignment="1">
      <alignment horizontal="left" vertical="top" wrapText="1"/>
    </xf>
    <xf numFmtId="0" fontId="14" fillId="0" borderId="45" xfId="2" quotePrefix="1" applyFont="1" applyBorder="1" applyAlignment="1">
      <alignment horizontal="left" vertical="justify"/>
    </xf>
    <xf numFmtId="0" fontId="13" fillId="0" borderId="45" xfId="2" quotePrefix="1" applyFont="1" applyBorder="1" applyAlignment="1">
      <alignment horizontal="left" vertical="center"/>
    </xf>
    <xf numFmtId="0" fontId="14" fillId="0" borderId="44" xfId="2" quotePrefix="1" applyFont="1" applyBorder="1" applyAlignment="1">
      <alignment horizontal="left" vertical="top" wrapText="1"/>
    </xf>
    <xf numFmtId="0" fontId="1" fillId="3" borderId="5" xfId="0" quotePrefix="1" applyFont="1" applyFill="1" applyBorder="1" applyAlignment="1">
      <alignment horizontal="center" vertical="center"/>
    </xf>
    <xf numFmtId="0" fontId="1" fillId="3" borderId="1" xfId="0" quotePrefix="1" applyFont="1" applyFill="1" applyBorder="1" applyAlignment="1">
      <alignment horizontal="center" vertical="center"/>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35" xfId="0" quotePrefix="1" applyFont="1" applyFill="1" applyBorder="1" applyAlignment="1">
      <alignment horizontal="center" vertical="center" wrapText="1"/>
    </xf>
    <xf numFmtId="0" fontId="9" fillId="2" borderId="32" xfId="0" applyFont="1" applyFill="1" applyBorder="1" applyAlignment="1">
      <alignment horizontal="center" vertical="center" wrapText="1"/>
    </xf>
    <xf numFmtId="17" fontId="0" fillId="0" borderId="25" xfId="0" applyNumberFormat="1" applyBorder="1" applyAlignment="1">
      <alignment horizontal="center" vertical="center"/>
    </xf>
    <xf numFmtId="3" fontId="0" fillId="0" borderId="17" xfId="0" applyNumberFormat="1" applyBorder="1" applyAlignment="1">
      <alignment horizontal="right" vertical="center" indent="2"/>
    </xf>
    <xf numFmtId="3" fontId="0" fillId="0" borderId="18" xfId="0" applyNumberFormat="1" applyBorder="1" applyAlignment="1">
      <alignment horizontal="right" vertical="center" indent="2"/>
    </xf>
    <xf numFmtId="3" fontId="0" fillId="0" borderId="19" xfId="0" applyNumberFormat="1" applyBorder="1" applyAlignment="1">
      <alignment horizontal="right" vertical="center" indent="2"/>
    </xf>
    <xf numFmtId="17" fontId="0" fillId="0" borderId="26" xfId="0" applyNumberFormat="1" applyBorder="1" applyAlignment="1">
      <alignment horizontal="center" vertical="center"/>
    </xf>
    <xf numFmtId="3" fontId="0" fillId="0" borderId="20" xfId="0" applyNumberFormat="1" applyBorder="1" applyAlignment="1">
      <alignment horizontal="right" vertical="center" indent="2"/>
    </xf>
    <xf numFmtId="3" fontId="0" fillId="0" borderId="0" xfId="0" applyNumberFormat="1" applyAlignment="1">
      <alignment horizontal="right" vertical="center" indent="2"/>
    </xf>
    <xf numFmtId="3" fontId="0" fillId="0" borderId="21" xfId="0" applyNumberFormat="1" applyBorder="1" applyAlignment="1">
      <alignment horizontal="right" vertical="center" indent="2"/>
    </xf>
    <xf numFmtId="17" fontId="2" fillId="4" borderId="27" xfId="0" applyNumberFormat="1" applyFont="1" applyFill="1" applyBorder="1" applyAlignment="1">
      <alignment horizontal="center" vertical="center"/>
    </xf>
    <xf numFmtId="3" fontId="2" fillId="4" borderId="22" xfId="0" applyNumberFormat="1" applyFont="1" applyFill="1" applyBorder="1" applyAlignment="1">
      <alignment horizontal="right" vertical="center" indent="2"/>
    </xf>
    <xf numFmtId="3" fontId="2" fillId="4" borderId="23" xfId="0" applyNumberFormat="1" applyFont="1" applyFill="1" applyBorder="1" applyAlignment="1">
      <alignment horizontal="right" vertical="center" indent="2"/>
    </xf>
    <xf numFmtId="3" fontId="2" fillId="4" borderId="24" xfId="0" applyNumberFormat="1" applyFont="1" applyFill="1" applyBorder="1" applyAlignment="1">
      <alignment horizontal="right" vertical="center" indent="2"/>
    </xf>
    <xf numFmtId="4" fontId="0" fillId="0" borderId="17" xfId="0" applyNumberFormat="1" applyBorder="1" applyAlignment="1">
      <alignment horizontal="right" vertical="center" indent="2"/>
    </xf>
    <xf numFmtId="4" fontId="0" fillId="0" borderId="18" xfId="0" applyNumberFormat="1" applyBorder="1" applyAlignment="1">
      <alignment horizontal="right" vertical="center" indent="2"/>
    </xf>
    <xf numFmtId="4" fontId="0" fillId="0" borderId="19" xfId="0" applyNumberFormat="1" applyBorder="1" applyAlignment="1">
      <alignment horizontal="right" vertical="center" indent="2"/>
    </xf>
    <xf numFmtId="4" fontId="0" fillId="0" borderId="20" xfId="0" applyNumberFormat="1" applyBorder="1" applyAlignment="1">
      <alignment horizontal="right" vertical="center" indent="2"/>
    </xf>
    <xf numFmtId="4" fontId="0" fillId="0" borderId="0" xfId="0" applyNumberFormat="1" applyAlignment="1">
      <alignment horizontal="right" vertical="center" indent="2"/>
    </xf>
    <xf numFmtId="4" fontId="0" fillId="0" borderId="21" xfId="0" applyNumberFormat="1" applyBorder="1" applyAlignment="1">
      <alignment horizontal="right" vertical="center" indent="2"/>
    </xf>
    <xf numFmtId="4" fontId="2" fillId="4" borderId="22" xfId="0" applyNumberFormat="1" applyFont="1" applyFill="1" applyBorder="1" applyAlignment="1">
      <alignment horizontal="right" vertical="center" indent="2"/>
    </xf>
    <xf numFmtId="4" fontId="2" fillId="4" borderId="23" xfId="0" applyNumberFormat="1" applyFont="1" applyFill="1" applyBorder="1" applyAlignment="1">
      <alignment horizontal="right" vertical="center" indent="2"/>
    </xf>
    <xf numFmtId="4" fontId="2" fillId="4" borderId="24" xfId="0" applyNumberFormat="1" applyFont="1" applyFill="1" applyBorder="1" applyAlignment="1">
      <alignment horizontal="right" vertical="center" indent="2"/>
    </xf>
    <xf numFmtId="17" fontId="0" fillId="0" borderId="25" xfId="0" quotePrefix="1" applyNumberFormat="1" applyBorder="1" applyAlignment="1">
      <alignment horizontal="center" vertical="center"/>
    </xf>
    <xf numFmtId="164" fontId="0" fillId="0" borderId="20" xfId="0" applyNumberFormat="1" applyBorder="1" applyAlignment="1">
      <alignment horizontal="right" vertical="center" indent="2"/>
    </xf>
    <xf numFmtId="164" fontId="0" fillId="0" borderId="0" xfId="0" applyNumberFormat="1" applyAlignment="1">
      <alignment horizontal="right" vertical="center" indent="2"/>
    </xf>
    <xf numFmtId="164" fontId="0" fillId="0" borderId="21" xfId="0" applyNumberFormat="1" applyBorder="1" applyAlignment="1">
      <alignment horizontal="right" vertical="center" indent="2"/>
    </xf>
    <xf numFmtId="17" fontId="0" fillId="0" borderId="26" xfId="0" quotePrefix="1" applyNumberFormat="1" applyBorder="1" applyAlignment="1">
      <alignment horizontal="center" vertical="center"/>
    </xf>
    <xf numFmtId="17" fontId="1" fillId="2" borderId="27" xfId="0" quotePrefix="1" applyNumberFormat="1" applyFont="1" applyFill="1" applyBorder="1" applyAlignment="1">
      <alignment horizontal="center" vertical="center"/>
    </xf>
    <xf numFmtId="164" fontId="1" fillId="2" borderId="22" xfId="0" applyNumberFormat="1" applyFont="1" applyFill="1" applyBorder="1" applyAlignment="1">
      <alignment horizontal="right" vertical="center" indent="2"/>
    </xf>
    <xf numFmtId="164" fontId="1" fillId="2" borderId="23" xfId="0" applyNumberFormat="1" applyFont="1" applyFill="1" applyBorder="1" applyAlignment="1">
      <alignment horizontal="right" vertical="center" indent="2"/>
    </xf>
    <xf numFmtId="164" fontId="1" fillId="2" borderId="24" xfId="0" applyNumberFormat="1" applyFont="1" applyFill="1" applyBorder="1" applyAlignment="1">
      <alignment horizontal="right" vertical="center" indent="2"/>
    </xf>
    <xf numFmtId="165" fontId="0" fillId="0" borderId="17" xfId="0" applyNumberFormat="1" applyBorder="1" applyAlignment="1">
      <alignment horizontal="right" vertical="center" indent="2"/>
    </xf>
    <xf numFmtId="165" fontId="0" fillId="0" borderId="18" xfId="0" applyNumberFormat="1" applyBorder="1" applyAlignment="1">
      <alignment horizontal="right" vertical="center" indent="2"/>
    </xf>
    <xf numFmtId="165" fontId="0" fillId="0" borderId="19" xfId="0" applyNumberFormat="1" applyBorder="1" applyAlignment="1">
      <alignment horizontal="right" vertical="center" indent="2"/>
    </xf>
    <xf numFmtId="165" fontId="0" fillId="0" borderId="20" xfId="0" applyNumberFormat="1" applyBorder="1" applyAlignment="1">
      <alignment horizontal="right" vertical="center" indent="2"/>
    </xf>
    <xf numFmtId="165" fontId="0" fillId="0" borderId="0" xfId="0" applyNumberFormat="1" applyAlignment="1">
      <alignment horizontal="right" vertical="center" indent="2"/>
    </xf>
    <xf numFmtId="165" fontId="0" fillId="0" borderId="21" xfId="0" applyNumberFormat="1" applyBorder="1" applyAlignment="1">
      <alignment horizontal="right" vertical="center" indent="2"/>
    </xf>
    <xf numFmtId="165" fontId="1" fillId="2" borderId="22" xfId="0" applyNumberFormat="1" applyFont="1" applyFill="1" applyBorder="1" applyAlignment="1">
      <alignment horizontal="right" vertical="center" indent="2"/>
    </xf>
    <xf numFmtId="165" fontId="1" fillId="2" borderId="23" xfId="0" applyNumberFormat="1" applyFont="1" applyFill="1" applyBorder="1" applyAlignment="1">
      <alignment horizontal="right" vertical="center" indent="2"/>
    </xf>
    <xf numFmtId="165" fontId="1" fillId="2" borderId="24" xfId="0" applyNumberFormat="1" applyFont="1" applyFill="1" applyBorder="1" applyAlignment="1">
      <alignment horizontal="right" vertical="center" indent="2"/>
    </xf>
    <xf numFmtId="17" fontId="1" fillId="2" borderId="25" xfId="0" applyNumberFormat="1" applyFont="1" applyFill="1" applyBorder="1" applyAlignment="1">
      <alignment horizontal="left" vertical="center"/>
    </xf>
    <xf numFmtId="164" fontId="1" fillId="2" borderId="17" xfId="0" applyNumberFormat="1" applyFont="1" applyFill="1" applyBorder="1" applyAlignment="1">
      <alignment horizontal="right" vertical="center" indent="2"/>
    </xf>
    <xf numFmtId="164" fontId="1" fillId="2" borderId="18" xfId="0" applyNumberFormat="1" applyFont="1" applyFill="1" applyBorder="1" applyAlignment="1">
      <alignment horizontal="right" vertical="center" indent="2"/>
    </xf>
    <xf numFmtId="164" fontId="1" fillId="2" borderId="19" xfId="0" applyNumberFormat="1" applyFont="1" applyFill="1" applyBorder="1" applyAlignment="1">
      <alignment horizontal="right" vertical="center" indent="2"/>
    </xf>
    <xf numFmtId="17" fontId="2" fillId="4" borderId="26" xfId="0" applyNumberFormat="1" applyFont="1" applyFill="1" applyBorder="1" applyAlignment="1">
      <alignment horizontal="left" vertical="center" indent="1"/>
    </xf>
    <xf numFmtId="164" fontId="2" fillId="4" borderId="20" xfId="0" applyNumberFormat="1" applyFont="1" applyFill="1" applyBorder="1" applyAlignment="1">
      <alignment horizontal="right" vertical="center" indent="2"/>
    </xf>
    <xf numFmtId="164" fontId="2" fillId="4" borderId="0" xfId="0" applyNumberFormat="1" applyFont="1" applyFill="1" applyAlignment="1">
      <alignment horizontal="right" vertical="center" indent="2"/>
    </xf>
    <xf numFmtId="164" fontId="2" fillId="4" borderId="21" xfId="0" applyNumberFormat="1" applyFont="1" applyFill="1" applyBorder="1" applyAlignment="1">
      <alignment horizontal="right" vertical="center" indent="2"/>
    </xf>
    <xf numFmtId="17" fontId="0" fillId="0" borderId="26" xfId="0" applyNumberFormat="1" applyBorder="1" applyAlignment="1">
      <alignment horizontal="left" vertical="center" indent="2"/>
    </xf>
    <xf numFmtId="165" fontId="1" fillId="2" borderId="17" xfId="0" applyNumberFormat="1" applyFont="1" applyFill="1" applyBorder="1" applyAlignment="1">
      <alignment horizontal="right" vertical="center" indent="2"/>
    </xf>
    <xf numFmtId="165" fontId="1" fillId="2" borderId="18" xfId="0" applyNumberFormat="1" applyFont="1" applyFill="1" applyBorder="1" applyAlignment="1">
      <alignment horizontal="right" vertical="center" indent="2"/>
    </xf>
    <xf numFmtId="165" fontId="1" fillId="2" borderId="19" xfId="0" applyNumberFormat="1" applyFont="1" applyFill="1" applyBorder="1" applyAlignment="1">
      <alignment horizontal="right" vertical="center" indent="2"/>
    </xf>
    <xf numFmtId="165" fontId="2" fillId="4" borderId="20" xfId="0" applyNumberFormat="1" applyFont="1" applyFill="1" applyBorder="1" applyAlignment="1">
      <alignment horizontal="right" vertical="center" indent="2"/>
    </xf>
    <xf numFmtId="165" fontId="2" fillId="4" borderId="0" xfId="0" applyNumberFormat="1" applyFont="1" applyFill="1" applyAlignment="1">
      <alignment horizontal="right" vertical="center" indent="2"/>
    </xf>
    <xf numFmtId="165" fontId="2" fillId="4" borderId="21" xfId="0" applyNumberFormat="1" applyFont="1" applyFill="1" applyBorder="1" applyAlignment="1">
      <alignment horizontal="right" vertical="center" indent="2"/>
    </xf>
    <xf numFmtId="0" fontId="1" fillId="3" borderId="14" xfId="0" quotePrefix="1" applyFont="1" applyFill="1" applyBorder="1" applyAlignment="1">
      <alignment horizontal="left" vertical="center"/>
    </xf>
    <xf numFmtId="0" fontId="1" fillId="3" borderId="15" xfId="0" quotePrefix="1" applyFont="1" applyFill="1" applyBorder="1" applyAlignment="1">
      <alignment horizontal="left" vertical="center"/>
    </xf>
    <xf numFmtId="0" fontId="1" fillId="3" borderId="16" xfId="0" quotePrefix="1" applyFont="1" applyFill="1" applyBorder="1" applyAlignment="1">
      <alignment horizontal="left" vertical="center"/>
    </xf>
    <xf numFmtId="170" fontId="0" fillId="0" borderId="17" xfId="0" applyNumberFormat="1" applyBorder="1" applyAlignment="1">
      <alignment horizontal="right" vertical="center" indent="2"/>
    </xf>
    <xf numFmtId="170" fontId="0" fillId="0" borderId="18" xfId="0" applyNumberFormat="1" applyBorder="1" applyAlignment="1">
      <alignment horizontal="right" vertical="center" indent="2"/>
    </xf>
    <xf numFmtId="170" fontId="0" fillId="0" borderId="19" xfId="0" applyNumberFormat="1" applyBorder="1" applyAlignment="1">
      <alignment horizontal="right" vertical="center" indent="2"/>
    </xf>
    <xf numFmtId="170" fontId="0" fillId="0" borderId="20" xfId="0" applyNumberFormat="1" applyBorder="1" applyAlignment="1">
      <alignment horizontal="right" vertical="center" indent="2"/>
    </xf>
    <xf numFmtId="170" fontId="0" fillId="0" borderId="21" xfId="0" applyNumberFormat="1" applyBorder="1" applyAlignment="1">
      <alignment horizontal="right" vertical="center" indent="2"/>
    </xf>
    <xf numFmtId="170" fontId="2" fillId="4" borderId="22" xfId="0" applyNumberFormat="1" applyFont="1" applyFill="1" applyBorder="1" applyAlignment="1">
      <alignment horizontal="right" vertical="center" indent="2"/>
    </xf>
    <xf numFmtId="170" fontId="2" fillId="4" borderId="23" xfId="0" applyNumberFormat="1" applyFont="1" applyFill="1" applyBorder="1" applyAlignment="1">
      <alignment horizontal="right" vertical="center" indent="2"/>
    </xf>
    <xf numFmtId="170" fontId="2" fillId="4" borderId="24" xfId="0" applyNumberFormat="1" applyFont="1" applyFill="1" applyBorder="1" applyAlignment="1">
      <alignment horizontal="right" vertical="center" indent="2"/>
    </xf>
    <xf numFmtId="170" fontId="0" fillId="0" borderId="0" xfId="0" applyNumberFormat="1"/>
    <xf numFmtId="164" fontId="0" fillId="0" borderId="0" xfId="0" applyNumberFormat="1" applyAlignment="1">
      <alignment vertical="center"/>
    </xf>
    <xf numFmtId="168" fontId="0" fillId="0" borderId="0" xfId="1" applyNumberFormat="1" applyFont="1" applyAlignment="1">
      <alignment vertical="center"/>
    </xf>
    <xf numFmtId="168" fontId="0" fillId="0" borderId="0" xfId="1" applyNumberFormat="1" applyFont="1"/>
    <xf numFmtId="17" fontId="0" fillId="0" borderId="27" xfId="0" applyNumberFormat="1" applyBorder="1" applyAlignment="1">
      <alignment horizontal="left" vertical="center" indent="4"/>
    </xf>
    <xf numFmtId="164" fontId="0" fillId="0" borderId="22" xfId="0" applyNumberFormat="1" applyBorder="1" applyAlignment="1">
      <alignment horizontal="right" vertical="center" indent="1"/>
    </xf>
    <xf numFmtId="167" fontId="5" fillId="0" borderId="23" xfId="1" applyNumberFormat="1" applyFont="1" applyBorder="1" applyAlignment="1">
      <alignment horizontal="right" vertical="center" indent="1"/>
    </xf>
    <xf numFmtId="168" fontId="5" fillId="0" borderId="23" xfId="1" applyNumberFormat="1" applyFont="1" applyBorder="1" applyAlignment="1">
      <alignment horizontal="right" vertical="center" indent="1"/>
    </xf>
    <xf numFmtId="164" fontId="0" fillId="0" borderId="23" xfId="0" applyNumberFormat="1" applyBorder="1" applyAlignment="1">
      <alignment horizontal="right" vertical="center" indent="1"/>
    </xf>
    <xf numFmtId="165" fontId="0" fillId="0" borderId="23" xfId="0" applyNumberFormat="1" applyBorder="1" applyAlignment="1">
      <alignment horizontal="right" vertical="center" indent="1"/>
    </xf>
    <xf numFmtId="165" fontId="0" fillId="0" borderId="24" xfId="0" applyNumberFormat="1" applyBorder="1" applyAlignment="1">
      <alignment horizontal="right" vertical="center" indent="1"/>
    </xf>
    <xf numFmtId="0" fontId="15" fillId="0" borderId="0" xfId="0" applyFont="1"/>
    <xf numFmtId="0" fontId="15" fillId="0" borderId="0" xfId="0" quotePrefix="1" applyFont="1" applyAlignment="1">
      <alignment horizontal="left"/>
    </xf>
    <xf numFmtId="0" fontId="0" fillId="0" borderId="0" xfId="0" applyAlignment="1">
      <alignment horizontal="justify" vertical="top" wrapText="1"/>
    </xf>
    <xf numFmtId="0" fontId="0" fillId="0" borderId="0" xfId="0" applyAlignment="1">
      <alignment horizontal="justify"/>
    </xf>
    <xf numFmtId="0" fontId="12" fillId="0" borderId="0" xfId="0" applyFont="1" applyAlignment="1">
      <alignment vertical="center"/>
    </xf>
    <xf numFmtId="164" fontId="12" fillId="0" borderId="20" xfId="0" applyNumberFormat="1" applyFont="1" applyBorder="1" applyAlignment="1">
      <alignment horizontal="right" vertical="center" indent="2"/>
    </xf>
    <xf numFmtId="164" fontId="12" fillId="0" borderId="21" xfId="0" applyNumberFormat="1" applyFont="1" applyBorder="1" applyAlignment="1">
      <alignment horizontal="right" vertical="center" indent="2"/>
    </xf>
    <xf numFmtId="164" fontId="12" fillId="0" borderId="17" xfId="0" applyNumberFormat="1" applyFont="1" applyBorder="1" applyAlignment="1">
      <alignment horizontal="right" vertical="center" indent="2"/>
    </xf>
    <xf numFmtId="164" fontId="12" fillId="0" borderId="18" xfId="0" applyNumberFormat="1" applyFont="1" applyBorder="1" applyAlignment="1">
      <alignment horizontal="right" vertical="center" indent="2"/>
    </xf>
    <xf numFmtId="164" fontId="12" fillId="0" borderId="19" xfId="0" applyNumberFormat="1" applyFont="1" applyBorder="1" applyAlignment="1">
      <alignment horizontal="right" vertical="center" indent="2"/>
    </xf>
    <xf numFmtId="0" fontId="0" fillId="0" borderId="25" xfId="0" quotePrefix="1" applyBorder="1" applyAlignment="1">
      <alignment horizontal="left"/>
    </xf>
    <xf numFmtId="0" fontId="0" fillId="0" borderId="26" xfId="0" quotePrefix="1" applyBorder="1" applyAlignment="1">
      <alignment horizontal="left"/>
    </xf>
    <xf numFmtId="0" fontId="0" fillId="0" borderId="26" xfId="0" applyBorder="1"/>
    <xf numFmtId="164" fontId="10" fillId="4" borderId="22" xfId="0" applyNumberFormat="1" applyFont="1" applyFill="1" applyBorder="1" applyAlignment="1">
      <alignment horizontal="right" vertical="center" indent="2"/>
    </xf>
    <xf numFmtId="164" fontId="10" fillId="4" borderId="23" xfId="0" applyNumberFormat="1" applyFont="1" applyFill="1" applyBorder="1" applyAlignment="1">
      <alignment horizontal="right" vertical="center" indent="2"/>
    </xf>
    <xf numFmtId="164" fontId="10" fillId="4" borderId="24" xfId="0" applyNumberFormat="1" applyFont="1" applyFill="1" applyBorder="1" applyAlignment="1">
      <alignment horizontal="right" vertical="center" indent="2"/>
    </xf>
    <xf numFmtId="17" fontId="10" fillId="4" borderId="27" xfId="0" applyNumberFormat="1" applyFont="1" applyFill="1" applyBorder="1" applyAlignment="1">
      <alignment vertical="center"/>
    </xf>
    <xf numFmtId="165" fontId="12" fillId="0" borderId="17" xfId="0" applyNumberFormat="1" applyFont="1" applyBorder="1" applyAlignment="1">
      <alignment horizontal="right" vertical="center" indent="2"/>
    </xf>
    <xf numFmtId="165" fontId="12" fillId="0" borderId="18" xfId="0" applyNumberFormat="1" applyFont="1" applyBorder="1" applyAlignment="1">
      <alignment horizontal="right" vertical="center" indent="2"/>
    </xf>
    <xf numFmtId="165" fontId="12" fillId="0" borderId="19" xfId="0" applyNumberFormat="1" applyFont="1" applyBorder="1" applyAlignment="1">
      <alignment horizontal="right" vertical="center" indent="2"/>
    </xf>
    <xf numFmtId="165" fontId="12" fillId="0" borderId="20" xfId="0" applyNumberFormat="1" applyFont="1" applyBorder="1" applyAlignment="1">
      <alignment horizontal="right" vertical="center" indent="2"/>
    </xf>
    <xf numFmtId="165" fontId="12" fillId="0" borderId="21" xfId="0" applyNumberFormat="1" applyFont="1" applyBorder="1" applyAlignment="1">
      <alignment horizontal="right" vertical="center" indent="2"/>
    </xf>
    <xf numFmtId="165" fontId="10" fillId="4" borderId="22" xfId="0" applyNumberFormat="1" applyFont="1" applyFill="1" applyBorder="1" applyAlignment="1">
      <alignment horizontal="right" vertical="center" indent="2"/>
    </xf>
    <xf numFmtId="165" fontId="10" fillId="4" borderId="23" xfId="0" applyNumberFormat="1" applyFont="1" applyFill="1" applyBorder="1" applyAlignment="1">
      <alignment horizontal="right" vertical="center" indent="2"/>
    </xf>
    <xf numFmtId="165" fontId="10" fillId="4" borderId="24" xfId="0" applyNumberFormat="1" applyFont="1" applyFill="1" applyBorder="1" applyAlignment="1">
      <alignment horizontal="right" vertical="center" indent="2"/>
    </xf>
    <xf numFmtId="0" fontId="6" fillId="2" borderId="36" xfId="0" quotePrefix="1" applyFont="1" applyFill="1" applyBorder="1" applyAlignment="1">
      <alignment horizontal="center" vertical="center" wrapText="1"/>
    </xf>
    <xf numFmtId="0" fontId="16" fillId="0" borderId="0" xfId="0" applyFont="1" applyAlignment="1">
      <alignment horizontal="justify" vertical="top" wrapText="1"/>
    </xf>
    <xf numFmtId="0" fontId="16" fillId="0" borderId="0" xfId="0" applyFont="1" applyAlignment="1">
      <alignment horizontal="justify"/>
    </xf>
    <xf numFmtId="0" fontId="0" fillId="0" borderId="15" xfId="0" applyBorder="1" applyAlignment="1">
      <alignment horizontal="center" vertical="center"/>
    </xf>
    <xf numFmtId="0" fontId="0" fillId="0" borderId="15" xfId="0" applyBorder="1" applyAlignment="1">
      <alignment horizontal="center" vertical="center" wrapText="1"/>
    </xf>
    <xf numFmtId="17" fontId="0" fillId="0" borderId="27" xfId="0" applyNumberFormat="1" applyBorder="1" applyAlignment="1">
      <alignment horizontal="left" vertical="center" indent="2"/>
    </xf>
    <xf numFmtId="164" fontId="0" fillId="0" borderId="22" xfId="0" applyNumberFormat="1" applyBorder="1" applyAlignment="1">
      <alignment horizontal="right" vertical="center" indent="2"/>
    </xf>
    <xf numFmtId="164" fontId="0" fillId="0" borderId="23" xfId="0" applyNumberFormat="1" applyBorder="1" applyAlignment="1">
      <alignment horizontal="right" vertical="center" indent="2"/>
    </xf>
    <xf numFmtId="164" fontId="0" fillId="0" borderId="24" xfId="0" applyNumberFormat="1" applyBorder="1" applyAlignment="1">
      <alignment horizontal="right" vertical="center" indent="2"/>
    </xf>
    <xf numFmtId="165" fontId="0" fillId="0" borderId="22" xfId="0" applyNumberFormat="1" applyBorder="1" applyAlignment="1">
      <alignment horizontal="right" vertical="center" indent="2"/>
    </xf>
    <xf numFmtId="165" fontId="0" fillId="0" borderId="23" xfId="0" applyNumberFormat="1" applyBorder="1" applyAlignment="1">
      <alignment horizontal="right" vertical="center" indent="2"/>
    </xf>
    <xf numFmtId="165" fontId="0" fillId="0" borderId="24" xfId="0" applyNumberFormat="1" applyBorder="1" applyAlignment="1">
      <alignment horizontal="right" vertical="center" indent="2"/>
    </xf>
    <xf numFmtId="0" fontId="4" fillId="0" borderId="0" xfId="0" quotePrefix="1" applyFont="1" applyAlignment="1">
      <alignment horizontal="left" vertical="center"/>
    </xf>
    <xf numFmtId="170" fontId="0" fillId="0" borderId="0" xfId="0" applyNumberFormat="1" applyAlignment="1">
      <alignment horizontal="right" vertical="center" indent="2"/>
    </xf>
    <xf numFmtId="164" fontId="12" fillId="0" borderId="0" xfId="0" applyNumberFormat="1" applyFont="1" applyAlignment="1">
      <alignment horizontal="right" vertical="center" indent="2"/>
    </xf>
    <xf numFmtId="165" fontId="12" fillId="0" borderId="0" xfId="0" applyNumberFormat="1" applyFont="1" applyAlignment="1">
      <alignment horizontal="right" vertical="center" indent="2"/>
    </xf>
    <xf numFmtId="169" fontId="2" fillId="4" borderId="0" xfId="0" applyNumberFormat="1" applyFont="1" applyFill="1" applyAlignment="1">
      <alignment horizontal="right" vertical="center" indent="1"/>
    </xf>
    <xf numFmtId="165" fontId="5" fillId="0" borderId="23" xfId="1" applyNumberFormat="1" applyFont="1" applyBorder="1" applyAlignment="1">
      <alignment horizontal="right" vertical="center" indent="1"/>
    </xf>
    <xf numFmtId="169" fontId="5" fillId="0" borderId="23" xfId="1" applyNumberFormat="1" applyFont="1" applyBorder="1" applyAlignment="1">
      <alignment horizontal="right" vertical="center" indent="1"/>
    </xf>
    <xf numFmtId="169" fontId="0" fillId="0" borderId="24" xfId="0" applyNumberFormat="1" applyBorder="1" applyAlignment="1">
      <alignment horizontal="right" vertical="center" indent="1"/>
    </xf>
    <xf numFmtId="0" fontId="0" fillId="0" borderId="0" xfId="0" quotePrefix="1" applyAlignment="1">
      <alignment horizontal="left"/>
    </xf>
    <xf numFmtId="0" fontId="16" fillId="0" borderId="0" xfId="0" quotePrefix="1" applyFont="1" applyAlignment="1">
      <alignment horizontal="left" vertical="top" wrapText="1"/>
    </xf>
    <xf numFmtId="0" fontId="0" fillId="0" borderId="0" xfId="0" quotePrefix="1" applyAlignment="1">
      <alignment horizontal="left" vertical="top" wrapText="1"/>
    </xf>
    <xf numFmtId="0" fontId="2" fillId="0" borderId="0" xfId="0" quotePrefix="1" applyFont="1" applyAlignment="1">
      <alignment horizontal="right" vertical="center"/>
    </xf>
    <xf numFmtId="0" fontId="0" fillId="0" borderId="0" xfId="0" quotePrefix="1" applyAlignment="1">
      <alignment horizontal="left" vertical="center" wrapText="1"/>
    </xf>
    <xf numFmtId="0" fontId="0" fillId="0" borderId="0" xfId="0" applyAlignment="1">
      <alignment horizontal="center"/>
    </xf>
    <xf numFmtId="0" fontId="0" fillId="0" borderId="0" xfId="0" quotePrefix="1" applyAlignment="1">
      <alignment horizontal="center"/>
    </xf>
    <xf numFmtId="0" fontId="1" fillId="3" borderId="14" xfId="0" quotePrefix="1" applyFont="1" applyFill="1" applyBorder="1" applyAlignment="1">
      <alignment horizontal="left" vertical="center" indent="1"/>
    </xf>
    <xf numFmtId="0" fontId="1" fillId="3" borderId="15" xfId="0" quotePrefix="1" applyFont="1" applyFill="1" applyBorder="1" applyAlignment="1">
      <alignment horizontal="left" vertical="center" indent="1"/>
    </xf>
    <xf numFmtId="0" fontId="1" fillId="3" borderId="16" xfId="0" quotePrefix="1" applyFont="1" applyFill="1" applyBorder="1" applyAlignment="1">
      <alignment horizontal="left" vertical="center" inden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41"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3" borderId="2" xfId="0" quotePrefix="1" applyFont="1" applyFill="1" applyBorder="1" applyAlignment="1">
      <alignment horizontal="left" vertical="center" indent="1"/>
    </xf>
    <xf numFmtId="0" fontId="1" fillId="3" borderId="3" xfId="0" quotePrefix="1" applyFont="1" applyFill="1" applyBorder="1" applyAlignment="1">
      <alignment horizontal="left" vertical="center" indent="1"/>
    </xf>
    <xf numFmtId="0" fontId="1" fillId="3" borderId="4" xfId="0" quotePrefix="1" applyFont="1" applyFill="1" applyBorder="1" applyAlignment="1">
      <alignment horizontal="left" vertical="center" indent="1"/>
    </xf>
    <xf numFmtId="0" fontId="1" fillId="3" borderId="14" xfId="0" quotePrefix="1" applyFont="1" applyFill="1" applyBorder="1" applyAlignment="1">
      <alignment horizontal="left" vertical="center"/>
    </xf>
    <xf numFmtId="0" fontId="1" fillId="3" borderId="15" xfId="0" quotePrefix="1" applyFont="1" applyFill="1" applyBorder="1" applyAlignment="1">
      <alignment horizontal="left" vertical="center"/>
    </xf>
    <xf numFmtId="0" fontId="1" fillId="3" borderId="16" xfId="0" quotePrefix="1" applyFont="1" applyFill="1" applyBorder="1" applyAlignment="1">
      <alignment horizontal="left"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6" fillId="2" borderId="29" xfId="0" quotePrefix="1"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2"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28" xfId="0" applyFont="1" applyFill="1" applyBorder="1" applyAlignment="1">
      <alignment horizontal="center" vertical="center"/>
    </xf>
    <xf numFmtId="0" fontId="6" fillId="2" borderId="33"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1"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9" fillId="2" borderId="32" xfId="0" quotePrefix="1"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29" xfId="0" quotePrefix="1" applyFont="1" applyFill="1" applyBorder="1" applyAlignment="1">
      <alignment horizontal="center"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6" fillId="2" borderId="28" xfId="0" quotePrefix="1" applyFont="1" applyFill="1" applyBorder="1" applyAlignment="1">
      <alignment horizontal="center" vertical="center"/>
    </xf>
    <xf numFmtId="0" fontId="1" fillId="2" borderId="3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39" xfId="0" applyFont="1" applyFill="1" applyBorder="1" applyAlignment="1">
      <alignment horizontal="center" vertical="center" wrapText="1"/>
    </xf>
  </cellXfs>
  <cellStyles count="3">
    <cellStyle name="Normal" xfId="0" builtinId="0"/>
    <cellStyle name="Normal_BEPS" xfId="2" xr:uid="{05A630B9-54A7-40DA-8D63-C187D5537B2E}"/>
    <cellStyle name="Porcentagem" xfId="1" builtinId="5"/>
  </cellStyles>
  <dxfs count="0"/>
  <tableStyles count="1" defaultTableStyle="TableStyleMedium2" defaultPivotStyle="PivotStyleLight16">
    <tableStyle name="Invisible" pivot="0" table="0" count="0" xr9:uid="{221191FE-BCFF-4009-A7E6-95D565697BE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hartsheet" Target="chartsheets/sheet4.xml"/><Relationship Id="rId18" Type="http://schemas.openxmlformats.org/officeDocument/2006/relationships/worksheet" Target="worksheets/sheet12.xml"/><Relationship Id="rId26" Type="http://schemas.openxmlformats.org/officeDocument/2006/relationships/worksheet" Target="worksheets/sheet17.xml"/><Relationship Id="rId39" Type="http://schemas.openxmlformats.org/officeDocument/2006/relationships/externalLink" Target="externalLinks/externalLink5.xml"/><Relationship Id="rId21" Type="http://schemas.openxmlformats.org/officeDocument/2006/relationships/chartsheet" Target="chartsheets/sheet8.xml"/><Relationship Id="rId34" Type="http://schemas.openxmlformats.org/officeDocument/2006/relationships/worksheet" Target="worksheets/sheet23.xml"/><Relationship Id="rId42" Type="http://schemas.openxmlformats.org/officeDocument/2006/relationships/externalLink" Target="externalLinks/externalLink8.xml"/><Relationship Id="rId47" Type="http://schemas.openxmlformats.org/officeDocument/2006/relationships/styles" Target="styles.xml"/><Relationship Id="rId7" Type="http://schemas.openxmlformats.org/officeDocument/2006/relationships/worksheet" Target="worksheets/sheet5.xml"/><Relationship Id="rId2" Type="http://schemas.openxmlformats.org/officeDocument/2006/relationships/worksheet" Target="worksheets/sheet2.xml"/><Relationship Id="rId16" Type="http://schemas.openxmlformats.org/officeDocument/2006/relationships/chartsheet" Target="chartsheets/sheet6.xml"/><Relationship Id="rId29" Type="http://schemas.openxmlformats.org/officeDocument/2006/relationships/chartsheet" Target="chartsheets/sheet11.xml"/><Relationship Id="rId11" Type="http://schemas.openxmlformats.org/officeDocument/2006/relationships/worksheet" Target="worksheets/sheet8.xml"/><Relationship Id="rId24" Type="http://schemas.openxmlformats.org/officeDocument/2006/relationships/chartsheet" Target="chartsheets/sheet9.xml"/><Relationship Id="rId32" Type="http://schemas.openxmlformats.org/officeDocument/2006/relationships/worksheet" Target="worksheets/sheet21.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5" Type="http://schemas.openxmlformats.org/officeDocument/2006/relationships/worksheet" Target="worksheets/sheet4.xml"/><Relationship Id="rId15" Type="http://schemas.openxmlformats.org/officeDocument/2006/relationships/worksheet" Target="worksheets/sheet10.xml"/><Relationship Id="rId23" Type="http://schemas.openxmlformats.org/officeDocument/2006/relationships/worksheet" Target="worksheets/sheet15.xml"/><Relationship Id="rId28" Type="http://schemas.openxmlformats.org/officeDocument/2006/relationships/worksheet" Target="worksheets/sheet18.xml"/><Relationship Id="rId36" Type="http://schemas.openxmlformats.org/officeDocument/2006/relationships/externalLink" Target="externalLinks/externalLink2.xml"/><Relationship Id="rId49" Type="http://schemas.openxmlformats.org/officeDocument/2006/relationships/calcChain" Target="calcChain.xml"/><Relationship Id="rId10" Type="http://schemas.openxmlformats.org/officeDocument/2006/relationships/worksheet" Target="worksheets/sheet7.xml"/><Relationship Id="rId19" Type="http://schemas.openxmlformats.org/officeDocument/2006/relationships/worksheet" Target="worksheets/sheet13.xml"/><Relationship Id="rId31" Type="http://schemas.openxmlformats.org/officeDocument/2006/relationships/worksheet" Target="worksheets/sheet20.xml"/><Relationship Id="rId44" Type="http://schemas.openxmlformats.org/officeDocument/2006/relationships/externalLink" Target="externalLinks/externalLink10.xml"/><Relationship Id="rId4" Type="http://schemas.openxmlformats.org/officeDocument/2006/relationships/chartsheet" Target="chartsheets/sheet1.xml"/><Relationship Id="rId9" Type="http://schemas.openxmlformats.org/officeDocument/2006/relationships/chartsheet" Target="chartsheets/sheet3.xml"/><Relationship Id="rId14" Type="http://schemas.openxmlformats.org/officeDocument/2006/relationships/chartsheet" Target="chartsheets/sheet5.xml"/><Relationship Id="rId22" Type="http://schemas.openxmlformats.org/officeDocument/2006/relationships/worksheet" Target="worksheets/sheet14.xml"/><Relationship Id="rId27" Type="http://schemas.openxmlformats.org/officeDocument/2006/relationships/chartsheet" Target="chartsheets/sheet10.xml"/><Relationship Id="rId30" Type="http://schemas.openxmlformats.org/officeDocument/2006/relationships/worksheet" Target="worksheets/sheet19.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sharedStrings" Target="sharedStrings.xml"/><Relationship Id="rId8" Type="http://schemas.openxmlformats.org/officeDocument/2006/relationships/worksheet" Target="worksheets/sheet6.xml"/><Relationship Id="rId3" Type="http://schemas.openxmlformats.org/officeDocument/2006/relationships/worksheet" Target="worksheets/sheet3.xml"/><Relationship Id="rId12" Type="http://schemas.openxmlformats.org/officeDocument/2006/relationships/worksheet" Target="worksheets/sheet9.xml"/><Relationship Id="rId17" Type="http://schemas.openxmlformats.org/officeDocument/2006/relationships/worksheet" Target="worksheets/sheet11.xml"/><Relationship Id="rId25" Type="http://schemas.openxmlformats.org/officeDocument/2006/relationships/worksheet" Target="worksheets/sheet16.xml"/><Relationship Id="rId33" Type="http://schemas.openxmlformats.org/officeDocument/2006/relationships/worksheet" Target="worksheets/sheet22.xml"/><Relationship Id="rId38" Type="http://schemas.openxmlformats.org/officeDocument/2006/relationships/externalLink" Target="externalLinks/externalLink4.xml"/><Relationship Id="rId46" Type="http://schemas.openxmlformats.org/officeDocument/2006/relationships/theme" Target="theme/theme1.xml"/><Relationship Id="rId20" Type="http://schemas.openxmlformats.org/officeDocument/2006/relationships/chartsheet" Target="chartsheets/sheet7.xml"/><Relationship Id="rId41"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chartsheet" Target="chartsheets/sheet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accent3">
                    <a:lumMod val="75000"/>
                  </a:schemeClr>
                </a:solidFill>
                <a:latin typeface="+mn-lt"/>
                <a:ea typeface="+mn-ea"/>
                <a:cs typeface="+mn-cs"/>
              </a:defRPr>
            </a:pPr>
            <a:r>
              <a:rPr lang="pt-BR" sz="2400" b="1">
                <a:solidFill>
                  <a:schemeClr val="accent3">
                    <a:lumMod val="75000"/>
                  </a:schemeClr>
                </a:solidFill>
              </a:rPr>
              <a:t>Concessões de Benefícios por</a:t>
            </a:r>
            <a:r>
              <a:rPr lang="pt-BR" sz="2400" b="1" baseline="0">
                <a:solidFill>
                  <a:schemeClr val="accent3">
                    <a:lumMod val="75000"/>
                  </a:schemeClr>
                </a:solidFill>
              </a:rPr>
              <a:t> Incapacidade do RGPS por Natureza do Benefício</a:t>
            </a:r>
            <a:endParaRPr lang="pt-BR" sz="2400" b="1">
              <a:solidFill>
                <a:schemeClr val="accent3">
                  <a:lumMod val="75000"/>
                </a:schemeClr>
              </a:solidFill>
            </a:endParaRPr>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accent3">
                  <a:lumMod val="75000"/>
                </a:schemeClr>
              </a:solidFill>
              <a:latin typeface="+mn-lt"/>
              <a:ea typeface="+mn-ea"/>
              <a:cs typeface="+mn-cs"/>
            </a:defRPr>
          </a:pPr>
          <a:endParaRPr lang="pt-BR"/>
        </a:p>
      </c:txPr>
    </c:title>
    <c:autoTitleDeleted val="0"/>
    <c:plotArea>
      <c:layout/>
      <c:lineChart>
        <c:grouping val="standard"/>
        <c:varyColors val="0"/>
        <c:ser>
          <c:idx val="1"/>
          <c:order val="0"/>
          <c:tx>
            <c:v>Previdenciários</c:v>
          </c:tx>
          <c:spPr>
            <a:ln w="44450" cap="rnd">
              <a:solidFill>
                <a:schemeClr val="accent2">
                  <a:lumMod val="50000"/>
                </a:schemeClr>
              </a:solidFill>
              <a:round/>
            </a:ln>
            <a:effectLst/>
          </c:spPr>
          <c:marker>
            <c:symbol val="none"/>
          </c:marker>
          <c:cat>
            <c:numRef>
              <c:f>'01'!$A$10:$A$33</c:f>
              <c:numCache>
                <c:formatCode>mmm\-yy</c:formatCode>
                <c:ptCount val="24"/>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numCache>
            </c:numRef>
          </c:cat>
          <c:val>
            <c:numRef>
              <c:f>'01'!$D$10:$D$33</c:f>
              <c:numCache>
                <c:formatCode>#,##0</c:formatCode>
                <c:ptCount val="24"/>
                <c:pt idx="0">
                  <c:v>141261</c:v>
                </c:pt>
                <c:pt idx="1">
                  <c:v>173253</c:v>
                </c:pt>
                <c:pt idx="2">
                  <c:v>155020</c:v>
                </c:pt>
                <c:pt idx="3">
                  <c:v>181461</c:v>
                </c:pt>
                <c:pt idx="4">
                  <c:v>97675</c:v>
                </c:pt>
                <c:pt idx="5">
                  <c:v>144368</c:v>
                </c:pt>
                <c:pt idx="6">
                  <c:v>175638</c:v>
                </c:pt>
                <c:pt idx="7">
                  <c:v>165683</c:v>
                </c:pt>
                <c:pt idx="8">
                  <c:v>225921</c:v>
                </c:pt>
                <c:pt idx="9">
                  <c:v>199925</c:v>
                </c:pt>
                <c:pt idx="10">
                  <c:v>208937</c:v>
                </c:pt>
                <c:pt idx="11">
                  <c:v>178134</c:v>
                </c:pt>
                <c:pt idx="12">
                  <c:v>167174</c:v>
                </c:pt>
                <c:pt idx="13">
                  <c:v>175170</c:v>
                </c:pt>
                <c:pt idx="14">
                  <c:v>165314</c:v>
                </c:pt>
                <c:pt idx="15">
                  <c:v>225829</c:v>
                </c:pt>
                <c:pt idx="16">
                  <c:v>171928</c:v>
                </c:pt>
                <c:pt idx="17">
                  <c:v>201897</c:v>
                </c:pt>
                <c:pt idx="18">
                  <c:v>184455</c:v>
                </c:pt>
                <c:pt idx="19">
                  <c:v>191112</c:v>
                </c:pt>
                <c:pt idx="20">
                  <c:v>279045</c:v>
                </c:pt>
                <c:pt idx="21">
                  <c:v>232557</c:v>
                </c:pt>
                <c:pt idx="22">
                  <c:v>245493</c:v>
                </c:pt>
                <c:pt idx="23">
                  <c:v>288419</c:v>
                </c:pt>
              </c:numCache>
            </c:numRef>
          </c:val>
          <c:smooth val="0"/>
          <c:extLst>
            <c:ext xmlns:c16="http://schemas.microsoft.com/office/drawing/2014/chart" uri="{C3380CC4-5D6E-409C-BE32-E72D297353CC}">
              <c16:uniqueId val="{00000000-F535-4B59-ABBE-51E82AD3C8F6}"/>
            </c:ext>
          </c:extLst>
        </c:ser>
        <c:dLbls>
          <c:showLegendKey val="0"/>
          <c:showVal val="0"/>
          <c:showCatName val="0"/>
          <c:showSerName val="0"/>
          <c:showPercent val="0"/>
          <c:showBubbleSize val="0"/>
        </c:dLbls>
        <c:marker val="1"/>
        <c:smooth val="0"/>
        <c:axId val="220069855"/>
        <c:axId val="2067534271"/>
      </c:lineChart>
      <c:lineChart>
        <c:grouping val="standard"/>
        <c:varyColors val="0"/>
        <c:ser>
          <c:idx val="2"/>
          <c:order val="1"/>
          <c:tx>
            <c:v>Acidentários</c:v>
          </c:tx>
          <c:spPr>
            <a:ln w="44450" cap="rnd">
              <a:solidFill>
                <a:schemeClr val="accent3"/>
              </a:solidFill>
              <a:round/>
            </a:ln>
            <a:effectLst/>
          </c:spPr>
          <c:marker>
            <c:symbol val="none"/>
          </c:marker>
          <c:cat>
            <c:numRef>
              <c:f>'01'!$A$10:$A$33</c:f>
              <c:numCache>
                <c:formatCode>mmm\-yy</c:formatCode>
                <c:ptCount val="24"/>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numCache>
            </c:numRef>
          </c:cat>
          <c:val>
            <c:numRef>
              <c:f>'01'!$I$10:$I$33</c:f>
              <c:numCache>
                <c:formatCode>#,##0</c:formatCode>
                <c:ptCount val="24"/>
                <c:pt idx="0">
                  <c:v>13516</c:v>
                </c:pt>
                <c:pt idx="1">
                  <c:v>12859</c:v>
                </c:pt>
                <c:pt idx="2">
                  <c:v>13728</c:v>
                </c:pt>
                <c:pt idx="3">
                  <c:v>16798</c:v>
                </c:pt>
                <c:pt idx="4">
                  <c:v>9147</c:v>
                </c:pt>
                <c:pt idx="5">
                  <c:v>13977</c:v>
                </c:pt>
                <c:pt idx="6">
                  <c:v>17190</c:v>
                </c:pt>
                <c:pt idx="7">
                  <c:v>16124</c:v>
                </c:pt>
                <c:pt idx="8">
                  <c:v>19813</c:v>
                </c:pt>
                <c:pt idx="9">
                  <c:v>17882</c:v>
                </c:pt>
                <c:pt idx="10">
                  <c:v>16810</c:v>
                </c:pt>
                <c:pt idx="11">
                  <c:v>15471</c:v>
                </c:pt>
                <c:pt idx="12">
                  <c:v>13683</c:v>
                </c:pt>
                <c:pt idx="13">
                  <c:v>14646</c:v>
                </c:pt>
                <c:pt idx="14">
                  <c:v>13606</c:v>
                </c:pt>
                <c:pt idx="15">
                  <c:v>19680</c:v>
                </c:pt>
                <c:pt idx="16">
                  <c:v>15515</c:v>
                </c:pt>
                <c:pt idx="17">
                  <c:v>18508</c:v>
                </c:pt>
                <c:pt idx="18">
                  <c:v>15812</c:v>
                </c:pt>
                <c:pt idx="19">
                  <c:v>15741</c:v>
                </c:pt>
                <c:pt idx="20">
                  <c:v>20982</c:v>
                </c:pt>
                <c:pt idx="21">
                  <c:v>17521</c:v>
                </c:pt>
                <c:pt idx="22">
                  <c:v>16676</c:v>
                </c:pt>
                <c:pt idx="23">
                  <c:v>18452</c:v>
                </c:pt>
              </c:numCache>
            </c:numRef>
          </c:val>
          <c:smooth val="0"/>
          <c:extLst>
            <c:ext xmlns:c16="http://schemas.microsoft.com/office/drawing/2014/chart" uri="{C3380CC4-5D6E-409C-BE32-E72D297353CC}">
              <c16:uniqueId val="{00000001-F535-4B59-ABBE-51E82AD3C8F6}"/>
            </c:ext>
          </c:extLst>
        </c:ser>
        <c:dLbls>
          <c:showLegendKey val="0"/>
          <c:showVal val="0"/>
          <c:showCatName val="0"/>
          <c:showSerName val="0"/>
          <c:showPercent val="0"/>
          <c:showBubbleSize val="0"/>
        </c:dLbls>
        <c:marker val="1"/>
        <c:smooth val="0"/>
        <c:axId val="324753071"/>
        <c:axId val="320342271"/>
      </c:lineChart>
      <c:dateAx>
        <c:axId val="220069855"/>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1" i="0" u="none" strike="noStrike" kern="1200" baseline="0">
                <a:solidFill>
                  <a:schemeClr val="accent2"/>
                </a:solidFill>
                <a:latin typeface="+mn-lt"/>
                <a:ea typeface="+mn-ea"/>
                <a:cs typeface="+mn-cs"/>
              </a:defRPr>
            </a:pPr>
            <a:endParaRPr lang="pt-BR"/>
          </a:p>
        </c:txPr>
        <c:crossAx val="2067534271"/>
        <c:crosses val="autoZero"/>
        <c:auto val="1"/>
        <c:lblOffset val="100"/>
        <c:baseTimeUnit val="months"/>
      </c:dateAx>
      <c:valAx>
        <c:axId val="2067534271"/>
        <c:scaling>
          <c:orientation val="minMax"/>
          <c:max val="3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1" i="0" u="none" strike="noStrike" kern="1200" baseline="0">
                    <a:solidFill>
                      <a:schemeClr val="accent2">
                        <a:lumMod val="50000"/>
                      </a:schemeClr>
                    </a:solidFill>
                    <a:latin typeface="+mn-lt"/>
                    <a:ea typeface="+mn-ea"/>
                    <a:cs typeface="+mn-cs"/>
                  </a:defRPr>
                </a:pPr>
                <a:r>
                  <a:rPr lang="pt-BR" sz="1800" b="1">
                    <a:solidFill>
                      <a:schemeClr val="accent2">
                        <a:lumMod val="50000"/>
                      </a:schemeClr>
                    </a:solidFill>
                  </a:rPr>
                  <a:t>Previdenciários</a:t>
                </a:r>
              </a:p>
            </c:rich>
          </c:tx>
          <c:overlay val="0"/>
          <c:spPr>
            <a:noFill/>
            <a:ln>
              <a:noFill/>
            </a:ln>
            <a:effectLst/>
          </c:spPr>
          <c:txPr>
            <a:bodyPr rot="-5400000" spcFirstLastPara="1" vertOverflow="ellipsis" vert="horz" wrap="square" anchor="ctr" anchorCtr="1"/>
            <a:lstStyle/>
            <a:p>
              <a:pPr>
                <a:defRPr sz="1800" b="1" i="0" u="none" strike="noStrike" kern="1200" baseline="0">
                  <a:solidFill>
                    <a:schemeClr val="accent2">
                      <a:lumMod val="50000"/>
                    </a:schemeClr>
                  </a:solidFill>
                  <a:latin typeface="+mn-lt"/>
                  <a:ea typeface="+mn-ea"/>
                  <a:cs typeface="+mn-cs"/>
                </a:defRPr>
              </a:pPr>
              <a:endParaRPr lang="pt-B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accent2">
                    <a:lumMod val="50000"/>
                  </a:schemeClr>
                </a:solidFill>
                <a:latin typeface="+mn-lt"/>
                <a:ea typeface="+mn-ea"/>
                <a:cs typeface="+mn-cs"/>
              </a:defRPr>
            </a:pPr>
            <a:endParaRPr lang="pt-BR"/>
          </a:p>
        </c:txPr>
        <c:crossAx val="220069855"/>
        <c:crosses val="autoZero"/>
        <c:crossBetween val="between"/>
        <c:majorUnit val="100000"/>
        <c:dispUnits>
          <c:builtInUnit val="thousan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dispUnitsLbl>
        </c:dispUnits>
      </c:valAx>
      <c:valAx>
        <c:axId val="320342271"/>
        <c:scaling>
          <c:orientation val="minMax"/>
        </c:scaling>
        <c:delete val="0"/>
        <c:axPos val="r"/>
        <c:title>
          <c:tx>
            <c:rich>
              <a:bodyPr rot="-5400000" spcFirstLastPara="1" vertOverflow="ellipsis" vert="horz" wrap="square" anchor="ctr" anchorCtr="1"/>
              <a:lstStyle/>
              <a:p>
                <a:pPr>
                  <a:defRPr sz="1800" b="1" i="0" u="none" strike="noStrike" kern="1200" baseline="0">
                    <a:solidFill>
                      <a:schemeClr val="accent3"/>
                    </a:solidFill>
                    <a:latin typeface="+mn-lt"/>
                    <a:ea typeface="+mn-ea"/>
                    <a:cs typeface="+mn-cs"/>
                  </a:defRPr>
                </a:pPr>
                <a:r>
                  <a:rPr lang="pt-BR" sz="1800" b="1">
                    <a:solidFill>
                      <a:schemeClr val="accent3"/>
                    </a:solidFill>
                  </a:rPr>
                  <a:t>Acidentários</a:t>
                </a:r>
              </a:p>
            </c:rich>
          </c:tx>
          <c:overlay val="0"/>
          <c:spPr>
            <a:noFill/>
            <a:ln>
              <a:noFill/>
            </a:ln>
            <a:effectLst/>
          </c:spPr>
          <c:txPr>
            <a:bodyPr rot="-5400000" spcFirstLastPara="1" vertOverflow="ellipsis" vert="horz" wrap="square" anchor="ctr" anchorCtr="1"/>
            <a:lstStyle/>
            <a:p>
              <a:pPr>
                <a:defRPr sz="1800" b="1" i="0" u="none" strike="noStrike" kern="1200" baseline="0">
                  <a:solidFill>
                    <a:schemeClr val="accent3"/>
                  </a:solidFill>
                  <a:latin typeface="+mn-lt"/>
                  <a:ea typeface="+mn-ea"/>
                  <a:cs typeface="+mn-cs"/>
                </a:defRPr>
              </a:pPr>
              <a:endParaRPr lang="pt-BR"/>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accent3"/>
                </a:solidFill>
                <a:latin typeface="+mn-lt"/>
                <a:ea typeface="+mn-ea"/>
                <a:cs typeface="+mn-cs"/>
              </a:defRPr>
            </a:pPr>
            <a:endParaRPr lang="pt-BR"/>
          </a:p>
        </c:txPr>
        <c:crossAx val="324753071"/>
        <c:crosses val="max"/>
        <c:crossBetween val="between"/>
        <c:majorUnit val="7000"/>
        <c:dispUnits>
          <c:builtInUnit val="thousan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pt-BR"/>
              </a:p>
            </c:txPr>
          </c:dispUnitsLbl>
        </c:dispUnits>
      </c:valAx>
      <c:dateAx>
        <c:axId val="324753071"/>
        <c:scaling>
          <c:orientation val="minMax"/>
        </c:scaling>
        <c:delete val="1"/>
        <c:axPos val="b"/>
        <c:numFmt formatCode="mmm\-yy" sourceLinked="1"/>
        <c:majorTickMark val="out"/>
        <c:minorTickMark val="none"/>
        <c:tickLblPos val="nextTo"/>
        <c:crossAx val="320342271"/>
        <c:crosses val="autoZero"/>
        <c:auto val="1"/>
        <c:lblOffset val="100"/>
        <c:baseTimeUnit val="months"/>
      </c:date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0"/>
    <c:plotArea>
      <c:layout/>
      <c:barChart>
        <c:barDir val="col"/>
        <c:grouping val="clustered"/>
        <c:varyColors val="0"/>
        <c:dLbls>
          <c:showLegendKey val="0"/>
          <c:showVal val="0"/>
          <c:showCatName val="0"/>
          <c:showSerName val="0"/>
          <c:showPercent val="0"/>
          <c:showBubbleSize val="0"/>
        </c:dLbls>
        <c:gapWidth val="150"/>
        <c:axId val="1"/>
        <c:axId val="2"/>
      </c:barChart>
      <c:catAx>
        <c:axId val="1"/>
        <c:scaling>
          <c:orientation val="minMax"/>
        </c:scaling>
        <c:delete val="0"/>
        <c:axPos val="b"/>
        <c:majorTickMark val="out"/>
        <c:minorTickMark val="none"/>
        <c:tickLblPos val="nextTo"/>
        <c:crossAx val="2"/>
        <c:crosses val="autoZero"/>
        <c:auto val="1"/>
        <c:lblAlgn val="ctr"/>
        <c:lblOffset val="100"/>
        <c:noMultiLvlLbl val="0"/>
      </c:catAx>
      <c:valAx>
        <c:axId val="2"/>
        <c:scaling>
          <c:orientation val="minMax"/>
        </c:scaling>
        <c:delete val="0"/>
        <c:axPos val="l"/>
        <c:majorGridlines/>
        <c:majorTickMark val="out"/>
        <c:minorTickMark val="none"/>
        <c:tickLblPos val="nextTo"/>
        <c:crossAx val="1"/>
        <c:crosses val="autoZero"/>
        <c:crossBetween val="between"/>
      </c:valAx>
    </c:plotArea>
    <c:legend>
      <c:legendPos val="r"/>
      <c:overlay val="0"/>
    </c:legend>
    <c:plotVisOnly val="1"/>
    <c:dispBlanksAs val="gap"/>
    <c:showDLblsOverMax val="0"/>
  </c:chart>
  <c:printSettings>
    <c:headerFooter/>
    <c:pageMargins b="0.78740157499999996" l="0.511811024" r="0.511811024" t="0.78740157499999996" header="0.31496062000000002" footer="0.3149606200000000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pt-BR" sz="2400" b="1"/>
              <a:t>Benefícios Emitidos</a:t>
            </a:r>
            <a:r>
              <a:rPr lang="pt-BR" sz="2400" b="1" baseline="0"/>
              <a:t> por Sexo Segundo Grupos de Espécie</a:t>
            </a:r>
            <a:endParaRPr lang="pt-BR" sz="2400" b="1"/>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tx>
            <c:strRef>
              <c:f>'Dados gráf'!$AA$2</c:f>
              <c:strCache>
                <c:ptCount val="1"/>
                <c:pt idx="0">
                  <c:v>Homem</c:v>
                </c:pt>
              </c:strCache>
            </c:strRef>
          </c:tx>
          <c:spPr>
            <a:solidFill>
              <a:schemeClr val="accent1"/>
            </a:solidFill>
            <a:ln>
              <a:noFill/>
            </a:ln>
            <a:effectLst/>
          </c:spPr>
          <c:invertIfNegative val="0"/>
          <c:dLbls>
            <c:dLbl>
              <c:idx val="0"/>
              <c:tx>
                <c:rich>
                  <a:bodyPr/>
                  <a:lstStyle/>
                  <a:p>
                    <a:fld id="{51A4B306-A111-440B-8640-E3F35E31821A}" type="CELLRANGE">
                      <a:rPr lang="en-US"/>
                      <a:pPr/>
                      <a:t>[INTERVALODACÉLULA]</a:t>
                    </a:fld>
                    <a:endParaRPr lang="pt-BR"/>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8C97-4EEB-8D9B-DE0A35DC9312}"/>
                </c:ext>
              </c:extLst>
            </c:dLbl>
            <c:dLbl>
              <c:idx val="1"/>
              <c:tx>
                <c:rich>
                  <a:bodyPr/>
                  <a:lstStyle/>
                  <a:p>
                    <a:fld id="{4A95AD31-840B-403F-86C6-630EB495D5C0}" type="CELLRANGE">
                      <a:rPr lang="pt-BR"/>
                      <a:pPr/>
                      <a:t>[INTERVALODACÉLULA]</a:t>
                    </a:fld>
                    <a:endParaRPr lang="pt-BR"/>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8C97-4EEB-8D9B-DE0A35DC9312}"/>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pt-BR"/>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'Dados gráf'!$Z$3:$Z$4</c:f>
              <c:strCache>
                <c:ptCount val="2"/>
                <c:pt idx="0">
                  <c:v>Previdenciários</c:v>
                </c:pt>
                <c:pt idx="1">
                  <c:v>Acidentários</c:v>
                </c:pt>
              </c:strCache>
            </c:strRef>
          </c:cat>
          <c:val>
            <c:numRef>
              <c:f>'Dados gráf'!$AA$3:$AA$4</c:f>
              <c:numCache>
                <c:formatCode>General</c:formatCode>
                <c:ptCount val="2"/>
                <c:pt idx="0">
                  <c:v>2938397</c:v>
                </c:pt>
                <c:pt idx="1">
                  <c:v>541800</c:v>
                </c:pt>
              </c:numCache>
            </c:numRef>
          </c:val>
          <c:extLst>
            <c:ext xmlns:c15="http://schemas.microsoft.com/office/drawing/2012/chart" uri="{02D57815-91ED-43cb-92C2-25804820EDAC}">
              <c15:datalabelsRange>
                <c15:f>'Dados gráf'!$AD$3:$AD$5</c15:f>
                <c15:dlblRangeCache>
                  <c:ptCount val="3"/>
                  <c:pt idx="0">
                    <c:v>84,4%</c:v>
                  </c:pt>
                  <c:pt idx="1">
                    <c:v>15,6%</c:v>
                  </c:pt>
                </c15:dlblRangeCache>
              </c15:datalabelsRange>
            </c:ext>
            <c:ext xmlns:c16="http://schemas.microsoft.com/office/drawing/2014/chart" uri="{C3380CC4-5D6E-409C-BE32-E72D297353CC}">
              <c16:uniqueId val="{00000000-A284-4023-8736-08D91231CF16}"/>
            </c:ext>
          </c:extLst>
        </c:ser>
        <c:ser>
          <c:idx val="1"/>
          <c:order val="1"/>
          <c:tx>
            <c:strRef>
              <c:f>'Dados gráf'!$AB$2</c:f>
              <c:strCache>
                <c:ptCount val="1"/>
                <c:pt idx="0">
                  <c:v>Mulher</c:v>
                </c:pt>
              </c:strCache>
            </c:strRef>
          </c:tx>
          <c:spPr>
            <a:solidFill>
              <a:schemeClr val="accent2"/>
            </a:solidFill>
            <a:ln>
              <a:noFill/>
            </a:ln>
            <a:effectLst/>
          </c:spPr>
          <c:invertIfNegative val="0"/>
          <c:dLbls>
            <c:dLbl>
              <c:idx val="0"/>
              <c:tx>
                <c:rich>
                  <a:bodyPr/>
                  <a:lstStyle/>
                  <a:p>
                    <a:fld id="{D3142028-BE0C-4A81-B6DE-0D9FA1571714}" type="CELLRANGE">
                      <a:rPr lang="en-US"/>
                      <a:pPr/>
                      <a:t>[INTERVALODACÉLULA]</a:t>
                    </a:fld>
                    <a:endParaRPr lang="pt-BR"/>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8C97-4EEB-8D9B-DE0A35DC9312}"/>
                </c:ext>
              </c:extLst>
            </c:dLbl>
            <c:dLbl>
              <c:idx val="1"/>
              <c:tx>
                <c:rich>
                  <a:bodyPr/>
                  <a:lstStyle/>
                  <a:p>
                    <a:fld id="{C20F0570-5258-4A3A-B82B-7AA25EFB7F6D}" type="CELLRANGE">
                      <a:rPr lang="pt-BR"/>
                      <a:pPr/>
                      <a:t>[INTERVALODACÉLULA]</a:t>
                    </a:fld>
                    <a:endParaRPr lang="pt-BR"/>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C97-4EEB-8D9B-DE0A35DC9312}"/>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pt-BR"/>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'Dados gráf'!$Z$3:$Z$4</c:f>
              <c:strCache>
                <c:ptCount val="2"/>
                <c:pt idx="0">
                  <c:v>Previdenciários</c:v>
                </c:pt>
                <c:pt idx="1">
                  <c:v>Acidentários</c:v>
                </c:pt>
              </c:strCache>
            </c:strRef>
          </c:cat>
          <c:val>
            <c:numRef>
              <c:f>'Dados gráf'!$AB$3:$AB$4</c:f>
              <c:numCache>
                <c:formatCode>General</c:formatCode>
                <c:ptCount val="2"/>
                <c:pt idx="0">
                  <c:v>2034922</c:v>
                </c:pt>
                <c:pt idx="1">
                  <c:v>158863</c:v>
                </c:pt>
              </c:numCache>
            </c:numRef>
          </c:val>
          <c:extLst>
            <c:ext xmlns:c15="http://schemas.microsoft.com/office/drawing/2012/chart" uri="{02D57815-91ED-43cb-92C2-25804820EDAC}">
              <c15:datalabelsRange>
                <c15:f>'Dados gráf'!$AE$3:$AE$5</c15:f>
                <c15:dlblRangeCache>
                  <c:ptCount val="3"/>
                  <c:pt idx="0">
                    <c:v>92,8%</c:v>
                  </c:pt>
                  <c:pt idx="1">
                    <c:v>7,2%</c:v>
                  </c:pt>
                </c15:dlblRangeCache>
              </c15:datalabelsRange>
            </c:ext>
            <c:ext xmlns:c16="http://schemas.microsoft.com/office/drawing/2014/chart" uri="{C3380CC4-5D6E-409C-BE32-E72D297353CC}">
              <c16:uniqueId val="{00000001-A284-4023-8736-08D91231CF16}"/>
            </c:ext>
          </c:extLst>
        </c:ser>
        <c:dLbls>
          <c:dLblPos val="inEnd"/>
          <c:showLegendKey val="0"/>
          <c:showVal val="1"/>
          <c:showCatName val="0"/>
          <c:showSerName val="0"/>
          <c:showPercent val="0"/>
          <c:showBubbleSize val="0"/>
        </c:dLbls>
        <c:gapWidth val="219"/>
        <c:overlap val="-27"/>
        <c:axId val="1567818224"/>
        <c:axId val="1567818704"/>
      </c:barChart>
      <c:catAx>
        <c:axId val="156781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t-BR"/>
          </a:p>
        </c:txPr>
        <c:crossAx val="1567818704"/>
        <c:crosses val="autoZero"/>
        <c:auto val="1"/>
        <c:lblAlgn val="ctr"/>
        <c:lblOffset val="100"/>
        <c:noMultiLvlLbl val="0"/>
      </c:catAx>
      <c:valAx>
        <c:axId val="15678187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pt-BR"/>
          </a:p>
        </c:txPr>
        <c:crossAx val="1567818224"/>
        <c:crosses val="autoZero"/>
        <c:crossBetween val="between"/>
        <c:dispUnits>
          <c:builtInUnit val="thousands"/>
          <c:dispUnitsLbl>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pt-BR"/>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solidFill>
                <a:latin typeface="+mn-lt"/>
                <a:ea typeface="+mn-ea"/>
                <a:cs typeface="+mn-cs"/>
              </a:defRPr>
            </a:pPr>
            <a:r>
              <a:rPr lang="pt-BR" sz="2400" b="1">
                <a:solidFill>
                  <a:schemeClr val="tx1"/>
                </a:solidFill>
              </a:rPr>
              <a:t>Distribuição Relativa dos</a:t>
            </a:r>
            <a:r>
              <a:rPr lang="pt-BR" sz="2400" b="1" baseline="0">
                <a:solidFill>
                  <a:schemeClr val="tx1"/>
                </a:solidFill>
              </a:rPr>
              <a:t> Benefícios por Incapacidade do RGPS Concedidos por Sexo</a:t>
            </a:r>
            <a:endParaRPr lang="pt-BR" sz="2400" b="1">
              <a:solidFill>
                <a:schemeClr val="tx1"/>
              </a:solidFill>
            </a:endParaRPr>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solidFill>
              <a:latin typeface="+mn-lt"/>
              <a:ea typeface="+mn-ea"/>
              <a:cs typeface="+mn-cs"/>
            </a:defRPr>
          </a:pPr>
          <a:endParaRPr lang="pt-BR"/>
        </a:p>
      </c:txPr>
    </c:title>
    <c:autoTitleDeleted val="0"/>
    <c:view3D>
      <c:rotX val="30"/>
      <c:rotY val="18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2341-4627-AE8D-8002A499FF41}"/>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2341-4627-AE8D-8002A499FF41}"/>
              </c:ext>
            </c:extLst>
          </c:dPt>
          <c:dLbls>
            <c:dLbl>
              <c:idx val="0"/>
              <c:dLblPos val="ct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341-4627-AE8D-8002A499FF41}"/>
                </c:ext>
              </c:extLst>
            </c:dLbl>
            <c:dLbl>
              <c:idx val="1"/>
              <c:dLblPos val="ct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341-4627-AE8D-8002A499FF4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2800" b="1"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extLst>
          </c:dLbls>
          <c:cat>
            <c:strRef>
              <c:f>'Dados gráf'!$A$3:$A$4</c:f>
              <c:strCache>
                <c:ptCount val="2"/>
                <c:pt idx="0">
                  <c:v>Homens</c:v>
                </c:pt>
                <c:pt idx="1">
                  <c:v>Mulheres</c:v>
                </c:pt>
              </c:strCache>
            </c:strRef>
          </c:cat>
          <c:val>
            <c:numRef>
              <c:f>'Dados gráf'!$B$3:$B$4</c:f>
              <c:numCache>
                <c:formatCode>General</c:formatCode>
                <c:ptCount val="2"/>
                <c:pt idx="0">
                  <c:v>153431</c:v>
                </c:pt>
                <c:pt idx="1">
                  <c:v>153440</c:v>
                </c:pt>
              </c:numCache>
            </c:numRef>
          </c:val>
          <c:extLst>
            <c:ext xmlns:c16="http://schemas.microsoft.com/office/drawing/2014/chart" uri="{C3380CC4-5D6E-409C-BE32-E72D297353CC}">
              <c16:uniqueId val="{00000006-2341-4627-AE8D-8002A499FF41}"/>
            </c:ext>
          </c:extLst>
        </c:ser>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accent6">
                    <a:lumMod val="75000"/>
                  </a:schemeClr>
                </a:solidFill>
                <a:latin typeface="+mn-lt"/>
                <a:ea typeface="+mn-ea"/>
                <a:cs typeface="+mn-cs"/>
              </a:defRPr>
            </a:pPr>
            <a:r>
              <a:rPr lang="pt-BR" sz="2800" b="1">
                <a:solidFill>
                  <a:schemeClr val="accent6">
                    <a:lumMod val="75000"/>
                  </a:schemeClr>
                </a:solidFill>
              </a:rPr>
              <a:t>Distribuição Etária das Aposentadorias por Incapacidade Permanente Concedidas</a:t>
            </a:r>
          </a:p>
        </c:rich>
      </c:tx>
      <c:overlay val="0"/>
      <c:spPr>
        <a:noFill/>
        <a:ln>
          <a:noFill/>
        </a:ln>
        <a:effectLst/>
      </c:spPr>
      <c:txPr>
        <a:bodyPr rot="0" spcFirstLastPara="1" vertOverflow="ellipsis" vert="horz" wrap="square" anchor="ctr" anchorCtr="1"/>
        <a:lstStyle/>
        <a:p>
          <a:pPr>
            <a:defRPr sz="2800" b="1" i="0" u="none" strike="noStrike" kern="1200" spc="0" baseline="0">
              <a:solidFill>
                <a:schemeClr val="accent6">
                  <a:lumMod val="75000"/>
                </a:schemeClr>
              </a:solidFill>
              <a:latin typeface="+mn-lt"/>
              <a:ea typeface="+mn-ea"/>
              <a:cs typeface="+mn-cs"/>
            </a:defRPr>
          </a:pPr>
          <a:endParaRPr lang="pt-BR"/>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'05'!$D$6:$H$6</c:f>
              <c:strCache>
                <c:ptCount val="1"/>
                <c:pt idx="0">
                  <c:v>Previdenciários</c:v>
                </c:pt>
              </c:strCache>
            </c:strRef>
          </c:tx>
          <c:spPr>
            <a:solidFill>
              <a:schemeClr val="accent2"/>
            </a:solidFill>
            <a:ln>
              <a:solidFill>
                <a:schemeClr val="accent2">
                  <a:lumMod val="60000"/>
                  <a:lumOff val="40000"/>
                </a:schemeClr>
              </a:solidFill>
            </a:ln>
            <a:effectLst/>
            <a:sp3d>
              <a:contourClr>
                <a:schemeClr val="accent2">
                  <a:lumMod val="60000"/>
                  <a:lumOff val="40000"/>
                </a:schemeClr>
              </a:contourClr>
            </a:sp3d>
          </c:spPr>
          <c:invertIfNegative val="0"/>
          <c:cat>
            <c:strRef>
              <c:f>'05'!$A$10:$A$21</c:f>
              <c:strCache>
                <c:ptCount val="12"/>
                <c:pt idx="0">
                  <c:v>–│ 19 anos</c:v>
                </c:pt>
                <c:pt idx="1">
                  <c:v>20 │–│ 24 anos</c:v>
                </c:pt>
                <c:pt idx="2">
                  <c:v>25 │–│ 29 anos</c:v>
                </c:pt>
                <c:pt idx="3">
                  <c:v>30 │–│ 34 anos</c:v>
                </c:pt>
                <c:pt idx="4">
                  <c:v>35 │–│ 39 anos</c:v>
                </c:pt>
                <c:pt idx="5">
                  <c:v>40 │–│ 44 anos</c:v>
                </c:pt>
                <c:pt idx="6">
                  <c:v>45 │–│ 49 anos</c:v>
                </c:pt>
                <c:pt idx="7">
                  <c:v>50 │–│ 54 anos</c:v>
                </c:pt>
                <c:pt idx="8">
                  <c:v>55 │–│ 59 anos</c:v>
                </c:pt>
                <c:pt idx="9">
                  <c:v>60 │–│ 64 anos</c:v>
                </c:pt>
                <c:pt idx="10">
                  <c:v>65 │–│ 69 anos</c:v>
                </c:pt>
                <c:pt idx="11">
                  <c:v>70 anos │–</c:v>
                </c:pt>
              </c:strCache>
            </c:strRef>
          </c:cat>
          <c:val>
            <c:numRef>
              <c:f>'05'!$E$10:$E$21</c:f>
              <c:numCache>
                <c:formatCode>#,##0;\-#,##0;"-"</c:formatCode>
                <c:ptCount val="12"/>
                <c:pt idx="0">
                  <c:v>2249</c:v>
                </c:pt>
                <c:pt idx="1">
                  <c:v>14866</c:v>
                </c:pt>
                <c:pt idx="2">
                  <c:v>22404</c:v>
                </c:pt>
                <c:pt idx="3">
                  <c:v>26080</c:v>
                </c:pt>
                <c:pt idx="4">
                  <c:v>32833</c:v>
                </c:pt>
                <c:pt idx="5">
                  <c:v>39432</c:v>
                </c:pt>
                <c:pt idx="6">
                  <c:v>39810</c:v>
                </c:pt>
                <c:pt idx="7">
                  <c:v>39605</c:v>
                </c:pt>
                <c:pt idx="8">
                  <c:v>34357</c:v>
                </c:pt>
                <c:pt idx="9">
                  <c:v>17836</c:v>
                </c:pt>
                <c:pt idx="10">
                  <c:v>2657</c:v>
                </c:pt>
                <c:pt idx="11">
                  <c:v>983</c:v>
                </c:pt>
              </c:numCache>
            </c:numRef>
          </c:val>
          <c:extLst>
            <c:ext xmlns:c16="http://schemas.microsoft.com/office/drawing/2014/chart" uri="{C3380CC4-5D6E-409C-BE32-E72D297353CC}">
              <c16:uniqueId val="{00000000-A793-461F-B002-B013C06D1C8B}"/>
            </c:ext>
          </c:extLst>
        </c:ser>
        <c:ser>
          <c:idx val="1"/>
          <c:order val="1"/>
          <c:tx>
            <c:strRef>
              <c:f>'05'!$I$6:$M$6</c:f>
              <c:strCache>
                <c:ptCount val="1"/>
                <c:pt idx="0">
                  <c:v>Acidentários</c:v>
                </c:pt>
              </c:strCache>
            </c:strRef>
          </c:tx>
          <c:spPr>
            <a:solidFill>
              <a:schemeClr val="accent3"/>
            </a:solidFill>
            <a:ln>
              <a:solidFill>
                <a:schemeClr val="accent3">
                  <a:lumMod val="60000"/>
                  <a:lumOff val="40000"/>
                </a:schemeClr>
              </a:solidFill>
            </a:ln>
            <a:effectLst/>
            <a:sp3d>
              <a:contourClr>
                <a:schemeClr val="accent3">
                  <a:lumMod val="60000"/>
                  <a:lumOff val="40000"/>
                </a:schemeClr>
              </a:contourClr>
            </a:sp3d>
          </c:spPr>
          <c:invertIfNegative val="0"/>
          <c:cat>
            <c:strRef>
              <c:f>'05'!$A$10:$A$21</c:f>
              <c:strCache>
                <c:ptCount val="12"/>
                <c:pt idx="0">
                  <c:v>–│ 19 anos</c:v>
                </c:pt>
                <c:pt idx="1">
                  <c:v>20 │–│ 24 anos</c:v>
                </c:pt>
                <c:pt idx="2">
                  <c:v>25 │–│ 29 anos</c:v>
                </c:pt>
                <c:pt idx="3">
                  <c:v>30 │–│ 34 anos</c:v>
                </c:pt>
                <c:pt idx="4">
                  <c:v>35 │–│ 39 anos</c:v>
                </c:pt>
                <c:pt idx="5">
                  <c:v>40 │–│ 44 anos</c:v>
                </c:pt>
                <c:pt idx="6">
                  <c:v>45 │–│ 49 anos</c:v>
                </c:pt>
                <c:pt idx="7">
                  <c:v>50 │–│ 54 anos</c:v>
                </c:pt>
                <c:pt idx="8">
                  <c:v>55 │–│ 59 anos</c:v>
                </c:pt>
                <c:pt idx="9">
                  <c:v>60 │–│ 64 anos</c:v>
                </c:pt>
                <c:pt idx="10">
                  <c:v>65 │–│ 69 anos</c:v>
                </c:pt>
                <c:pt idx="11">
                  <c:v>70 anos │–</c:v>
                </c:pt>
              </c:strCache>
            </c:strRef>
          </c:cat>
          <c:val>
            <c:numRef>
              <c:f>'05'!$J$10:$J$21</c:f>
              <c:numCache>
                <c:formatCode>#,##0;\-#,##0;"-"</c:formatCode>
                <c:ptCount val="12"/>
                <c:pt idx="0">
                  <c:v>322</c:v>
                </c:pt>
                <c:pt idx="1">
                  <c:v>1439</c:v>
                </c:pt>
                <c:pt idx="2">
                  <c:v>1726</c:v>
                </c:pt>
                <c:pt idx="3">
                  <c:v>1832</c:v>
                </c:pt>
                <c:pt idx="4">
                  <c:v>2159</c:v>
                </c:pt>
                <c:pt idx="5">
                  <c:v>2340</c:v>
                </c:pt>
                <c:pt idx="6">
                  <c:v>2077</c:v>
                </c:pt>
                <c:pt idx="7">
                  <c:v>1780</c:v>
                </c:pt>
                <c:pt idx="8">
                  <c:v>1208</c:v>
                </c:pt>
                <c:pt idx="9">
                  <c:v>445</c:v>
                </c:pt>
                <c:pt idx="10">
                  <c:v>34</c:v>
                </c:pt>
                <c:pt idx="11">
                  <c:v>2</c:v>
                </c:pt>
              </c:numCache>
            </c:numRef>
          </c:val>
          <c:extLst>
            <c:ext xmlns:c16="http://schemas.microsoft.com/office/drawing/2014/chart" uri="{C3380CC4-5D6E-409C-BE32-E72D297353CC}">
              <c16:uniqueId val="{00000001-A793-461F-B002-B013C06D1C8B}"/>
            </c:ext>
          </c:extLst>
        </c:ser>
        <c:dLbls>
          <c:showLegendKey val="0"/>
          <c:showVal val="0"/>
          <c:showCatName val="0"/>
          <c:showSerName val="0"/>
          <c:showPercent val="0"/>
          <c:showBubbleSize val="0"/>
        </c:dLbls>
        <c:gapWidth val="150"/>
        <c:shape val="box"/>
        <c:axId val="1850158191"/>
        <c:axId val="1501816479"/>
        <c:axId val="0"/>
      </c:bar3DChart>
      <c:catAx>
        <c:axId val="185015819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accent6">
                    <a:lumMod val="75000"/>
                  </a:schemeClr>
                </a:solidFill>
                <a:latin typeface="+mn-lt"/>
                <a:ea typeface="+mn-ea"/>
                <a:cs typeface="+mn-cs"/>
              </a:defRPr>
            </a:pPr>
            <a:endParaRPr lang="pt-BR"/>
          </a:p>
        </c:txPr>
        <c:crossAx val="1501816479"/>
        <c:crosses val="autoZero"/>
        <c:auto val="1"/>
        <c:lblAlgn val="ctr"/>
        <c:lblOffset val="100"/>
        <c:noMultiLvlLbl val="0"/>
      </c:catAx>
      <c:valAx>
        <c:axId val="15018164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crossAx val="1850158191"/>
        <c:crosses val="autoZero"/>
        <c:crossBetween val="between"/>
        <c:majorUnit val="8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accent6">
                  <a:lumMod val="7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0"/>
    <c:plotArea>
      <c:layout/>
      <c:barChart>
        <c:barDir val="col"/>
        <c:grouping val="clustered"/>
        <c:varyColors val="0"/>
        <c:dLbls>
          <c:showLegendKey val="0"/>
          <c:showVal val="0"/>
          <c:showCatName val="0"/>
          <c:showSerName val="0"/>
          <c:showPercent val="0"/>
          <c:showBubbleSize val="0"/>
        </c:dLbls>
        <c:gapWidth val="150"/>
        <c:axId val="1"/>
        <c:axId val="2"/>
      </c:barChart>
      <c:catAx>
        <c:axId val="1"/>
        <c:scaling>
          <c:orientation val="minMax"/>
        </c:scaling>
        <c:delete val="0"/>
        <c:axPos val="b"/>
        <c:majorTickMark val="out"/>
        <c:minorTickMark val="none"/>
        <c:tickLblPos val="nextTo"/>
        <c:crossAx val="2"/>
        <c:crosses val="autoZero"/>
        <c:auto val="1"/>
        <c:lblAlgn val="ctr"/>
        <c:lblOffset val="100"/>
        <c:noMultiLvlLbl val="0"/>
      </c:catAx>
      <c:valAx>
        <c:axId val="2"/>
        <c:scaling>
          <c:orientation val="minMax"/>
        </c:scaling>
        <c:delete val="0"/>
        <c:axPos val="l"/>
        <c:majorGridlines/>
        <c:majorTickMark val="out"/>
        <c:minorTickMark val="none"/>
        <c:tickLblPos val="nextTo"/>
        <c:crossAx val="1"/>
        <c:crosses val="autoZero"/>
        <c:crossBetween val="between"/>
      </c:valAx>
    </c:plotArea>
    <c:legend>
      <c:legendPos val="r"/>
      <c:overlay val="0"/>
    </c:legend>
    <c:plotVisOnly val="1"/>
    <c:dispBlanksAs val="gap"/>
    <c:showDLblsOverMax val="0"/>
  </c:chart>
  <c:printSettings>
    <c:headerFooter/>
    <c:pageMargins b="0.78740157499999996" l="0.511811024" r="0.511811024" t="0.78740157499999996" header="0.31496062000000002" footer="0.3149606200000000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0"/>
    <c:plotArea>
      <c:layout/>
      <c:barChart>
        <c:barDir val="col"/>
        <c:grouping val="clustered"/>
        <c:varyColors val="0"/>
        <c:dLbls>
          <c:showLegendKey val="0"/>
          <c:showVal val="0"/>
          <c:showCatName val="0"/>
          <c:showSerName val="0"/>
          <c:showPercent val="0"/>
          <c:showBubbleSize val="0"/>
        </c:dLbls>
        <c:gapWidth val="150"/>
        <c:axId val="1"/>
        <c:axId val="2"/>
      </c:barChart>
      <c:catAx>
        <c:axId val="1"/>
        <c:scaling>
          <c:orientation val="minMax"/>
        </c:scaling>
        <c:delete val="0"/>
        <c:axPos val="b"/>
        <c:majorTickMark val="out"/>
        <c:minorTickMark val="none"/>
        <c:tickLblPos val="nextTo"/>
        <c:crossAx val="2"/>
        <c:crosses val="autoZero"/>
        <c:auto val="1"/>
        <c:lblAlgn val="ctr"/>
        <c:lblOffset val="100"/>
        <c:noMultiLvlLbl val="0"/>
      </c:catAx>
      <c:valAx>
        <c:axId val="2"/>
        <c:scaling>
          <c:orientation val="minMax"/>
        </c:scaling>
        <c:delete val="0"/>
        <c:axPos val="l"/>
        <c:majorGridlines/>
        <c:majorTickMark val="out"/>
        <c:minorTickMark val="none"/>
        <c:tickLblPos val="nextTo"/>
        <c:crossAx val="1"/>
        <c:crosses val="autoZero"/>
        <c:crossBetween val="between"/>
      </c:valAx>
    </c:plotArea>
    <c:legend>
      <c:legendPos val="r"/>
      <c:overlay val="0"/>
    </c:legend>
    <c:plotVisOnly val="1"/>
    <c:dispBlanksAs val="gap"/>
    <c:showDLblsOverMax val="0"/>
  </c:chart>
  <c:printSettings>
    <c:headerFooter/>
    <c:pageMargins b="0.78740157499999996" l="0.511811024" r="0.511811024" t="0.78740157499999996" header="0.31496062000000002" footer="0.3149606200000000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2000" b="1" i="0" u="none" strike="noStrike" kern="1200" spc="0" baseline="0">
                <a:solidFill>
                  <a:schemeClr val="accent3">
                    <a:lumMod val="50000"/>
                  </a:schemeClr>
                </a:solidFill>
                <a:latin typeface="+mn-lt"/>
                <a:ea typeface="+mn-ea"/>
                <a:cs typeface="+mn-cs"/>
              </a:defRPr>
            </a:pPr>
            <a:r>
              <a:rPr lang="pt-BR" sz="2000" b="1">
                <a:solidFill>
                  <a:schemeClr val="accent3">
                    <a:lumMod val="50000"/>
                  </a:schemeClr>
                </a:solidFill>
              </a:rPr>
              <a:t>Distribuição Relativa das Concessões de</a:t>
            </a:r>
            <a:r>
              <a:rPr lang="pt-BR" sz="2000" b="1" baseline="0">
                <a:solidFill>
                  <a:schemeClr val="accent3">
                    <a:lumMod val="50000"/>
                  </a:schemeClr>
                </a:solidFill>
              </a:rPr>
              <a:t> Benefícios por Incapacidade de Acordo com a Forma da Concessão</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accent3">
                  <a:lumMod val="50000"/>
                </a:schemeClr>
              </a:solidFill>
              <a:latin typeface="+mn-lt"/>
              <a:ea typeface="+mn-ea"/>
              <a:cs typeface="+mn-cs"/>
            </a:defRPr>
          </a:pPr>
          <a:endParaRPr lang="pt-BR"/>
        </a:p>
      </c:txPr>
    </c:title>
    <c:autoTitleDeleted val="0"/>
    <c:plotArea>
      <c:layout/>
      <c:barChart>
        <c:barDir val="col"/>
        <c:grouping val="stacked"/>
        <c:varyColors val="0"/>
        <c:ser>
          <c:idx val="0"/>
          <c:order val="0"/>
          <c:tx>
            <c:strRef>
              <c:f>'Dados gráf'!$U$2</c:f>
              <c:strCache>
                <c:ptCount val="1"/>
                <c:pt idx="0">
                  <c:v>Normal</c:v>
                </c:pt>
              </c:strCache>
            </c:strRef>
          </c:tx>
          <c:spPr>
            <a:solidFill>
              <a:schemeClr val="accent1">
                <a:lumMod val="75000"/>
              </a:schemeClr>
            </a:solidFill>
            <a:ln>
              <a:noFill/>
            </a:ln>
            <a:effectLst/>
          </c:spPr>
          <c:invertIfNegative val="0"/>
          <c:dLbls>
            <c:numFmt formatCode="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dk1">
                        <a:lumMod val="65000"/>
                        <a:lumOff val="3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'Dados gráf'!$T$3:$T$4</c:f>
              <c:strCache>
                <c:ptCount val="2"/>
                <c:pt idx="0">
                  <c:v>Previdenciários</c:v>
                </c:pt>
                <c:pt idx="1">
                  <c:v>Acidentários</c:v>
                </c:pt>
              </c:strCache>
            </c:strRef>
          </c:cat>
          <c:val>
            <c:numRef>
              <c:f>'Dados gráf'!$U$3:$U$4</c:f>
              <c:numCache>
                <c:formatCode>General</c:formatCode>
                <c:ptCount val="2"/>
                <c:pt idx="0">
                  <c:v>0.32950672459165309</c:v>
                </c:pt>
                <c:pt idx="1">
                  <c:v>0.83308042488619127</c:v>
                </c:pt>
              </c:numCache>
            </c:numRef>
          </c:val>
          <c:extLst>
            <c:ext xmlns:c16="http://schemas.microsoft.com/office/drawing/2014/chart" uri="{C3380CC4-5D6E-409C-BE32-E72D297353CC}">
              <c16:uniqueId val="{00000000-9D42-4E77-8EE3-434EB95B4722}"/>
            </c:ext>
          </c:extLst>
        </c:ser>
        <c:ser>
          <c:idx val="1"/>
          <c:order val="1"/>
          <c:tx>
            <c:strRef>
              <c:f>'Dados gráf'!$V$2</c:f>
              <c:strCache>
                <c:ptCount val="1"/>
                <c:pt idx="0">
                  <c:v>Judicial</c:v>
                </c:pt>
              </c:strCache>
            </c:strRef>
          </c:tx>
          <c:spPr>
            <a:solidFill>
              <a:schemeClr val="accent2"/>
            </a:solidFill>
            <a:ln>
              <a:noFill/>
            </a:ln>
            <a:effectLst/>
          </c:spPr>
          <c:invertIfNegative val="0"/>
          <c:dLbls>
            <c:numFmt formatCode="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dk1">
                        <a:lumMod val="65000"/>
                        <a:lumOff val="3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'Dados gráf'!$T$3:$T$4</c:f>
              <c:strCache>
                <c:ptCount val="2"/>
                <c:pt idx="0">
                  <c:v>Previdenciários</c:v>
                </c:pt>
                <c:pt idx="1">
                  <c:v>Acidentários</c:v>
                </c:pt>
              </c:strCache>
            </c:strRef>
          </c:cat>
          <c:val>
            <c:numRef>
              <c:f>'Dados gráf'!$V$3:$V$4</c:f>
              <c:numCache>
                <c:formatCode>General</c:formatCode>
                <c:ptCount val="2"/>
                <c:pt idx="0">
                  <c:v>9.7975514789247584E-2</c:v>
                </c:pt>
                <c:pt idx="1">
                  <c:v>0.15857359635811835</c:v>
                </c:pt>
              </c:numCache>
            </c:numRef>
          </c:val>
          <c:extLst>
            <c:ext xmlns:c16="http://schemas.microsoft.com/office/drawing/2014/chart" uri="{C3380CC4-5D6E-409C-BE32-E72D297353CC}">
              <c16:uniqueId val="{00000001-9D42-4E77-8EE3-434EB95B4722}"/>
            </c:ext>
          </c:extLst>
        </c:ser>
        <c:ser>
          <c:idx val="2"/>
          <c:order val="2"/>
          <c:tx>
            <c:strRef>
              <c:f>'Dados gráf'!$W$2</c:f>
              <c:strCache>
                <c:ptCount val="1"/>
                <c:pt idx="0">
                  <c:v>Outras Formas de Concessão</c:v>
                </c:pt>
              </c:strCache>
            </c:strRef>
          </c:tx>
          <c:spPr>
            <a:solidFill>
              <a:schemeClr val="accent1">
                <a:tint val="65000"/>
              </a:schemeClr>
            </a:solidFill>
            <a:ln>
              <a:noFill/>
            </a:ln>
            <a:effectLst/>
          </c:spPr>
          <c:invertIfNegative val="0"/>
          <c:dLbls>
            <c:numFmt formatCode="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dk1">
                        <a:lumMod val="65000"/>
                        <a:lumOff val="3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'Dados gráf'!$T$3:$T$4</c:f>
              <c:strCache>
                <c:ptCount val="2"/>
                <c:pt idx="0">
                  <c:v>Previdenciários</c:v>
                </c:pt>
                <c:pt idx="1">
                  <c:v>Acidentários</c:v>
                </c:pt>
              </c:strCache>
            </c:strRef>
          </c:cat>
          <c:val>
            <c:numRef>
              <c:f>'Dados gráf'!$W$3:$W$4</c:f>
              <c:numCache>
                <c:formatCode>General</c:formatCode>
                <c:ptCount val="2"/>
                <c:pt idx="0">
                  <c:v>0.57251776061909931</c:v>
                </c:pt>
                <c:pt idx="1">
                  <c:v>8.3459787556904395E-3</c:v>
                </c:pt>
              </c:numCache>
            </c:numRef>
          </c:val>
          <c:extLst>
            <c:ext xmlns:c16="http://schemas.microsoft.com/office/drawing/2014/chart" uri="{C3380CC4-5D6E-409C-BE32-E72D297353CC}">
              <c16:uniqueId val="{00000002-9D42-4E77-8EE3-434EB95B4722}"/>
            </c:ext>
          </c:extLst>
        </c:ser>
        <c:dLbls>
          <c:showLegendKey val="0"/>
          <c:showVal val="0"/>
          <c:showCatName val="0"/>
          <c:showSerName val="0"/>
          <c:showPercent val="0"/>
          <c:showBubbleSize val="0"/>
        </c:dLbls>
        <c:gapWidth val="300"/>
        <c:axId val="1482337408"/>
        <c:axId val="1380415264"/>
      </c:barChart>
      <c:catAx>
        <c:axId val="148233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accent6">
                    <a:lumMod val="75000"/>
                  </a:schemeClr>
                </a:solidFill>
                <a:latin typeface="+mn-lt"/>
                <a:ea typeface="+mn-ea"/>
                <a:cs typeface="+mn-cs"/>
              </a:defRPr>
            </a:pPr>
            <a:endParaRPr lang="pt-BR"/>
          </a:p>
        </c:txPr>
        <c:crossAx val="1380415264"/>
        <c:crosses val="autoZero"/>
        <c:auto val="1"/>
        <c:lblAlgn val="ctr"/>
        <c:lblOffset val="100"/>
        <c:noMultiLvlLbl val="0"/>
      </c:catAx>
      <c:valAx>
        <c:axId val="1380415264"/>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482337408"/>
        <c:crosses val="autoZero"/>
        <c:crossBetween val="between"/>
        <c:majorUnit val="0.25"/>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7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pt-BR" sz="2400" b="1"/>
              <a:t>Quantidade Mensal de Emissões de Benefícios por Incapacidade de</a:t>
            </a:r>
            <a:r>
              <a:rPr lang="pt-BR" sz="2400" b="1" baseline="0"/>
              <a:t> Natureza Previdenciária</a:t>
            </a:r>
            <a:endParaRPr lang="pt-BR" sz="2400" b="1"/>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lineChart>
        <c:grouping val="standard"/>
        <c:varyColors val="0"/>
        <c:ser>
          <c:idx val="0"/>
          <c:order val="0"/>
          <c:spPr>
            <a:ln w="50800" cap="rnd">
              <a:solidFill>
                <a:schemeClr val="accent1"/>
              </a:solidFill>
              <a:round/>
            </a:ln>
            <a:effectLst/>
          </c:spPr>
          <c:marker>
            <c:symbol val="none"/>
          </c:marker>
          <c:cat>
            <c:numRef>
              <c:f>'10'!$A$10:$A$33</c:f>
              <c:numCache>
                <c:formatCode>mmm\-yy</c:formatCode>
                <c:ptCount val="24"/>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numCache>
            </c:numRef>
          </c:cat>
          <c:val>
            <c:numRef>
              <c:f>'10'!$D$10:$D$33</c:f>
              <c:numCache>
                <c:formatCode>#,##0</c:formatCode>
                <c:ptCount val="24"/>
                <c:pt idx="0">
                  <c:v>4614725</c:v>
                </c:pt>
                <c:pt idx="1">
                  <c:v>4621361</c:v>
                </c:pt>
                <c:pt idx="2">
                  <c:v>4628479</c:v>
                </c:pt>
                <c:pt idx="3">
                  <c:v>4625690</c:v>
                </c:pt>
                <c:pt idx="4">
                  <c:v>4635144</c:v>
                </c:pt>
                <c:pt idx="5">
                  <c:v>4629420</c:v>
                </c:pt>
                <c:pt idx="6">
                  <c:v>4653395</c:v>
                </c:pt>
                <c:pt idx="7">
                  <c:v>4663596</c:v>
                </c:pt>
                <c:pt idx="8">
                  <c:v>4706544</c:v>
                </c:pt>
                <c:pt idx="9">
                  <c:v>4728497</c:v>
                </c:pt>
                <c:pt idx="10">
                  <c:v>4782379</c:v>
                </c:pt>
                <c:pt idx="11">
                  <c:v>4792401</c:v>
                </c:pt>
                <c:pt idx="12">
                  <c:v>4779238</c:v>
                </c:pt>
                <c:pt idx="13">
                  <c:v>4774903</c:v>
                </c:pt>
                <c:pt idx="14">
                  <c:v>4760909</c:v>
                </c:pt>
                <c:pt idx="15">
                  <c:v>4764322</c:v>
                </c:pt>
                <c:pt idx="16">
                  <c:v>4796841</c:v>
                </c:pt>
                <c:pt idx="17">
                  <c:v>4800215</c:v>
                </c:pt>
                <c:pt idx="18">
                  <c:v>4800508</c:v>
                </c:pt>
                <c:pt idx="19">
                  <c:v>4831006</c:v>
                </c:pt>
                <c:pt idx="20">
                  <c:v>4842662</c:v>
                </c:pt>
                <c:pt idx="21">
                  <c:v>4685563</c:v>
                </c:pt>
                <c:pt idx="22">
                  <c:v>4966403</c:v>
                </c:pt>
                <c:pt idx="23">
                  <c:v>4973400</c:v>
                </c:pt>
              </c:numCache>
            </c:numRef>
          </c:val>
          <c:smooth val="0"/>
          <c:extLst>
            <c:ext xmlns:c16="http://schemas.microsoft.com/office/drawing/2014/chart" uri="{C3380CC4-5D6E-409C-BE32-E72D297353CC}">
              <c16:uniqueId val="{00000000-658C-45D3-9123-830D1A5A605D}"/>
            </c:ext>
          </c:extLst>
        </c:ser>
        <c:dLbls>
          <c:showLegendKey val="0"/>
          <c:showVal val="0"/>
          <c:showCatName val="0"/>
          <c:showSerName val="0"/>
          <c:showPercent val="0"/>
          <c:showBubbleSize val="0"/>
        </c:dLbls>
        <c:smooth val="0"/>
        <c:axId val="364667983"/>
        <c:axId val="364666543"/>
      </c:lineChart>
      <c:dateAx>
        <c:axId val="364667983"/>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pt-BR"/>
          </a:p>
        </c:txPr>
        <c:crossAx val="364666543"/>
        <c:crosses val="autoZero"/>
        <c:auto val="1"/>
        <c:lblOffset val="100"/>
        <c:baseTimeUnit val="months"/>
      </c:dateAx>
      <c:valAx>
        <c:axId val="364666543"/>
        <c:scaling>
          <c:orientation val="minMax"/>
          <c:min val="450000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pt-BR"/>
          </a:p>
        </c:txPr>
        <c:crossAx val="364667983"/>
        <c:crosses val="autoZero"/>
        <c:crossBetween val="between"/>
        <c:majorUnit val="100000"/>
        <c:dispUnits>
          <c:builtInUnit val="millions"/>
          <c:dispUnitsLbl>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pt-BR"/>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pt-BR" sz="2400" b="1"/>
              <a:t>Quantidade Mensal de Emissões de Benefícios por Incapacidade de</a:t>
            </a:r>
            <a:r>
              <a:rPr lang="pt-BR" sz="2400" b="1" baseline="0"/>
              <a:t> Natureza Acidentária</a:t>
            </a:r>
            <a:endParaRPr lang="pt-BR" sz="2400" b="1"/>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lineChart>
        <c:grouping val="standard"/>
        <c:varyColors val="0"/>
        <c:ser>
          <c:idx val="0"/>
          <c:order val="0"/>
          <c:spPr>
            <a:ln w="50800" cap="rnd">
              <a:solidFill>
                <a:schemeClr val="accent1"/>
              </a:solidFill>
              <a:round/>
            </a:ln>
            <a:effectLst/>
          </c:spPr>
          <c:marker>
            <c:symbol val="none"/>
          </c:marker>
          <c:cat>
            <c:numRef>
              <c:f>'10'!$A$10:$A$33</c:f>
              <c:numCache>
                <c:formatCode>mmm\-yy</c:formatCode>
                <c:ptCount val="24"/>
                <c:pt idx="0">
                  <c:v>44531</c:v>
                </c:pt>
                <c:pt idx="1">
                  <c:v>44562</c:v>
                </c:pt>
                <c:pt idx="2">
                  <c:v>44593</c:v>
                </c:pt>
                <c:pt idx="3">
                  <c:v>44621</c:v>
                </c:pt>
                <c:pt idx="4">
                  <c:v>44652</c:v>
                </c:pt>
                <c:pt idx="5">
                  <c:v>44682</c:v>
                </c:pt>
                <c:pt idx="6">
                  <c:v>44713</c:v>
                </c:pt>
                <c:pt idx="7">
                  <c:v>44743</c:v>
                </c:pt>
                <c:pt idx="8">
                  <c:v>44774</c:v>
                </c:pt>
                <c:pt idx="9">
                  <c:v>44805</c:v>
                </c:pt>
                <c:pt idx="10">
                  <c:v>44835</c:v>
                </c:pt>
                <c:pt idx="11">
                  <c:v>44866</c:v>
                </c:pt>
                <c:pt idx="12">
                  <c:v>44896</c:v>
                </c:pt>
                <c:pt idx="13">
                  <c:v>44927</c:v>
                </c:pt>
                <c:pt idx="14">
                  <c:v>44958</c:v>
                </c:pt>
                <c:pt idx="15">
                  <c:v>44986</c:v>
                </c:pt>
                <c:pt idx="16">
                  <c:v>45017</c:v>
                </c:pt>
                <c:pt idx="17">
                  <c:v>45047</c:v>
                </c:pt>
                <c:pt idx="18">
                  <c:v>45078</c:v>
                </c:pt>
                <c:pt idx="19">
                  <c:v>45108</c:v>
                </c:pt>
                <c:pt idx="20">
                  <c:v>45139</c:v>
                </c:pt>
                <c:pt idx="21">
                  <c:v>45170</c:v>
                </c:pt>
                <c:pt idx="22">
                  <c:v>45200</c:v>
                </c:pt>
                <c:pt idx="23">
                  <c:v>45231</c:v>
                </c:pt>
              </c:numCache>
            </c:numRef>
          </c:cat>
          <c:val>
            <c:numRef>
              <c:f>'10'!$I$10:$I$33</c:f>
              <c:numCache>
                <c:formatCode>#,##0</c:formatCode>
                <c:ptCount val="24"/>
                <c:pt idx="0">
                  <c:v>657371</c:v>
                </c:pt>
                <c:pt idx="1">
                  <c:v>658242</c:v>
                </c:pt>
                <c:pt idx="2">
                  <c:v>658095</c:v>
                </c:pt>
                <c:pt idx="3">
                  <c:v>658595</c:v>
                </c:pt>
                <c:pt idx="4">
                  <c:v>660072</c:v>
                </c:pt>
                <c:pt idx="5">
                  <c:v>660548</c:v>
                </c:pt>
                <c:pt idx="6">
                  <c:v>663782</c:v>
                </c:pt>
                <c:pt idx="7">
                  <c:v>665547</c:v>
                </c:pt>
                <c:pt idx="8">
                  <c:v>670336</c:v>
                </c:pt>
                <c:pt idx="9">
                  <c:v>672048</c:v>
                </c:pt>
                <c:pt idx="10">
                  <c:v>676846</c:v>
                </c:pt>
                <c:pt idx="11">
                  <c:v>676913</c:v>
                </c:pt>
                <c:pt idx="12">
                  <c:v>676790</c:v>
                </c:pt>
                <c:pt idx="13">
                  <c:v>677931</c:v>
                </c:pt>
                <c:pt idx="14">
                  <c:v>677443</c:v>
                </c:pt>
                <c:pt idx="15">
                  <c:v>678480</c:v>
                </c:pt>
                <c:pt idx="16">
                  <c:v>682905</c:v>
                </c:pt>
                <c:pt idx="17">
                  <c:v>685489</c:v>
                </c:pt>
                <c:pt idx="18">
                  <c:v>687614</c:v>
                </c:pt>
                <c:pt idx="19">
                  <c:v>690769</c:v>
                </c:pt>
                <c:pt idx="20">
                  <c:v>692513</c:v>
                </c:pt>
                <c:pt idx="21">
                  <c:v>668786</c:v>
                </c:pt>
                <c:pt idx="22">
                  <c:v>701106</c:v>
                </c:pt>
                <c:pt idx="23">
                  <c:v>700689</c:v>
                </c:pt>
              </c:numCache>
            </c:numRef>
          </c:val>
          <c:smooth val="0"/>
          <c:extLst>
            <c:ext xmlns:c16="http://schemas.microsoft.com/office/drawing/2014/chart" uri="{C3380CC4-5D6E-409C-BE32-E72D297353CC}">
              <c16:uniqueId val="{00000000-ADE3-43FA-B397-976B2561B3A2}"/>
            </c:ext>
          </c:extLst>
        </c:ser>
        <c:dLbls>
          <c:showLegendKey val="0"/>
          <c:showVal val="0"/>
          <c:showCatName val="0"/>
          <c:showSerName val="0"/>
          <c:showPercent val="0"/>
          <c:showBubbleSize val="0"/>
        </c:dLbls>
        <c:smooth val="0"/>
        <c:axId val="364667983"/>
        <c:axId val="364666543"/>
      </c:lineChart>
      <c:dateAx>
        <c:axId val="364667983"/>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pt-BR"/>
          </a:p>
        </c:txPr>
        <c:crossAx val="364666543"/>
        <c:crosses val="autoZero"/>
        <c:auto val="1"/>
        <c:lblOffset val="100"/>
        <c:baseTimeUnit val="months"/>
      </c:dateAx>
      <c:valAx>
        <c:axId val="364666543"/>
        <c:scaling>
          <c:orientation val="minMax"/>
          <c:min val="65000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pt-BR"/>
          </a:p>
        </c:txPr>
        <c:crossAx val="364667983"/>
        <c:crosses val="autoZero"/>
        <c:crossBetween val="between"/>
        <c:majorUnit val="10000"/>
        <c:dispUnits>
          <c:builtInUnit val="thousands"/>
          <c:dispUnitsLbl>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pt-BR"/>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r>
              <a:rPr lang="pt-BR" sz="2800" b="1"/>
              <a:t>Distribuição da Despesa</a:t>
            </a:r>
            <a:r>
              <a:rPr lang="pt-BR" sz="2800" b="1" baseline="0"/>
              <a:t> Total por Grupo de Benefício por Incapacidade</a:t>
            </a:r>
            <a:endParaRPr lang="pt-BR" sz="2800" b="1"/>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C32-43A7-8730-C823E3A7E25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C32-43A7-8730-C823E3A7E255}"/>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bg1"/>
                    </a:solidFill>
                    <a:latin typeface="+mn-lt"/>
                    <a:ea typeface="+mn-ea"/>
                    <a:cs typeface="+mn-cs"/>
                  </a:defRPr>
                </a:pPr>
                <a:endParaRPr lang="pt-BR"/>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'Dados gráf'!$M$3:$M$5</c15:sqref>
                  </c15:fullRef>
                </c:ext>
              </c:extLst>
              <c:f>'Dados gráf'!$M$3:$M$4</c:f>
              <c:strCache>
                <c:ptCount val="2"/>
                <c:pt idx="0">
                  <c:v>Previdenciário</c:v>
                </c:pt>
                <c:pt idx="1">
                  <c:v>Acidentário</c:v>
                </c:pt>
              </c:strCache>
            </c:strRef>
          </c:cat>
          <c:val>
            <c:numRef>
              <c:extLst>
                <c:ext xmlns:c15="http://schemas.microsoft.com/office/drawing/2012/chart" uri="{02D57815-91ED-43cb-92C2-25804820EDAC}">
                  <c15:fullRef>
                    <c15:sqref>'Dados gráf'!$N$3:$N$5</c15:sqref>
                  </c15:fullRef>
                </c:ext>
              </c:extLst>
              <c:f>'Dados gráf'!$N$3:$N$4</c:f>
              <c:numCache>
                <c:formatCode>#,##0.0</c:formatCode>
                <c:ptCount val="2"/>
                <c:pt idx="0">
                  <c:v>10835.254181350001</c:v>
                </c:pt>
                <c:pt idx="1">
                  <c:v>1215.67793194</c:v>
                </c:pt>
              </c:numCache>
            </c:numRef>
          </c:val>
          <c:extLst>
            <c:ext xmlns:c15="http://schemas.microsoft.com/office/drawing/2012/chart" uri="{02D57815-91ED-43cb-92C2-25804820EDAC}">
              <c15:categoryFilterExceptions>
                <c15:categoryFilterException>
                  <c15:sqref>'Dados gráf'!$N$5</c15:sqref>
                  <c15:spPr xmlns:c15="http://schemas.microsoft.com/office/drawing/2012/chart">
                    <a:solidFill>
                      <a:schemeClr val="accent3"/>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6-1C32-43A7-8730-C823E3A7E255}"/>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title pos="t" align="ctr" overlay="0">
      <cx:tx>
        <cx:txData>
          <cx:v>Concessões dos Benefícios por Incapacidade por UF</cx:v>
        </cx:txData>
      </cx:tx>
      <cx:txPr>
        <a:bodyPr spcFirstLastPara="1" vertOverflow="ellipsis" horzOverflow="overflow" wrap="square" lIns="0" tIns="0" rIns="0" bIns="0" anchor="ctr" anchorCtr="1"/>
        <a:lstStyle/>
        <a:p>
          <a:pPr algn="ctr" rtl="0">
            <a:defRPr sz="2400" b="1">
              <a:solidFill>
                <a:schemeClr val="accent6">
                  <a:lumMod val="75000"/>
                </a:schemeClr>
              </a:solidFill>
            </a:defRPr>
          </a:pPr>
          <a:r>
            <a:rPr lang="pt-BR" sz="2400" b="1" i="0" u="none" strike="noStrike" baseline="0">
              <a:solidFill>
                <a:schemeClr val="accent6">
                  <a:lumMod val="75000"/>
                </a:schemeClr>
              </a:solidFill>
              <a:latin typeface="Calibri" panose="020F0502020204030204"/>
            </a:rPr>
            <a:t>Concessões dos Benefícios por Incapacidade por UF</a:t>
          </a:r>
        </a:p>
      </cx:txPr>
    </cx:title>
    <cx:plotArea>
      <cx:plotAreaRegion>
        <cx:series layoutId="regionMap" uniqueId="{CA3ACFAD-F163-4C6B-BD48-19509454FD51}">
          <cx:tx>
            <cx:txData>
              <cx:f/>
              <cx:v>Quantidade de Concessões</cx:v>
            </cx:txData>
          </cx:tx>
          <cx:dataId val="0"/>
          <cx:layoutPr>
            <cx:geography cultureLanguage="pt-BR" cultureRegion="BR" attribution="Da plataforma Bing">
              <cx:geoCache provider="{E9337A44-BEBE-4D9F-B70C-5C5E7DAFC167}">
                <cx:binary>1HzZcty4su2vOPx8qcZMYMfuHdFgjZJKs8cXhizJJDiBBGf+zYnzvN/uH/SP3SxJ9pbKassdR3Hj
qKLDaokEmcBCZq4cUP+8Gv5xld1cujdDnhX1P66G39/GTVP+47ff6qv4Jr+s93Jz5WxtvzZ7Vzb/
zX79aq5ufrt2l70pot8Iwuy3q/jSNTfD23/9E54W3dhDe3XZGFuctjduPLup26ypf3LtyUtvLq9z
U8xM3Thz1eDf3/6RX062uKzfvrkpGtOMF2N58/vbR3e9ffPb7rN+eO+bDERr2msY69E9TAhRSmF0
9yFv32S2iL5dF2gPpicI9un363cvP7rM4QG/ItKtQJfX1+6mrmFOtz8fjnw0AbiwefvmyrZFs124
CNbw97faXdYme/vG1Da4uxLYrfj67Ha+vz1e83/9c+cPsAI7f3kAy+5yPXfpB1TOb1xkypsXBAWj
PcCDK+Xjx2hQfw/+LJWk8tvr7mD4BRmeRuH7wB0QzuevC4QzW1z/+X8Lc/ltXV5AN+SeL7AE3eD3
urGDhqB7CsEdUom7G+D6Q934JZmehuXB0B1gzo5fFzAnl+7P//q2Li8ACt5jVFFYcPI0KEzuMeUL
KckWue3n28vvNOVZeZ4G5H7YDhgnf7wuMDaX7rKI//xv+21NXgAQsscxY7DO93igHS1hbA9ch/Al
2d4EH//by+8A+SWZngblwdAdYDavDJg/rtxLOhC1p3zJJWL+PSiw5o+8ur8nMZZUEHZ3A3+MyXPi
PA3H3agdJP4IXpeKzOvyz38709g355dF86KKgkARhO8jiu8UAXz4Q1DY7XVCpGCP0fgbIj0NzA8P
2MFofv66MDqz7tLkl99W6X9uxMgeWKetffLvkFE70AALFtxnBON7mgw27rGnf1agp5H5PpMdRM6A
2P5v5sB/Idvdmtzh8eiWvxuWAAOmtx+0E49wunfn+P17zgXXHyLxLVL4a0meBuLbuEdS/y8PPCD2
Kl+SW0GoRwVD9ypw+2NHDzjeQ0wShcg9Jd7Rg+clenr1v43b0YI/Tv53a8EjcSE+X1rz53+9ZHSO
xZ5QiPqI/2e3P3IZao9wCAYRxCDf8HqoDc8L9DQe38Y9miDM7/XFHpd//vvLCzoKz9/DFFQAIvCn
ww/K9qSAXIni99SLPrZPEEc8K9LTmPxn5A4qJ/p1acmFvQJmZYoXVRS0RyTyqfK/efAdbiWBe3HK
QU/ucNsxXL8k09O4PBi6A8zFa1MXc9n++e9v+/V/zqo8vgdZLOwDq7pXlh1nzoB3IayY5Peh4W6s
/qxAT0Nycj9uB4+T9etSlABy0i/p3yHZ60u6jT7+IqFF5d6thmC+w6qel+RpIL6N2wEieG3JRWPf
LCFzcn3z5tq+ObKQ6X9RLZGQ1IUqwn1YuE2QPHTylO8R0COGIHS8/ezYrrO/J93TSD35kB3Yzo5e
l/6c3LjiMv/SXr1kFC/3kORY/MemARqP0GKQu2eCwk13lGwn3fVrQj0N0sOxO9icvDKV+iO7jOyL
VrLUnhAEAQO4p8poJ3YBNfIpIIcgfnmKK/+CRE+j8n3gDiR/HL4udbkrNELia3FzfeMuodz2MIh+
NLm/Hc7D2ivIniAGqa2H2sIgEQmcjYNOPWnb/o5MT6Pz4xMezeT3t7PF64JJX8YvWuXCBJLFENKD
6jzGZssGECaPOPXD4PJZQZ4G5H7YDgr6j9eFwsZAHf7NEvTEvGgcA5l7DAlgqLl/14dH+gIlR8oF
3HMff+6El78q1tPQPB69g9Bm+boQ2jIaIGz7l8WNcS/JAAgoDCRcEOjGnSPZ0RsGPRUKcgBA6e4+
Oxj9umBPo7Q7fgens/3XhdM5lCPfnFy22YtiRPc4pUqoLU7bzw5LY5BYI1IK+S3bCWThoW37NaGe
xufh2B1szl9ZQnObcypeNAQlHOr3UJdU6D8h/yMDBxlNyTjGYOTuPo+B+QWJnkbl+8AdSE7OXpm6
QO7s8k1w2Vw6cEHfFucFkjXE34OOIwmuB37cfh7TAWis4AxLAmm0O5XaMWvbcumvCfY0QLvjd3A6
D14XTo8D6vP2Jek03VZqFCe7ZUoozxAITSlcvINoJ43zt2R6GqUnHrED1Nn56wJqcwkhzxLaO2vg
C1D1f1GkCNoDY8bA2t0BsuuHONsTWEDmB2o4tx/wUw/90N8T7mnInnrGDmab14vZt/V6AQuIOYDB
FJA38dj0cbGHFCX0e4Zuhy08WOGfifMsPG8f95b+/nZz8f9Zl/66TfZ7F/EMXM/8tv34Qafsz6/e
ThyaoneG/iy/cKcE6+vf3ypKifKhQel7Y/P2MY+05EG35BPjbi7rBjqdudrzfQr9N5JAthX+F1IR
/c3tJSGgDsElpFe5gNw33WYpCsjyxjDM3wMWCb2EUFgSgkKeAth+bdvba5hCeZZQKDmBjkN2luPv
/d8nNhsjW3xfl/vf3xRtfmJN0dS/v4VmEthH5d2N25mKbagtOIQVCClBfIgB4frV5Rl0mW/v/z+y
6VwxUZLOiFBdwLKIBk3ZT4EwZbvuDU2c7o0ZPxGOs6MoVQcsI3Sed1hqwd30Yexov+mkyQ44TZor
nLrxwo/EMHelbea0cNnhKCusE+eNveakCYMaWLSORdkFpbfuIk8uOFwMZJKIpfO7+qzNfce0Eoa1
QYlFc+pyi9aN5/mXfh/ReU0MDgzK+RKLFAeFKLJFzbNonWcZXQydH82a3PmBASN5SFrLmQ45GTdM
pk1QTbxQOgf+vpG58AOcdfy89iKrnWr5itJMLr2cIRmIkBcXUdz7l2FV1EKTqE8+yybrF55K6w+R
FWGvyxJyszodJfvijJrGYMimZFGGYRiEcdN6wRiPpdU5xuMqzoVZMxVFXyaCyjkdGnGV0z6JdcO9
OlA2zI78WnZHCeXju5Lm4xhUSVKOOmtc/cUmdd7OZV/4H5MQ+TCqdNV5FxUy6FtXBv7Qto1O/Krb
J0VB+ZeUSzPMYPpyEzGLqC4sF3VARZOkuu2rKNeYVt3Cj9z0vorG6rSiJA9Ei6ZlH7Z54BSJjia/
tWsRYbepDS3WZdGLUmeCVUiPmTTHvinGTVymXNMK14GNTKspG00gokgdGcLKQNWlv4TJ+zNEU6RV
7DcbM5VOy6H2lzhT/qquChXkk1cFxdg06yFldhk2fjdoRUYeCEDoTMC7P7YVKjWPWraSTFT7U4Ib
TYex1Kko23dNXfLAMsGWDmfxYqzzLIC1xnMknJv5cRrNhlg2QdM7L4iQy4x2ZewtbVbHIE4W4aWf
T9Ui8y3Vkx/iVgvSVF+LMe2MjvM4Dwzt6UHWt/ka4Ww8LLySr1xikg9jTs0yHQn8Q1R+6nHsrWM0
pPOMdp3VTT9Ipyuk2o1hidxQ0tlId2piH2rOzSys4joInTRBnUXDMYtctJ+OnF1EOfEDWXRDgE3Y
b0zYtbOmzKo1cawoddspu/DNNAVx3URGR1hVS5XJ+DiuBya1Tars0mWlWKGKuq9TX1cfqEzDjfFc
nQUTr4YD5pFk3tiuvxhI2lgty6Key5wUF3TM1dwfGT1IgR/uty1W+1Uj63c+7adTPHQm8DFPDxxm
cVst3JAUI1tIXhSzgpFsiWRpIo1sVsx67KEY1Nr3Az+Enalr2vcLO1RyjnjTL+ooTg4YaYr9vndy
HpmQBkkDF7wkVpql2/usk8s6ruGRUWTlXHo8uURhGEc6bXl1jlzXL1IyxKd11alD2Sn3sW4TuD3t
t3JI1arDtMQ20VFS0k+pTItZnTXl3CoRf6it6xd9I7Nl5CjIzga4UYYYxiRwo01cdlZncTGL0io7
63tE7waLMTHerM1EbHWcOnvQNs3V4BxaWBv2y4IoMKOVi9JZ33ilWkSUT4dGqbrVRcl4tvDHdljV
cVNe5D0dVr3F8oO1+XDRjJFEOsGiP+Ct1y9UkaiDGJKrgeBmAsPr6BRUvbK5jqnzltwb8vOozONj
Exdm0jEK6TkaezOvUKgqndcTejd2nK9NJcj+AEbgA85QcoXpUK0SzxOfvbjhnzPDHJ+FjcnmKWbF
LGfUy2aAsH/iccv3x7poPw5plh0j36pTKb1waeIxOekHDutIcHKZ5rlcyjBr1ncrapvsLM05rGgS
FYRr5GDZYRsPH5xM2Gmt0qJfICttdZyqWpTzXmak0zWcTjmKCGtVEPljeByKsj8VRRWv06mHh93i
wVwff7AsTtuAKTNcsDDDaQDwxR96PITHfU/JJ+n17iObvGnlSdhQaUvNQdqP7F1aqSnXacHMgT8w
9s5PSLmfZWYUAeV5td/YOD7rs5HO5FRW59Crw32dxrwMkBuJC1jfhcesm+IPrO5VqqOqij8gNbmP
PcrbfHm7saO0d1azeiz2o5TCbNAEOkKpQSuUhCVMrh0nfSteDdShnAMlcB9Ta5p1olx0nQp4nxzd
AM5mMHSOIgqLWBNag8GwiL2TLejGWAKn0Llp5aVN2mK/jjF7h4wbsY5SYqagz3PwkalrBt2X9fCl
r3waREyM+RwhMNVRFA0Xtk/k3KYT/JG5UsI/8XAhsw6ecqdHKYm3Wl0pWALwG+eoi0OxiHhSlYH1
O+8gSkGNIw7P6utQ6roMYYXLvI5hzrjOXVMEhHf5NEup7eVMFWlyWDVj4gXQDDXUK5nDHX2VUxI4
REmmuyIHM+emsJ8Rmwu7aKZhuMqJ56aAtZQcYmXZ0i+s8nRvwd0MXkc/yKptAxEDL9rabm8+uKGK
A2pcqE0HLVUBbb1pA8JN59w0pgTrRNsjwWkcNDHFie7irFnkU4o+T1XU7gs0lUQn1O9gNmHqn3qF
AuGqGMP0eDnxSGNPToFXVP47jmz/UaDee2+iJl1E2xKvNrb3qnU2+f7aUc8ctwmyYl5WtPlUF6Jk
ugtrfg6LGtoA9Umx6jtwwGfG+MM4L7yiPc0nn6wrZOsZGfr6rKhUfuZZqm58OvZfCpjB9RC76YQC
2/wEJ97QedTBpswAjA9mcM0qnoZk1ccEJUElkvBLCNrFtTKIHkx+5r8DaxuVs7GXOfjdkJJ1x6Pk
qExJA/ZkxPxdn0/RORwHSA7zsFFHDEzr574i3jpqZNLqIe7wMm/b7H0t8q7QYZqB7sZRuMw9lCzy
vEySgJVtVgUmzPuNpaV/XCTR8A4npfoywer62kJvwiHx8gkFTdqqTtuuiskiD3G9j3vXH48DR+s8
hFvDlpTvO9SCNy3I4K3VkDRBEoGVmZE2jwOrCn7R1s5yzVEPhIZP076d2LQfd7RepHXJZkkIJCYf
XLkQed7AFmrDrNNw4iHvgqRGdj8yBr1vbcV7DVPr94FtTGTmN5UJusSFp6yd/HXUddEyAcMdgW+j
o26ygXxlo6quBRvKjd+lcuG3tKyDYTDhx0Z4gwBmnBfZrPVMDVs74spo+D26UjKjH0U5unoGnta/
lqJmsa4bEqa6TJHdqDIRG5GX4XHmZeUJsBj/NE+Tar9HeDxvpRqJblFXrmkflx9IMqWH3M/6SkNb
m5CwfYX0FqmV7achHrNGF4kTVnu4qNiMAV+4sFbIszhFpFpQXnmbVppcaIPr+ks4FOnhmGE/6CrP
zr22tl/aePI+ZQPv5aKKpop+GSvp9gk1AH7pS+3VXa+nJErXQ+WBUZzQcNi5NP3iIQ+8QZV2WkXC
npVAjq5pCgtfdaE9CTnjK2A/6iik3hB0o0vXVQWWypYW60Zaf1kzlx+RMs8hVul9dFKJKO91VZVu
2bXA41gvgFgXniYiD7JhYjMjy+Q8KQp3UI6knBHTqCWlkUW67MdsVZEUATHK+1nSJc2qSus6wBKb
A+sNLoASpndS8zyeezHn+yzNaDCVPT3OM/DLYHrNYkS9XJOozlbp5OfzWlo6C4ccH0x5iT6BIpGl
tKjZ76O4XpmmwCtpsy+w3aPTsrGNHnCXr/sc3F8/jMVZB3zK6ozW9TJmYXOWxJ132id0eg+uo5qj
EWih9cv4osaMzISL3InjMdG26aezMBRJQMxAAmknuxxNhWY2H8PTsJHdISHZGBSQ+NV+QtMjWlqy
JBOLLuIpRnMfIrMN7J+I6lr4/TXuRTHpzNBmHYZZdJwo4s142nurbPKKeZd6zSoL8+aI9yafTX4x
XVfOEZidJxauHz9wzsgidAPEYVHnb0yN66+oINONl4zpuvQK/0PVTy4Qol4LsBO6YgPTEBPVVyUd
o0vJogz0NPHPpqGfVhwVhQQDk7v1GHrDYenF1VpM0mW6Bb0+7SZlymVEaPwVgwFIF1Yx9Tmr/SwP
fOKbkxTVsPmSUaVON7UXf0lSaYCEJlk7K+IOPDIte3DuHvfNzGRZdzM1U3ycsik5b8ZcnKVhkubg
yxkb9sfCo6thGNiZIon9HIZ8qDRzolzhLFIXXlf0V55tKoirBnsYoagTQdiZ6iRtYRPphlRlrEPa
sIvETNlxkU2MztNuaJdyGsDjeypcZaS2NFBJx4aFk5iMurVgZnXOShHqtMw7Oc9UhZV2rUpPwCc1
9TzOM5NqbMYUGIarygts7bDpKk7264RUkWZAar9g2hdu5hILkcYIEehxwsvwFALgZAO+z7dn1Th4
0dKLovJw7LMhiOyYnzdNEVd6zJFZghus3rWm8JfN5LqPkoxTqPFo6JENp8LXUH8hWJuwZfNWJN5m
iNtm0XayVdowz0u039hykXs2W/ceL1cJGBM+GxWtk0WEUm/dSxR/FWIUX0kqaRpAPS7c90NFToAM
oX3Oi3pls4qvc2ARn31io6MuKc2qaYt6gbMsHPUQqZhp2rTscwvplX1XVn08U5NRhyEQgiLIayxn
LkOQEEhdUR4PtB9OEw9JrCFTEl4SadN1ODbd9UB9nuswHBIwG6OC0Atbj9og8cL2CuieD/ZXRTTU
UR1OydwrJ/mpz5rE6kmk8Ub2E0YBxID9MnOELGrKMDhcjP0uSOuoiWc265qbRrT+ASyyapfdCIGk
rqOhOc37EkJjJhk4Wd/FmyYMzcz3DT7AqkQrT+Vy0nnj8sOIlPYTGVj0FWWNPCpkS9ala6KTqgGL
2xXYtgGpi0bOOI7IflWiotNV2MUyYBXxz5hvh8WInf1UeFP9rsym3OrB1K3RBcSSH32U+ZPunMFH
Jmlr8GQdwyFkv2OI84omF2vs1d5a+jxaVi2DyRtVXkTgcAnsDWqPOtYUZ5FDVbOAWKjI9dCOZsna
wn6gTEbLsY3NCrI2jfYinAfMoTSAnWlWCUnQJiVdUmuTePHhmExqptpSfUaDiI97XPerHOL0i55Y
fqHAO3gkPp3QuFBe177zqBAQLVuUXUU1J2sKXO/a9EXTB8p57TGDSR9KzM1x0xO6FNSkS+5Kc44T
I96FGLkjVxXtirFwmrV5FkktScKWI4E4RaeZ7Wrw5Co7TBBr5j7zw/dtzMbTDvjrppG8U1rWxitB
dXP/EGI6pDM31ocmxtEKZSQ54ibPZlUm2mU6tH6k/arv5knl0RmG3NKGNcas+9qMszHJhkXSMgXu
y3X7Tc/VnPZ18l5JVO0PXlvxuUyJOK8SVFwCyZsOWJqnB7jto6VlRC7ScSRBm0t6kPOqOuZe0i+k
j4dBe7HJ39Gwyw7ZULh5EhE8t7ieNnHYN+vIs9W8inkOjs6adQepu00bi/pDnmRiVVoWnqKm9Wep
qCrIl4zXwJjidWXr5KyYyLSgcVJvetJmK4yN/OiVgwgGN5Ub3oXjSYWzcu1IjNbjKJp34Df7edyW
1XtXNukyybIeKJ+LplRDQm78KqF+FelBNOYwB01ZtM2YHRY9lpu+t/V1i4tpFcIB1XOHZbwKB7D8
TFHLgjixw5yiul6MED6eiBrzZVm36n3uW7YCE+ktpxEjX9e2Kc5tWNO57Yk6HScZnUCKollIU3gr
H6N2kRjZc20LnCwLr+XzfOjjG8oHNxNDUywMHeXZyCBhgSvEKsgfWsjBtCP/7KpJgY9XxX42dmQV
QnLpBCIXO3PbhFRX1/6ct2BlEXbtgRjHELIXdXoFDFwFLJfu2CLljjPilTk4LYHYrI1RPEOhtYss
G8MEAkcWvy/j1JxR7tQ7YwYx6zvF3ufwZRzgH0YivpgC4Jdl6B/hNPSWzI7posCqmwO9SuZEFEAK
RNsfjFPUr9uyAB1H1M7QwJoDfxrRKcQOxbiNc4cralO3bmidvede7q24Kpu5gCTqR68u6XVcGYiq
TYjP8iJyW51MTquayE3CeqRDxdtF1FH6gTSqubZRjhchjuINA6ccBkgi78wr6goSSlWqgOPi9J1M
UbwUtjWVTqo83oRjqs7bkBgoyEOq/74ScZ83v8ujX1lg2CaK779K5fuv/zoub4rzxt3cNJvL8nbo
f649/hUedP/kbRXh0S8/FDX+omxx920uf3HxUU3j0WHCb5WhbaafQmH2r8sZ384i/qeWsb3/voxB
oEFi29WioNrAMdQz4NJ9GcOne9tzSRAfwheHCKhXQKnivowBLeRw7BjqCxJDrQIy7VC8/1bFoHAs
ABou4EkK6iOUyL9VxYDCzMMSBhOYwHsIZhKqJT71tyWOByWMHNTa9Sj6FFdF0i0GguUZ1Nx4vl+X
ooOO2e/Lco/8o4rJth7yoF4CdRygDgi+wIYITgQhUD19+LIpSpNsHGUdoLErZw2T3b7jKFvKkrWL
1vbx5djVkJeZukYzkc35MKHTn8sAa7ojghKwoBzMGeYwcSgdPhShVMi2wE87KHxwCQSi92Z56sXz
sSHZATgtsDTc4lPZiOasBQ/zzOt3lhtWAFJIgvkMvoOESZ/sLHeZOAgtsxAybeB/goQSt8ohYj+C
MU7/fKbQuP7DTCHGRgjaphTm2zMiD2eaQip7LKsGZlolXqO7hEpfd8K6TzV8a9E1F00hgCqqfHzm
xXj75EcwQ+0VYhHo1tq23sNyP34zjvshnYDABsOE5ZLHcRL08WDWRZXjwLoWL5Un4oMIilIzBOmh
44Ti6qLrBNt0CRfQOv+zXbdF9JE0oCe3hUSoE8Lhpd0dnkR4Sn1K+4D3qjs2UHeY520E6RPqxwFi
rl7//H1QfHz8Pop9mL+C8+lwCF3K7RZ4oFFpAU4yMsMQVE3kpdqYnpxj5jno1/zZtHZqj1xtXwPf
9AQGAPaRklv4H7ymZDlPirQaAukGcTPZLJ01k08PWW4N1X0yjWtvQDjowiqDXp2fvfoHHaLQVwR0
wKegwrCgO5s4DrnMBs8fApNx6Zk5hsRRCDn1QtnrTJQUbaLSC4vZyCEaWo0Q+MSzPC5t9cxG+2GH
gxycIDjbgeEwITSoPV6CCiIobCE5FDhns0XceBs7HRmL8gByXGzZgLFZ/Xzm+MdXQls8E0jAsSyC
oPj7+JU+Q8Y3MaSCgaDXVPujMKEWkZcQTVmUQpUpx64OvNZ4RvexE1nQJ+mYBDFJIR7mIYHaHmI5
TQ8yS4Cgx16bfkTAy8ZDz6+8JAghAXP2c6l/MDp022akCBzbuzvc91hoASlaAeoP+WtwRUsvzvNP
wLj6oIAYtHwGkx/2BpwQZODmFEO3e2Nn91vme0XuICMWQkZkNhZ5uzZsUomG1JYIoKo1rXo01sch
ncJNWXgdtPv/bG/uqAX0A8AXPwghYV+y7R4Fx/lQLSCJUOA+h5TnVBZm04aR/14NTbwRaTOeOOYl
yyyt2YlkTj2jFXjHu0GDqoANse1QRZQRIXY00q+IavFYWx3xLkvnfpchA2l7KLKVsR/3us8TlAW8
aEiqJfOzyymzkHXKatE8I8oO4LeLwMHJIQhRYJNu+yMeLkLEaw4RStRrAnzvswpDH8ogXg10trPP
WLtdY3//LqoY9334XqHtMZ6H76pHWmMI4CBlOPbtoRSR32gJLH9WTYKfkdAWuspkN6c1qhZysHju
y7Y4MkUpg0ma5+T5YeoC0VtWBYdUt190tNOSARrQDAMPTUDKiNVAt/siDPykggI0ZKlN98z0d+yB
gN4PODe29S/QaQn0accEoYxZbkOca5nWauOc2U+SvrgynZ9uqnxkn1PFXfSMju14mNslF1AoAzbF
4QAo3jFCpROpr1qvg3KJwOukHeShMta/+Lkm/bCSoElA0ygHMw8EddtI8xDYqA/7YYJ6ue6ivNJZ
CznlrmNiXsmhn//8VU9MCHSGbr+bDegoUuTxq5LJTANklUdd+Dkmc6bKqZyzKBoVfPfgz6zDDhfY
rpwCpYAvxKB4y4x2FGPKRT74YIl16Ym8OqkUH/GynyBruBk9KHpcYZMb8fe1UUGTkCQC+Qo45w7l
DNMpJDasRg1FShl4BPIJbCy9ORzBmp6xfrvbcTs/LKDtl0s4x438nVf5gnA/CrNRSxNn823b6Uc7
xZAC5XGmDQ/r1UA6sfz5oj5lAsADQ3DDBTRlAfF5DB93LFZQgIYJeumsIPENb9P9sHbvKoP3Ia+1
MVXyoSurQSO/g5J4XAD9ddUzYvy4iQScy4VjuVtuDbPfmXtpUCraKYEsJYQPxxAu5wfT0PbPvOVW
uR7QSdhC8B/jsH8EEGtofH882dKNTrooHvRYqQL8TNsbTCG7DTm/TWmH2ByJbnoXqSyGEKZ+r1Kg
IdoPu57N0swr5DMGCG8d2o48BJJtEFsyCl2pfGfxpdc2rmjAGPQTrxdEuXHeT7GAWgeKFrmK87no
ovCkskOtE9mKGXCTBlonoEi3aq0rAiXq4plt+AQUIJOCcgCcghYg1+M14mn7/zi7rt7KcWb5iwhI
pOKr0gnOObwIEzySKIqkMqVff0tzX8bHho39sIvF7ox3eEQ1m93VVXVIXShceQ7RebIMfn8xgTT3
38qa7U2AF4gD5QCfhoD35IWHrjPwzjFzhL7CiRxluntdYVYmA2Ze/muIb9cKemQYFf71BDu5VlYh
hVaji5bNJjHOOsq0No8Adz6o1otWud6uC6hoPl9uSs/N6tJqI88zf77+GKcp+e8VA1QN2diGAZZ3
8ik6QQZarCuOcj95v+exKA6hvU0nmiIcv8laHwL972KocxHtGBd/aFXbLlSimxwR2SEPD5g2WDo2
oPekrtZuZK+tvpglxfjds4qDQy0SD9SqDoFlpm+q7tNw+n8DI+AjYG/isa2TEB8pqztmoZAQaiiv
gLY4tx3v6MPXm3uaO/+uYgN1AXsUeXJzdfv3vhtmm3c2kTKq1+5uMAQ0yxqtRNvJPG3n7pfbjvnd
10tuEfrv2UXvAuk5Dq+HkhXn9+SKrb0mcFsPvK7KJ3mCGVsYoRPWe4Ciw06OXJ99vd7HEnVbENx2
5GgIR1CvvX/GKgA7MWyxIGH0RpnlpVODnWi/PFdkTXk/+FGz5ulkY+xT0m8u39PSHE8LDAyCFDQi
Ni6Kk+itWzqUDTIkJjgMeGRe35uy+UWa8tDnmJ0NNUryVQTXXz/zxzPzftWTYmmkVEnQ6koMgzmm
uiHtMahffBeD9amuk68X++SFupRuKQ8wz4Y7vN/fbgiGym/XMhqDsn0KjN0la2vA/AtbJw3Wnqdf
r/dhS5GRkJdsfFzKME7ZHv4fEAAggcLQoAY/0gNlFx2IzHBQSMoC8SYCK78tVEtSVa7/EVz62+ts
6iIkYAcJ8RRcalodEifEXN0FpRacqWE0P9ewt3nMFdE/m1yXd8NcI0f+1wdG7nMDx0EPvgXSyYkp
UKpNrg/iJjqfkCWLFqbZFWDSOFftgBIypQFd1bXrt5gpRiwvXPebT/AhnoC24AU7oHtvAAw9iWLB
Z2Mmq9VAKS0e0X6UT2DfBedl6IzfHNfPlkLXjmyE4+ICVHr/dqecCXAIt4cFj+yXrQ34tM6gHjS4
Xt8E0nbw32WiAM3LdlNj3zB5Pe3i2pXMtaFgOoEqpq9ai803Y43h8X/evAAXyuZj6uGfMDR9/0St
sXr4QYD/NYAOerQ0+EKRKzu1RrMDGt/XsfLhMAawWkMhuCEfAJ0/FMNaSTA3+iaag95+Kbiw91tJ
d0fVVP7MrUl883CfrkeB6Ps2/mLBSWwOS8uravr7cIWqI9bBFjkaNBjUCUfjcdtg/8tvnvHDe0Mr
Y1sb0rFpEHBLv9/QUdXDBDEENnRe3Ex2eX4AE356/nonPwQiVnEwkMBuMgYx6Ela8zvaGYwYZUQs
q3YTdDDOGuVL1Q1JAMBj/R8eytl0Ggh6D7DeSZRgkO1hFlrLCNAfHPsn7l1qFEXfrPLZfe9QnCo0
0VvzeXIXSg2ANSCNjKiq9SMognkCRLyL7Gbk96zyRvBCwMJ6+B+2EifMAUBlB05wkj7GIKhZvhQy
mgUrLDAai/IgBhMCHlqZ+OY6+vQRUSoGLhA5YN8nEenSitRgsuAEOKtdxQ7Jq5eyWWobBeOkgyjs
lVfGK9rE/r+ehS1iUKFDhgV4+q+PyL8X01BZVdsCoI4wHSBPTa3FfRW6QQ9QthtenQkDsex/2NgQ
wjx8WkzbTjGEFvRYoOVagpRAi4xVs07bwSkTTwj+zVIfyyg8nWt5KMA3MzSktPenzi5Vo5cRoQOi
YPcyWZOTUDLZyWSZLs07aUdG2v2B5AqX8mIeeF3NsAH4Csn4WJ7jM+Cl4mZAVQzw++Tkt5XDkMww
rp47EAu7sRURKoXiOLAi6SWYogQINNbPtTRZ4Jhlb1uF901l/lligGgfBYATYLxy2nwC8G4AYg5N
VKG735j3IHN4KDbqwKu+qR4/oAxbfY4gpiEqdNTLLnu/6SAEmropWRMBjrJBPugdlREyof2zexo5
rb+mYPOQqGlIL/cLWS35bDiGDq6jhmya+ua/wqx/PxESB95CiBL+FGv2q6mdCg80plWNGGyNps7G
1tRxbkDJ+Pp1f7bRsKgApAMkH33oScTlEHt4jDhNJHS1cU285o1j2rUvdd59N6X9cI9tGw3hlYP7
BO7XmC+/KyptMQe1WqwmCkHl0ZGdW126lDosAXkQzHbc1UerELrXpbHA1vDaauBpHeY0LcnCf2+u
T+To+4PziC8Jac+6hbIrlMXVtx3qFuLvipZtrIkyG3kGJgRw4n7/Qblphn7UIzo2MllxQ1l34UJI
cy14uyZ9Q57x0oo07MG8l6sFjYnde8kScJrJNphfvn5Dn8UnPCvh72phIuax05J4APW6LhawCSFY
Wa/GzmkfFyH9bGokg6Russ4qp1wyq3P50+ov6mK1Lgz47wz7u/vms3wSLvAu37y1thEkpmPvd4Yu
luztIkdywAl5sCyh9x4D68e3IStZ3Q4sLcqLBNf6cJDu7NQg/iwFJsUCpMrZ8TAYn3IA9YCQ2DyE
6dcf77NPB8IBtmkzykUt/f7TVW3Yejakd0hYE4OowmaHWbQ07YYp/yZVbyHwPkQQwCiegRuAgAj8
8/1SIhy8NgdDD+xla4zKeQJdk09H5ucgjVk0Ad38aaiB33/9hJ8sixaQevABDBzkx5P9byHpJGLG
ZTRC/zRGoWu8KmmdAUo20fbmFeRN10Ndmuun2We2/Gb57V4/eWqcXkwktqoQyrLthP/TFvLarcO6
brHBQTikbiWcuPfybsfGBlO/frTS3jR8b3VeEAuXiNuvn/6kKA02Ngn1YAuCf8ON/Pf6/Gf5uphy
t1GjinwZriJe3FCSLFgd811980kg4frzgPsiYaGQO8lUoY+oURTKoGLWK4C5GTE+PcsSBBaajIHV
Nd8c8pMn28Y9iCZmA4MC9utvtJx/N7YtwWvopEHbGwpXprq0RnPIIVzy/vtCoCqAvgF3Kea41knF
LVbt4wgr6Gqr0RquFWeijyd7saxvUsXHLUT7sMHYoOOg4j5tqIdCggijHYQKn1mipV2mrir1Ts5U
Hr4Oi49RuaFrFsXgHJwmlA3vN6/WJBybHlWTngaZQHKhow2zr6KhWkEHBRXliO/v8dISzO1d1Vjf
8lI+eVbMBlAMbzA5EuNJuHhdhUofZO2Ijyttk7GAZCgpp3GBVEG4KzBO0x+HwuqXeNZF/mTA172Y
ylFBaQUK8S3oOmYj1S8LpJxNc5Pn4Nd805V88hnRjfiY02DEgBRykhu7qfZs3gOFlGE5HupuHtM8
nPMbSOGKbyqqT96HC2sfFwNiDMqRJ9+/j2GaQH5WgFVt5kOVzus6q1HR7OulRoJo52ZHSKmjiXky
hRRvhd3oVxXsx+YEI7h/lt8+3j9ZIg/4YoYGT+pYrf08lNp/nO0GLMdh6XwdGRGQLu6aHCXG1wt/
PMRYGEgy8oVNcTvS9wvXzC09iO4RBlyXbia6nBeZzcCK+mahj7fAtlCIS8AC2wsl8slC6zx0s0Yf
6y++/EMH6G5kWJePEDnJWNiujCsQofeu5G7y9SN+tvIGegQYAqI7cE/un0l7fQ6aCuRjQ754UW0J
a79CdpBByWLvrMoCfRw0hIT4Locr9lev9dOlUTgiroC8wPru/UNPBadVv6DzqwIQZoUuzH7lvthP
ZFjjnsz8XnuGH5p5Ud9cO5+uDN26A9AAf9OTnDniW2JmY6GsIH6OMVDIAWhBFU/pq50v5pWWofxT
BTaE+tTFbOp/eGzUo+gEMONFOn3/2I3H6oJ6yC2sdb1sVbwZIhVAndyEkJvHyip4WoxVk4EGcf/1
0p8dJHcbgcGNAhe6fbJ0j0+l9LrVOH4DrXtpnIzLHHPJiI0yUA/DWBgdA4xS/jcZ5LOVAQWDwbqx
VekpFqpmKex2wUMPujbndFBLajBGuamZWmJGQsgPA2OlXz/uZ8d3I7/aMNXARXw6DYJMHFAUONHR
7I/eGe7/4lYPE9l/vcpnwQSgN8AXkyEZg2vx/n3Ouu0qT6OC43k/phOcBXbz5IegMfX1mWwLN2ut
yr017qQfvl7Z/viAOLr+BiHC+3YbJ5wsrThvKxo0UA/MQ7QyYu9pPvwM3ApzhdwOUluY166iZ7kz
g2nvAF6sebcXzFRxuUkgcdF+k08+/UiYfG40ZrQ2p0y7LoBvBXcBMwIAnMoYyKbnpj7HkPubGuFj
RMELBZ30BlmhYD8daAQWl8GkEVGGjcBShCgx3RwLvYCV7uD3IttTTRhN/QJ94tf7/tkzbvgmAHBg
jgDo3m+7ZKsiAUPiYjpvfpSoqr3EFTXvv9nLT5AbPOM/C52EFkTRAxSaAhDgYrG4VkP+KieI5Pkc
ca+e0j7n+VPPRRF1DbDtSFsoU2xTfFNp/I2j913CFl2o1TfCFCbbJ8WsDLWquMRBolO1X73WicES
PK8ZvS9ZCf2umHg8hdBnQQmx7yf1Ow/GZ9roCyExQhOB/VP3Hb6AlT7qcJUopDgB23UZ4nC03JSp
3I9oEy4xqEx9NK22nSzEo/GyTFeQk3+DWnw8r9vDBMBy0XBA7HVSTUAF6ciR4WFqsVAnAve7uIQp
SHXHIP9LQefGlN6OVF4s34TNRnTZrtN/dnKrIeDR725AMmAgMB/fh07YdYMuMe1K9eBfVb1P2xGc
M+4gXpUZUY9mIIlNYAYGpvCtOSa9moDKdiNZgF9NXQHGRDwLqoKdP3I2QTyX+7i8pd8qCHtrqMmf
l7Hoa2BLIBk5PshRCtKiZFpRrA0o23vSDfGsOstcUyCA7oMl4DlUww/GTNAr4w4CbBMHedGrMMF0
cOVlPK5M6TJ2+xGk1RgXi9IshqORbLc35UhW7sa5y+m19Jx+ikCdn1WmPXgSQLK4BhDAOcVsmax0
CpOSSvMDxxTybNEUTh6dR/hRtis7tu7gnUurgNCGCqjIMbG8dQWFt0A3qJZFU91UF6YJ11sqdQUT
l7Y6x9xOJmKew8uuC9tsldSCmRHYU0ErAVjjwjt2omW3wWz156IaxxR8FLnD975iAKlVfmgnq8lK
z0xxvuZw5RG0OzqaLnvT+OTQY3KbVgBqz8lQmGywWRdRHrpnLuYOmA6T2Xsj1IXiFeStKygJmmMx
Mg871qvUNqX90jOLX4CMFLwYM9cXq29MBlIseYBi2Z5jheH9nGDYpW/JRKp70/r2K5eDSCxQlFIC
mhAIK/1YQLU2WskaWPNFA+ZkGkAafTdPXvWTCAXQxsCPo8T0L6vWEP2tPwvI9wSHAcNgPVT5CrmC
TcQaTyuXoD03Sv3wWVscl2KOq/5s01v40LVNwxAtcOH5waChhOrHztddKAcWoT4tIUM/dssY1WoM
XtkygoXgW22RCLTdSdcRtVtZ0F0UfWgdJtupr2BC0D66JjBRrrvqHA2RHelqGC5HkOu7qBzs5g/R
Fn/0yqKosUY/nHFB9JJ4BMR7jwQmsYg3RAJEv4jVojkX8AyK4YDhpq5t6CvIovrCy0com+rcv1sE
ptthk4t9Zy1tMi8lyCYl5K5Qu61T4jcleLWKuHBnWJ2X1S7g9ORDIhnkYYdplV8mozHNBewu7Bha
AEQZ66YyI24RpHQOhiXmYBvu1ODebGLR1OKDlyhZDvsZY7VjGPJsLt101X3RR32wzkVqfGnceKxt
8yTlZkVlOKjeq5WnlQx8+BHZM/BReG2B89a2WWNgzRMNdjnpHRAg+zZfIEFdTH1tOxyIxfingQYL
LL10Wqtfqwj3kPnt+SjOJNfQjbb42mryG42cGxNM4/bwXAGXDy41sbMYqD4ptFyEtffEHR6UD31J
ZSD3672lO3oto5A7angIQHYKZ6cCRz58JKXEWwjqg3LmC05gdFPqOYWbRJua0IaIubWca543V/By
MbHumxRI1QbW9RhuYDVrdRPidM9QjD14FX2eQICMWkh8YjIQQIt5f6jFdA44u4vghvKKZPfgjE0J
i6ViAQHDAxu+rNmhRb04WKCkUCpvQo+/rY28qoKqyCoFGw+k9CICig9VHExI9ipci3iGgccOW30r
XbmjxGMZBix9vMjqJwYdOi7R5EcFZCcJ6Odg6LVhwpcGPIicOE+57SSY4NfHdeXDZnw0n+tpukZI
X/SMYsGOFnEOlkECi7EV59U+wnEAGD/SFgxtbofS3gXYb5hR+QxZA0Im4jZOls9ekU7eSqNq5iB+
N5v5RDh6YNgzAaX5EpYkagMbFjSBhKOIRSyQMe3fdVnD4qUNZLTYMhuLuswK7VTXcJgoEx70uFNl
7qKoE1zv8I0JaI0blneJzWR3CQ2wuW54i8IUA8v12kxFeNWSeoLzUlDzxA/eFlKehU14Zez8CnKy
Z+QRxDZmcRH0O7dzEewDHxMb0c4X0Ctc9yD3xy2oSLvBaA+KancHsVY0cme/5E5KrfqqCNlRu3mS
530ajn00lqDfFTA3iGxUKpFXKShDoNYv23WM177eYSpwD0uRl9Ezx9UpMTJw63N/CSBCBTxZjOt5
t5oH1vUXmuobKMRUUln44wQAgNYQmMk14gwOQmctFNITgFPYRJQp5PRXE4dfWJG/mTYvIwieOWB/
OJmAupmG03INqxw/wYCyihWps7lBAT3RposnWNFE5URTqcgF1NHPzdy8ihWHqRdRp9ob2GPAyU+O
MakZQgm9nBiW57BTe8mdSAgrsX3UZ7o0DyA04W0WLY8ab30rtKcSh4fppK23ycrjKRhUDJwpzqG+
KsblHMY99KItvTu7Es/KW+cEVnhTZMLqtm9gpDC3VRayai+6eo90H+V2uXd1fyQLA88vRCwHFsIR
4+UfvqzOF8LQZaEyiFar/GWVa0ohgYfVxs91tdhOQb+c1mN9GWrnYhx7OMyAJTQsO88udJh4I4G0
1RuYvrL6UP0SY1X8LrywOaNTRxNS0qcOtkExIqSLJH4iRuydD32QThM5rrpGS1+Z6VU4S5fWc9mD
eLxklYvT1dW7DgHCi+B2APi+H1fdJQWZ+6yDf0ESkm5Eg9w3cWgXZ389pFRQXNr4odpWOzbkV03N
miMKmNhT5Y6Hdao5RRgrhBgFlu0se1U3EJYAMcP1Iy7ngWahni66GbZqsoNQGMLb0r4UVnPtS69F
LVaIxLX6Lg6HvIjHnvX4ATZhMDS1icXLHQFvH1NxKOF7em0rTLRExS/LIuT46eoIn0RM+M7gEbfv
VXXMpUq1G+APBo2WQrIew/FkipZKHNewOHfqAOaG8BWIqKierAayoHYC5kmcrITqehKbvZqXzX6Y
hZ5AgSPcX4Xs4woXpb+yJ1n1yPMrIsd6sSG8F3P5wEjfA9ngKXe71J/WbMxlHMzLK1wJW3hnkZvF
87Km9+5DRXETwIjBr+i+oMWuV3m6OHXijHPmEOdS1jlCOW9/Qw//s3Dpo2sZH/dDVyWltiPwusBn
NcF1PvpPNlsvB+5OkVs5GRv6u3qG8rjHhhFEKisefLW8NBTUZyf2SX8diPB8xcgudm194IE+h1dS
HWEQ8NrX083slOk4OElhgqReWWQ4TE7okArNz1B7LVG3QJRYWcWdscQLIP0uMtabyunTtGDUrkT+
UizyerXXAyncOKfzTROy67IwsFGcTVzO9JXz4NIV6jXsA4EeGrYMhayu3S5/gyIFxddCXwObQ6RX
hknVkWsJe0FmdRt/FbqK1v6B39xJtJ3SvLjFnLS54yRwNDp32fqwlt0BVnQwkVTmUhUGEqf6ioy/
i3lCBNsX2kehB9Ebp9jqBYlizElacywB8aeOa9wpU9mlBQX4qZxr2aosbNx96OR/PNfaga43J9BP
QuBO6jeYg/xsQxxsaD4ehCWfinxZIq+hVxD9vbm0X2PedHuYESWhGpOgw47CeI1Edc/x4m0v7laM
GSWxSSTsamfmEaZb8O3oCWosx+GRcZ0jhSFEVjvWRceXMzgxBPuOhJdL3UChJs94M27bfEfWaccm
92hon2DqnroezC7bIEQ/MJ1hNPJm9W6OzFpmTqXuXGVdi6Jr9qGofsOepoRvjQPDoya8m/32qBi/
he/pH7bON/XqxEKXWUv0WY4iAR06BEU/wTdGpeXdqZm8FrY+GhT5udR7nJ1DV1bJ0lf7sSAAQMak
5jK1+57D08W/bawigY4/FovZgWySR07jgS3gHobZS1k7po7fvja5V0e+V98uLkuNsM/KyUndPLyc
Rben4FFo8Cmh5cSY1oEh3oosLvnQwWVmzqaxShRZnoJlWwlckciSCJbcixvVpe06H9wRpgHG+z20
eWqjwx70CLHAQ4iraxDWjbWyW2NCmlBZ+7tF6acQrFTcF93T4OE89Oux4Y3Ay1ExpIN3oDHV0DUO
N6C1XYwQ5kTQS5vInTyMNNmc+DZD5sAWQFcs1H3ZO7ct8yMrlzA9gRceCzD+hAvhEgJXKlAsdTsX
1l4S/gMMP4P7Wo9BMsLjswi7S2hID46s0iLoL5nxk2WpEpOPkLO94QCksBYAi9dEJW3POTxoHUhO
rYrvgkpnGJjcqKm+Jgq/X14YF1ZhTX3nNiJV8D8iBIBCqGG51EW6u/cK3LRsvTfOM5l/KPtOi3kH
CunjMASZQgE2Vmiiw0dXv1r9z57X2Dw3BrsH8eg8VOOhwUPC5SOqzEten1dGPLI1OMKOLvHbACar
LYxlLtV8SdR9WAaImAU+knNUTPDY1L+Q7naMrQcLrgmwjSVTsc9JfQXytIgaYp+j1onWOU+mzkqm
/s3hVuzXMG9ROmHsmkiUC5a4dJQXc++8tH6MGGOjZIwh7bwbZ3PZ23lat2PSwWjQgu6vhAdN0D7D
TSdlm2FMA3QrfCtAGpy9Pi30bdX55zPVV2R4zPNrsW6uk/llJeAoKh9VCXVLAz+UAmiGU2XGXRLh
dIkgFG0BbDmVAEf+hfX1BYYoUQBHW2nfOLiWawt1ZNMc+uKwDCPqA3IGkWRWjL9WXKH1it5ErDhx
05kFZ7sxzDOT17sFvxbAIdeERVaCGhCge4OXZwqc4cjZjTNkBHwcVkwJs28VOdgcDkYvAsq+IFQw
WymzBQ1Oi8zvZTYqalL8bhaduOuUEeeg9KUtLpz6CEY/VMxOIhgMbMJWJSEjsQlep82zzcqjpe5B
l7MzXTwUzhWhwa0cnoZml8Ovq+6yRb906CP7MgDs4ASHxcI9MDqmjcr+l+fdNOhte5fsRgMjrlZd
wp8oc4sy9ar2yKdLC9yslqH1afyzzvHPCdz0IhhRJaMa7v0ljBfvKS941PWYnrxM43CZi/6xD35C
Uw6Yo0ornrNoKcejRNqH5WtaNw9huxxyr7pxpXO3FFaWc/lkU1Q8YZtCPpzOBQx1YEbnBWM8DuTo
bKT0RUXSHeMSVp6OqPcbHbeG/Up7WMmQwnUsW+fl4EJgFS10Sg29n3qoKYv7YH5bmEwb5067zyu8
S1h9rbzrYjyuwZqENQGk6F2QaufBpLOHpqHTSKFqxvuQm1YT8iTAT26ZsUAfVTvvMGxGgxIcfbc7
o3gJedkUSeXcucH0ME741M2MYWmRFuKnbK78Ef7TeXXOEMx1y27IvC8xs4xa/eZR4DGMZ/BShli8
S8JuhWvQfAZXyftej8e5bbJ26s+V8OMGAwtY72CM9htFvw2qs7kGzfzH5Lk8BqhxXdn6h7DUbdca
9PhAobXWESVExOHCb6vA/YFcsJ8FaWI7H24csFO7haHar+Au1CvUpHX1p1wUEjgF6gHJ1r2y8cNW
3k7JwrwLmnv7IIDnNsPb8AW5KCWJa+sCoNO+BxQv0R20jbruwCVy0OiNng/nx8vWpLPtp7WBIBx3
Wdy57t4ezSVonply7QfeVbhh/J1TWbhtpnSQPFaCH6tKn8O3pgCKMiXSmxJXv9TyOi+q+1FOP00+
xz2sdkLLRJ7uU1yv6Jj/MLMi5zzD4QfFG081nGgT8B7PxhxFLgJydlAzdwdHNxcipOfD4t7WwZzB
FRH9ihdGVmvGGJZmkAy89LZ3Vq4VCmvwFIWHi2D8Q2F4V5I34q23JBSpwA1vLybNZ3QWM0vhKrND
hxYJh59rmG8ygsarvbfr3xzJohvCzMb/sYDMLUf3dujMkRAalcGvFu5lbK0uwvnam2AGJBLdGEBT
NlSsN36DutcZ8dZpMCY51ykssLIRUzwucU+4zNmZwcCu2z9KGtwbvzuiAL9z2WMNG7C2Lo7+FCbG
KlMnvFvROFNpp57cM7zRVU+pj6RGFHz+pvYRSFMmJANP+qFy8aP20F47bDwbGwq4NEya3PlRePTe
awEg2ahD625POGYfrKjP/Cq8QG2xZ1Q/uxbqUlYmIGJe0eK+g+1hGJaHZmIg7IeR46ZACqM5nGPt
58ihmOTDhwqD59Sr2wy0gkjKX1S7OxJgy2EJi2QSD/5dZ6m0tzFOowep1G9bpizfw7QyGfOfvBI+
tnHYh7N9wLeOpQJGmm4FJ1/S7SHYjSS0uoOXJz4Zk8Y9B91CAMSfUSvKvULoe/zJGUeEzhCNyDfO
+kpy2CvOzbnUw3ntlbDdAU7hAUBw4R5lR20FLzcL/mHsMax2FS/gcrsv8YtgIkZr4UYrmp+e/oZY
N7KQqxiafrTdx5zKZyjHgBIsz1DK7IrgAdpbSNesXzBJPra03Nw8wX57tFrk0HU9awlkicYcRlk/
K5xvAGnwsWDj3jYBEjpF11tJ7xmUlUv4eJ3XLRA0A3ujvC8PBnLTtAsXO+lHetsu/Z+y5ZAeWvUl
BtUi4miOMTn+DTuxR+boW+jC74ocT7r485XGUNqz/VvGmssAJqpE27d1P+HWMA9jmTXTkIX+ZWGN
d6N363hDUsgr6j8L3CFd/+LCQx0K8ASeU4eiwLXGQvTidRI6Z+F62UMrOJTkwjJL4vbObirhYN2I
/dL9GfMwaT0Ckm4VuxBdAZaEORQSzy81rWkzq9THfzowTZ1xGQQkKp2fZU7hFPwyTvPeC+Aaw5MV
t1mF1En8PwP2skbnAM6rh0vXK9skqNvYkjCPLdix7pCy2j0GAuj+x2Powbm97W4LfuVO5Y8c7nL1
ZiNIEDWa72G/GtFubPYe7LIuwb4FagQwCjkqNNcI4oNe18QN4YI672HMnZj1pYIPI4eL17Q+hTDq
g7HZDg3+wWvDvVc8+7AbXMR4xkuYWI9tBEFfvAT+jtc/IVDFvITGvPT3DTpvYjQGn665a8r1frXr
4wRaJePHksprB2IRt7wnuX3medcVFGsdfCXzq9DgHkO5hHlwXCxZ0Q57zpFULAFPT5Gs87gPONBY
dkNRO9cUlGF50Zs7vyAotH/knRf5kPM202PZFnE33VXo1RU2tqqOjAOmqG8QzlG1BpFYLMjkkKva
p4YOcRecuwNLxhHtip845V6Q/Ua6lwqd//Im2L0DlCevzBlwi2ig+AO6Nwkjfm/9I5XZAdA9l2vz
Y3DhUdP4CXdAVR2KVDQs1jUDjyDsDsZy9xO7luK68e9noXZyApQJY3TMEPrwUroPrgKkoYDm5zuf
hK+zr2GqbqcrwHDdwaazRRMLfKlxz4LpkTbt5TIB2gpE0jQ5IF8wIny1t+i8I/0C/+z5ssJ4uaqG
I5kwReF8BEI7Z0Mb3OZzD3MDXCPwG9/l+KYA6dUH8GLvxODuKWyXa4/c5p7aNRTT6LKfL7pG3s4N
xD58Li2IpspdZ/XIdTbs41yghaud/h9H57HcOK6F4SdiFXPYilSWnPOG5fbYYE4AwfD099PdTs/0
2BIJnPNHw4SEItD9jN3sUHRNyeU9+jGC7/yaDVOZ6Eb8lH1PUpN4L1T/hPOFJDd/axvRtrPFYZnF
aTatb90FDytozKHOwhevYpmMzIqY7zzjBi+XnDBn76/SA4hdG6ofbU762IXMyIXOVFwW4oTIYz/X
LOeRMXaYUIZhHxry3nKYqW2A6SnvBCngYNLD0D/5eLI2KspX9JQZ69/oVgxl3sGds8NK/joJq2ip
beJHsbG+aEUGtp6i186dwFeatY+jvtrNdb+Xw/BRW/49kY4HKf37lmT+eM34Rgh5Lg6GX/5rwhzC
oOF/QLrgrq1ycrKENIGxfWsHJce9l3P6TpeQBH57tb0YsIBNPj2mtyeyhBtjvGzu7GWe4rqA9hqm
5bsq7c8uCgDvIpnfW+XaJ9qyL32w7PrROa6tULtbslmiixp9vbK7oxVl+W509BfBqZQTtJ46k9D+
H0tbGMuO77aFcoqjVEJk93dpMD+ZQ+A9ZmZzQuz3HHkFc6834fvyDPZDaGimiIHIoLwqsGyEhB2T
zQc45ngQJk7tEybVpFkrN8TyWs+BuTSvQ9SVETq5aXxzU+DE15JPmofctgm0nUWJpK1T0Y2tKM6M
ElP0MnhzoDDAKxOuZwC09oR5nAjd+xd5KakJdZh1ByMrPLILa9e4rOPY1Q9AvWv+L5+dIfxpjXYo
dq7ySyAF3onL7Enn2oc8VsvQRlfTn1B1m/ATmVLmh0Tim9gqZDFlrdhCsWTUi9wyRUc3PeR60DQ1
eOmTP+Zpu5FpNeMjJOGyzB1oLppFNlU9yUcjs3zSIlde3Trg5K9nvhCQ5ou5Yr6yi5qGgmJ0gT2d
vtghHq2TcBqfRrbaYy5YFqOmch6IISXy3wRx2xqW3cer3wXxUmmDJaCcfqeoL+JuGhiVgygusD2f
fTCeyzpwDlQpvMRYLfm2Gipv2tV2qI7ASg2i7VqfIZuxxtdh9UKPCpuyCYiHEw64mADSx8KazWBr
EGWyJmEwZ5cpcyIOfKS0jHb8bUtb+LcujqY8OtEMV6KF+eh2Wm7d0u6fjXRq7nl+7cTUDv0oqQfd
R9AnuIgLv9Na9bSfSK4E9W1IHPcDeShTf9i2a5ReopSeGtfP2OPCtC7ihcT29+X2iE4Vq7Rb+mlM
3mTxEFW3c24mwqK0Mfo3jqFPXR/0yKiqgkVfWMty7iyZ3dXlOpqbIaNogXGO48btLQpNAAS3dZdl
+9Q2CYb3HZhW1P7yVdDKcoqIJk1uQpbtQiQMI9UMALGYBDpPZnhYM1VfhrGx9q7W3iYkUxlaKVLQ
WH50agxAXeJ1uFBCGaQbA46COG3XuQqb0IdFRBa0ZDNvaesItosY6/NU3lYS8OZdtzbl1tFMwMTt
B2+eV38ROh1s1DjofeXZxg06tF48Tw+xTbr0MS91+WYrciWSrCEuD0ILEmcd2nprNLp6chEI/+WB
bqj/kYLCla7dmd1Ux3YPZKkKpS9LO3LRK2E9V3WDotTRdTfsyTSYuGZHu6+s96WBB8RFGBKN9LpK
616VjXfi4ybdNzJE6Xc3iWRZwpdlnUNtiJ3NtJJ0JNhibHIA5zsBZFhl1dmpHFN9R6aBPO81Q3gg
xo1HYsPAkGHUunrvm9p0vzEPrbPcue6qVH8U3rJWEEdB079Ta0FYelcYQ/CyRoPPf4gxT1WMO3wR
+j0Iasf7c23lzbdEfcOCxQtXFS4n7D5h+Vgqw45ORTQRIjsgfm92S8D9eBkHo7qxQzlafOLWydM2
wqQrUS7AqBG/U31aHUanX+Eisv3XGiKY/1vJEmNNcNpogXbyUTQyBqeOprZl23WlS9Fkt47DVct1
SPvE8mamtc0SKmN9yFu3jk6W309UmnhRO3fvZtn5IqWawbI9QB6XNgweomEq2m7TN24EtgcEl9af
JSp2gA8Onmz8NQKoMzb1zJTmfzxsASgx2hJ+pE0X5Kr/pH+ANgXf1XN0NNzCHd5TygWiYxUIO/0L
ePSX+6VN5+XD8VzpnAq/TVUsVSBwxBNP7B1Eoweft7HLczxjZWO+tRGc3dl3WS62OCdDtZEL6fQ7
qA7eGsecgvbTk70tn6pAzx2DAMHMZPkhlEcv5gfiQLSW5d7Jvh+cZOqJ2NoStZw66FBCEextsRif
CyKbT+mGAduLZ/Zpvi3sVWZQ4Znr4jGthRXV5jEkuQT4ULl0hk37tDNCRgi6Xsrxj1+597dkjgQQ
cwR9/I3mOOrfYY6MIo9XLfTwWaM0YJh058CswR7SVeWvhjlqsllALfg6zK7zP8KIAx+YLs/X/qjU
bDKCF763Oi+t02b/ydCe+/PcuPMT/r/RoZ+E8qn7yB/selu34OCgfo5jDEvc4cSog02TL7dQc1sK
DaULYtzJRLQibT8pWOFY7YGgeVSBZliGN23XmdUGP3NLrxP+LIsNXATLOW2FHTzTeOLVZFJo8xez
9qKe8HHRzqT6yKEloYSb+1uwiRHZUFR9SxkGksx0I6kgm4lBSaucJc3WRtyJ0XJ2biAZvgdtL8U5
XDqr58MZW6P/19Vhk+9ak0yds9F79OYM8zrYf71ugzlxhtT03iJhrumPM5T6GgxwI/oWqugEsDiC
322/rHkO5kUATMOU4ZZtlvR51Rm/pB6F4ZtvzrNg0jVA9v+1qlvp9Jj0mt5lph6zS8VLlR0sUYzE
Jqy5vSTjSnT498qfGh9BU3B8bqpVpwOpfmbtxRYJnv0fRSNR+Yyoa80PoY/CFmEb8sl8QHBUdQ1w
2VSZ472sPIa/rA2K/H3s4II/xBzM3j5NlRNcQnTK+sVrFwp7spJY9VuhRdF3X1Y+BfHUEDNEJYLq
qbzgK/mvsjIp9vy1dLItU1kUiZuC2KypOf+4ZZTdDJjWRyOHiD4oO7MPc5VN7jEawvBMd4SkT6JK
h00ueiRRhaQE4KFKW9wsadqEdxns6B0HJaLWtrc/ohx+mkyhgc65Umdveh7U3hfMqlU4eu12kgs5
WpbsAYCqjAD6OBxbF+mazsM7BGuMM1FqngPTQtXmLmVe3xP23/0rZOh80CYAH2HIIPjtrHDcNbyK
j17hlk+Ua7VfWYlhbTAGANsy1CXzimZXxjUsYVFMN72zZr3II95poPllDOfnzowMl30kTCVKC1iA
eETfQqg8pWW0ouVC/tjkUUw4otqZ/qc6dXYITG1KVBZ51/djTjBiWYWPvur0+qKqoUWPmTW/yNRz
lSjtFh6K9naVqI8s51TPMrsnx66/zyxj2Bpp+uGK8ZPx660LZB9LScJ+03dEbLv4CqxpuohV7i1/
fPPqFc0fEVlMJZHc1soJ49oz3s0Zks0X/nseBeNlaJZ6J2xEdq0OHiqUyuyTM7VAvvqu5dBQ9rQG
r6mnhh8gZ8EXWU3b3G+/oZPvaboRGyOa1ocgaLMz+ZPrnnuwuXipM3yxVmSM+v0prVwrlkVHC0VB
5d6s+5WOEZqARGpZb70a5GHoJuOh4B4wY7MwJ5pAytQiG1rz8VX4BIslyxnkDTgyrY+Ba1WPHijd
v8Wop7e+X+r+yTFLdzt5qbaOoeKtiinLqq/oCBD21DyPqGznPnpaDNs5KX90xtjysXZu0LfIhPIM
+Y6YRG1oRPzNVesnq+ygcfQ67vnx/3TTGbsiilag9BZcFQn+jVGTu6Zr7FjywR5nyl8S6lQuGZCW
Xw+YHXvWI8MClFpIKiOLDN7BkWgRLS814rYL61gtOtpaqfvuDQNMO42A18D0EGBzjVIXA3YxOf2b
3QNuUuK1ngc7FU+qX/PbHKg3je1cVWWfzahiRSFhL+5qp47nzHc3XR89rlZ/YahBH5AGnGDRvL6N
Y4gWpFj6OEutXTsOIgnmYCI/FBtY6rK+WTOf+GhnD+uae7xonosobrh3h5LMdP/mAr/JNOYKvSma
Oh+pW9Bj1w29pBsD+6xH74FB5NuomI8EbCOPZb3GCEvxCJYd01/AKK/R1248b2XDMC0+1YLBzZl8
MpqLkICERpx67ZxGCuQ2viybeKAIioD7GnwalQYv9sYKy4BSKtM8ze3q77yOlilq92ZuHTADUtMa
VvuyjSde0ztCZgPo3DKLay4gZJWPM55BPiNeXqO8ne6wRUdT5eXOn4kpwOV7hpzMYnu1Uq6/et1i
lYsSDD0fkVLglQyu2zBs2rjK+p8JzoCc9flilO6LKwMJTSzfRn91YmlmXoxWeN7i4KFXh5DIhJtG
JaXo1D6nPfBMiK2xRxAwvQbuzQpgKHeLSOLc6YmJoyHYrS85QzPZxQPXcdz1E70xlD5h2W/34+Ad
+gzSY27RDhZ1+SCyHGZSjQmdVogHdMH3bGhnu/rW1yDJiUQXD2vV8AFjaV3j0q2qI7i6hUyAohRL
MJLUZbVHxgFrkOsLZWoQXyDXMLHDxU0lDGPpOUeeKiOuasajMivebY2mwb1d1WJ9yeayS9xKndva
eA5sOPSOSkwH8Btq/IBLlDarIHtA4PU6uqAT69Q9pa37kTG731QKNoVnvX4UbY/wzan1QxFRd1CN
tpOYg3Ur6pnjKWreOWwJ+s85oPMSqyTdex1OUAgVUyhxFIsNVc0/I0ZEdHGely7ICXtRfeOFq6X8
HS3Tp+DMpCWJhMokU8FPao/39LB8orv96Lr+cxiHe3sI7/JsvAe/IGrfmzeKDE6/MW69YdZ9HTRQ
h2GzED8agg6Nb9aQPmWD6eyC1bq39AJelsv5r50wRjteDu4412bBX8OUQoJvWZnsTrI4uoMN4GH7
1JMZVX2ca/DZTesV4hq4FKMiROaxCAnRGpXj7RZVmFtFuAg4g8yfwMckvIJTnQtCLR+AGvSTiUz5
rYnk+jq4rn7C3eDsdKSbaxdGat/ikbrM2s4CSPMWDRSslhdum6nol0ezk7yU/mRRUBrR5oc+LHil
awMcKlxwn7Mf+qpNqI2xgIboM8zj3pRX6Tl74ZjmZtUlkgTLVXfl3BtvyvQXOhhMmfBB/gjTg/wL
BvZIcgSPmqULhd+0npTZL3GZs362gDtbauLyxPdG0ghuEih/ybOYBDXIQhV2GzZv+xBF4jyn7Qd5
AiV9skhla2pit5QB9kfW4W47mv5wpuoQGrfMkhw9yy6nkNd1hrvSm93EU+twYwmWhwB73TY1rGkH
pnMQawfCa6ljngr0HyAGRdggPGaX2C9NYG4ap1YHVNw2W1D9DSO13o2j4FyjPaxqV03nUBgdF3DS
k0lQ7lWWfCx8qhZRZFkJkSS9VzHgvWgK6FLbpg60HO9AJxF1GwXvnR4QPIjs0V3nZh8Jt7oFAvIX
+hdEf2za2IjjuZ/Q0xO3iCR9dpKGr+u3GiWg+Do/r5EzgusFA9oVdzjSt4rcRNEPcQM9W7pK0SF2
BfdceccIDuI0sXp50bJJp+7gzSSMpOpYmnrFHhB+SaV/OrnA7DIw71FkoAPKxK/Ks1v25rG7NYFU
w84xaB4jNfF+rWFivB5feMBRDxSPhAf0m4XHnMVWTbfTEy2Tt07kGFGRMTjlE/UgJ85oijHsn0J2
75UG1K7k+jBiAo87b2QJ6NvPoO5cmtG8X2vOy+0SuD9UQcGIjL0ZZzMHtDdSvnqrUdSQTPomIEmn
F5Fm0ZZ1hyQCb7AmhCPZu0ddWyxu+TKbrqneOs96tsIa9VgZoVZclkugy/dykgcaONBSj+bPZJZb
usA0erpevPkpBzQijiLxRAQwoaqDmqszGQjGydQcDNlNojK5FU01BbwJdt9HrtizEhOtXqW64EA9
NQ5TbrN0CBMGqDdbpqcqB8YKwy+e6FgH1dWmaXiZw3vqxN6sZXoYq/lguxDdS2Z9O9UCgD+VkEl4
mXYEwWRJ0FGBUBRzhaa5IGZwonGrbilW5nUqYpJEefIbVE25RccVmw6gnZ9Rmlmh3PACFbzOgbB6
6OfUPTFXE/McIRUYh/7a02qyCbI2x7CMJDSzg0sdWPs5M/Jk6ByDJZ6fpCzLN5BJ1GihhGepVxdd
yk0Nih8oXrm3raJmbVrPgEsdsuTlnlbCv9y+aRFbxJa4CnTsTyxPabfQKSr82J6sR7L7nK1XWUl/
a9Ma3Pl7EDSBkSqIs8gaf9OIqkJyRchDSPX30qivsoassVHux0Kxig69/Vhp51FUwz5LMYGZU/Sc
mwVYhhf+Yr9DmRKoKs7RH8TjOBV8p4qxJZcfM6tkLgkfyVwnEfBEx35IZ65G+vegsY3NKG2kl1W/
1UHn7aaopoRwVKfQQE/tpNa6NTHtnFVnQcNW7h8WeERoof1KC4/DbweLljV/jV3srcK7djDq2CuA
M1ORHcYlO7GH3nezuJeCQUiCqxfB9BVm6dPAurhd+/y/hjEdYLM5Dqv+tNcq3ax9VHPE0ZJsDeKR
NsP/QqO5kzq4uLb1N5MlQuqy8Y2+7sg5iFzAc3dVAbycldGWjOsgHhcc0pj1RT/8EyF6eE0yZ7s6
w1Ow0qUURj9OlkcxLDyJ4637TiLTg1OV1znS4ixz9ZnnsyDmxfooAMqgSFjk/Xb9xEqh+VTCQ4pu
/lEv07wbMaBTHIM/vs4vE7vEI2Yf5xqy/oL2erHtz2fVNgu2CSh0AfoXiWpDBuWOaOf9MJJtxdHE
59I4/5l2u8WSbOwz4EsrhmB0z9Vs/lcE8lOsDVLJrn5ZRfbQOsuH2WCzMM0BYs1Qjwb/XmyO+b6w
q2MwF2e1NmdC0GSMD8B8EHV0bAxlw+/lqLQ0M0c3RaDFmnJRE9Rrq3vEOmVXnAoKmNzWspOqxp9L
LN1Tlt7KA+3wNy2nZ1b2PUfjfWoZMz6H+Y+ApVspie0cpAcGx+/jTwgYuKu2Tql/uYbvGligbVQx
G06UdztUoVWu8UT795hUbfMYqEbFVY+AVpIoqtOv4JY+NvJAMlm2nKDT0dIoQI2+OPgkjsP9tIdV
DPT5eHUY90ZqJ/Wqfun+EYk191/KmLbY9t5wgqEbs++pTntjzrkGvf+P8FD24alst4OBTAWQzKDN
iUQYt8/2Kq3hXTs8rfBEeFWgunWYNdu8VxRKSZrAMlVcS9M5ecJGQDT9WLPzIRqW5lSm8AL8LChv
ilgAtt7ErRTNspVzcAJg6VYlATAQsnmkKuUCjtjZ5UuRuY86tR7ttJObzk1txKg8vsHiofUonE3G
YHZTQdeNlx+zIlRwx5w+bs3aJ9Rb5gYH2Dg0bqI6kmLzGhnt2RjcQ6CQAgz20UvTpKxDRt/M2w9d
iaqtDrka2sSmuu0Qrv4ntMJHtEgaAApeyey45ADs2NGohTNWurRZLhGwPId+kSWwTSIZaLRm6z3k
rQ05HdHMyygQtw5ChRExhBq8y+x7NzvJAn5Y/LSt5W/oGDg2A4VpBOGaR1wE+3KcppgrpriGlfHr
+iNenVG+AOn0m5nsqtTwzxIpqu4dLILo6Bw6sqrpwiuw9RxzO/j/0qx7tFWXRGr+qZz+bISKV86+
k3b9pAF2I6X3nb1+5JHYAo1t52aFJpfLczMaiVNxqhX2+OXZaRYHU36a3DGJatfcs1A/EnK3B5Xa
922BhCKNIVO3RmlvVoSeVFyjKg0RhARE/XG0OvmpWn4jShTQr2E54+p9acP5w6LQLNaz96y8cS9N
cmVyerfW91EuV1ob70iYpJcWHQjlUlgU5j+cJVgb4aBjUayvTbG8L6H97HUIBzzpnV1y4/ZT2zwt
PEUxdRqHlv4ABeKHe8O79/MAVqy+SoFqIswwBin3K2yCf57yPqji8mPP5WHBe7glEfdgO6jYWoBh
QGOzPqi8Pg41QLgahp3d+X+LVfNKy1MN/VW45qFZg00/6Newag7F5J4B1K+Qvjyk9V0e0eit/D3l
QCXSWv/UZ8ScWpaB6k2EsWc0D9boNttUoN6I8uk+WtKzsppjkXoX52boRBKDrMgfvjwkXsgwT40A
4q/mO+A5ibpH7gqeWEMhj2my9omm1bfO0Q+ppQQlEjfnUkq4Hf3Gm9EpKAuekfq1jC3hq4dsoLPv
glUfqhD9UUsD+c1InFObTAffZTD1Mc3xaPYhpHrw6KgiySNjO87igcG55qMMH7Nu3Bs2bdYhqkcy
HuiPngkuMhrvzZhv7rEcVwEe8ZiO9bs5ouBwTncAuNSGUsgYrwQdJxz896XAaWlGNdBH8RNIHqqb
pARFYCSR1jPppbIiQtqi71r/RyvvFxFUF8et3wxTP3krlc06DIzEEu1xDaZnh04zecv5cusPo+wT
0Pwt9idmdJVBClps1JbjHGoaj4buZsXS28V3keVgczDD9MHpMUGuVB+WtX+n0+l7jaYXsFw24vrc
2fUJcuc0KFyWS/hnssVtbIpJN5K663HRd4q0tLipgzszMLe+43Nsii/Ddv9mrZ59DEMbR/vvoJVe
7Jj535pzRNIxCt9tL1Ui0BWSU663rXTOg0TXPXjByVFev60d99jP9q4Lyt2yenCTZYxT7ZCZeAtc
/Sm89Ei9Nn3LS1L3AIZeAHQNahEu6KOG+dvsnJM9pzHPxy431j+rlgmb/sViohhKO5ly517Y7A+T
r3c616fCXP5gFL0NLdRXEjEgfdAGin/TTUdWt+hcFRW19fS02M/EJ767pslYHSY+hsib3NxG1+/J
1YvllH51vQlZNZ3peN7ZBO5yjsoXAocewemgDovx5K4VJargOdMMKJUK5MGwIEGMgAJpXIqKK51G
mei0PgJ//SvScjsM5FJGbfHs2ikmCDntgnR9iLT1NmVUjTRrdxCz8Z9VNHQKiOYpMtNLSO1jonrx
6pVsgPVS7VTWJf7qM8hp/xou6/fiew+UHZaI8hpkXbx9HQqkzTyt6NssCzCicU+BpY+oCtlTmr3d
qI2DsEjbVQ3OBzRBzThIecNI3yeMhk/EvicZ0gGdTxzm3jVb7e9OWP9Ei6Y0Ujsxq9sTvM99NLVq
IA5rNN19CSklQ2sbzhEULO973d5XPuGjvJyXIKiooRUyUYX+ybr6CV/qXYE1DvtAf5ztNCnaIJGz
fGvt+ki9w8ALmpmIx3pyYNV8mMf+39DSjyh654DbykSVhWPVlnfm2FxC/NWOetKSFgCx2sfMX85R
4T0aNUXk6Gn6CI60CO898THXxHKn3bnGhuHcflHf3RG1dZa1e2j7EBOc8Uy62InmyQOBble80NnG
xwLcaffJDswkcweG3tA4Mg73MX5uhcUORY5Vm+VOIgxW65uCDLXq9ByKztlOdfWXl+GLb2LTbDBt
JIEulp0dYgVlLWjiln7bwut+SbcpN2hp4Hoa5jcf0gX0dojnAvTQTpdn3M7YvvEL5E2Jz8mFS+jT
8jfswrs1gi9ZA/TrnDFVaT1OaUT/Yvc7BsWn05Qn02p4B+FdnRDHYP9ujkRN9/qhHyko4xdCiD7l
9mcxSqgLTe5/pettEOI4xh0PW3jzjSENZh1AKVYY67NhyQdJGyVaWIQEY/pnTsjE5p4IZJSg2KGj
0Hvlxd/W2XsnzH1lh4fc5WkK2abyaQ8iGWPyRO1ZWTQrKQAzFtm6+Gc7aM06O5FOiLnOnyAmUg+z
otkkYnJV4jRTdifXgLiSGXwWgYEPacnCZrmah9ZK53udYeaJfMUc1gQtbcU5vcI4Vs/9opx96FPs
2ROh/ig7nJUYmH+08Dtklo2IrR6AsDKpRQ3wVpLDTZg8dbxFYqLvuZr2UCHrAn1KWyifTCAYqMWW
9qu/ymhPDHr0dJIyOP2bu4lAE3+vm/V3KKw4AM0Q9R62+DjA+xAwPmKYQDGBVZHz2wo6Rg265Av7
tLRUjvSQ3iB5YObXTBGs0YoxlrN9QAp27PBWlCUDUFMhlEoHufeqbhdZ6o42oA1G4E2G39DT7dYL
Fh5Y86EhvSLlfU/r7nozw/tOkIyM2k44Ppj/Xz/1VWXgri6hF2WTlHiWmnKOA2uSiVFURzRBm8JB
tyTUd2em+0l3v5WHQxOfTW37G6PKX5qJdVBlxcUr5EfU+LSsRpj5nE1KxkbQYo3B+eGIk1D5WaCm
Dlm4jB89mRy6bkyZ75UP65LX9qFzMciyGqCzP4Rkzeeh814L9yey+mtT9FuwD8Z8vy0SUJzyp5na
kR53VEzDLLelHe0KClPdeeD7shI/8HcstnE11Eh088sMB4P56bERD/xUu2aGv1gm988orCMSqVip
8eoiZUwFP5iRvvUCSg24J5BlMuHl9eZ9WYEfAf5EfvpWGD4Sxtd2emmnn6hACB+AE8rqoQQYghYi
d3n+KH0dj82vzIMX0fuUlAT31qxe/ULt0nX6FUrvHBTkns63esRwDFf+Nac5ZCy2EmAGfbMi5E9+
2+xHqz44qiK2BmVqY5UMdTzE3fiZi2tDHezIzSLn8cdv1RVjaFIJZgWIbDT8rRevjbkP0HPdulzW
kIUiCk7wJMexpE46fOX3TtpyedIYc2+BDsv4PQbLVvEg92N+DofuLmjrcyvY0Or8uVnFNRrnk5qc
MzGDl3ZdrhhlIydjVATqBsVU5XJ2A/NSi5avc3JOTHz3psi3cxgmZgfVkc3P+F2xtRWnLuK+NPQ9
tcjkPHhX9DoWytLgOrtA3cZ6TtfwXyX8jSAgMcKnaeBilbP5IjPrnFp/5lod7dU/j8zVHSBguRDy
0RNksZEdR2Cgv3gJfiPPYAgtdgxI99VyHP0HuMznzK6vaS+vBRlmNNY+YLOAYT5FACch7QfLjWBM
7X0OR7BEoHBT58DWGvshkA/O4LzaAXvSDSgNp+Bfo/Kfrkrxvnl+AxrQHGvPupRj/a8KuxcOpmSu
RsrnBQbSW8ONRWZluJW5+X0jSse0OltF9rzkC+YnIFt/qj78tnq3y9CKEURdqxQFqTKeo5yo3pwv
Zll33cgNRtDj7sarIFaSGyYSpI3iTHACBiX/Di6V3aPdW1AlZdmeW6LVva5MQjkC1sEj0WopMWDz
9Tzw+Fyqefmr/MqF5cKR0JtvDZE+gTX8CVQQG9q/yVbIvmwGnbwanyfweboVDkqgIp2C9SX1uLcy
mw4sP33vb3CeJ1+IcIXmw8Ddy0OONguBhr3vPJIRawx3OXg8OpmnURqPTj8/UIWwLVzrMYi+tLvi
bW9jU3lvfh7e7OVoYUq2BsfjdMUKSBAqf5hEbP1qUoksMANMMntjmTnW+EXq4Skdy++uQJndPU6m
w7tRnSwQFEm6rzksiZEO2w7BfY1dv4Z19dNp53fZ2UGoPYansbBYX/r0bu5RaGl5CJzmtSyc04IZ
Ysm5VKJxZ6BHTVfcbqRBOPDBg/fap9P9EBgdAgUVbnRq7iBIe8v4D4dMDCyCUyz/nV33YS6mi9m/
a3L8RSn4EvMHU1YnLJIHNso7w1wPq67vNPawaHFwIVNEh8CCpQO5DAQPS0NUkb8kGH6psN5oCexc
Vj+aNDVg8f44wiGMjvxhzDvVLvNF390MIO67Y+n9YCsE9cajaa/HPmvefDWTZIKFDv2u0WxntE12
HzwGw3zAz4UE7IhBx+OkFJwnJA8M699a1eS2rLtBzduuobFpZZitzu38xkVx4pL4SwkasTtjE5qv
eRihF0UjuLBDYEWL+ug15OJicU6KaKEburDfylnvs8Y6FI46+mO5M2QZWzO3BHx2yPRh4XiiUy3L
vaTU4aML/DG7sPDDd9GtSZ5GPNHhlfnl6Ml0I1K9dev8m1ls40ojdlDbughqO0CznkmwbIykmcut
11m7DMm0iXTXWljzupnYcTN6VYb5izJkX9UMyP7/KDqP5caVJYh+UUcADb8lQU9KFGUoaYOQG3hv
G18/B7t3403MSCTQXZWVeQpC6wp8+0lm3jYKkc7r8Yqr7dxZiDoWJpsWIkZhmCxfN/wmdgifE/wu
Z3EuTe/eYa7to5JgiP07lYTr+9lHnj4kgiUkxELRkdl0MlvHNGXO2GibyLuK0Xw3Ysy/bk/Ik+iJ
I7aObNYKBEQZeltmHT4JMFTiP7oC7u9ip7fGv6EPTg2SpxCvLoQRX1bj1czV0cQeUSK1FdhDVzhG
H0ZnOHd29dQk5ibq0nNSYrsojd9lFAJo8Tqa+n3Siz1Q1Z0sjd3c9gzrgWpBirKn9pCNHlnBYpNg
rZ6t8MjyuWMbfAVT+sAFx5gPIEVVUDRaT56uY8EuNvzad8OMb4iWH7AUm1XoIKSRfkHwNzcZ7X89
5VsnbME4vyoCeZMF38CacWCMCfkEc8PKz5OsY0AZEmPaYFJwNCHuOvA72EtTrHThbDIU7lnW+eky
Cc0Zx8SJ8TaxZWXFEJjhMY9d8FEVRLb7x8Xf1BDoUZJX2H6B/YTXSpNrzMUbD6FA5rvCanYeFWmP
1uYH7kUyFWi7i6EuafpVt/+0ulgb7j8D/pHJuWQE5Zec6IHGVvdnPTkSqvuMRu8ASJv5VzI+5q3x
Xgqbkg5HAyBeQkXqXCbu2rFPuZBbq732BDNM7Rf80UObmZtBOf9KMg9sToQrwygNckXRdOfR/DYT
cvbptElgMqggWBnRv75SWKQ7ZqH/6OEI7DY/cUKYNXDONnx30XZ+3tYIYNEloxh38X3T9keFQeUL
4op81hlU4x6NFygjR16XtseA9sp1ml2aHAI2y2No4ADnxbLkSbXvXZP7oiGVBxjrhbEey+Li6WHI
jG+74Vqe+/KBMvgjxHCtOAo4EUi8uiYVrF33X5nVXE2xJC7rteU6EDSCb7vAq2ZFNWWRXa77oV97
Fm6/jI9ai/J12CekFvunqUtfc/ijfbOo1SlkCOwuegxBqo3uNf80i6UfVV6dQz7QUWLBJtaOoQVJ
g8OscVyizbcw+K7iDy6mtbkM8CyXmb+Jx4mzpZ/5ueZe7aw8Wj5UdZ9i/TNCeV+xGuLPqjUss86C
xSD0HoVUU131VWgE66W81lb9Eevup9W/IVtrG6mCXZBo29yK7ohun5H7OBXpv06p1yLftdzrJCyA
p3xAJNtKGqEqfgYO9qGNxdnTWz8o9a8u9n7boOIUO7Godt1kwZ/QjH0BcstyGrnTOvBENhietccS
P58kOzdbDjUiPYcB1Vgh1AOJs/jmTir4bJZHMs271zg2XFyEzAlxjCnkYRlv3Mwtn7pK5D5TDeWz
azLCoiM18pate7Iq1zzIqoPIAX1q06XGCVdTIHkVIl5fiIv7ggChX5sdDA2H3h63OFwJA9BH6nQk
6bM6PCnNqrH3d/V60g2yJMJU2HbdL/zwX7NKGeF41acj+fJyfVG0ZXnL6zLdBo76Gi2dmJ/HIFBM
ZJmLyTFXsQpf+9rmv0TP6k9ZX+bJ7ne1iQLaJh2MMWM6Rb3oD5bA/YPCwBaGBebU1aB8Ue2uo87Y
2+mzbB0WzCdsCsrBircYB/hrcgZZ+B8fB+Xe3CF2UFFzg0qs3gSSsGHU6/EqUYXcudF8thEOOWhJ
5/blsBta+wvjfUvBCRDbCdmFYGKda50QabD4dqQNvUDnNzCBrhJwzpk3rWSoX2XqPQ0W2rVl79OK
EVcyEaHubKbqbv/sFv2+0vgn0FTZrbC13cafuuIAzunLRSdxkEOSNrgKweRULXmf3jh7Tb/MrcRL
Rj05147P+LtFIOq+8TAyQxrWUSZRdchUmcUDfzUmdj7TMDDiVV9Z5FO6+TudeGGaOZo2c05rO+rA
UyI3Z9g3NQQCtasp3QNfzy9YKpvkpTgUdvY0goEaHPWETFZsGgfIlWER+8fkgbiaVltLZmenRBdj
qvkyYm600uket+gNCc7D9WRmuOTc/pDHs8cgtqIe9OzvZpjta56XyF5BU7ItwwnXIGX8meMoBhLG
orGTq1G0tlH7Cy+ZdB8t9Ho2sxe9S//Y33pJspZoYnfrpfasueWvOavlFkIWY9cE4bGh+rENgXG+
iA7ECvyqMT8Dl/SFaZF/9xKGVHFt4hHO//TY1rEJElJoSwqDskBRNrESFo1NTpEQh+3NBxkp/APs
zjlMcf1Y2dEFT/vvbOrySFf6zef6A05aY6Uc0WtdXrHJfS7aVrlUJSxIQX5q1lENmEE3Cd4qRwdc
yahjbNxgBdp0WI/RGK2jZPzUu/nekkOb5vkrXZLfddBva2nCCQqCh7JMLzLmmKOJiVdDHgMJ6ucU
U2W4hZXY4UGAYVjpU7KVCfgJnVN5bfJqrZKu/OoC+Tzzche82HyLQKg6ycsYQa8+9AZa8Ihjn1Eg
3rfChMAx2dpfjmF9o1rCLtyVb17VOitsZLgEE0Ay9LubTqJcp1DVdUUADV/9X1zgsqlHpwbPRsbL
qSFp5fgrAJ/v23z6QwAY900ryWElwxP7W/YMuumO0oPAnAhSbfTbReI0M4E2jy0EwsyRuddXZrqb
iv9BtA/nyjhRfZqCOUWmLpGTk3jXgZMEg0blvYz0R6mfLaBL/lwMI4eCJN5L4+wkHLhGKrYMd7bR
oHE7Z9YpscJuF6jqpZyyL9cj15pX+i4DqLxKJurLIXwwaho4mMurESbKOtRzWr502NpB8Dor+7Er
7J+i97ikSj/LiuvQVJ91h/WxFEwhoY/7cUKLI+VzhaMMgE5h+mNrQS+OAoF/vzzVefCA+/7cTPKU
NPreMHsHZfmD7dPaNlP2M8i518HFd4Hz51ao/ifto0fVs1gjcS5JgsKT43anbNmbkX5tYqQQKbNd
XPWPnW5+tnl4n8fhTa/lHVmfMlQzTgxKt1onkJi9X4nZ9hCN7eQricobJ3q/n12s8Nm8MyLtj4nW
KrEWniOBbaLORDetlSrDmjg/zMGpDQEDJNQ1HJaB2R/aik0f2AU/aMIMQkbk/myj/qpSZk9awjnJ
UOxhGvNbkizV4Yz7VJPw+ZKGhyOxmscidfOtxwAyloXmpw43jsBgoLnJQ0ontnJyMNSyi3FiWyZr
FovxHbBOsiI++SFDEvczBA+ra/MVS2LIDzmDsw2bOl+r0qg3TTQeeE7NNQP651q6+B7QUi3iQpt0
4AEsA8Ur3RHtIXsdqvDKQXRsE/nttul5SkkCgCACfpR5wyaoi2AbVfieNYl3R06nmF00ulv9mzW0
eeVQp4LnxLQOr+UAG/bS8v8PLWOP1jgEla32YmC7kWPB9jJqsKfLMG1OYFnVCbK6KLqTAmLpx1b7
ONrd0YAFNfPG48XZgcCIGUAOp9yw8w3cMsI6ScOeA6bilnBvSSl/oc6zoYrtkOjWgjI0WKQnRgX7
zuaOLgfOWZV2HE4F8B9013jTW84tijhnAEfsE49nsmXiE2D4wTJFbTgNm6j1Plph3R0YNkEcXAgv
7Z1Ye/Ly+GgJhgylyJjmsq9oRWt3gxR/GiGVrgZFo1rZmZ91JUQGiaJTIwaRL8IkFX/W2C9mGm4R
ht/aAGVokpxYqNv4MOWBKpxB7NTHz50LVSRzivciRxQlm7bp+dXzxaOr+gGtJkOGpTtMbEWkXQ3J
li1bxjoK227fepA8ieg051Ab6MArjDmDg0/MGgPnijfc2TdBdfYc80lKU9/qhf3qJa5GPBpo2tzZ
0AglcZYyBlM5FLXmd7mZYP6mt3e0uYJsEvzzehg91OZr3LbpNtGRgAl4YmusFyACImhlcdKMjeAk
625NNdI8h28JKk6V2J8Va0RXJhsSWAmxNTErrI0svxRZ+oaPiq9m4flHAC/EsdfpjgxsAhFnPjbw
WXX7zhEvsyuvg2O+schsZTH2d2ftXcGtSssYgrB0LpqCo94V27FJN/PQ+ypnP4edLO71ZdenAdix
LqvXFjxe1RCDtCLts6vGA9vIDkbtvNej+mBfigZCpWcoL8zXPAVEaiZS38fsI8CNEi6wWMVIRDeG
jTtKqCVedR5gP9uhU6+apvxg1vAwoA2vQsZ88P605zSiQKxs63Uu2+eWqsAs2oNwYHq0837pPZMy
fhGReCCq/RpF9iXwBO19dzIj4yybR0chQNHlLFyBtV6VJ10AgBisHZnSeVUh2q5bqEYA+rZmM13s
gtBcnE9fYfnsJc0rWO49g9xjn823omzpdKBrpGxdswWCL2pc3iFbUmb1kfPKM9WsR5yokuQZcldw
nS317rbFSGjQ+mfVcGhDejANzZWxBAzlxKbDN9c82uEJj2O9mLRfhyx8VGlwihgT9oBYgFevuJR8
p5ev0P1/UxVtAy1/6JARuv4r7dTFhBGVpO4dReixyzxcq4xcunbf918MgFdxpVHH0S2a8znIymEh
RH6XCLm+kOIRnQ67bHLH9rHOik/lwLtS+qvF2D3WxnNZd8fGIdgD+2tV9Jg5sFYTDjuXrfYdaNhk
XC5h0+he+tKGogynESRBOFKQeu0/ROhmsA4YLFeBZ22l0/rljP1sypyT4DCtSDHj4XoIh+ykxvic
e8UuAlHelARdtcYE4BLkb0HV3w1hHzPsNdEg7qD0YGxajyMFC3Kuy7vqUh7kPZalooX02DSRH5ga
d3+vrF1n0c4W3S4yEASa5B7gcmDfyTHyOh/BBB22Woug2s2jC4Pwk1VvN/Jle7Kln8FiOcImf0jQ
ABxwv56YXkwcfmbxpSGm6RUmYgw6rT7Dz7ANQg64mPNwnw08KSrkz4++iZlczCGaSPHulFePGzcM
Q980QSR0PyXRVErgCiP7HN+HzvxCoEEYnrpvqoZnYqQ+GOQdKb1b67ib0nGudeb8Er6A6KGO1SD+
KFs3fYCqpru3EYjg0Hfb3Pb4wgvfCqZ1zjFMiHfe2LN5sJEPaS2pm7A6hek/mRLRVjHeUmSMOR2P
DuvVlmbwtaaP4i7f6vaw093kGJhEthxxNTEOZ2yPpurBs6k9D4WxKMKcEIAmdJZxbBP0CHhnFssC
gvHcmRSbpXIvHRP9odSeIHUSajVTxsbz2eGkZ3ae+nXCE88PsRsyUCKlATNwphCb2/Gzq+2dKWYq
RTG/kwhBqZV70YgzAeinESNESICMYayKfJCee4zEJ+V0a5U093DCPKblNB/DP4N6YG1P2AfqOt9H
VXDRMZMRETuVXnlqPBCtQd7Ri+uWw9yiT9gQDcA4zVmX5UhnbwX63jVIHLM1r4PG2631JluLiQwa
oxBgXA1Pc0G4tJICbFFxmiBT+lJ172HZ3KOs58iZqHBYJ7wTGdeinffnSCaHmsqcZe9onBD1XK5l
x8DprqMzwmlON2jrbzmLi1a2Y61HD8pDniq5ySIpT3StL5ZuksnHf8bNQ6ApXUek+9fejHm+HD7N
oryOjsLL3ax6Vz5gU21XsgC1F9XNUxV7nyr3pvWQBC+xDUWnohXwoku1cMkJu+85vl8Rpf3AYQe7
o47tYN4oG2jeBceqWHn5+FCCAiRF5+gQZzFfjmI8mXjG6NX9knnZWIFCtr8tyCJVDgME/8tMdVdi
60tBZLjPWv4KA4K3zCW035yKhmaf8aWGwytK74RvACMhaANiA2VU0i3lWrkf5vbk2t2zhxtuWS+O
lq2aK9JOAiUoomMD0zVRT6HF2h63rZeXNwRPVldjAVVRcioihQ+TrwjFgGxgZd0DAf+2BA/W6Q6k
rOiVYnWtd8aGRVgfOrUuzktONsMjuTPUQh2wHu5ijO6r3I5IylggdKLOewpJmNipuFdJfoOYPFJo
yidW74B6sH+UHh+GhnmbAxKWQfdIKYb7IxrtbOe6zaav+oXRyNxl0ndjKuJ17vwBNuf04pQxuU2r
ND32BdWC/GQ2uWmbBHXwF6a+zwWzDjLtPNUw89jVyx6RhaftXAIrQb5uxOMMqmjl4U/xg2gqfU32
d8sxHuced07gmFev8mjEbUF1lgRHiwFzj13X73R364015+9MV2g/azJ6Zr0wo82mhSpiAy5UWkWF
Npnf9sTNjCfZBwXCgz1rVMJmE1MrljfNNXBk6z8NKr3hjhtCqUxHiS1NRM+bmnx2aj5U7N3YicC9
ZaoIN5Si1yhzd1qP9YqxwW9YEz8Dpv/SiNSFvtCkbG2KoNKk2uM4xE+BZT1gwt8lUUz1gA8Mda3d
mSk1Td/Rt8UV3JduQBjJ1Wspvb9KlfQCiE4tXqMyYoIbWvxkJWwvjOpWSJgYLF1pPdnItusyRTtx
zB7bRfRCTuwnyrJtA0Gsq8xnmTuvHk3GShoR3KdmD6D20VkGtrSYnM7Zhyf0F+UY373mPigxUVoG
p5lUGaoIKfeRkIZdsVMhQNXuLMjBiWTl1ziM17i3XhjzMTyISAvk9p89PRC8AB/ckNuonAiROUje
7cl6qkvjEsTJgdylX9i4DJkTmcOIbZ+fQdPvQ6zvMw7qsFuGGm1D48aHIymWg5YDzxKbzDW32miD
NYAJpNTMuYQTpfDnXH+pZuIGTtDuyORT3wd+ZNFOABbWxuYDJ8jEo/Whm8Habd09c09zJyWC0RCG
52jWuRBDJG2GMfeCqzDWI6B86pgFOeq9vDlmyQOk0fQ01C6TO1/A7oNhtR9bszv3NU4rj10CJRPx
rJ/+Gt7lYk7wVekat6d2bw2uArSHd2tmxYXsxAO9pB9oAut81q0notdKu+WjXCNwlIuPaS3GwR+5
1BJ8wkE0XNzYOJujt8cJ4esmxCPpXANT8GbbHM0p03Nk92FAs8FeGKN+x+gCNBb6PsBzFpX91jVu
EYb/cIAQIiW1bOAYb8RxH5HJkjNpsvLktd6vNRl70vRHMoBkD4OUyAQOPPvHqNVuCuCRD4lxGOuE
kiC9wkP5w/jBNS+C98HEKUkkZV53cXPvg/Y2B+91zHwjme5hNt70Jim2jgSUwcbpa9JOGxnis0sN
6mam4KOmnexmytHTUhAypbs24YjKHKc6WQI/UMXsq5nklOY9NXOxISizmUyH726MN7kantm4HvtV
0TBPMlndYrT5P8Pub22oB7s6mKgkMMMSxcqxTGPLR+aqcR3PNjWrfQtV/aPF3AbodHTpXmSvcF5v
LaM4h277HUocZZ5brtvQyWlD+P0ZfXtD91H3egYvUm5o3PearrMeCIdjleefRMAoFmvqSZ7QJ9Tv
G5/EGlbKsV+qD4O5mdvtHd07LS7csZBb08at4lkb6RWfAnus1vWHsa3PXhd/oZod4rJBEWHYxeKe
yDfEuFNt9QDX+sDGP0QD64b9Ul9rBICZwAtti/bwV2PFYKdPSQVb7XpD35v4JwtGnaJh6Ft6kw5P
pP3qp0Mhya3oMy9tyDKTcITrMxxsq7xnKlrwIHjpFdtRUgb+iMb4U0AKJ06zrWt3r1VbMyReK3/0
AL8gv5G1RxRy16KxoFlBfVWjwL8AsbI3n6cRr3iXP4QB3LSkeWHSh7cOUC/JWj3InoZJPc2G9YzT
diec9OCEKP14qXueFS9TZzVSmFmx8UecF8Pw+NgHNKSc9NuER1VrcAYuFV5i9d5aKm5dvnESFJYo
qVajjVbMXAYsaHGbQcA8T/iB2IOAJG6TbHRJmc/1F3u38jULIhYecMsFVxV8cgypJdUtKJeVx+CU
qQDotZzjPC7aP4tzmTGE/JA6hIw2uHld+Er/tu9m63GOjIsgrQQ4X3DDU2oJsjprvRjem6UxxXFz
twscQMSsPuIBmUXPniuPb9IumeE4wwoTGbXKH6tOt20SWrs4JPk0iXWQE0cyhHMvFUtRgN19t2W3
GePRz4KAu3eIWVshSnLv2HfACG7GCVjYQNo3qrFnRd+5xGaYCKj7TAE77mLd0daho1PzVRvHSFie
yhhEzR3jaVx/VucBCG6YgqVctlqVnMeQoFCVqHOmss1sBnRl3MBNypc8ygtIh4MJIEZG7OKJU5CP
QZ2eOoFTUJmUhga7U9DF3K+alFBvDicsRhXukR4cfbQ4vYuCrbVAld3Res4H76ZXHMNhhCWYZQTi
ymYSjzqhOQOfOlvk/8qxOfYGkQKtxnnzi5a9FhoKd6p/0qjjyxLEeMAv3ybZ/RRN2RAqBjVhheLd
neznvBopfVpro4ZsS+IX61yBgT2xdx5F54rcOY3U4PySAH4t5+At19sfFaCJobAcZf/TGAjBZhrt
Zib0ARlJOWCziGOblRpy/FcUH2ImmOC6zwUdCMsQd/lsnYzxOXe4p3Tc40NMS8x26jN/4BZ01PDY
Vq62Nn72mftG7hNHEfCRnRVPPIex9p6k+uMwORe3Hf5FLMDhlHbLoxVYL5Vb/UwagfRqGX8ZfLph
AGohik75SNDS9vYuzUafkFtsmM2UnbGNCvmWadUfKdtjajxYxPwL7wQw6L1AV5Cd8xvE4qHgQ26m
6Wgn5n2qOLWb9BBIvgAHiQjEaRtqVydEhxD5JR4ZuFLGzm7rA0rmAUTgihtfm19tBuuabuzMDvle
nFT0WPPb6TgeE2ooln5ijt6DPlqOPHKQztrAipmUNT/6QwaCUjF6LDGl5rhi52xPXIdI2bRtiduP
0XBg9bMftnRp+JoHnSNrrjdSy168xSTDIafTuc0k4zJEZVbNQpbueCCbbt2H5pOGhF9kyQa/1hh+
DUtwq3yVlCcN1nWU5lvNBpUOiCIPzJs2Jcd5MRKKfJfa+PCNKTz38ZeVMBnmtapZU4D22ldi70w5
N567K63iYs7mxTV/CWPwzSerjHCrMuhgnGLVOG8JswPbwjYX/rqztwZZ9aIy+4tRvBtmi5cejCQ7
V/ZD62y7hpS52yHJyW+m0H4ydbsUlUMLv4sFau6NfpQz5u5eBtQnxQ1YCmefxhZCTUprEuxSg+e9
oK7S5JfNLcPiHX60iMQhgwxUpTf4FZeiqLYq+lJtubUcZztBpV1s3hjdoQ7kmxbdLzeZZDrewiNd
TWjh7iDXsifaW+dHwYAia5pDzZi/XCi+oYW+JA4D+7YaJLbePSe41nX8fZ2HWgKxa2TYzgwPxwq9
AbVRVXwXBv6GkDQmglEYbHHjEUYNd43oj1L7sAoMArOxKuEmxQbeyPZDGGfgpnz9MACGF0UQZuAw
JEBO+XkoFZhYEqLw8UBpczpzxbd6u6sBboJTfejLt1yQmWZTtR9F57YxcdYav7Xi2uNaqXIEeUHD
zSBXPcv+nI3PxbjXyLV5437uD8lU+5YAYlEEqDlcO062S4Z0U4Y/LvpECnbEmm8stdhqgr5hoaXb
RxgkD65ZbG3MCl4UfrpaeFaF8c8EQa480M1CL9a97P2wD+GU6i9WXqIiNx4bFxwcT/3wyzK4VYgf
SRuyDeviONc7tc1rhPtJksxtWI1AExqSDqyO8ErOLBG/WrmigUoJlJa/TaMe2+kiIO1YQ3CStthM
sVhLmGMxM9xJNbuWu9ccn+kXEuPbnSJGW/sJba4aTaowfTOCtKPHhjVDPTvWxDERuXNebIa586ID
tayuqPoDciTjD7Y64pOUc3UGYdmZ4yoNgTMK3XeJG5VzTlnh7Ofuq/MQPi3vMI5PcQfMDVdTSjid
ggl9fa63Om+R2+bnloio+RBG4Pxqeny9c54IXLMT4bGrj4P2InkX9dg3xZYDB5X+KwnBHOv3pjyI
iP0749NIeRFep/a1SB86U7IxYZlb/GBgWlWMg1x9Ey5DA9fc6B0GN+stYTpDItKasr0cGdOzpxFm
jB/35mpylqaTXRJlt21DczNDipW4yHP88RqYs5ABBnAiXpcfc4AilpJUXnDSkWJnuXYzC3YcOGfN
2dIlLbB6Pfqem3tFQxTOSHXUkFPEp5tAwiK4JrBa1QeXC8LAwz8a20X/1PNPzHVZfa7UV4GNuiLi
NYf/3M+gIukZPxR0p0jBLq5FnUsQYgDsoLUFm8LeONNnrEHYfmS6Yk9bptMoZwTpdmOzg+MY1hdn
IYbDA0vAlUE1tGkSrWqbuy9t9mI3/oD/2G5h5cYc+e3ZCv9Mcn8G68ja2R8EFhjvwZXzpguno4Uj
Rphk5NPiWHJTdLnH1oIGzXHaNGzmaQyPc4IUD5nE0CDiwzAWQXNTR9z11J/s6aOIO7C8xgt+bYt1
eemD9Izd5Ip1jobhMr9W1uLyZaffnJ9N78A7h/BM+L9GCCQbIO27F0Filekel++xjcE92+lfmbB2
rWz+emEBHtTwAEx1h4eP/Hie67dFs2anR0QzFkVwGubx2wzh2JeASVkXRoZ4IdJnyasnMSBZTnJl
ng9SAIoNGI2YGEg5OXtWyvk5cgFln2/E9G7ulm1okXrqghG28otZ4cojiDAUq1k+Z1AqGy3ZAKwm
9A9ksrePUWustaa7OlSSTCHupUVRwEy0iOJDrj26GijHl866hsMFVWolaYvFzKqa+XNiItWb4pKW
H4NOEgJrIKGs3IrvreJsr2C12dXJGp5FIjYuNkiAg34XO0cbSyO4Mtomf7TeNYIEGFHAGK1ymjS0
FrPc5/Y7JHAnIIzc+AVKZ1F+dOLe4hfR43bjiBkzDfFBsL0hC6i05S3jvgifq+jN0t41+9QED8MY
olc+KPDNHam9iimYn0Dt09WRetV2mN+hDps/LME8LCMO0JgM8F7ySjEUSA/t4G1lyrvLBpyc2KvF
Ep7MfOnnnendStYeGTSjJXk7SYB7MH/0eiL7+mAmoIF27LG5ePPHSKAVC9IGcJgfQ6/uacARPAvr
QeF0jF8d95Dpz275DsHUYpv7COTRdvdJ8GzzAFrJYda32HWQITB1uPo76zDRLvCXMFc9LvbDxeM7
hvthAoTLBqzX2HuwGagTZvH6zJ/6LbKblWwN/LwGI8+YLG93C9i7ZGEk9bJzVLNTYtOyKYYndCQ+
G4zOlvjRueJCBRmx3NWrDNoCW/XQ7KytnqibV/YCxDOUMdvg8nJD9x0ZYWSTAu8PcmQQk1zGlkuw
1nudjeFJg4apD4h0ojv2TXqsR/Iq1WOZl/Ttz0zqj5DzrzkMm6jU1lM8r2H5IChUq4j5p556nzmG
TIcKGOojAr7jm+rCIBDers5+BL6HFlRm3GwtNvchFRjNWw2vqj20rMyaxXU0z2H9MraPE2nIbFdk
xdaV2U8c8aCKrjxNgkgWpD8mu2sD72WQGTvwuJ+K/TesT7O3qZbuCvz1DrZ5b8CsmOjnLk//uaQk
Wmt8orA7CnbbNKTXueaZRun7gjnZiDoeZuemGo9DyxIVgTC3LCs2VQeGuCYuNa35ew6d9mu6mq/F
NkQsiqBK/c6GdhuK4W1244vezjtbIKgNNaduaXyHDklgOF9zbq1MAdmaMTsRFTDBAeeLwzqcMZix
pyWSGN1fKKprrzY6MkX3MTHrtb1VLMEAsGKRQYo6ZDVZktegol5SfqfqR2Oa4MA9Lc0y/Jp9oJIN
+3tYDLmf8/GLBYjYTvA8t8VGOMMxZR9B2OV3V1PrUWcL5T5pB47XcdUU/bVNYFXztl4A/qGk5RrK
n+a3uD0ZmL7nAr+/Ye16DYCq+TdUp5kq28kv8yx3NqKOq85CrzZD/RjCjBkFS7DINjC7HhINK2v7
kBFuYmtBIKHGHkWwLWkKU2WccbLux+qRmDwnCmumOsxRM/aA2BqfcZL7A1ui6g4pLtWuuj3uhq5+
BXN2tnCB6S1Gf+eVfGS2bKqkxZU4MCxDPFWeeDN7hloUZIGM9ik4sGK8Ekz5NYV3LauJEjGHS8Ia
PbYQGw4QL8XDCrqFigm4CCa2wKc4vjFHBQuwEIGinRGDmWrMAxr+hgVE7ID81yNKRu27RgUxEXHC
K+ZFR1O8F8xuGvEzTsVBar82bOBsZF8DikRTXYbqDUA+Lzdlvhkcx9g+SwbFRGt3aoSLjuI+uJyZ
6JfxuPYcuS0W5DuM7II/Fs0JhAy1rU3Mbn23zycS1010YC3VS2IGt7i79NW8leEvJxAOcCIXIzbA
ma7KpvLOuGfE2TLNQw4+px+eOi4J7blonAPvvub+aBSDeffeNm+lxXeXHdLmNSIbH1N/JgFJnjp8
CXD/ZnhwsUhsUmvEO97/KxY0whhRQgHypbrF8JRBF28yExjqxqMvt6sKvXVgzYLt1wZJq/GDAGck
j02ocxWJA5GlqUImxettVncVvc0hW4FCepGIvjC/sjuMf8LY1HzN8DYf+w43woyr3j22dDAxqbbY
INeY3sjN8fVkm4D85DDwSY0TuyJZmKR7t8nyVfLaycNQKBr1J1HSnupiB+V0g5fKEd0lj/Dy5rTu
lnEP+KjxgRbFt+s8ubD8ajwMRfk4MRb0sre2/mjl7Lc2T/b0PibHFkdVxRo4hg38NOoPFzm5AosT
xNkvd66bNHtWJy89F1WLzt3dTo2vRqzN47iyQKYxkl1rHsQp0lixarcVvOFOMe0jQMryRhJ6Myt+
5H5ZeRKIcpvgMqfVp5WCQ+CW/zk6j+XGjSiKfhGqkMOWJMCcg8IGJY0khEbOwNf7wDuXPePRkED3
C/eeuxd2sS4qc+3j1pc1+YgQ8sEtAT1OYk88ovuKtn2ruUL4y7Zk2hJWyww71ry6wlOyog9Fz3u0
WuMawd1WUP/YxrBJecFzTqAJ0N0kqaTD6DvcahvIKwcEhlvZp+wqxAv/0T0iGhBA73Igy7YcHXAw
DH4BZYVEZoVVsyBa1Y0SzBi8bYXKBNPE1cprn3c/MuUulwv6otrfwqZfNYh/4glvgVA2oIu3Xepc
ZefTiKNzSEpC0EubwgAmXlHiamALuOFHPaX3lEHKyqsUc6EWR5ClfNyI46oM7HtscTZGUFn8eI1j
/IA5dWtitl5ayK/Ok882WMlQtVB2mVH83pkWIw6LbqEcicJgXRUsGjuBTpiI3xLubNbCOeyio1CH
54SwSlgZOZvlWcVrmbbJWm+1LynG75O9KmN6JMlvlQWItfq3oSeQWNFOAe7wUov3chic+77eNobz
FwzOW8iOtipkvpP5+riAU3MDcatTjktD/mF/8tso3co2Fbcde9L9ih0wfXBFJdLDEhnAK8uRFzrz
dNSmaKsnKN/WtK5E66LAWNl6uu+69pQ35asaK8ZOB6FDNUYy4EDMMkwP0rwkdUBbsp3NXCnMx3vI
JI288rVlydeWYNCJwrWWO+a+2g1XzRoEGyPs9yK9dCZrf2fHgY3eaVRcSOWe2feuPnQ7zpNvEfEz
cvBCjvuFZXAWIV5MvPW6xpPO7CHm57ApUZIu27S2fhTK7Co8Kr3T4XJSqZHh3EnfIa4o3ivrY0LS
3qhfVEAJkQtW+jMiuE1iaRUOybPhMAmV+ANAJ4cgnhI5sBYRbDmT/2WsviEXYsDx2xisjK2ERjKi
FzPMXTu94On93/CMA95DRZxC30Xv+xvw0fetvDS4xHC3ww+htraMeF3hs8rBqOSZAkP+X5c8BjLN
OrP0VBxtvW8iWSRxQGejZZvHYczPVZ6s4tLESojhNq92U13DytThVJKaMTSvDvtYJvunfipchVkq
d9IB5vDKqpivFeFFZaRhp9Ivo8yXIZ6x8xOVz1iCbuobBJsBvlZ6at16pU/nsTDwsTUQiwDS6fJX
oXGfCbTqhoJ7gLd9AvNpMD7IEGdYY7XKrcwrLQJUnHjDDbLqJ9ICRXeIInUnGpx1/RUxw1YPn3Ni
BxGTfLQR9ZlwESSdowRBeUu+TPUeyRAF2oHUtwZswzz8CQ5S1LqlcNDxqNdAlBuV0fyMIfI7OqMR
WgUeYVXa9TbVQ6vtjIhFbBLCuXLoqKnQ9Ki+acSeNjT9kH0NhbIpsz2Tm04iKpHkuD+o+LxkhZsk
JvklU4RzfCdaJO6kCpV54BoBJhk4acc2MXDKC9cpNPCbgYdgpm4NoBfMbMmpHtIrk6+b8Bv8AtbD
TOZDiJ0nf2KJgK02dgZzPdUx18okf8j+DJkx2ADCaJEauvwYLZ/gR2gktMxpq1xlI9nJbfsrphq8
UfctsPVRTYMyCgdkDUMKUlhowlx07fgPmODVGdpTz0+5TKcE8Qa+z1khT0EvTTM2AhZOmhpeZVUj
H4JIHiji6nM2jv45LPOnrRPbreguSd9c9Wl5TwBhkXTUfLYa/AVC6TgiMh+pntAeYxj84Ht7SaH4
BQbyYgzxO0whtbfC6Vn2EGIi8uZcq6R+jQvlu28H2gKN5VA+9q2rlT3m5X6qYZgLYw1bbT/Cwvb5
qouqRRJtVAWde56sHQP7QTSczTCu8YZIP5omLiTcROspGlhu+beU7mVV88Euez0vMHgE4FaE/lR7
Dt+xx7sK11NZOyMxD8asmtYyn4Ac/s7EQRPsqDgtBiMOiLJW/wqBpy1INNQrXX+ycNUzt7SwdMim
tOxyxUGfXtxlJtbzVOiiAmhbAprkUTGMjyAa17bwL22WeMGU75pK3oQqp2+mPmxKSiXT1upgnXD1
WytFgWNjCrTi+q3SGN8TxrXQ+/Ivl6GRB+orAPGKnT4ELI1t1JClXVhlj5qid5FqYCPw62l9/ybH
AniPGJ+aHD3TSjdXWWtylYMmjIA3CKXd4xUFbtqgY7TW2RwwLqzgbNioixwLti0L01xmJ2ikEkNx
C8eHOHSk2kZjfzCrbsfCZgPLOl/H6fQW5bjD4d3jfLNWXUAX2UkewrRbnzB69Av0x8aX3ZcXDGWu
FjsXeWBoNCAIgaPui+EDRcqhyGsmMIh5GUlqoUV6W/UiGOGYNNXVUGhI8VziQZetgzpMLB1VbyA5
u5qxUhxxzEOePSN3nC+3XG+gJcjKpqzMTa+zbWBGwX1WFnzCbXq3g+DaRUhNKtXe53XyHUYMjmui
mFpGAOH0xy7kUy/JVu7bVaMVb51B3hUpPMhOjXuuTfdxYFUGb4MYClMcJJ8Th0hcx9QU6i//jWCy
q6aMDKXF2UzTV5eEx74Jvma0ktYPh4rxJykb2yCfCk9rW89XGQWUbHsz2a0JD9Mi5VSowR9zV3Bc
w9aQ9W2NdBQraLrqB61Y1A0lRUqhE7YSo0D5JBTbVUkN0GJGqkGBfQH9WcEdS9xtVdnbmG1tKg07
qFabKqxXMFQQBzbUqWwSkDEdJAkkQGI+S5sFhCowNs2tTEEjl47WeVQF7Ve0rgEMkB9I8obJqjbb
+qOyI57Ds4sE1DrwJAekIwsgNj+yuE2q72UFVIzuXxkRVNdv0CW4Q4HvjxuQBMJFYidLyA9dRf2L
IpEZxhG5+ZqcpG1uq2fTaB7wn7ZDl15Jd14ZVJpBm3qtIl2S8jdCYtYZKMHx56xnxHDoZ1d7TM6c
Ths1aveDDHWDlYyUW69WSJsqv1vTu4FhRG4fsix5JBF82tIcUmjdevUCtPgUaEAJunjfs+3rYxyW
tAUI8ZfTaF1LTbihmQLYIyXSRPowoRKK7WJnjSPy33zpOIeZZEVY9Arvz6qxMBxQC2ZOtFYli+KQ
HIiy5Y7XkfKZhyD6VudRnVTuNAxkCHFq5zsbCS5qQK6xgAhDzbVGiixeyAzcYeywN3P4eRiY6Lcp
oFdiu5c7bzIr4oq5AYNonmkCyGV91/j+MbM1Ur6go3CTtmaxllUsDv5v2jrekOheqUlr4po2ZFm4
mYVhW1cZHGFVd5iFC6Z3c3+Uc1NS8/Ol/WlF/pVIaLHa0UaGe5QtMkXwCcKM8iexCXzm02Lk5S7+
qB+3lfJU02xDYMWiNhFAhG6ZiEMF5V0WXyJ7FbWylEb9QxsOI27MAPOTETsrgfKfQKRl1lNGlwwj
0RdxvXjQ63DVPCKg4Rma2Ugm2p71S1NjTYjhhuQavSCjY4iMhQqvK6nam4rASlZAoCfDzhlDHBTD
UpFSOrcKMQGiZyBOtnaw0w+bqTrBP0xBMxf6QpBclSlZy7R22kwsm1NDkp5ZSU6dBggxB48xUOlm
terNcpuq5xDHRzECX2n+md1Tmee95n0eN7U2CY7EwgWGcyBbY6PJ0nJywn1F7Z9jJQnI+vLbf6Wy
F72xqpHvGdM/4iiXgaz8qGTWL+KJsSEbttJnu9xAGjHT1agE34oIb4rRu1kUH6KpPKYTwLyB+77y
t5mTunaA2Tv6Q3YV98XV7Kp/UkCCVO9QEcSsc/GqMJ4iKmJv22Qb49nCK7i1C23dod4brLsOcQiG
AREdFrL0wfNRbTlk/SCl9yzeYkuAHiq+2vAttQnOYcaiIOxVwUSEc+UyzlQBRuEdZaqORw8yDkqA
g6TLuyDE891xtI7jJ8fYilv8UNbBQWZN3U7nQHt3ZFfq34Cesu4DYSsH3lBbrzIevjLTIraywHOt
vZTR/OOE3EFSBuIgH/sUqBJbKzW9Kv2fiWYloJ0BlInHetY3OPXRwbxgjXeZaiufv9Y832Sj7yID
dRPjQdbSsr+VUkDg1jFlIG7ycjUFjFsgcgjpVOU5SNnLr+RvpSkxU+ODQU/J37QtweVMcDfwwLYO
jA8+LLg5m0Gt/npJ/QdIY4wH1lMhA1WSGzgsmKzFgtimaVfjm2Ymk0hna86KRajcow8rGUDWEo4U
zutURlZVJ5tpmrc+wz6DWD9qwEDYjje4tGMtPcpIz2yEUl1ZYUOqVuRZoh1WSK0FNQNM/y/WHZTh
5c5mH8KT3vAIpqRLt5icSLXhUX+JCW8wX23Eorsvo9kJ9CLHhteSCTfOPTK+ybIsITok6w5AgaM/
6+SGF77vj9SHNqplaV8Em6g5xGh+YVhMzkbQ6aCDJfu9HI8Fwrsgdht5w/iybrZc1j2ojrMJfsV5
V8unOb2nHcI69LuT/p5qvwbrEXtnGhcrV1wmJpxfUbJsmIfi/eq1C1DISQLcBePrS8F3Z3pYSVkU
QiOBna1wu1ugABJeP2QAqGoo6eo5oWvwKk5FDR+h8Z2O7wkTlPoXNM0Ur5kFKBfRHrSOrBKXd2km
0df/dDDtMDFZ3430heb4BCVA9sB9MmBcAbJN9r6OpY16c52ysYvMcN0Hr6GjDAmPFgwvA+j33da+
hxiVw0pxTsj9NrX1idoBE64KJC112m2gToZrJe929my4MImdciOIZGzRDKwAwzoI9lq6bqUdA3TS
v908LmgI1zp4wM4eiZJ6UH0t9RDZnIQ+hjX3p1RdzegvH66lAekSHhucuFPZLvR0USZgSBdF/SNh
a6/fzHRtyUdKw3T6ZyezlhL8EsAQ0rK0Q58xvCwepNzH6RWVQCxhZelffYEw2c2MnyiiLzoYUF1I
fEO+J9bRGxAU2wbpNEuGyj1g/crYkjaT2Cu989Tygw5WBubol0AWIXsQD13lLyALVn6zpBiGNr3L
FpApOAQEWilKNThiQN7dDJPj8Gcp7nAp6Kus8pQAy1Humf01C9ot6zhW7IDfExShcu+qudfa50R9
NXPo5BO8y4ShByHO1B/BMBbplzwnZYxuxJZfBcCNbSKgUQCVLWPbXyeRfUy7YGtKly71cgUzS6Bf
GKVy1yx9GN6LCkyMc2kHQM3EHWLyJKkrorJaZ+bnoBNkGABty3chk4qEX9QwH5JY6sSNsXS0gAxq
dhRXZXhHINTU2za8k+vBq4Uxr/rO+lWHmbJbtyW+NnAYMNe7s5k/Me1zXeaolzFSBKz5yeBFjc3b
0zC2fy/eMoJ6DE7WfzQ6WKhOIwoTHwWeRtY7jlYmL49aXHhSLFw1jnZm8BwXMNDmWBQvodkxqNt6
UH7YZXMiiBiih65a7eX0TeWnE+FV5L8t4AOqDeliFIDikbKEqReq27jfNvW1Hy549Hb4ukp9zTKl
4xIPO0T8P8A+I2ujQSsG3M8c+oAL7AGgXp1Nj0O/1/jSHRoAUc8OWzydEbEEyKlSuCuA9GQ+qxgf
1Ur7B1lICnZAdpTpNNhPqSMAYoXKKDxLqMASAOe8ODhnS9LgWgA1m16yCaA81uNVYwKm0DdUYnoN
kuvPxxrW5yI94oVEirk28I047ar7CqYfslKi8I/1iS11roy/gohFvOcBYUGXsd6kTHqBqM9PFoqB
VT+fe8XLQd9WKdSF6l+tBqtwROCGbiSg3pcHNg8PfAbd+KlJbz1qmlz/1aYtco4q8jLLzUgnH+2V
TRVWB0el3QKJESgCybfVeECEfVGCvZLfUwxRDeSm8V+cHSr1AAuPhuEIb7Gw/o1M3C1e6PCe9B5O
Vv700DzbzitIPAkTJqPS/k/w/hMX1t4dEKjyxmSp3R5SJFEUWo52QkhdW/2M8wDMD/eBUgnV7Hgc
rVdE6LnCSehlHcgJuCK7zPhK6g+r8LrgLOIPQ/Min6YbzNwdExkexCr9Gnky9TX/KZ9WREpefZz2
9jbMWLakK6Hv4vDQ4cCT9M2AZGFS3qEwNA7LXKhMhODYW0jvVovJmrmarI6eNKtfiU1UMRGhkZpe
GQDDRv4nYwis96NxJGCdZNFx/OnD74ZoA+5O6AW5sx7VJeKzsKc6x6tJisHsSP9kJm4mS4zDOb0S
pSTnn3G2sVsQmULjf++ifdluiAjUY7oiRhlMrIgRtDj+puTCWKubDq2+Cue18r+4aRinLqePoURj
tuHlDLplqrmMrUCqIrQ2A5blyANb6ZwGr7R4L0Jmy2xsunQ6YW0va5y1zA05oJ3gM1S/ZeeRJQAO
5ttoL9iVOk9He0xAKi135j1JIXjMyEvSWzW9ByymLKk7qFG4CuLrHD8U5Vw33XdNaxasRLId46MZ
bOxkDY3f69p37LSopj8S4PPyT6R9pSWaDjq1Onhrig88yphLAKgnGdNdtD/uEGzVej0E73L9JqnR
zlblJe4/HjuHpf+gPQVSzkrnb9HxgeSP8IcleX2Lh35nd/g9x0XdHdL8mxJoZRhfk3jXWa4iMEr/
xaG/YlwC3/NcQTdUIYOX1FnA1n3jPJiqxzbRBCCOXLR5hFBulGH2vH0E3YfRde4wDasmwSUWMj5B
6m1gQYCs1EyPjIMLXyZ8RU5lkpRKFFjsB3tS1ywKCNUNoPrn6DktmqgqQ6NowGc/Afqa0K4k+aa/
JaZ6ZnWRS+fM8CQFBZb2NKNxYelHthbauyX/i3kOExx5mQZTCAUuHOZnaLtYYxe29G0hAwIBo8YP
M93UYtsmFyd+6v4ZPxHqjAQEkPI065Xd7FGbO6yFOo5LDkV2/DLiJTfg5I0AMFWGlzm3tgV2o/0p
fDUMdeCG7tX6LiN3zIw7/EY0t+tpcBZlP+iLxvjjwwvjs07skW66JApQUX3w50aHlqBJBECOf/LT
q+88Ze3aGFtFOfXmpSre0h6srxek7/p0rIDjq6SYEx0ScBzCXkDPQINe5AcJfENFhgCRwTKX80Yd
V4X1zIoPhaIzcOSVDd9SYubIBlklsxkpSsMdDElrEVq7riGSvNrGzZ/UfQ3BFaAFAqsVRG9w/S28
HbczXBQ/ArskHi0Sfpf8MWNy1SNXdg6R8aa3hCIRYx5RKpGziTbtr2YhDP+LxwkNVsm3WG0lKum8
tk5iZKALRC9fSnNyVfeUpSs7ICc7z0JXn9H2vHS4ZuDOItk4arYOcRkz0DpWKMF+ZQR8yWdrwYBi
Nzd9K/2Xw/Y7NLS12ezt4s1khCK75OOVmMtowCgI8egxgtEhbsYD1EhpnWHJyXHmYEepEF/HZz8m
Xps1NAQb2FL6OuTWmJg335vwXX2DO6KbbCsIvDBUYJtYIR9FzV6++Z3SO4iKJtlVyOOY94QEtcSg
+QvcwD9jvO6bo21+G1xK9aUfv1mqL8PxXR+3tu8mDmUo9wRrVGl8RSHrHBrOZS8B72CsZAMcI1Rw
Y6nbdtjLqPRjbY8SwRn+MqgGiOtr0iZYpfmSfIwI1mBajZBsRa8DmXZ0oI5sSmb/EZt1Be09msyg
OkmImkcZa9i4bLUXirIo3MwRFQMz6pz07nze81QFvQE2134zKp5vPgPlI6V/RUfRosHpxV9afU9Y
QBULHA04ERa9zJJbCZZxx6TpqBcXBYpyaFIt8FhMzE1WjfozwIk0UrA18WfPXKVU1yWnEyhlAy5v
vInLh91iCyv2SsGt2VPB6FuL86l/w0Uwkow1vTEWAK+649lj7Zlp15CJXbkxy08TIJ/DrBes0Iei
YGCZ/wkAitg08S6SeTEyhkXFuiq/REzI02nUvanH0t594FGY5WV4WV3wwQGBUHVzIPWC6fawLIF/
+VTxTQa+9CdHq9/Gh5YJaOUh1FiMPAY13EAhTrn/F1P3KSLxLN2ziouGNgp6NseGyW823D7gbAek
jRWQPfpbE0MefRK6OrZIarWXnX2oNLVI9sLyYSl/anGpHWDwxWLOqc5L3C3LGim5+uYz78CKwJaP
gJf0ahLp4vBPLHUz/jfFqYdCPEO60ChPeDU5Qz/ImtajfMX6MpLBS2JqKDgsk2hcJlDHCUSorE1m
v4iPZ15o8tFH1VMb/qUQJq1vNAWYsK72B0wzM/DK5FRNv0FJJUDavL2Mss8EUWvRvIKQ65ufgqbf
mXrqx2AlcYWvlPBed8w3ML143a3gCahWJSKQ1sAQuQsMpAwRgLqVWf/pNVFfW0V9r/EUGw4qwvqU
WavhhDVxOSs4FVD8ADQDrnrgYa2xHzgafVoERhZBuo9ALEz9jzIRHr2SxkNMvBEdDuhL0Pl99BuH
PLJ/efavQMZCRNdW6L/29Bn+M1BIqNI20T6xcnlGGpNjtO752qr5sX5D8mlLN6nA32txo7BIbu5x
99khKNIdFF5Ypo/jeCYwiyRlA1+S5RPx5snIncErc6wo8h/rk0Q6+tKulMhCvNOGdGyqq+nUxrjO
EvLQwfoa4aYti7UTExwLicTE20F3oCi/Jklg/BpMauyvUe6eTexpGJvtcW0GeMJeGkPozNJdk+Oe
P4pzFNyaM30mWLOq4kcP951y6Ft/JVOVRMkqwpucht2RSHKZv5AQewFRbzoC2Wv7vVNc5GDvs9Dw
X8YN9VzTv5sS87ZnApnOGL0spOliU/ulo4qykceZZFA14l7+kD8HxyLsfnK8hMx7wAAeA0Su0FLV
F/1ICzjB3Ng+c9ElyMO0m/koi0H+VMzfuKARZk2zNLqXVfxUxkOLtwAEl2a7K3gtVciAd2M6QYp3
Yia8R4W1gK9Thsxfscbde7e6rzj6ImsjxBqsdZ6Re8jOQBHxyrNItoZXn8Ao2Mohx7qr2MvC8vr0
aAxL9sk1gz5jyyU+mXhOII4gBhQcpjwdY76lX8UDODqrtr4Z9rgoh8+J+4lPT+agFkdY0TUKWcFC
1rzT4pG2Ihisqx1jtR2RrB6YR9RzCyf0RHFFnMpE10z3U3Typbcw/5A6j0maLu5hilEq++wSVhB3
WUbruCadAGakhXq10j1fv9j6qVNcyExRcq3HG2uxLsJT3vwKBHYdBsxx9jZxQMZdRKrKhkrcUE+i
PozNr1KITcXtDt5rNZEqmn/NB6BIMdRHDPTKVz7b0xlhauU89KSxTT+t8LtQxM4svm1GrNjb7I4V
xDK3LhnNC0YwMhXZqnNBIceoPMk+lC3zvk3aH+OWkHDSHIhuI5kRpXH7BYEBZdk2Tn//L9qeiv0I
8Q3qjK9XKcbMmjPX4WgyUVCD4Wq5uLucXj1+6RpmptMMne/5esIQV+0inPMx/hEFjrLoSNyvlm6c
/FJL545jmlSVjoNmPKgkBxMiYBsc9zvVJDpuFxk7QjH7H+g9bfE7qYBl4OUB3kDXCCYcNQIqYPEa
2UqEP9P4YyEMaCkm0/KgaohSB8KZ2Hm2LFN5ZXkq13V+segwY+MnYFYtx1gGX6O4iPreZ5taQRK5
8bVr5qCEwDieawsphqbELSjQuoJyQAOUr7oBtSmZig3iBuxmFWbL3zbA43o3go6fHhzB3OIx1ZAg
Xcm1TDZDcIS5EjF+xwnmTN1RebFdErx87W4m0KJiofPBoWqi2mWpkKWe/jvvKzQ78mamZjehBwKH
8hAmJsmlLvYsEnpI5ZzO7btRHwHah9OWMLvCfiXtDs41CiZAVSWdcjoAUtcW8gX3F8+FfWFX2TYH
MFQjKVlae+qkP0s7RS/Jx1WD1alCGsM6NAamkLA2L2rumhOMLrISXBxoNFZ2zXW3mBGKtgb4cJE/
SKWFGRcthcIuZ+7wiDlFZdCw4VlQgtnVhmUqDk1EKvMvqNVXkd5zeXb24XBwG+nDHIgPWoc2fQbM
+JGHZlqRCZYhMOCehPAmBYi3f0vDDYZ9UIeocQfuGVcxifrAAH73hY0LCaz2l67di2E9sifAGKgz
uMayhHoKpaBMVkXOe4EyaTEeY/tBagk1xIrgVb18ouAh26NOPnNsUTCFalj9wpsSOhA45WvNQdmt
0SGcWlrWUyC8pruCCaGaORIlW/ACZTf2dNJgwNumDWEvrXhRuC14fcLxEFqfsfYV6m/19G+Qbk7/
rRYb5rgtimw2m04Lf1y32LVyRlSfinoPG58B05I1AAM/xLdeXe5Nw8CJAa3urLMlM6JdhpsXs49B
WrCNd9lS7w478KjYMsAgeBVKDP/iH+WVPGcDoFvGzr8W0U6etHuLQlJRZpJ7tcBks1CVfQrTJvnJ
MeXKHqW2gn58Z90txD+9Pm7Cf3J3LJtTzgbQL3817L8dA1KacJkNsoZQeB3or95fULam+g8f17rl
dTLtf3An4gkbcF+gHr9yiWDfn5R93z7jFmc8XwDaPmgjzUf9JapLlJ4Gcc6mbx2Bg8amq8CysgsZ
rlh7o7yODoZRbuOYnRBql25fo1Nh9KFhM7wU+s22Kc2qjWrsitr14Yg0bHO7TVBcuvC7AxhcTgAu
286FoLW2IbBn/Y8hNjg3OptkbvkQo8mCCUaYFxMMkNhZ9GjI8E3SP33Yl/IhTPi0nI9y3DaRjaYe
X/9ZLt7rvHCBcKCil21ujG3EO5f3G9LcoatcRLweEI4kCogL8j/5EZzkJIEWpPPRtzYZyrRjyW1U
MNAYZ/0nVnIUnFe523UTAYrpPiXNyy944w6CDYW8TSeicLiOBvXaKxf6uUJcIpxcjNGXJh2UetJ8
zxauJTTSo/ql5DwwdGPVgoyXU4VzJ0+uxJFYYO4gpZCKKQQUkjavnFMGaWZa/qm9izhNpQMfOeTb
unZJn140OIBi0n30cImKuiF1K+XvRodA+HmBLli8UTTJ7G39/295l/ev1dj0KVwX3GL1PP0vWJPV
xjU1Vo1s78PhK4X50AEfzqklW5R+NeruZzc8wHZ4DgEvurwUhgswFfThj9x9G8Yjta4mylWkb9RL
zMaqN+CVWnlhRdLNfLQl++iWYFLiNiYzWhH4vk4Fgwr0FrUPhzI84mnaCNKCzSj98quDkdwT8FOM
mSvOP6rFD/Qr2MkjaDTYyGzS6qiH6g3T7g7QNNdF8GfivnRCHNEB47MjYTUkq1jTd82wIvH3Sven
/1jjWTE9U3XrFA8Dn8ov/NsRmGUi1jGq4/FK8acxbNEfZnWoBU/72uxY45/NaqNoPa5pt8nULTAS
Wk4viDH1IePOK7Fx4ETWU/VAlwS2YIy0FTfiQBhgXHP9VRGOWs7ycRlnX028nwuRMKVe75VFpu76
+DPO1jFtIKcPATij/iJP05jVbjt+vJqyzdC3Mkq4LTGcNSQAzT4M72QEGdrSMQ7sh/zu204uQGwM
C/RTfBf2WSleLO8Qy+rmuZcBeKEZo8fgK9g76aXqbmpO3J3H+qhINNfuLgy4NXvPR+xHN9u4VQhf
Q8yvU7Oz5IsknzpufcQ/7G5spnWq+NcrGCpQi6EeD4pjHwDVjgGvtmezPgmG7Ep9jtrjCOSrY9BA
BpU8n0lktzJEm+/YRRNtGTObNtUMgg/4dQpBZMaHahQM3QB5sPeoxJsCBlWY/1hUohkjn3BL5qGH
pYLFIclVxOLucxvWxqtpj3juYVmxhHkvYGlDn1roBl/tVdIujoU3jRFUrl/M7mok14AqQVXv+ntp
PKf+i5wjlXBKepj8FiaPeTHrY83Uf/Rg7TdumH9Hir/JDCDIxVs5vMLs1hOYR9KhSQO5bcr76POE
u4VDNl2PJXkxhZgbyPqlGWZJLaEgRgXVX3wG2pk7tSwy0RYkW5/pq30Vyl4aj73Dgfasdd2b4ZQV
YMiEov8nthm7KF6S/SaydmwM5l6M/1HEH2Jtjq7pXWWC14/L0tdpne0cHWTu1ZSHpQ4J8m8eq6jj
hoADbE8JnwNnR3Kx+lusrEb5EunnQjmAC6OYi4nxZbmSakgaSYdolrH2gTLa11ZlB+TnN7W9lKEv
JU2LOlxnpFPw6CvFGxGdUFm3dXjIqK1D0AVVHS10/2Earj0ta3SQdfTucOqM49XIfvCoG703IXdj
O4qqXi3OrP3LPERc/kpzEofWPjUS53PNtTG7d06Z8g2jAe9l0EIjOnY/kzIuHHPa6QXh5LP398W/
2dSQEGroDya6iQy1BJ5vPPA2k+zoA30Kzz+wTtt/hs5e5gvitgjhcMR/xXxE8ZZX8W+af/KhshfO
gs+GMRx0FXvWEhRACtOD+jvmbGS5idCPamg7ZZbNT5Nu1FfZdrFiwLnE5GFn8YbpTNOuUEStkeMK
P5T0xZMphjVBJRZe43LjmDeJgWWl7styLfPS1fhWc3WDj09ggIzJzBDzKPQw+b8UIuCkGRIttXxT
CnSNK9TYo8Ttx+A5AJLQduVG62mfnlbxT6tNQgV+ZOYbA6OI/ou3DaqFpv+xcyjTvZ0hdUCkwZu6
Z3DlxKBdP9CN0K/Bys2Y++WkRewc1iF404SKWpvhKvExGsCNe42TGWiw4pzbluF0RwwXN2HnsntQ
X2Hd7B3nU0meM90sUcD92vFyPIXhuaDfllKHWVkJbrl1K/kcVe1qKH5bBAPKSrO2MRzkSXnLUBaS
cryUpldsvuLhAtXFqbwMlEz9amLKx/waNgxhxS7SgbAWnzLriYxYDrNpDg2Ww9g4VNauKCLWSvdK
EKar0bDId4vdcfzSwgdealtmyX6qJbGy5HMxoZ+6IQ1wKlyvF9/w2rnPUC+QRal4D3L0GDiabJP+
Y3D1YlyzE7RhjOV0RUhvaXnfIuulMo0bgScSNjD2rhW/ycHJwXZTlr8VwTB8AswJ/D18AX6XaXPw
wLFsqT8ZwuVLKPibKL6F+OTS7t1iP+MjdzFfNlpFZMTYKblgBcWO+JSCq1qe9PJlD1cxeoW97U9x
eqSBARHSR97E/ZT/ZWipcrHFz8iUs09X6nRNG8ry1pVx8IBTFjvWW0m9UZ/ozjRzM5nrJr/pg5sq
NPvuoLEqqBk8I7XMu68URUqQ3clJxdV+zcwzaypGlR0rjl02AMRdBcMVooI6bPX20befKqDy8EsV
Jz/ZaEyug/LZGw7T4mnJReEaer019ctgPmRAELLzlQuMCTeRUkwMrjEyvsbzstQJD6Vcq/5GitvC
fibFSRD8MGy14Sf1N/9xdF67jSNbFP0iAgzF9GpJVM6WHF6IdmLOxfj1szjAfRjgdrttmaw6Ye+1
Z3OKOVpLLdqMw6+L9y5DEMq/gN/GPOUDyDPOZqJ1dLzSSfCF8oIIhsFCYLSm/FVchN/9zUiRvBM6
ifvHaLZ5+IUSNrJvydzerAEW+OI0UFjzAcfxX919oa9K8u085wyy4wBghKlRaHvlQP+NxxS/aJee
c+dV7a8+n22GkF8gx1+hZWW7w4an2wa9hwfGJ7rWPEpWczEz5Rr6PUb4T0lrGmJ96IiuVcCBhOkl
QukPXVUU7w4k42wF5s/p1yju2/hmB3usf1H5pdjfJktsBIOs+gXHdROtQ2Loo4WIN7q4jxOFo0Q/
8CoiLL9e+1ES36BfBnTEEmWJOt9sLcFIXh9cKzjaGOWMHyPBY4WalQE4+hEaxDa9N+GxazlC3KXq
35lhCLsiQ/WWoc4psX95WbTB7Tg0l076Szc/jZaBdf8PLdS66UtUXM2iFe4GDvuyY9Q/JTdnlqk3
n2L2S30a1Ty2JUAuYXztC+7wn7p9lg5waIfvn1aWZc3LSAFuUMAkVFEZ341U1Tu5tcMhr8kZZFj2
ESQfPSVHFV0Umy0qeY8F0EAGjyG9c6l91Dc9YCn8bO5pjCaZ/AheUnpOLj/Reop6aIdPRSk2XAEU
8yqHilzTNEMZqf1fnSmSvZDGyZp4vje1BZPCG7+iaaOHlPjTJ0wVhb19P3wJ6xGCVyK6gAivF8c+
K8rBGZ5zYMq4jrqVYnojXG7cIuI+FXtmpKPYNPwgxnfUf3cgS+YY8LTf9+Iji7fa+O7DH2nEMdBI
+r7QCCn4pHpsQSjHnGeBkLI6z0bs7K/5qPJhUaMAY4Glt3cDdUjJI0jTlUaryToK6zQau8R+z8h2
LjZoupErGA9mtH4OyXuJe4MiFnjTi42ufOK9dOa81WfOltTmtp+c1cTzauUQsNhZwUBRbMwFTAXe
kvpV2Azh/k0pCAj/z8gOqrkXCBOwRHeoCMMHvjBjeOrGPk+pRXkECHCgma5ruN1HkxcjsTxn/nX+
GMWhmedxzR4nZRreDKxgOoXLQIWTsFgcg9tQ3cvEpID952RnrSDJdh6zrpN2h8QEA3AGI7kNdoPx
qfUwDbOl9aUibIazIsdzjIGxSN/D/Ct2r2axE++BXLgwK5kgw2gTuGkZB2gZemdEhjqfJ4VlPYQv
YBMC66bKmZyFTivlgqYz9vV934W7DpxczFlLOI2GIHFW18+eRRm0y1bdjIanQDUrngV6y1FcTXwB
Map/PV9l+V7BoQW5QSz0L13faLRxqX9OkP/mypm+MUOprcywsu+qXbLzHnPqAkR8rBrOLhiynshT
AlTJBH+HwWR/yvCaTippYEA30XGBWSKCqu0zzxm7RTDtJ/WgdT+VciORONIPfKwosNtxjevjpf6n
zPuPDu0sgz9Gmy0PgoNtzYyWTvWd+Surp8IJfpVh1Ysfhsep75lAHAyNnosOJ9S+y8p9sZDctAwg
xHuiL6qQucIj5YpAfu5hItCOIgcK9hgNNDTl01beOjALaXBzmgtWMQaRZvcKo7gJnoltM+CkgWg3
A8oGrYfUgBMucJcBXxmZ4HwGrhTc3J3xz27uecu3nh675AgerMc9nvo7o/rD1WmpX864FKTp4vLS
W09TCOKefH6TP0N7BtfYdc8ONO3gvg6UZYr+Genl2kqvI2Y7iSo35FshLGKRMNrSZgrfLFdkj+nG
OHqWarAu4nyl6g/pb2Y+lL0S0/vILLNBt9hSvRaHfPBcE4tHdtbhytgbUe8IPuME39vJPhQn9kb4
+L4qosQmgzUxUS+TdqEDtMSxaI89wdnZLimXirUK8P+qe/yGovhsGGQmziM07077B9ihtC9DcUee
yGFQZQeu5DrmNV6NNeXzpa34O2xaIfyQeQv/ddlUmzw8VLznTZYtQ/0m0JbDGZwvojLcjPKeyzt6
dUCdh6rayn9cq5xDJQlG6SMI6WpeUg0K8xJtSGbfuuHKEN+ZgNffMv3IFdV/WDqqvTcwVIvqzoqZ
lQYrzIg7rCAzg9OG4AQs53KD6EkQyqLfuuKufWbJTbbdQr7lbDpVPlXSQD40h7u1JflQTVYasV0c
x6jso+iOgqjg52WUw34cfa9zN+nN5syHBqF2gqNVR12eQj7KXWOP/Y4H+8M6qO46r84tsvkouPvt
1teWub1PpbyALVtGTIyiACYiXGFywFp03DqL4TV27UowkJq8WZc/Pms7QGp9w8+sppQ9XlKvuJDK
dhU9Oqe7w05dMprJJ7Zr8QkMLuw5v/uF/dDUpKNE6AbJ2DKOynQ1WwBj2U1trwPsTX9vpl8J0JN0
+C3MS1JyRzNKqj0HAQ1QXkJNaxai3SUJP/zxXSJh50B6j8LfWiAydfbA7UoSi91hWZXuWqH0Uz4o
EZz5qsTmCzU1o3BRWexQCuKpL5DYYIhl4511r0G/TZ9hhCZWCCBlV9RHNMcKkln0YQPcV9Q2tfk2
wu7oUPa67u+Q7ya2GI7/06vvuj6uAgjxVvtBozyWYDYd5CUQokK0GIIhVBpxrsY7xVx1DwsuKV7u
cIdLiKFtmS653Esodih+Nab5DrG7q376Ylxvdj8aioqB/G0mrYdE2+XWoaI8HMxHn+xHZTPwC9JH
6GAaG5DC3HLMTGZyTXLG4NqCdw9cvMFPF8q3nsQ/KSlobUhQd2EcS9ZV9VWZjiCNFjTVGEs4BfPQ
s8C3wFQi7ttXVx2fwSyWFqsYXHFTHnnkcvaGjH0K+zejzGKKAN2osbhC+q/GPg/pSRDW1cYlRzcJ
OkCO9X+jDQeF8btEMZcd9fLFpvIaUcMiTajWPOAiPpnqNqD3J5uSphyCQvXCzKexPrVHFH+j61bU
VWwu1ODdqD+q+FcARFbJpZ3mBaAun2W1c2G6lq86NzIGf7kXw4VfMlQF4Z5m2knPvp7EcRr+ihFc
xnS4/ikNeJ17HcEIMHN3YzXoORELbjpwWHAP1b1vkrWHGq1ZStRQnPbMF2bJBbp/zpeS9yAdkB50
Tywqyzq5J9bkWR1pIYN86NYXZjZvMnEkgYYNFoq4CXTQopAvowKUf0DKxp/NdcH2n3+OeXmU+Yiq
i3cbMQP5SZfKKRcFHOuOfHSSb1pTXQv9ntXvsVJvTfnEn11HH35ucmehNrWvnf3RRrg4mUkZ3X1k
HptSRre+tp6QC2jxqW3+CDdcNYjqdAoDVIJDMG6MWKDFDi8VAeY1H7/L4BA8adgsFEAVJcJEQXmW
mJ9Jtm2LS10fA6wHEXRiI84fKfZ/FwNepXmKf0nRPxrZKqIAd+HsjKR1p7rFXGmWNzNqEc8BxDpJ
l4seqByR98tQ6i8CtkrbkYToVezdVAJj0ZF20JCwhXmT/zeSrxb+cyHCsSpkY9scJMFaaXPPiJgI
OBUd0xsCL2ZmCxD4pWfdiOMBZhIxOuhXHPbQU2yxx2IxhPmvJxEXsCf9w4ZYqW03kVLlrxzCFCom
GLHkDKPHwdu0ED06CsYsBnlYbpWsR/ETWRZlh47+Bd3i6NUjqxJrwvnCxGWJuzJnyyfGCNUiLn+s
U4xQBzgKFj5Yl+pHh0YKfJ1H6IiNbBUj78qHN4JjNlN8GyL2qlwcCfofDAaIq7GO6eZC17Dmk4km
7PYVPugZmdlOGC4CzBR9a/Ol+TAP6iZ5YV0Rx9uMEJTR9ZrZmP8Ixt/WuWKwwmF59WvOQTa38MlE
fnWVD8X/lzkHWIuLYXx0/jXVPkT1UQPOozuYTnl+CuNPXb+WBFgGvHA1t944sIJkuUI5AqVghJEV
cv4wM6z0jCv3Dd/0ItZe1fQu5OcUv2vusWGNNjpPFbUOK8+YVbdZ+YsAzOeLzpxa53wMubfIjGR/
yMhlmpxTNlTrkKlX1BxnD36pouKqf5PYuY+zSjYkmTGLvt2SmhFGYU5XDTHhpdbOKgE0zrVP25e+
n28w0B4gOhN5Dp1yT+yoG77HiOV1A92hQkRTyFegNuiyeJMyM+zwiZEJt8gYNOqo+yzsF6VpABeZ
f6H9U8XX73bcM3qxGhRlxV4BTDeraEsywaRvqcSGUAcuDA25+HdXsyJrZMCJbRyKvmJxW/1JQHM2
TwWoMi5qoOpGBMKqWlVtvYHivYoQKg4dRU3kI83cmPWxjwXBbcldq79jkh1TEonq+q2SAVFAN+JC
TLnph52fl+dIJHh1nBeV5VRl0Lx244owasY5n8X8rc8fRtOuRtfiLsjZhVsuitW5rQLcEjHA0Hel
bvKLkEBhZfeXGfGpMbVfBTVT2P8vUFm0zC4V59WwzuQXgKPhgoEZYhoS4emAl7pdpqgRmJpaLjY6
j2svlLjvWHzEgKP06AdnBGBNaqYQffpWmHudzQGSVF9cffvd6Q4i5rjt16JJ99W7Tm0zsUguML5K
21wEyafd/W/WIs5bAd1zJLa7QkLYNQYgY9JaktiLqNx6JXzxaXom4ABugymxv2cJF8QmY5pmOewL
J2KQBMUfa81Do8294VVYl6h32RkDx4Ok169dNDRdtsjEd1H8TGqC+3+CQejVbJab8gs140mJ30PU
58qHQ0lHfVY7XovGF/1nFCAsYim61Woes30pQQIZO1WSnaQf1eCfyr66RKWiLhjSXUrDPI9m9sxZ
1dGIiHzXgr9PkeNNGlmiycEMxZyLsFDRBDrYduzi2y5Hrx3+wMwkmCNqBGqMY9jrz6B546SIdafu
HMvYJ7mN4aqncjf4Zc90MMAB1GRODbFyuGnWNzFtE/IemPb4Xxr5ZaC7IdyWVf0OcIvB6HDo77E+
Y1hfpMHwzSTXdxOwuAvx/ix5CQj5Cb/t8UKBrCtvsYORiBGIgyom7R5lBe1BfRRJDGyMWgtW7pzw
xATAzw5Z/+rqCcY8SnOEKPqy4Glq+CVo0XvlcJ2QeN7nCGUdaKFenH4hfg7aW1deRQW8j585XTjI
AbDIvUgbOzxabcHGnHnk0tBA7S979x05QZwbS4ON6DrwH44CNFBfqpzfitN5sLZfYoZbcFRClhUc
WYmzzCFRhdtE24amBfb4OfiIz6B0srViHfMjeNYr/AiF3XgmFklSOvmXRiD+TP6G5O5adJ89n9Yd
9WvNf1X+RqgXddxn9W74y0D2OaOyqJCLzL0sWzatuZBhifqD+KtDkaNBv0wTkg72aj6SmhNNU9xt
NAxDHYO/IWJqIE9J/yPMChgxxoG9rZMjrfHdfhcle+mZW5ZSsfZezVBLZAOYuCUIScxQtmm/BJin
UnVa2U63TjTqKaKEMziDqCmb1Qhe38ceMJNEOnOD/C1DGhioxdbWHxHS/SEtlvNXyRimFBIfU3yX
UAKDdSWPY7tTHOZJ2+yRK29t8DV7DPhfhaDLWNX+LoOZ1YCGmV6VyEPKGbD7MXgErvh0nPJmR2gn
4ZrXxDpq8woQrJYB6ErHyjEiRyKL74q58+ijVinYf4yMoxM63jyoTlMyL3ThmTaj6qGG8kJs9yne
AyLt/o00AbJrt9JNcaoza9IYxobplneKfE6TSWV1CYp2jegy5dEIiNjbM8UdxXrOKAAgRzJVD0Tn
jGkpNLyc/A7VI+DLTbbpsLLSS0qKYnCggSDoYRYiYxQPCPjsmLfjbiSI1UGTyQxzWJoM7iVgzde2
XMN8MZM1xCZsIyMLmHIz6p5uoNt4Kjjd73p1LvRFibcnJ1XGjxO4PXeu0HZCFfHFv9M18YfK9jVQ
vYFFCztgfC8oM1xSoBvjq8BFWsqz1W7r/C7RBAy/DbV2XXEZNW8Eur3QLRI/kJpzgsZ3x4R9qCdu
C5I7ZHFMWeQ3HNiq/T9edDQ+JvXcNOwp9LUeuAe6aSZ0grNiCtdCRMuqntbo1XE3GIOCQuap0wIl
8dsYd15RX4OULVKwLcnZStjOQuvNVH89mFQO50DHtt9zlQxMdfC6ypvK2lkQW8wHqPOBCbI72Yxn
jIsfZfc3gbhtYITjeCcm59QNK2neK0T+0nk6ak35fUmCg4yONnWgrrgU2IfQOLvyYtqsV9S9mz8H
O12OdNJW+WFoUFZVQrcxt+KErArwimngzeCVIT1mxrU2/kLWEor2LGecfb9zsTya2T/RZszgcgTc
R2KbicCODTox/kRDElb5LysJboPLQLl0ctRrSkob9u3orUg2pBkxhUHIuxnjcseUTvMvBXqIFDuV
Yv+4HBIjzWTd3OvWM0AL4wABZo7iBrIYCMfX2PbaJljmYXIvyHLTLkN0DKcPRAORO0/UpVmTTyaW
gU1yqfvejtfAPFVU4XDkvSnfwGPBzGSYOPSQqs4KPR/feka2/NvEjKPlxWOmjpc6IF81WSmW9FBv
dpAIIqbgfk5xjHcLlZmmI/mAZa3/aeBp4t7BvbnWym0Usp0Pgp0aXcL+O0H1r5c6JUW8dkw2CMqb
5CDXsLRawezlRAowM6jZfLTxWU0pfD2cZtsuOk3+zanvNpEQVo7qZ/C04szADHIyCk/aWcmK+ysQ
8xwJbjoSj99IX6ZEJflvVn/scqRDCIJMF6gYSvVY3JR317WWbvARE+VZ8a4IZYFOi4g2S2DbXFQs
/HK2FOEms3c25N1C0/eBwgLbpLHg3Y6vjvaagGyApONJZSLsWXppA7ir1pghA5lEgGczmNWMel3F
NSu2H4dGCJf+i41ogd91IvGg8oHXuEowM3AnobldAdux0KhaHwKETzRsfWtX+W/DsBeV8sv+/J43
OatoC589lwjRDyrZqAFHAQFrG8vxOV8ggBXI4BV+aB2/troNkx8t+mhZoQ32uG37XV73NKGdR+Dm
utPZS1DLR/guegaDJakTRQaVu82az1iJMD+5yzS6lK4DcdC0kaYzodKsbuPo7nZ+esvPhtkAyeVo
lUumY9NDdWi81Y7Y6uxtYjesJ/9ahDUlFp4MFYzIqTeQYqQ+irfS/XW6Yzy0bAkxsWkhKxx3hbjz
X8QYztfCgzTQlQUM+Hzov3V3nOSIsgQoPxPxFmNFYJJhBpzGd7mpjKHZ99b/3Sp5gPRigW8tbfrB
llwtJa8R1+OjaYZmXaE/sXR86ty8HXteyq5ENO853CT8AcPWIRpN1wRYAhwdA9/GZL2kol6X09Ni
zku5HLxOyGJcEoI0HdY1JSLyxpg5vqHjguNJS41mhwBmaTfWJppgIkG3q6SNXnqejTyiCVR3aK8C
k0hR/N96t6zVuzmEK0IKaeWfA4+/znSwIyqOQDRp/UJgANYRHfOETPSYbU2W93+Y4BinNT7LLbKj
he2NRYr9xB69wDI+TRytKZso564UzGTTdY/VNOPwSFDc+wF8TJw+cmD+COLYQPAfObza9pZ2jOqc
tSvGFZ+PGTPcwpYcRU39rqBJq7GGt/7Obr+4twLELwUGhjQnwc1WnxH7L8BouCrs1UQQPFpznyxb
RZTXfDIIl67ecNZmo/yuLOj+QwHNoMCeRM4gosgk8peK/DeqgDaEcQh4O3NnVg8H25SDpjAzOkNM
DzyyVdV7oWQ+z64i5jrveGiKGo94sJXM0Hv5L2svhAedSRZfEIv9YmP6dpFZmfV4yq3nDFlQ3UOK
jqCffEy77cJJEbrJBN6TS8CEQOoRuOHJYrthV9/8wWtbGFt1+uwKDJ3Mp+rMk6TTucX4wGjAWief
acarCKGRrzGyxImc1O7eyfYqCDOrctdtGp2rjllbpnw69ai/dEBr7X8h69EAL2bGACs2FgbYWiVG
VJ8XXoIp3e02Vn7oUFQM2daI26XDq6xOmwDd9lgcFaQjLsM7HZRz3n+XdO4jGhutw+kNIJzLnJ9d
rFr9DH/Pm2oMviQx2BCf6xT8dXGXKCT8+eMd+CcSlOnmiIBjbJGPn0oE6USZv8SuuovVjCSZeJHr
2S6dmK6gFUU/VbQPPoYteXdwrrhMUBcYWrBWsgPBN4zXYJmX1YQlZqZytsso1Q5VHZ7rEfcPNpkW
UqdlyY3WM/01c0re+kJI5Eaf7bx6esvsYVNiEBGIGgsWt7q8WVyPrkaz29HdV2FJ5JhCUv1fNqbj
S9125ygkEROOnKu6tHBruEVLt8mWdBZrxaBKohP12RdRW3Ut67GQStJ8+FgL/YZTNHK6pVYZB/r/
1yRkWu9Adji20KkpopYu4oe8LRcGbaqCpSAj/2ZsodfCdbMMsLDSWSoG3HYMV4CXWhjXhqFsFTrf
lgPkafTrVne/eppUn2c5FtrfxG6Mu4Ntq1g4urlkZ475ZqFi4S4M2gMjeY/N8hnSZGosdmWmM7Po
PIkVB+XlS9f92jD8porCOaygRTDXD6yz1sfLAdl3ilAHirM3O7OZ43lG0LP7pH7Q1jLbtYW1MuNX
m7G+QgpjOv6YEXRe43us0H38Mx1wNC3UayM+uqiaFTt9DNbwMSpHhH2DjvbRSUl3gyLZrXO1fJIq
gqy973EyiuC7GJN9F7izPnaZl+WrZb/KwoSM0wDHLgJIGDB+5NWtH7ZztI0C+danWxOJNeA5DGB1
S+dayv5qIvb2ubIb7mEDrV37bNBYEYiSwLvOHr1t76PA3WRGgyyAUy0bz6Hi/oxVBD0PafKAJKYO
cS7eWxezZkHdC9yJcGDdRC6pz1aqe9EpzLbNXSTtTR/7bNJRNlTg40h6wLyLMl/i1Itoe8QPvNZF
EdO6zqIGrkdY1MKM6XDfdeM9YTqlJ1+tzag9Nn/Jl6V70gDbsOwMMPVFzSYZydOTIZGsMf3DWeO5
b1vgC7g7iuDfhJjXD9qRDU2Nvxw0Ulje9BzLjWIuUYzg58/zb2blQ0VeZPZTu863G80SLkJbtH4p
WCayKmBf664KhmsjFra+QVGNA81qFYJGzq1d87veKKh9DV4egzFF0ee3dM779CnXyNrr+mfJUVl1
nMFn1pgq67fQuIOVr9xDaVK51A8Xd1BM9xLujRZhDIEAhWD+/BFjDzcCnwgS+mC231EbsA47uva8
1Z71RT2q59+x+qoFWNXgkiWIgXuswJzXczRGMYKqbsGDEAakMakbbA/WPe1+TOcLRKOKnFWvG3cF
PsaEgApO97JjW5vhV7O4l/0MrKcfbSa22eG8/OXBaPid1WD91Eh9+JgCWl2FrN4j7BWbmOgxpbIP
UxTvYBYSLDa/3OR7g349Zw3hHz5HZYymXuDYC1wwZ1wlbtB52iyxRZTDnt34bYz2Bcdo5darqXA+
umTIGGfZayo/wuASlqzQO4lBs2BNo1F1zesQMixg8DvZqIJ4GHWMskN4a9iu8xd5Lr9In9pGEhY4
zzUTWQzzOwcCUS2BnKvvgr6w0Zc9am+zIj87h51zr8kiabAalhiRKtnBvrRfyvxrMnG1Mt5tDBe3
G8loZeNZeBfsDMK+s4txIGqsh4as8mo80WpWb0czpmWNVgqL7VLfp+PVD+S+IVI5q9WjgT1DFOki
M49+mm0iYtKh830andxljgEEoyUedZfMWXTmrVR1VoHoUhnQ6F32p7BVTFSFmwciejanC+8b3rPK
ROSFHEnHEdMzdowSsemDfFt36OeNcZ0hmSQ3ZpVQ71lIGnUnWpcNZK26+hw7+y21RkRa3wUTSA14
re3ri1h+ZIVxjE3WzxxWqStvRJYvDbbeba2z9pxOAN1eIgYUlQoLoS9Osyo+AbJXMHAAWXeD+EEQ
zqtj0iRLtolSW3KZEhxs7HWn9cAK1MVl0Ns5d+Rnzk8eqGdr9TbE7UWj5sknm6JOrmvX2pLI/SLS
6iHDnr7iDe8e+NV0ZVO1FFW10kS3HSlOXOlDTnvOUjOFqtAhclGnuuuwrSVlsO2tcS9UZ112+bqa
ux6YdZTzpMSQIeDwdrAjJ6E4BrOeJ+o73RaqFNWLERaqffQaBc8g086miwyYmZ4cSVm6pmgBKurD
bLz5KlE5eKjwuW5dBdwZZ9fIgRbj+st9/aljs2U/EbXkf7Iv04mDJeDPy5PC8/9nhporil5e9G4t
ShQWPhG6U3GOGWyJeuXwipXKvza7CCsGHM2WiozTPgIMgjNwVE9Vwziwzv6GZPJKmiWp+Xs3jNZO
mp/7Ot9VwBkcPu6AA6IEc5TX7yhO6QbkjQ8/RiMlEM117XQTxaETlCBOxO6aokqBQuY01Iq5e5KB
f/Tt5Gy3zjId6NtIRawwu7LtiZN6PVSGF5NamOqxJxCtuonq6Zq9CyIwarTBKgMBjZsEE7yt6keA
s0XzKigk3EccYR/1LSREZDmUND013+YPyxxHjxY9PvwG2RYrxMVQFecep2YAkCf3SWxga+gLVgMU
xTbbja3F8qAsB7SC+Pdp11VbJbKkWOfNzkHPmmKyKmFmmbjdgXxAOl77cGksGx5L/hbSoEZ1wlXP
qIj7KS+TvUMylV0HRwpJFHX+KcLsIrp8FUbsq5Rgo432ppHlqqQuB7aPXLe5SV951LhvJVuBAQP0
xKhkzDiL/XbFor/vmIWoIZw5beXDT1HznneYrezK4P8hFmxhG+kmFMxVen9XkndkWZCa+KYsgZXs
aUkyHJB+8hkkGu8IvrsSHbmDGVV8+9UnGYJ+/KYxccgDdemCYsiBS7nFhspoHfnTm2uRbxX23J30
QVi9TeOrBhQWss3v1dcsXyYqOj/4hJ2oFv1Ecehbl8lUGBEQTWMC/0HBMWtF7JEhVw6OywBG7PZe
y+DV74IPSdpmkqFrzGpeBaTOsCF84B81wgrkBhsxIWRPKcXw64g43ZuW+2OIr6Sgqg6Uu2tYx14b
1r0xYE7XViOl/xAqr4pLMIWUR+n/teNPFi0ll2MczPWRtrddBQbaZ2M+4sldBepvb/0qpn9T6S/m
eX1T/RlWvwiQSQypyjzW2FUOfU5ar0DwLQ2cJipzgowfVTeuOmzyIWNzTDuZcERg41XY4UJ1A7LX
ootrIBCz78P6IyrAmkiT6mlDM/RqhS6GMKy7TIkbN6WT95dJA7TC6ad3G7lTh2m01aLjiBOmDId1
qDDYrMROM+S2TMO9yV51qB+iObUDmx+VMaDvCxzZrFGxO1iQhvBYnXDgbTRVQbrhXmEFwtnGXEkp
jqJhk4nuELA7dhI8CxHGWd3BTJSTkeJvbbQemopktM35S2mzqtP63zQOW5vJitNVa2tCk2a3XBd8
2iPZCoAQAKIfxq562k66i53pGujM0OxoK7CBF1CYO5V55RTtO3TT6kjcqgWSwUrWsJjXw/AWOOMr
RR8TUnWVuBBrDaQQooADEZk5+oUUB7qzc2HNqJjfAyyYrU9+RlGDWRwYBAWoUlnOIkjWEw3wfXMb
rVNLz5yS1Kv6+V8DOf2liI1rwJKvJbykYdKZTtU6L9VLgsShdXViUb+j4MGWfG0r2CUgOzZVjfp3
3j3AmuksaHLGvuZPKw3WUXBirDn3kpWL4IzoEfn2A5SVUENSnpyaMnrlpT+NU/jmmAn3hG7li0F7
akzl9erJsGljF8BXEUSV7KgyxFpK9VMQ+kOg8wZ47+9YrmFweyEiv1B+0AlSvQYvFPoYi5CZnvuQ
UtuwUMTkoIzw1OIySiHex/a+0L6rYFtzN/LM7c3RedVIZK8BRGcDn8AcZ0iX4E/TvnOHH5kwsMfe
lpDPEpJLqQWckiB8R+oWx/yUZbQu2AyPBc7WgcWS9jJH4jQ2txF6vjCufvKB/E6LpittUm/Ed6Ay
pO5C6hGOHweYnGb99YyPlDE4+nARakgHZaTdVW2meNJSA40zxR1ZLp7SZKGDmpct3SlaAhN9cKz+
mAi+AlXFallh7YC/KozLoNbreQqb61a7JvN2dmOBrQtgX7wO8k3FWxvBA/LHnVZR76pc9iXsFjab
h5A3tarMJ+kgD0ScV1/izbGy+dCOoOlFBxqdix3DwmPxJ42lTaGqENzDiuxFU5lb6YwMcoabfmis
VUU7DpzH0Qgmsrf/onxe4fLFTCwQgrUzsIyPgJnAgLCvNtG3Q94ZFW/IilvlMl8Kx23M+tXFxJvF
+S4QbOZkza45W0jiwRocB4pVbTONdD48pmNPbx3a33reP2uOm0zRKbgE+jfDfqYVAkfq6yIJZtYL
C7BqbwS3HM5JHnSXdBIrpwnfA6COTpHuh6y5dWwM1DHdKjVP25wBUaGXMZIHX+be2P+qaTiGtc1A
qFwA2V8VPa+qJHYKHp8+jKue7b8+G4Rs502ENK5DucsBRVQp8hTD/ZWpGaFZbYHt2DdiCCM8bZqf
PWuOG+IIEJRH00EkYP34DItAJfwrX5W9e2zxiqlT9xpSeE8jvqkE/E8JJK/weGW29hDgW5DTmvh6
Cnam35qleqrxlIIKTgvwH6Q8EFaDXk6v1be4vmI0cxNrW/YFenVKwlRLzyQ5XET/VabPvpv2leB8
rMyDa6jcPV9zoIsJlK8US23A8gfaWZXufhrGrV1WwORcbdVLxkohlv2gc8kLQKeoSqhE2UlCWXBT
F9sDZXNV3fUcQUserVVi9poEaYTD/FS2e8O2uEIC0kxaCjWaBhPFqt/lr+VobSwVwa8FgKgyd2H2
VH2kKHOSCHEIre3eC3BJVT/iIZgXfTUWRCZSKLgCw/QS/dhP1jOo5aYxjFMXOWuDnaOZhwtNLXeV
PXiilvtMFsiAkJgxsvyr/GzfVzyH8yXYN3iHU08QbGWMLERsy+vL+tkn/4Lsa5LATarCA/LNMcSW
Ke88Ywp2mdpvo2S6+GW5ctE9swVi8p0sxITtC2ezMR0MZmB+a6+4mNE3ZbCNiLrUPqVLvrq7dKCT
Vqp90hv2JIm6aZGrZOkx8rlMgo4M3x8eCgw9JOhBMR4mWijojCS8cwebpyAGUwnNvQvMbe/CUmQJ
U0AMqTQbbQ5jwzHROWP7m8POvyefJYyitU7eEmYJYc9dw+xytXYkYAEBZyXCAjAk0VYtetxl7hEk
jeyKq494kLv2Pjbtss+xE5gBuxFK3xpg0KR8ZXSlOjJMEVSHNHTWcfwfR2ey3CgSRdEvIgKSeWvN
kiXbkucNYbtsZhJIIIGv70PvuqOjq2wJMt9w77neT6zRbJhqbzkzB+ImyG5LD5KZ6p1+izVCwbKt
R0nyWaOMGxF7z6Y+1mmLxPg37lDk+3g1FylCh/bFqoeH0sSeYpkPth/s3LbGyTUeRxfsfp6QBsH2
2/CtcxtGh8j2N+6groblYZyD3MFE1Z9iDGkXj3TwOdj1Fli7j8oaNkXNYYpSsWBiOFhYauU+Vihh
Kbndpv0u9WeLRLoKv1xG27Bnn8OZ9bYvdwTIkeRcFJ85N3KSTphyxuSUaAa0WfftecmtZv2+Lrwe
i0/EAt6x9GJDyjFAm+6rPzwEdXWOw3w1ljd/sdRjSgzSe7MpjiUO4YENEBAEJmy8a1pzPnq3hXRS
wfnLs71s3os5O/ndkwNBJs2nM2aPXYOnIfTGhyKbsXTiBEA0bjsa07daZSPl3wIW0MFHjWTA7vXz
NJUnX4ubIGrLjOtXJ2FGNnqbDj3Q3WTCEwTq6mnUkBSWkVsujv/5miQzMI3yavkNWsb612giln2a
OVH2YylJ+ad56PreBZuTje+o7EhEipkLqTRg2OG0EVFU0S5LCVMi0dIHXiHrfGeiRZmbSzNVT7ZF
zhXqkyorH0MBh8A/53EKvkqVRODlBsWIc1+n/+LKp5tF1JewpWncYssE7zjikBwkIJfGektKppiT
WtTGQDAg3jp5SRAGUv7xX+8wTYdWtzGj/mhOHtOfepdPMYZ4QOCdODcKv1Ao15GOBToaqrQ5PCfV
cHWQAGccbYbZXeLAe6rz9OKb01bk7l5XPfdnj8PCJ8LmwZUvc/RoTJQzo//QBRbWf1wEZf2USfs0
JeoQ4N6a0RgrYTwagY9VksEwcZf20D/kEKfbBC5/OIeHKUbWaAO2XmbO5C/kBhZMuimj7c8xZOV0
oQUCyYMYzUVdnvLRXLXDe1h0u9jlioQep/121ZGMmHIM8fexZELEnRSnxYje1CZkX7GjPl8Q3xZH
V7zL+/LgGu7F4LLWccxTT9w5GKm0BChJTpA70hkuenUu+cxGz2symEQrMc4UeIm7UuWiJUc7Z2eM
FzvM7BzgVnxozH8TwRGCvVqRmYcQCkoOsBj+DAne9qEX074x+CNLgckC/ZkL/yLyAfZOCegv/ZT4
QfwkVf+HCG+vUvclaVLFdIFeDFMu+lSNwhFqby/ka7BEe2eINXtkVNnSB+Ne6kL9QOWH1gJzmRty
dvGxfhX0aWpxuxjsNQrL+RRGdz9E0bMh1S9HycPUupcpk3+OjyqoQptp0it6MwSpnL2pJCd+CELB
oEcwrOzpG0tuCFCqoG39mXs7SG1e6P5bLgJsVWJ/FJF36vMawG6AczFpkhcGyetYxnizgAXfcafd
9TXGofRzsN7b6dbU826IcvZ0hKVqeVjim+gp72w72fr+9NvFLacepWrTNsR6QkW3Kqpj7pMBEjok
cjQwih5wJs0gz8qDVRfPrf8mbJ6YluLBdnyAyvCRIqhMPhKRUZFSq+lcjYBteNoG19wAlCey48BZ
NcF28HV8cgr7UhK6A6bJQc3OT54C4hvi5mOqxasTEolNu2+U/qHoHBAksCsjy92VgbFngLmixt67
UKmywNwZFMKM97Za6OesEst6DwcDhi5OXKNQxzSbWGB4DJuqdRezzyy6m2LBt0148yuttxNHaYz0
YFLORQHE73z51Xf6aHm02qW7nov6XMLNs1n+VsZfJJ9z4vAYz+LTxqQjKqJ+ZwQ+RB/RfDEwxM3v
oPY0OrCNuDmrDEdnnT33ZPm4UhLYWh3zRO+D5ltT5/dqXg3DzaO2oVvBWY7wrcuvNf4tPKmAaF4D
Ob7LGS2QJvbcvdH1fkg8fakldjbWZKOomfYouMe4e2K4ktzXxgJUoMMa0vu4Q0qWLcKPtQbUGTlk
gnndvYrra57pm1dZV6OCOjzbQEnAPZre81joLzfu9/W0D7BHNq2xrntqQJcEDiP6qJW3mtnNBgwc
TI3ZkzFVNlnIEia+6c5i2lD8S42AaKTFJ2Cm/wgjvw4T/vPeCl50PXwquGV3iVoA6dYJFietUgzX
aK7sK8LZq58hiTdGHH0uJYqFXq22PfBVAe4t87PBIV3wAZb4YaU1wnyb8eA09aPy8qNFwpHwox8I
8Pcs4uH+xtcQc0jv8G1W+qmx/cfGJnKFXCOBqBqFyBMXw8gki4mWgfI1LR9KV14t5nrZpAwm5dHO
aeXJrUj8rGkPJdJoZCauEX62Ntpq03w2Ousc2DjYdNwRcpTubDQxs+1cnCrYxUm2UyFSIuQ6rqbS
ysQzEH9IRrDJmNhcRpPJZuVxOPQJuw8zpYaAeSNUe8saZ2uZwYtsaGy6fNy2fUyN6KAqI2+ldD9D
FAF4u35TyhMiSJ68PvEw0U64n2Gul5nlUisgYYkNAt8jANXxkj3Up+aSvg1txMnYWrRx+2Kp+NEJ
h5umCWWgCXpRAIYbJTJ2yGl89jsFpKljcEcv/FAiBDHzhCmmug/5qmujnO/GkFC8IJZ0h8XO6rqN
R02rMuOJqQUxgQNsYayAk36Tip4ZY/hAg5+KAcgSZV/ucih2WULPot/oNX/pUPEJoTBraoZjDcR8
FPJMHpnR+85rw7qiwHdZjOqfGNh9CnJUmnk1FijJ4/FesOs04Bfz4dAsl4cpGbdeFW5Mx8Vj6G+S
MCCcGlgFlFmLdgWR9HqGAGD0Yu3h/fGhvDpIVTzGXX3q3/RQDOsyWKLB0KrU4bu0wQVSdnhKsX9q
v7hhvVWZBIfeaugvcIqnY5jhX1+Q1LTFC0hbxeZtKNDs1t4FJx4BuBF+MgkY40/1MLKq96qrKdns
+9aZTqr2TrWaL3VZPJVDvotKuGOidQ6p/ZzAArI7hLAegwsk6A7b2NXUCgQKvvD2TEYeVWKv5DJn
DOszC+/fogaD64PdkinpcOXcn1FyorEvs0uTgFCvCAAojIA9FcJXydm5mZVz8zlnk0giq6zxjGJJ
xnBXZhCqJGrozG9PRts9DVJdCLvb1pQSQKPs97pALlFnPRt6I1/JNsCP68HXEBs5NPSpdnXzNNNW
XT8wFbvgd8EoYL22ojfRZHGs+z29k8w8esnyq7O9moyLgH2t2RxdY3iTU/UdZno9V96ps9MrI25m
SuBZSJkE7htvcb//DCFr+64hkFHxGmLW5h98iAiuL99FPR/jPv+t4pJAM+OUo013a49HIX1yBqT/
/EeWF0ykOhVtLZ9RURmfXEqiLECW2BgsIBKG7wpfIgckMSMCqttMXrDKWTiZWNLihJI2oBSTuLKt
Jvruy+oeff++JccgtpHDiuTXzPVjLQD/SmPeWTkK5nBynpNAfA0u+MwMOddEmZYMPipFKmlQ41PL
PIYsKX/2wruxZ9JZwYqp3D5bB+Z80LYmhhpTmatYNITwifHzRFjVmq66iKg+e2P5l/sDed/gY2Vc
b3LREe7nNttKEzFmZMeSaGKuG3mkTsXVgPTDCg4VPY3XfhRoA9UcP7QmfGsfEhbzLasgub4IV46f
PTe5uSPslwIf2rNDYnej2mdWhxsBw5uAJVxJiflYskucnX5tWMiDLO8iTOpLOWEpEc2BDw8RmbHR
izMq79WW8dJJz+ISpchlKFjbajgL077JlAO/rM5JHm7LyvzLDXQ9DWqgwCNoXagYV3i9DaEZIrnB
K2qxW6NG0QE6Ih+NKtMsgYiteHIRlt1N7ENLn0Ub0zwEiHjv5/l59CEHqtjAiG8G25nqekQoZWXp
yfdZR+Vs/kyrQVA83tK2u2ThzRLFITaHU5o6P2SGbaSXnWqTC7kxz6Jj9W0TZuWjjwNOGdfRagzq
jyRMnpt4QpXm3uche/qJhTrRt2hOABQgDneq99Kfn5ePSmrgb6bc8hpgj8Xaw9oqZ3QZxyNG2/iv
jQAt1IZ86I3hIcFkaYRcEZl9dqE4Z8O8y5KQDkZgekn+BgluWzi2jcFvpGZDi5PIy2i4z4o9ltGz
LBE4C8cA8ggaijtZFMy6A/qkQaBHoNACvSZOk2Xu7B7F0EQInMNNknTuUz/lXFPAUkbzSlDvXTW4
a/bme68gqY06+a4irrOyeoDpVDEoyIfeeotCBPrsk4mpDvHa4VaCNFx67cV0GWxIzG6RS387Uqdj
uiZOsXPXSY0ZZUrLe2VihO5c1HndgBGyWgSwKjnOgf9SZoTaYdFcPE6IVA4Kh09rWu+NNT733qJc
kdHODOfNoIdP3zP4u5Od7yeXAt4uukVr3eLqgtdzNXqW78pzblXU7LsZ/pYVH71ePc187tJFlVIC
g06cBInGT+CCvkqnm2sH1F2iYrFXvPQ1I1cvpGTTD0WoOAGrp55ezQMMZ0fVrY+zZ9NLjlM/v5Sz
wSIK/02d30qwCdIBfsHqmi0MI2WwdSbAeyLnsHMCYMA6ouMD4YQ0uLBk0GcNVxe7P13XNogXqrvc
B5m7sXVxdgmOFiHQPLMPPwN6EINDPundEAIcKs1R/6jgjTPj3Yr6mxUwICYgxLVuzuytUkkXro1r
DxRpojR1vfYpwMHkVeLdm8LHhJFbSTB4Q5eCAuAg2icws9gn2o3tvOTgU7h64FSxLkIbKCbjMo+I
KQaemLr0X1KWRx7WFM9pfpFovSV+hm/zxdXiCZfOr81JLNMb2+pLk7kHd4Trn364Be8nchDpcvM2
kIMdfW+V6F/SSp0sezwTZIi79MWxCjacKfqy3OvvM3+JeUElHqfkCZBeFpoM2x1EoHL6biI2QHhb
bWgtBqZANsCP48RD5XurUb4arsJ1V9BLg4trxGEQ0SE2/kn4gF0n95MHFF30imIVCsSs+HY7WG1D
8NLI9zHnI4qn13RAHc2U1ALEIgtSlDGXjg6DLZmQM0Jw08Qt3s846sISOhG8kLwChAEqetk1zB9p
htwj8n5di7OyAmCVgwokVBAweuDgBjO/Wrphjcc91xPR0/29zEGNd+EZw+Ml0t6nzbVQa/EeNNVd
C8dBB9nLZDkktv/oVr74MYBr3cHKRA7Mrsiqhp2Bz8lP7615wIGElcwOUUDkhWRmWhylZTCiChe6
2KYmGCsoCATxCIcZs3NmgowwWnNveD2oRVYZKWGhYwQJaqZShUv9kLWo0dwgfdKxurgxElKrd0lI
7onnZAfPDgZVy06k6pTirvWdn3lZtnjeA74N6rPvZvT+5UH3MMtlTI3CoEjckI4Ir1PDPEXrnwlx
8+wTc54azlMdtGzTp3UEGcJmTQJjWrF7tfEGdU36T9UVUkm+8rCfLqRubEfkakz7DxPS6y4lOYFH
xOyCN1Dx70ZLLha+MIm8s3TDJXnRuKsU90U5effzgNa2q9jTd9UO9ZS5bidWJxmb6AoR911rywr/
BpjpvEw5DyuQN7DbDeO7iCekh2G096d+b6bdKTQ5mIVBgnQ5jw/GWIA7UlRq5Y8ReOZ9VbMx8zRm
YFmhF81j8gOHUJE5WGPdMNX83pn2tS3Uoe5x0AoK3Fb9Ydq4JjVrVmbuBD2FaHmKdiCGQYbIWYYd
llA8U4X4dSYMa5NvfLYo4ikBvfJueTgC+hwUD8gWRmAi1cBw07KZH3BMXudKERvo3yMqwX+QpA/t
ghSzGjZgpr44Q321e0btjAVAO3QnPUIO0aU4ctvQp0yIqLXHnkGL/AJ0zAcgAbp9LudvQ9YPogqu
dcZgvmn4mVH/PWVlfS/iau/UBFz76slxk6NBnrrb5a8KJIPGSlQStYY0IPxwmYa1lOxKGwC/Uvrk
wIEMXHgeVjOc92T7LVENFsw3u+NzzxroAJNZH+YCEbrhS2T59jk1y1sYN18hKnntm5gibDx1YLg8
AF7EaXk2+cFFSpNhFf/AEK/n/C9QfKVGcARQdh119cX04JEgiH1WcDkP2Q9MJHvb+w5yM8B+7JAY
bXOfhCwq0sI9ZFzedzr8coA0u5AKWkxavlv/8xzrvc/nI5PIJ3esd3GXPNfBvA3FSKqqwbwrHgLs
afExL0wqIgOnOogqwkRWUdY9u4262W750EgglFSrqFIILkY5ls3EsWMKGNF7hFyfuXA+syFeN4V7
y1qUzxOVwgQWKss1yjqUqaNFdl5A9qGFRTQQzbNIw5dCQKcO6vDZMe0XIh5+NaOOUQWQU6FF+MkB
iMe9Nw1wzIL+2LrmYeTlj4vyPq7bM6upTWDic/WNi46CVWDhPje7fZTCvcs4vymssaTSRnvOe+EA
O+kmbK6TXkcpzdzgYuRGc2d5KUS8DNu0DQExqslkN6J9LpOTMPOHSVhveUU8nLK2xB9ApFpwiGBc
bZ8psIfMoB7aS9hjVAUfmFrZWvsPFjzEkfmPK5YgBrN96kO548rfJqN3aO2jdl0L0EjhnD0LYluV
PBIfPa0Gsqq6qt+KsSBTi6kmylRrQoPmosDVY0umxJRtJ9slgEZtxqK5t3PW3vyapLQmj30ByzKy
zQ3mz5wILxiXYqRziDUI7blfsF2EoJXMmGcNBqYxGXxSr0wIzidpPNsofCYru28V2OIqRmxhUAvW
5CO7dIBrMUHvy435OLTW1c3mQ2WRvDNZqG1U3hKT6f4MfXDp2v55tECwqsr8EMp+D0r6wGaBhGuU
pZ7E8xWqnCO1RvE9pnKvqnnbSha2Ii33EWbCsYydrW69eV0myUsXCBxvHPMCTkM0vmRT8WIr8kTY
1XMIBcZCm+GUUrI/uIn9qTN6MpC/DylV+dbS4XbmIPIMhyoAohNzCbmR+AvulJV/y9j7+X/KL+b3
1CY3Np6Nvzj0nmszVBtpYC0lBvMQFOOJmL5zns5fgRkhcpmDl6DEq961yZF81d0ImZSbDxPUCOVM
Jv5bH0yf9Rw/MePbFaRGNrrfJ/RqCCv7G6SjCIxptO6raoRFD/PIxLQs7frqeOWLUQ4WasThk2lu
uV/S5odWm6iu9CFuOUx1sPTWGdKObmSmBbmYzQuj3DIvMSmaNZq5hV5XzataRJvO0c+yzDCPZ7Ai
ho69k1NhKExK+0pNvOTM1bfSc9nbImdS9inVwdswYXGM8lwv0WqcbZ11a1XHF5jAEqvj6uzlwcUp
tLuioCCqY9QsKyZ8MqA1TZMNrT/QRWSLCbaxrWsSVu29DoCM8zf/aJvdbhN4r97AftLS1K8dnf6d
EcrXEgZFqCEKqJEPwTSMdmuRzhrmBYHIuvtnlNixNQ4YAD2AbIK++UYl8pyak7M2mhGKo7gag/6s
shoNmEW/7cTJPtY5w6Tq1CbILlJU7jMZheVDHzU/jkMJkwuc36HUZ2W5Hzyo31S5isVPAxqJH42W
gq91DCYcCC6QwTpl+gcJ4Tl1ev/iIoXHP1UYXP8FODQ/i1CVpUCdROFDcO7NwdQPpZVQu49Rwu6Q
MXpagkupql3FtDdN878B1JxBnlfZ92QxkBsEKNOsWTD5EJ8D8rjPsXwl+XHjBuFRDd8t04uIwS12
2jSi/ss+gdizbcpYUn6CmHmKyeYOK/rXmaPXoHvve8USp+IxieNtVWNhLuTZ7KcvnwS03K8BzPfs
6R5Cy7yMSm/NXj4YGe4V9EcxXxh/zi1U3aPZuHeQ8ms1rdRgPU3TcPJ8DWX6C3LW2lykGyyxZ+F/
OXF5T3zwrsYUP5AtoBHerl3SJo4qscpdg5aO1NHuu1XNL0UxDj+bTJYBP9mmT2FVqkRVx7HxWI8C
ZArCvjmNuDkfBwuBiaPAkzFTQgABXLytvenod0V2bbymxkAs0WQV5JfGj/kMHhecf1czrSWUwCM8
tl/gHSMHTIdrxaPhTMzwalYRHmAp/sqZnVcO26OFjALkCs/RdLWRnKHUYrXKR3o/0s0El3qR3H9y
+pjlrgQ40757et03l26+WN0iP6GJcPcZ4ec5KqUVWL0h2/mFsYFkusqGG0j/hE26YJvSvMz+wVXv
dnBoJLELpdwEbbWO5JeM4Y8aWwFAeyQJyo/3wCbXVl5uIgUfIFwjHNZYgUn46f3HQD/1qBTUJ65M
diVsfe5q/YoplQFk2m3ho9X9GaSVLUG872fWcUt0xsL+5xlC8LoXeARYnSbVzZ5YoKJSXVISLuWw
o2nH85ujCqnitxgaduShx76OahP0cNBg98yAFuD5yALPLDLO9ELBWNDv2+55qr9SvFVJFNJu/hnA
JwkUYBz0G+MlGoZylaGv8+z0gdEmryxdP6epz54v5PG142yVtazJDa6JjnfX6C4Fsj8Px2HK35li
EwCJgpqNoS/Yza+B3RbphN293UIrlocm5POAPv2Z2MfOeGNTTySYEZ3sJ4yja7bXzN/JXmV1vxL+
roR46iRQgTEFxgcJ0hwGTvo2ed5+bBGi3YlPvh6rIQA52EgEl7RwaOFPI5Nxh0uUFR+dlkwfluV/
07zWJAckbKbZMkoieyX1IWEZgN7ZtR2KapM6qJOoV2i8cbdw6QzL4HlVofI1y1eYzhbvApFlQfuR
JEce477bMTkh+cwdjuOwRfNz17JBS+4MaqWq/l0+W3Wqq3vXWmBasv6osoPdPSooIT32jZQJ16oZ
WY/UK786D8VjYo0rNFjWb8tAF/SBsB8IuTD773FG83FR+ikHbSt2bmySULajybiz/vk08R5DYcvf
y3Y7oOPJli0PEuX84ldXfG4hQEFa2gTua0XgheKPfsvRM3TpcdnTY15FPlu5r013nZrfOsdMMv7W
pB4ENBYh8x6ixVq+wrw+dNmFzqzFlhCFCA9A6YO+rKo7h/kL/Q6yk/KUTfpqwWGUqXH0aApwyHAN
Yk44BfxE860pTlWIlJSWAXhQw+8Bn8DHL+y9YaafnWsbwDh4VdggjU0dHoz+0HY/ffEwq+tsn7B/
IA/lrYip3q7AnohTKJm5Gc3amjiDI9ijM8zE4lkQQAHqgwUi0yOMPz5wiy/MDSp5pSJe5uDzXjub
NF6PEsH3fu52Y0wlM6DOvtO1eYdJhS4VvftuEWax9Sg87gaeviplrox8UayFYpZ/hQFhQy8fvqLs
5vmn0hL4FZ19tSAznAoXTL8J2Fyqy5B9GEWxmxcov9XfEdSBVkao/22tSywv3XdpnGs4UE14bpfH
j3mKt7bkn20+pfJqjh94JEscqygRgLHtONQJ+ciTr7zZN/YLc0GXg2R0eJZABOSP/Nva8/G/SISO
NHBYO/KzmUKIbe/LiPz1tclaqaZT9oZgGyrUKBsLhanx5Q7RrRS73uUPwOI3OQCuqTpw3bF4ukun
y8RSijZsoxJEdAO49PqG33bdmDgwHJZIKVlTPhmOO3f8gESyBRiwCnC/xS4FjEcv+di6TzLdxOEu
A8Iwiyd7PAxMPeYlqU29RKhku7nl/tx7xrL0+ODiTfKvJNg2I3zB+lU5rxKBl/Fc5gtNAo/Dqgzq
uyb2aIO/oaGlwzYD/Ol1J487ZiGaESuL3sHeQ/ggv0YYGwEfTACJoHecUjAr8PmDfScvqXhLmScI
2DJ5cWEthsLkaMywTM2Hngt57Em6ctZD9wMu1OlOY3JmgZ1LVEqbXiOAT1nOrDqe0PIpQXfN9SjC
f+14n0z/lP0FMrVBmyuZtOTjfSGvWguUtftsccKOx2YCtpdcxr59iuv7Ws8rEt12eQZMHxZjdO7S
tzj5F+JpGLOPmNeKY2sANmHW973YARsYkhf0PM5D5j6SchPymwMBCuXWwl8Y8/m09ptt/ZlUMvM6
tN9pYR1764uTOT5AlkRzUI7bqcAj86hRBGqOI14xoi2n/E3EjAtJfhsf/Yqalk8kPzS0VaSKFAqC
zVu7XBhMfpmN3uU83zLaUuMdXKKGkn2NRGe6NPrFYhzvfhsYtJKe3NIbBPw7u13gBQXAhjp8itVj
NW1dKvYIcB38YPtdEd/EgrwVKD0RkbtHXC5le9+iADQAAAIj7bt9gTW5nEOO9WNinTr3pzU+feMw
EIeRkW/nOmxeNtanwhljom5UByv9Z4GR6csnQ73Oho37CXCNy+WB24Xda8Vb4RCcmXQHRT6sYYRv
+UTYBrDMbN77HthohrSUzkm8tpzXTMIhOLaB2mj7tTAE4rJD5b136rEmq8R8r5DYRLTnLeFraNIG
onSmhQdxPyKCxC1fCRJcrm6ar23oll50NHh5YQXRqK1tLpiiv0QCTRTDLo6WcivCdqcqQPY8cel1
kVbweIrYxpiwX1hSPRxHxoDY02uNpBmvA6Dj8tjQk4vkg3g1WRx9gJxZds3Cl9pCxWW+iGEZWTG9
TUIiV55MEA+s0eEX7NkjcfB+umYBTMtGxX9u0+exfPfD175lLbS3WcoFHGSu5t7Vny6T9BL0PtYO
up2aovLsFTUCpH5NKNy2C9oVYkROBqiW030/DWxj6l2Xsw3dmmF8UPa0nZjc0pXS6r9LnsN23INs
382q3Onq4jiYh+1LULl7ZQABt/edg3AH2Hy2d/z3hbefQa9DP9b671aebpAvrhRqWNy4M2GKgWRn
2f9YwcXFAoM8nYETqnksvtx/OKRaoAdg0PrgZsRfncCxhREzTCFwjDiAWwCFOK8XMZSnX304Tjrx
90I2V2klnxGJOUEjeHgWoxnaJnQEFpLxICAEiV1wJCX+eHGn+vDMlpN4i/FoNMatGxiUh7g5isWv
kXrpAe7FLiF5zkpRFgNJgcj7gWKX1q+ED2pW4G1l5HJ2u2uX3YZJDHzC1VPoYtN6iymN6KvRM+uz
bKWAThmhZwnzZ/QhgHiBQZWmWKV+uO8WeVGVJDc0y+xN0XrYKQ7Y0N9NcBrwnauT6QKlGxfugcHC
eNVE9s6N/F0RRASaRdkv+q5rLXmAgq6ID73bPE8NUreQqfBj76roIBK4wFMcEmhfj+XaSPv6Lesa
DFsTdHbErRO1Vtin32P4/wQE+kgzhfc69A+jXS/8wxmDtcsbYDu80TX5EcqdE2jwvXuIK+PR9+N8
H5V9c+x9RGuTqhCSuuZZNt5bYFkjyCIeOV3WjNhiz+IUh18OcUBdAn7cu1x7b0Qls2T0tbP1Rjd6
RebAYsHuQKiO7GQhIDK/8Y9zCdUfnST13DxeQgPDTlnb/vJpPmrp9CfTiJuV7xA/5Wts9J6wLgx5
6afmc4HXIbRbqg09nVIKvaIUmGWCBztkkJhQWq1Ei5+axeK+xkrcZeaXbeOi7Lk/EA7QodYrsxXe
umxY1Ei2H6XDKyvSXjPIhy7SA/3zCE8BM5DL6VgFYDon9ycw0KkDy+Sa7fCKq8bejcK198hO9mO6
RBNlR9f1ARGFI9YKh9+nKYfLaOdvKcMTvL7BYabZmRDoT1bDDg9n2LRQD7lqFRtyGQCebPslyyBn
SVVDaTQ9jxwLcgkwSAWYViag8VGS/aHGJRWYFNfevQqSOI0MEnPagTCrSFmbEJS7PcMT+ZE6wXVA
+5dgQVirYdh1tf9bzflP3LAf4WdjozNCP1HG15hg73NYElSd+dV1iz3c+Cey+DexjRfpgkMJKe1t
41yQ+9WjFVCiBXgnz5mTHrqEb9woL2WQrOsxIY2SM262Dx2FfeEEr4h3kD6G1Zn9lmDDjqOnKw84
DreDT1sexPsMPHCa4acmmc3xFKZOdbR9tbNN87XUaCWR/yA+S9dZC9ixw0Axe3hLvOpCcwwRzsue
ypYE87x7ThX9kgphrEAcNBQNjPgsIqMDjWLhRu8i3yYx2PKhFYjdEEza/IVJM2LQcFXl6m/TTh3v
K86Rpf6zhr7p2a2B/rdNkrEKk+BHjaEBkqdtFDmriEoOFUWX9GSVi23cOpKbpDOaGcwS1zOr2cSu
CxZcKgSlxDCDoBXyEn3KR7x+cVIb4iGRgQsUuCsj0IUru6pCh3xJBVmD+9Rva7Sw5M23jLO40mTB
8GsuFxF2K/ja7gDetUQeY5dtHVaaM7vp7yml0fkzUV4S4uDPShAg5RhDNLxH/L/LaCC04t6/NoNf
wuoqs4KdFdrfqKdoMMqpDj6SyEPIwBDMT5oHet0BjqgMVM7Z4AOhWpY8PV+Vs84do6PhBy5K09Cx
k2AmMs8W4yCmSoJ7RQ4sKE86L4eqWDd+6WpKj5hC/6xsor9BtfmDXa+UF5NSoZPQObq5zkpuIc2O
Yq0Cu4RFh4MuIbMYcW1FS5ojZyw+VciIeVpVZiIZj+XIl6LvyGUfUW4w0znM8lOyhrmZyj4ten8d
F2OkCCNyI+S5wD5iwgJkEs1ug1Bw0PYe7KSkH/CjmnyNlR+wFSx58JB3wlToQkCw9TTKv7kRlvi0
0VuB3Al4umnvW4EsF9hck7iSJFVX6ei1B38SPMdVENcwISOP+drsjcjViF02XIorp5Be/we1XxLD
oXoxwNMuuyAH0lJVtXXrZNsyFjbzptAveYdgCbUcizdkdsj0/4U5WFHyPVXSid/YEs0IvnjI+v7N
YvokdhbP1WwsysYGjFcw5JXINoBBJ3IaWyfvaeSdsTSD7znzRJ9Rc1gSCm1pRJVpHYvIDMq/otJm
4KzNwadKcIJmFDmrG9EyyTV5yL1F6G/UhLg5llUF57zXXfCMFj/20ZJ2sxeEu2TKi9BmcNK5cL5d
J5AhAN/QnsYHzS2H7rnquM50akfjtmgSQTC9njrHJf2h9CPGwDr2/uPszHbk1rF0/SqFfd2qFilK
FBtdBZzMiJzTOXj2jWCnbc3zrKc/n7yr6zgiAxFn9y6gADvSyZBILi6u9Q/0t84id/KDT92QxFDu
/K6Z4++x9hPIqC1na//igamEakb06K7nwZpXNmtrGkFLrQ3JDrc6gtARjdjd057UMCapEsphSFsA
G/RLY3nVFRDKxxstrRIfrTlKNP3k3vJiJBhz9FhSiX68YxycYexWCuuiN1U5fXAhdECmTVSSet0W
SGlJtTUdWo8eregC+k9ynpa0AQleZMGA8lDYDQCnW/ozQBO9SkRbvlvjX8l6qem0dJ7l3LoCJcGr
KQkDZtmvQ7BVaPL0RcN9FM5PScbYdc2AqF4DDJ+WkJZm/pD7bdhat0XbJ8W0ba0x9Nt723Gz3Nv0
Udi0MHUyZ1UEDeZMVV8Hvw+XGK2ntlafJV8alKuw7dymOIy6YKo2bLaQGgi4gm7wtzJuYvm2lUGQ
IcoqUlVlT6at7NbdWjAD+p+Cwn6fvy08mo3FD9VaIVDbJK3Mgp6+HReUE7oo9rOvKlCpuA/TSNWU
eEu3ABo21hCgkb8RpYLlP1s6N6uZb+v1H4J0TOV8mTajNBNIkToCeEzGMFAuq+D7KYKyVXkPgWmU
vLHzusBEUTKH7yZnKLnNQjvjoTWoW9qIYRuyCvI4CetPAIQUP1yDDRzuA4AvQM+69AKVF/0utF3c
kSZFC/QpsiM8LOZFFwjuDxKBZMInoCUzmzW7jHpKfwDH8tui9wG8g7Dzhx9SZS42nxqj2enj3E4V
Jr2mmyX3o36pG/GTDR0u9zwbSyFZwjR+QuCxVHeOK9aCAcIjnN2JnSzpZZTFwrlzp4YTvSaCQzFM
PK5Cdcf1aktp0U/uLeWvRcCmMdbdQEN2uUbduEPIkH88v126OHtmiuPkNjaNO3zTQk7LtV3GGeJc
kYCrhMi5FzzN1BQ0UIhOFFfO0ucGTZGuMP2lCjMbwbTM4m6rlzxGbLHqIo9S65T49TM8MguBQ78s
7Jg62NLUwxWYSNMhS5vAGYIlT4/jQ9sVLZRSC8ij2VIrVdFGdc3i25whMOO+mKWicMoSdigvSAeg
N8WIeUl+ajfPR8hPcRg3b4EE5xQR58DCOCqUqV9/GlsVk0gzRxZlkCZcRqiSWRAAYAmLcIxpGQFR
uMonrM1hj5cLa4cS5gqt011JLoOTm5sljBAsZTbcpAjTBAI714HiGLrOYRvQns9sb7rXhjL2DZui
8mhbDA0EXrJrIH0kVrM7v1j1gAF8aKwPDaA98HlJ0i/61lJFqmg8pEWWoJpkphA48zTNaNwjx4B0
2zaMg5rmaIX8D0t63iqadwhZhqj7+dnChbE0cxVHAEb80KAzUuNIUU5aBS2m6spCrzVv4j4GH1IO
GUpEmRell5PwaX3nLlHswsGES1/6MDmsbxPnAAW4ka75ZVdgEHhnRSUsfCfnnNj4YQx40y8qNCw1
+hXBnWUULXPb9vvoxUAQ7+m8RENwWVuhnG/BYw3te1xEUnhdTVogqgeLcQIi5ciA4GFxMj/Oaa5Q
XRJ4gFK3KtMCFlolU3yuo+67w4K+l21diu9R0TYkWY0rc+o2jtvbPXpNfplf1MqGB2YlAEzoyHED
u18MigOP7dD64rYarZF4wZqtrwunrtVtHS5BRYEjFN38IwganV3FzjJTjSm6kIazb7GjmqBrARim
nWpwCOlIYy21FMn7qMmL7j1btUzOx5aTG4kM0Y9viNhzcgOGIgByObnTctd17HEx6SrctJ2G8QpD
pX9XNApRn9RPJ4kXj48W2eR7Md6DNH+wxO2jkrVnoevqVjfjNOL7mtOKiu7oi/YdXMES4XIAi+By
vNSNxxvHJUk8m1ylo3u7qOnQjFQrh20z0NC/UIFtf09Sh55Lg1ezehRBkJonQYmVeLfUSNfpKutw
a8cSK9p2dt7or0ssUwgfhR6HJ+qvmbnMldaAWLXuiE1N6gNoKy0zZteIt/Vq67JZ1HnqVoTFcXJK
l2VYoplYy0YieT+nKTmb6eRL5DXD98GUHWds5GAHIObBIOdSjOIND5M8KKmiGicogvzG6kZaJrMG
Zof7WmMlQDPGlDp6iuwQpcLFojKnOuSHZzD7OAVFBuNeCWDrTI8L7NjM1uAAZ6qj85nxShfkRufU
sMvKavTX2qiXvFE6n9zzCj1oXDw7r/uWtkrR5UMbarXl8POMOpBIzKVf98DRLNri4lnGcgKi4KVG
PS/xQoNVCFBTDyn6Kw+yCpLPUEXQVXG6JESUvs5nwBwSBxkX2PiX2mvmJx348K1Em4Y3OtAUukMC
Cmg1YPmUeJ26xFAp1Biu1yVK3AG02m9lK9PsfJJlwf/Pw/wdVLymxwzqPr1I4OR9tmXgfjVigrNP
Txmr3bQeY1glIYEKRQLZf0OPzEdDI4/Aks7UkD7NdFSfEUasX+Kswl/HrYoIOl0TlyDMoBeira+S
HkkdwJ549SovwmQTnGx85QiFJKdltERmEhGFt43tLbjWdRDqEERCbG5N11kFluuojMKkjxaj1YzW
vJmJMvzidsxRyXHSDnxAa0pqjMTxeTv1AmeSDh57sRlDjZVw2NiSA8nyIS8yeBFuCxJMcxZL46Ix
D4/C3kLtRF51jmJaMu2Y4EXvIQYByVHbxUAJr+neTRZoqW2eaySpIfi41gXR3PPvksHY43nihoW5
jkK3+45W/1Dg+A3NDMbh7HIrYl1ZnNQKKKoVAVhAo6q4qXJfow+Nri6ScWPqRc8kLwoZm2xwkAYu
JW7LoXLRaAHspHGpTCMkCCElktu4NuXRi3nI7Po90kpFd9FxA0s/sSCL9gF6URFvjLJsgL/RlDdX
vjVazVevHLFP9ed2jL40fQ9nVqAhHn/PQrT+LspeANlB6myWBVYZKHWljwbNNNb8AmRX+aQrAyQW
kXq1f4Xc6px9MOCvUs6tyhvuOrpW4/UU2GXywvGZsUiWGYUaUG9DRK+UjMAK7obYA0RwNnLHG0gL
G1TTKOgA+RsokK2q3GJeHicydnBE8TJPqOC2ZPGD58rqyW+0dnAYMBPQdlP34NJTgHPTeYnuEW2Z
Jo9skmuNmjQLPWqvArR64u+VaAsShDq28A2IKoy+jIqBzqe5D+q/KxZupMlgZc/jUFlgyuZSgFmT
/uQ+YC6hp0uUz/LndPCkflZOBzgWuevwKwnh0mwHuhrqKhuUF74PUQrF06az7Yq+TlQXxIVpCpIA
UTFVjvHlALAOVci+8VBrMNl475ZDH29VFZX5G1CtFEVjCJLXTTaJim2uKZi7vYue7lDnaXpbj43u
LmMAKeOVPRVpBOA3zKGkhWvgWvqyQM5s4aZj0WxJS3OeNc4YbCsOueijBhNooPCpnN5sapmqfw8O
pSVvD+F20IKZmrkDTaq0uKASp5DKVQ7Nzf8I4hiyZQV2E+bWhghKZ/el1m9Vu6pH9udcFMnFfASk
4WKlUKuaNcd3AWZEGTiFrqOS39TcbGmJ2+WEGjRFmyX9ULOPe/BbWQReDrSDUdP5H3/7z3/+98v0
X+GP8rHM5rAs/lb0+SM0na79xx/uH3+r/vzb6+//+MPTvit97bAbXcHkAGHh85evz3ER8sPiP5pw
qhI8OZ3zwJ5j6108aeiUDflG9W1EHX/+8VeHQ+DH2NqxXekaW8jd4SztSgdBVrCSIz7DIcLG4E6a
/jwuxuj5+FDeqydzODUd2/iecTxH+rtDtcgpiLGKViHrZLqoZphVrduRT0wpnH7dZ3fHxzMHxvPV
SonSrtCuXj//7U2apk1gZdGPivuovXXyCOBOFFbgeUqQ8D062CYCaTtAE36CViofjw9/6HHp4mjj
MZ2OUWJ3+MStKR9UUiB4EiFHFFlj/DBwO7ij7JzdAYSbX44P+HrlOL7NVCJAxWja1rsDhiWCQOTy
SKUOVX1REttunNTEW+kny19epL7ruUIZrZXDUl2f/bdXq6s4owKWlAS8NnrKS+wyyD28qyZS1sfj
T7Wuit394GspfMcWvpCaqdwdCvaLW2FrViNIAkSME95oyFkRxeP+pas1ChdDEUThOdLnqvoCCgiw
9fFv8GoiPRsJIzohPs8rpdnbIp4qqYtBidhUzlqr0xESrpuOK3iNqFY2x1d5B47hxKCvJnMd1Lie
8KXjusbfWz39ENAEQdqU1lstvFszp0iLJaGPUBNo3tC7/evP6LiKIbWxGXJv7VSdN8CoRKI/o4+M
7Yyd+NCOyjxfSYBcBVsX/4wS3MPxYV9NLk8JoNYx0rV9X3r7k9uPGgF4hk0pxD9ISlzMLNV1mPr2
bT5I8xOqdHhn6T759tdH9hhX8IqNZJPuLSvXDWcpaWdEpK84vBoYX3NHaW0JxvQph9d03dcpReCx
i1z9V7cPj/374HtvW+qZQkExkC80AzoWfQpGOekLl85TFgWb40+6/rKdDcRggMyFx9kibZCGu08a
eeNi1SOmdCod5SWXOsRtfRiHOuhw93ErboDuoMf/xai+47u2FL927t7MlnM0lpTk4k0+Dog9r2jg
KE+oXA2zdz9F7otckIY8/qTi0KbxletoZSujOEl3H5VrcTUmjkO9sJA3Dky7zTLRK6mgjZxDT6ax
SznutpOWfjSWHu8U1TTqNy49L8uHBUxO9tSvGNDOx+jz+Jc7FEV8IqUvOE5xD9h7ISjJoq/QxEgn
Nw2CPo6TzfczRIk72XdoyMUDsjDHR1SvJ14idyM8A1tWEMB230YRTmgXdF2ORlGLYlCt8jegJWkW
HB/mwEunfEGuQu7PHcjbW18BHBuogz2KinGOL4xoAtqUkQQzHSzf//JQvEFpPB5GK7E/v72qnKwb
uBg37ao+reexvwFeWyFdkJwKwAfeHk1Lh3Fs3C8I+7tvr5JRg6AfY4VJZ99x5dZXA2H6xDY58PJc
7UnpSo9FQZq6O4qJWgnfwGdzCp2jm7RiNd2su9F1MZ8I8a/jAHh+oQGsKMk8OfbuUIMopwkBG44u
BAg4NseJci0gswUV9nNRF/jfnMftCBV2Yw3c2E7EvL3hfYlgkSTIK45xgoK/N7wH7agocpovUgTq
i52GwVUz9IDFpD9/lskkn1ID8efE4ny963hol22g2AAuUgu7Dx07dk96G6ICS5gfrp3SKaYv9nrK
g36ZLUdCr5XpqeB3aFTeNRhkTlTNXXd31FGEYcr1PELAyZH1PW6GZfQZMfElfJP1cZ5cNkOp5Zvj
m+P1gnU8ag/Qu3xt3FebYwldeqEwtjb5QAPunJrCeC1A2aYnXumBcXzbX3NMABi09fcCGRaQwjjt
gJtPt+QfwGL0F9w4yxPJ++uN4fgOtxJ/zYKYvr2Jy6rKquE+cH6gzoJmsBUAVA2Q7aDGfGJl7g31
a2UKLUhEEEK2hbMXJzMuZFbdQf0PGre5DlO3uzMa+9cYI9On43O0tzD+3ATKkTbXPP7n7W2CRYLA
KUCIIVrfzJeOmuQmDhB2t4K+f0Abz2z/N+NBdeNlynXb7y5EXNOloBAD+QLqB1gdj5YucWAZkLov
aRnFkIqPj3joZUpka9cb19oKXN/AbzeDmHKXwbMAO/I0T2+LED2nWQ/VdTjr6kTsFOvb+i2z+fNt
/jbWXhpl9dLPu3XiIMCLHyzZEtA5V/hqcO2tCznwsg2ndDPBWFtbULK4TmE4nHjFYn2Hr76FZzsc
f+x1be/NKVt5jDIHw2IXu50zJ+h+lk4GV7ZCbIhizksDmfhnYONKUITCvkpaZE5LivknVrHY25d/
vg2f5iRKh9w690PdCI9CigjgsY9XhRcFFxNqk2fc3ibuZu2tnqAXCLFBaAGj7d5g+w3we/InPCei
4Vb47fNfXwlsKOEojyDI5tpdCQOUEShBBb6aOViYckiqWwPb9KPNX385PtShbUWLnefmMCXD3dvB
w1y7tCEQxlFW63/O2gm1nk5phz4WyuB0/y3HBBfHxzx0nnGSkmc6DC3tvcdLRDSHsPRKCKUpvb5O
ZLgmt/YEiqlMy6YD9qxqqvF5CyTirw/NqcYr1cJwTdxbccrJeA0DQKSgdy0FQ6LvvyLKurjIBFUG
dRMSKOS4bB14JxbZoYfWtsOZ7OCTS/6+O6dRWngVCTYQqEb0LwnJwjt6CM4lLhRwIFT53YCL+fiX
n1YaVhARTJK+/Np/v0WU3LOz0tIAgCb8j5Pbxs6CHD91JLfP8TEo8JbAG3hcCrwA/xcDO1ooEk4K
Y/unuKopWirJwCQN8mZxpk+yKZ898Jlb4yOFTSJzeXzEQxGNwZTn2JoLMTf/3fdbyMzyZuoqkPBK
g91GEGJ2gSANgmxzXYjHBVLaz4h2ngA9mibqnESvzy8Bu1EMPf5dXgdypY1UnFE+8w2Aae+rBNOU
IaKDkJQ9Og8c9eJjD+DiLNLe9O74UAe2r4MaJTuXipLt7W9fV02IBrgRkUKgQnCWIgTWnmekcx39
MiV+FHlDAD8+5oFo6TisKE29Xzje/va12tyCrJRT1s97WEZpavryMtIOUlLHB9orcRCWle26XIs4
Ez2mY2+zNvHAHp6TAgO1Ut5Bmn0MA5qEiuIDhP4k+GKyykUfFD+G4wO/fkIGJukFZUSF1/ed3QmU
6LXY7UyvNOvt5G0EtHJrIZj37fgoB5Ys4Y8kwmPiyKL2w3yK3nQctquGJ3q1lxlYvSfp1wjRJwhK
DFlbXep4sK6qjhISIKMCn6uT5cgDjyq4Xpj1gW3cadbPfwsRKEf3WRXxHTJspFA1d0VE4pgGnXNi
1fy6pe8e9oR8wKe+B3zMUftL1ae1HzaGdrDwxnbT9JZ1UVkBAsOFP9GowWYbIMuqTJ1u6gqcKihz
ea4n41xnakgvIl0lFwE9DUCA6oNPj+eR1gcYkhGBTCPc5KaHAR4Wpd6impAjUTFlG6/HHcfS+gG8
xy3Mgvd1p95aFXgo7JnQUcBlEHTJz6FIwMho6KhFaoFOSYfVXOZDHnvYcloApNJCAPFCkG2Jw+Gm
WsMMOHC6dFP6Lemrt0k5fhMa9ydQJEi+YKDpIPGXTc77YYqgDHvoKHaPsZP/aDNzkRYp3MVanksX
/c84sZ/6qHlMW/cjXTVu6M5fzyd49QRGx/dYZra3dyOYueQFJgIuIoICsdZ6iustXgoT1oJpGL09
vqxfhyRFzmIT9CVFda4guysq7yZU/TOO2MqOV5+jzr6vHDu5xN26uMUgZ7g+Pt6BaEsoUsQi/1cF
dm+zzgr9lHSAvm2LudjqynbP6OmBygAEdOKQOTwUtTkKNkIrd+/RKscHgOMbLuJDh9XEjJ8eyorT
U9RDzzj+VOJA8CNVoIbCuW2TJe1tTGDBNPkctguQ9+42ShCud/BIvMhWhyITp9Ml5G6kZJb5k46g
FpjGdJfumpjaLoSKxWvUZnIwBMQzwrsZ1fwzjkKUok3lncipDoQQSU+D4wBPAyp0exOwjDbQJpfj
zm7a4VqVeQ9fxEtOLKtfNbf9+OFzfXZ5F44v9brufotUXei1cB3JGsE2z5iZlqQB9/wwgslLTy/9
rLHqasBCQrfNZVotEJgGb2oHOLgxFt5VQlMJ+zzPPhHGD613bvTuehgSxvev22ahRFEDTzhrPX86
BwsUbA0ioVg4UcUYehXdH18Zh143BA4uB5oO3asuZ2+COPHokkO/ge9+PhR5DIoW6FW/OT7QgdVO
j8p4NHDW28H+5d5AMgH0CdtG1NjzYI79zgLFuxkT7V4cH+nAK+TWRQWBLqpZr767UztMobYt0Fxw
Z4fmh9WUCLC34NSKIbDhPtThu+PjHXiF/rpkiU++4fKzfv7bUjJ9AlKlYzwW0txuoiyBDiznrm9P
xCaxljr3Fi21GJpfDvc5X+/fLBOTQf6qbBbtsMTpOTgkSunI9XdbBeZkGzkyfzONpd7oKImu0n76
peVav1uGorusSteCyh+jZREscBWS0MmeU5P3cBO5H58RqJzHrKzy+cRZvSaor761L9Z+AL1Kpfbe
j8yQvljqEVpygn4/cujF2wS85qbOpXmA8ANy1bLlqfLHoVEp+rG0BZklEI/dWSHB9dBTRwojmkH+
IYk1f2o79amdkE+pZIK7PbDoj21Odm9V+fN6dAEpnwz1CsREQGihVAMkZBM4/nSzJo94C5lhy0Vv
2vZ+6V+ULuo/oZvRfOzxFK4pFG90rb9AOwBSDaIUyVI0D/tk/CSGOELNLrxRk3BXXIV3VjjIfGZ2
hftIJnCxicS5a0e3qdUjhe/8qEyAQaJ/3zfmZ+2n9qYHrHFbydy/xUblUzWkKzW3RjkZpYXQnt3z
yZb5fQG6/bJV6Y2ZkbOUdhOe24srzusWDNXxVX8ggpJIM63ktL/uZXslrbqJ69bCpJfr4DDPZ+iC
f0MfCt+OpkcFMORvXEV9DVjmmRfM0zs0ToFsYN50HoqlPrEHD0QX7obUtNcGC95je5ekqpt9f/ag
vpfzGFxHI3sH6l5SfRhaF7WY44/+OsBQCAU+Ix3PEF72bxJLN2ZOqXnyMcUiYmObfkFZAo9UFESz
GMyTX7mLvzk+6IHylktmr9fknjaF2r9GhC13m44IyskQEahpBSExRhZztV6vrtFQi6/wjISRJZwO
eFLEklukjKLzHkGoE1/m9evmHgrSnvsx5Xz1K1D9FvIQfcSzQYMBHGqUvoG+AiCEZ3qRwkk7Ec1f
D8WNjYL6WkoHsbKf6FeqaZuogsjQa69Dq6OOECIWSG8n6BN43ona/es8idE8Mg8q3sLjwr0bNRpD
J6RHeAAqXAtlp66RGZpzINoJCT1q/nN/kTMHD02PVszxCX4dsNZ0h3yakR2f/3aHVt7sL0OI3WPC
RT/ZAJvqN1M0RNeBzYHwBjnpRXyoR+O+Pz7uoResOZUp7ZPUUyPcHTe24ibya4sMoJbxRUbRDnUz
MNeJtqqr40OtkX73JOARHQnuaO3FUHzfHcqZB/yFYpQIcvyA7qIiHjfCDP6JOXw9CrVfggDRn1Y7
Db3dUawGpksW0sEqZTzfhVaKfh+okRNdvNevjVG40EufbIYOzN50tWDsB7vkthgHeOT1+C9cVTnQ
yTxosxO77UCoZWGQpzr4PhG5xN57c2U222UQUFadgu9FMr0ETOeWetGzsay3K+R79vN7Z4IQlEXi
/VJCrvaaE4n5q/XJpljbTR7dURtc3N6X4MzEvEjkq+QPOQP0NQ9KI+hrK8DPAjxqewZj7FSgcX79
2t01w7OvHUuWjdJ0gndnE8MzQK4Ny7N1Idui4Hs5Wy2KnuegGfgzbuNl/rGoPuUOrl3dd0hKZxOG
9laIq7FGPwTjNZB0y3yepQ9Uhs+sRqIYsBl8hCxGMMwx5IZ3DcIay4IZPVKr4RdQv+Qq9nkfIkCe
PffLo1/aF82EuHmRbuEPUBXIAFdW1w6yiihQIBSPemINvk1cQI234ysoCue596YTE2JEMfYY7p2P
FXto7iyEuQ10J3dTROBrPNzmoFKv5glIuqE26K8cGdQ9GywPKg+Vxwn568DP7sY+qW/yaPpscY0L
8SM311ncrBg+8pEvIS2PJpiwFIXF0LsfsUAZuwsdXXF35TopfrWW71IoaeLB7xF/CdRmgSGDHft5
iV4G4s1qfhf4OAm8j6Cgc37O7gf4BWjMvFcD/F8cnnJA9u8yTEmBeVXyue9BmuubEYvksXbO6uUB
7xUYAmdavEmx6yghrU3vcT0oowbhIMDTuGZpcDURxGM/eFkwzXW8n7jOLc4bXJgWzF0jkocUzQTy
mKV6cWmapt3XtKfauzWoiecpcFac0DsbH/PiY2fqG2UQn0nTB6rEZwIRriW9H7CD6/OLAqYHCFOl
t5TEYCrcpFjUms+t658xtWjbIKaIE63VI3oir6TDNrYuVXaR9gJC5V2NkT3yGMGbKGjfTNnliHxA
2tyvBoMJRy9A7zJ8j7woLkpieRjtt2N9C3PfNt9KpMHSS1QIETLpbyK8DbrhFgxyiOsegsqifJ4U
ek3DYzBchqbbQk3DEeBRIepdRkjKWZ/lgmfnB9mgB5e+jcev2APhGIF0g0BgafwRLu/L7k6CyAX9
Su2gu/HSZ6xc3OxJphcDPukVOW+LUmNbf5lIF5rkW0NnrO6wnIhjPBeuB7RyMPIB4L1UyO8aqHoL
ct0rmvlNpa51lp5HEEFROiap8RCQQkOm++L2bxCuz9EDiSEOTvPnxfwoB/L5txnQ3jQtrtFpEcGD
n31xkQeuCszxYPO6rvW+KEq0e0DyoozsptMNQo1XFQKUnXcWJFiu9MlF5d0M5imCM4+nAsQ3pBlm
BRAeV7+sv0IadAsfc9v09iajPNx5jynOZUPu3wPV5SPS4UJdJAOz5G1N8CDLDdh5CKJovH6TwfQI
j3ormivKbykUMA9dsOPn2+vsgVhF5UgAoaMDuV/+hDERjrkgVjlhWF03ZkqudDehVpkVzVeY21BV
mmRAxN7BA+P40GKti7yKkzSjVqwy4XI/c5ncJGyxu+N+Pbl3KsqAw+Nxrtr7Ujl4puou3XowHb/7
gRveRW2LDj5eoQvo17MhxTP8+NdZz9i9byM8Z0UNcGZx4d9LKmyYdDrANO9M9Yj7R70a3y6J4z1O
E/7VLfC+E2/+wJlP549GN5U0oHX7SYwfB+20lKjGIVEI2y2aJ3OHxqc51Xc7cOqTodGFWpO0tdK+
expJZ+wbKBYrZS9D5W7qkicR+AlSIkFy4pFenbfk+QIEDLkFKDXokrtD0QtSbrMsyKvn4m6JoG+i
U1MtmylGHwYro+IOvnZ34mpzKNWQVE2EAm3FYtqHYzqlJ1HXsDFJwafa+PIpGuFaiNa71aub6lQj
Jrl8W+o62LolKoQcITVaHsdXz6FDn29BH8qmhEOZf+/ZF7fJxyLk2ctmDm/ivl6uJ11gFDY12DED
0yXSte2lqdMGvy+FLZ0dpM+CCxTEERNy3nlq9U5DJ2AZCG/1jPS7h8HUX58jQD6Sr7i2nik67c4R
FmUePW4UAwsuhEj7TpP9eaQS8t72J7Rd4VRiiZY3UWSfmKcD651NBZ6UiXIIOev+++0C5lKjxp8e
ZubkR8WVCBq4e00Ynig4HYhnvreinpFZo4Zi9qYBEqnpsZaueadZ9z7KInk/uKIFsYooFXa+4wUi
wNEFbo+n4GKnRl734W/Ph+C1k3ghIzsrIbTJp+hNHeBxBH3SuUoiHAWhnemroMUP/fjaO7Dt0Og0
2oWtsN5w9/J6CocU9DqHNKMV/tuiWtRjPk2rOVA43da6pZwBNNjdHh/1dWVPr+0GWs3CwDrZj97J
UnlwakKglG7+Ht76PbYxH3vQFJsGkWbX0p8poOlNpdTD8YHXhbIbqEGq0BWgvwwjhO7+7ouu5JJ6
Xoxx1RruvnRO2F+BjSWZF4uTFMj3rNKjx4c8UMmgv8z1THDJZsR9aBJ1t9KOevKPyqs0Wtxojjln
Vh7YjyrI62e3Ed23shIJWhABlhUoYhYpxjKI4OPWbBJz4vu8iunA3QGdcWhSL4CzsfcKoHOzip0Z
G9eYezadRLUBI6m2STh1J+LFq7fNjVSxZdG8IHZSl9x9270dt3anTQNsw1nQzlI2VaRkbjBSSdyC
WDotUXTiOvx6QfuY2jscWhDgOPT3FnSPkmNMvlKTDnYkZ/VkEzeRVp3D7tJGSLfdJFOHNeHxSX69
gXdH3Tso/d5EVlzjz9EtgX3rr2pcQfPGtxDHo0PVP0xtj8uTo7MTG+nAAeavJSk4Io7tgd7Y6x+h
qmUlpe7qsywF2enEqDYbUUc3CHNjbAVZbju6WfzFyYf5HDS1D19F4c8+6XZTjl1x4uscevlEUMk5
BqLCuHuvoUHvlTqpzbdBJmVjB3W27WobYC+EOKC278Leq08cnq+OBoqDgBa4p0NB8pn23TWm+xAa
f4MWfAOVL9z2mZc891kxZJfHZ/jwOAAwWczgKvYbdWxSLahDozlP2imeEJ6wMNdFtq4+0aJ6jWzg
iRCbhqoGzJUi1d4KDiEo+t6IYHdiB+1FO5cNzmVD+lJ6TnKbeogD9m6MhOQ8Y6znoZU6FgjiHX/a
10Fr/RLgnsjFnJXCsXfimmQFwSpeay3aEQUlZ4SBWiDBukzqKqcGjnDmoM4phuAWsKw2LN5Aw2UE
+Hkitz78PjiW1Yr9smF97c4wCbdsfbA4UGI8B+vQxcLDGvJ02EXOthyQb0KxG28gjNav6MSpD/nE
dfTE+3h131ijJbcNl7RHsM72JqWu+n4JgMyfBYH84NZTctdWsn1ubvtqHq8RWXLAeJ7rVDZb5KUE
onggLdNozjEtO9mCO/RKwIKsfBNQSyDb95oRvHqr1ZWHkDAasurcd8bntBjeq2SJYOZ6/mNYzbQk
IE5kTzwLsqViQjHj6vhLeXWKr++EHUGri0IZL2Z3Ymb6w9imsNubxgsva8pi1gewt7ykBoWeN2Fn
5rPaV9YJ1OWhYddiJKQij6W532BDyKNIOhd7hla8C4e6viXkYNXCf2i9Fwh1+wjAygjtWnru1YkI
t8/18WlGrMRKf01EoXDt5+pB7i9zXKK+N+ZNggaf51b3+FghDKrS8m50HQtMJE5x6HlM90ih289q
bquH3kMQN0X8gWySHSTRdrlHQaR4Pj4luycuMQNRNGZkbadrcKn7XFfMmqaIdHHVbXGTr6ETOxR9
CnvpNzW9kfskyMbyxBvZDYy/hhTsTIC/CnqttPdiPjY3qEl5eNf0dtq423quqpcWGvh04og9NI4C
bOUAtCUA6vXz33Jk40WNiy4adR4BHCjtbPHOoHtyYk2vweT/JYi/noZaBvGdlcUC26d9woe3g9Jx
JpQE/CT+Bg6wr35kXHKytzLCj+fH8fk6MBz9KpBy63xJs5+tlKqy6zKs2ScVK+ly9pPavvHkjHGL
y4bt/ny6/9xhebe/WN8vZTU3MWaBe3/850P1o3jbNT9+dPdfq/9e/+m/f3T3H/7zPn5pyrb82e3/
1M4/4vf/a/zN1+7rzh+2BX24+an/0czPP9o+6/6Hj77+5P/vh3/78eu3vJurH//44+v3PC42uOk0
8Uv3x78++kVgV6y7f/Pd19//rw/ffM35d//npWFm/vxN//7xH1/b7h9/WJ73dzbySl2mKSQ5comm
449fH2nn74YTmNIDlRZAOmsBpABEHfHP9N/B/tmuMVyeIFX8mjuMQ359JsTfgSbSL0XsAWQ4x8Yf
//Poj3+utj9n5TA13/P2Th8Hhjz6Mv6aeQCrJNPZXfvhRD3LjKG9aRNakF9bYc3XFfKfyXlpSs86
K5cpvPH7obvSuhqfo9zO72qqB1dzEjXvwqV3EB4vY/0QhbX+OEKvpXcLzWRTeyMmjCVRY4WPU1i1
dZVuB1zhqOKHTnNRO1aAoWCBxhiic1jJtGEZ3EU1vr0mmPRdKZs0PlcmQTi1Mu697Ubz3ZQn+hwS
q9zYUz/d0ap2fyw+Bm9ZWFsvE7IyHyp7Hm+qrkwuEjE7W453ve00SjcUtsRjju/UddThKN/Vfo61
FOCN86HxYWOv/V5A9h26MLOX3/wpRWang7wbE2SoE5RRP09Vmn11h//L3pkkt45kbXYvNUcY+mZK
EuxJier1JjC9Dn3nDgcc2M2/ltpYHUZGZUX+ZllmOatBzTLjheJREgn3e+93z2lGSN6JcN8n4qiw
id3RvS00g+7796h/8KfxEK9HyJ9l2h+DVpQHpQz7UgtHgZU0608Lu+yPWrtymxrReJvKUj84zlge
FqaW5xreyhajV3aYiwCzQKXth7zVw7XPrXqrTSd9kywI5Osogl0Gd6A8OSRvgfFCxKRJq+0Y/gVQ
eVHbB9tG8uFRLqGKz9Kjo6vxCpiGSiUwcbT2LLLtspTF1tGtkWGqbL50foMXO6TvTt26HFSTRmS0
WhEni4KFmtbfTKN71KD5dlZDym1hoo7nEksVcg1v5RIZ3RFBxPJgKvjXulJ3f61rr+7olph88LI1
+7E6CyXKJxh55gZ+Tc8LmOd4GAz48siqtnJB7FzevbdVZDk/FvQuRxG1HcC1MJrWtTFC2PC7/m0J
k3rv907yUIK9gcwPk97NrZUE17Gx/RmRrQ17tqhgLmUD8quZUMuT4hDf3+lk62E071OQbnzsh65h
oQS0p+kY5mPZ5ekjf+Wwbfj1bZPGcGLtzeY7LtRpuGWl7HrAVxN9jkPQF23+rfaGSLqxYcMXDj7r
KPV7bNutMPIxNgBnd/2af9KMBuxnUvjWpbMMg0ycpnQXTKmg7PJhecL0Mi/5ySd6VFqPYGjZ1eTI
3/DmyA7l4LUvRsOx76YlQsC5sF4rI+huigv+y51LhQoZDQ5UquG90Qvd48kzo8fRS+q7vtL54c2D
9dlnmYxDci/rCXTXoZIFUGre1ekKpZ84jcIJzonrweQB0mlAbhXjcWFpn4yqu1y9KbIfTc8qP6nX
wKF0rXGHH3XmGhWl87j0cjHXnp3Q65z78NrokqmT15XISKzKFA+FURr9EbC7RJix0GRs0SECDQpn
59tYlYx07pjgpVpcqFVFtw+40qBkrfwJqv9YHAvWrvcySOebICp9sfkOCez0FTpBSUQ8L5rlZ9ZX
NsIJRxxKCJDPE5BHyEUuH85utr+h7R5fPSMpnFVgy/JSNl57qNgL3tEFD1+8YekeotSrr4Ey2zjP
C+dRhSJ671DDMBrxDfE2sZ+Y7kFqM0msKvRCIA6b/pcNW/e1qa38pou+qQkkleL7QB3/iWCdvZK0
ld1zkNvuhnMWMckCAPVng22et52C97DSnQdfjlp63JlVAeRSJOC86TMzq03tAsJ+axoYjoMse6yY
MN2icC43cDwDxOm+115K6Kw3e+q1wwpCyCLCkpWoD8GRtdvBGcrvTiOSQ2cCA8+MJjslZl69gqsf
TxXYxn2W6gVHMcq5FcvC7ovuQv8ovaS/2vY8FdvINsSzmczes7V4CZHbwPuCxGgelyxyjnNSdd8q
B/LlGshbhhaHFbGY91B0cPLSZ0AIxIpTg89bCvtsmzcquvZpId/A07Y7QRrcJ+5VRrsp86YfreFZ
WLoXgVSzT8/UisYe/0GyJZ9bPywlC6JtJ4N9zkbsDwDXYgdibcBHyW9wzcsnI5bdd1Q3XW/mx5yR
yqYmJxcXQcHGom3TGPMK1R4oB5ctzRh370x9Xq/uSY9Vr6qcsbApmf/ijCvnILxg8HN/ZQXDX76k
f0AK3I2s6CXz1Yx849R783xjkyr6UqOZvKq27uiVkBu9TvOccYSV0bgWgzJ/tkk/7bXM5k8LkNBD
4QSGte4gfN7fi81lmGkMDzyDirUUuXsqotp5qZJheK3Z8U2RNyl9nDJZvVfQeONclewxLYatdrlt
M0t0h+mxnwknu3ZvXTxp4s6rO/civb7bglpjwtoU8NoHeyyiH01Le+/An42fCrLMuskS89qlpJ1X
uumqeDZCd+tICE6rDqE9c1bpfinyrbu6wrExhVPF49M1Tr5ALnzfFeV78XHvrhrbT5BDGyyg6mGC
89aPmDZb2112S+tDMggKogNtP1g3xwGvSugNovGGd9H8IxtzL545nb4nYT//BtGC1LZuBBQpJw/K
WEDd2QMrqX6kba8xApAuvS0hfXSb1fqHmo/TBpwd5jjb8DnotXXxQZXtjFT0m9pawFDlNkpCB1C7
aGxzTar23kQcK7Ury7Ff33dhdj30jmMQTnd9atS/B5ZsN3BW8y2wmOi0KNc7yRo5+gKhfYtL3Htx
bUzqYyQcgGaJs83BYsV2IaqrY1jetQv5JYliSQ7QROXFEr7czTZHxGIY1iYtq+lcCgbvPvDmvW12
1o6EnPVGyZxfF3GXICUzwxLdd2m9QsmdbDrultzT0t5cVaRX29jv/OSEf717Gnrt/TSpbTYuvmrC
mbITD4NudLOFG9FClwlaw5yM8z8ArsykE70RZJiWdV39YvYXmSunTFxnBfZ+fG5Z9E43ZTCcYa1O
aKGXzOftPznWd2tS6WGRubkuZBocLMUEUUEMgua81LjyEvO9bUWymTjyCVNY4eck+y/L45EfAHBe
FU04b0tjrr5MnuJrrx+irch8Ow71zIMKvvdGDKgyy5zlsEzV+hzYpXlOQI2sub3V73gHpx/+qAkq
yKBc62I0t6DSwufZCsdHgOn6AvequBmT5G6S1ChpQu6x7ERwY9NkGK6iXNJtmTvpI8owdD7JXRAL
dTx66rApHbqqK/fe5ItNnvr6GGg/Q/jh+xtfqAzTnKiaSwU07ntgpOEmb9wUqP3k7ceQKME90YWJ
WLcxJ7Z/FmnkbGYLPlzboXPpJT0ol1WiE8hoSai3c3nWO82ndSew5V5RnOxKqE3dld6lIKC6HfkG
tplhu9sFNiOjfBAvJP+6XZ5hRJgtFrB6a+Q469J8X2m/hVddOkcaCWrXddL8nGFQ/4IeB3Q9koa1
h5+AdsVhv1RBmo1VXURcd7rfYHXHY9LO1c6BKblNTB0dwsyxzoOPVYzNSTjvmd88BmNrHkQKJrGe
axXTu1PxxOm9ThPco8XEWlrruwsPAJkcy8Fy1hVpzHUSgsUPg9IHVcYFnv3Wacc/b+KpLtFXNrT2
mypbdoj1nEs7K7lPq6o7LtII+JxplHgyJwrRWtYqrML+mX8lOljckvadCIu1unMPDQsPU2I5ySZl
lTZ05S4voz/VFOWLjzxrMyi3OfHVbew4PFwGj/eBuwi9n/z8OVlQbKV+OG3zpdlws5YnzWl8FEtr
bkYBCXnK+mg7siBwYLUzjZETubGQE/BlpKOQMMfeuhl+ND+7SWgf/iw4/6Pa+99W1P9Shf9fK/T/
B2tv0A/3Wem/r76fWvGV119/L8D/+pq/SnAv/IPilkqaXXb7XmgzWPirBPfdPwA0QRCCykCinr3C
f5bg3h+szMBXYzcAlBwTO77qnxX4H/eKnP8kw02fOsEL/5MK/M4M+ZfGkM901HdNJmcsltPxDNz7
n/+t/ZTqopN+Ldq1WzEiXyuQYxFZtrx+7k27f5eRWXwxSAx+yykajtyn/J0ef/m93vot+JaBI5i2
aJqsx7SANAU1tjk0pF7ntZn53S3kNsTtWtviYrPTjRHDMcYfUrvJTSuXEgoUGGZZL+1vsoHjho3l
Hg+b3V8IZIf3cOmSX1aDYLLNhXGe0ql+diXIjJWSsv2qkCyTThN+h1mn6D+TLCqvuec1z3kJe3FN
qbOcgJo2tNF51E0bG/zfh9EF49Exs/mo6fh/OshqLnbmFA+M4ocXWEUDt91cO0Ms+kpepqBN4Vjz
hKkTuzwB2ByfsrY39mE+RSfIANklApz+nA+Ffw61k96kWvSPLJ2SH+nktC/1IDosOyH6HM4EY6+s
vOVw9AtyNUkyHtt5VBfPyCSW3qpVN/ZBRp51c1etnLk0DZYVw7En5NYT7I0G5Egqw4aCZ2aPhZes
xB2y+1QswNhhhKP19TAcWoWqdg0QdSj/CztH0JljxxXDc9gKk6M9F3HtdPYZSuzwwriy3AZzuew7
7kXbHBXoU8khH/NIxVtlz+O6KvppWyOf+j6alkTDOw5fMoraTboE4kVnRCtWPlXVcxGZBBrCvq+e
5/beUC5asPmrVnlsPjTl9LQoNllNMzdfRVeDp8/R+yzUchT/C+kzGpV4vUSDRFyxvlS3XnAM0iJ7
cfLBP4J1XLZtXWIVKkPpb6LMCz8XBuNr005MMuyh2k/sdh1TPlmxXlT0lBrOFA+WubyS0aHv0Pt5
B8kgtKujkUT+oe4se2WG7fgoBwIRLgg6mNOGcViUbz1OKMi4XiWIrYyMyqvQbbXmI63jimjDQ2sb
Jsx9mk0Vlq8tyIr0PPsdBkK4qpuGRcd9xOkcWyoK75B8zsLGncoLIE4XT6MnNzLBlegtNtjR0Vf1
vo7YWMylAP1K29TjL+QLGzGWj8pjjVsQlgdanpIkUP7ZQFax8XVlsEk51q9O1smnAeAutrkeXegA
EMtdNdqYL5PMTCxQBogF+2nxpWPfRkKc3NAomMdHINcoicJ65gBzp+ydRdv+2VURictSOfmpNebp
Vxla+cls7l7UYXBfK1I9Dwuz2J3M++xmmtJ95XHHv9Klw8E0ovDKQepgR2rJe6bofXdmaed6kw1R
cRxHZkqmGMDRKlt8mKXqYjfS2bsEEnCdAsc40auafunOwEUzIqWaJBevznL0yZOhuQM8Pf6s+MTE
QyvgwluF+aJkm10de1JbXjCPFKsKD7Q/isc06qsnIPK8TPLkp5aPIHiJjG+lzLwOJeXQHGVJ8o+s
Id9pm7TZuwtZ5ijY6rwuCxoEUrDMnpWYzLeJ9fB1y975w4K7Fg4ahqMnNxL80ubWJWpRUFpAshDz
1WBM8lAXKTX8KAncsr1dRtxoST8WQ+4/Gm3t0dMSRCrdISUjqSnR7oEVn+ppyHbsRIfjyhvL8cV0
lLv1sqn7nGrNNcReomcFIzqeuXM/Us05V8qkcER2mPUnkm0Yru2On3rINA09tiH7lR3w0Ima55nS
5JIgq1lV0NFpU2jCI2NOE5DxLAC1Oc9oLaZNoa56WYoK7pwMz9zL0VtYo1PemFnO37m/N/nBk4W5
8QI9PruYQL6SRMp91hXeExYTbHyuMZ+8fIF1kAzsGBssKThQQmf5pjyQxEsIFHtVDIZzmRVkKYDq
9aljgTc2fexeblbyWIObv6bRHew4BhTrVYJmUSbSJzN1aoegdW8dhDHCRQkL7T51JQrtXNb5tpg7
kiij4vUv5fiAkkW4q4Tu42PTdd5jOQUz/0kL21fooVVq5DgdfYral8nFLxqmhB9XsLPpOgkVPrS6
tD8SrsBxngn9nT1BWMN1n/6YvSIgkz7ytoezLFg2R4HD36gfPOnx/uhDn4BxYSTYSfTEFZFaRHX+
/Ve+yLURmMO5g+dKfNYq6l9laUXrzq3kNg/6+VhNttpHYxvtiyGwN1Xrzt+t0Sz3TjQExH7z4hGT
UnexBr+K26RIX6YlZFbZViJWdw6vLZ18x2lrHjDS4jdpIh4wgWGvU2q7E2sjwZrmpHFOjLw4TKNp
b8DrW4fQdstn30XcgEUl3DqKLvY4jyJ2GBDihpvdjxkA2b6Z5L0C66oNh0dwFEJqGNXewtMucy5u
PzeHZJ4+aa3RYOwG/G5YrXcmIrTjkHf+tplQ+UaVb9Mdm6OrN/gqNuApcaNIxoe0l3VcUCvjR4xE
99Orcw9DWusDI2ChwgBEGxq7boDLXy9dtEuSWkzrOeH0loPnb3XSN7uEH9rLEnkpTyrXpqM/EN9l
HMqzgpEA5esyPRiw+GJU5Gw4Oh2mN6AL6iFsg2I3Rcb8lefoQAeCPpsoMAiZOKLa2QokzpxRFtOX
Kk/sUincqM3yDgrD2pvg/nfCjoxraN3r774tHu2yHW4p22WxMNG0UMVZ+zzQLnzgim6KriV8aun7
z7KAL7iqEFsdUrGMEaLJVr4vbTbGQxcmW4yTBK1hDuFBtLsDFV22S7QsDl3TEz8Pa7zVCh28zwNq
M/cBdSR6BevRqHqxoy+W7igU/GsGG/pGU2rZhzS7ntuEJeLV0oWi3TlRNr4seMdflCAXsDKzvDu1
QHjgwSf2uWHTaZ1MQm/HSVoYJ2n30YsL+mxaTU7WHKma2WIbavfAOyy55GowwHKk3fOdTX6b2PD7
5dI83rh5MlLB4D+61E0ztcSsl8XZGACYUJkloTg3uHEOI5yn2BjS6IeeXIy6bHG3+6CwKhSRrkWj
tdCk6PUQsdpCD9t/MHlB33hUkW/PUTdWGkcYgRL7trCJtvZk5O5oPH+b5YwCemiX2zKWXZxwd7hq
TYLMiRQduIUj4mhix/ptDkb0OzORvsqKlaoIv+4pItK385e551chrWcPbs+Gb3b5YKkzo48j7PLg
hUX1k1XT7kfClIsr6eRxiAROu/YsV7/k0pFbbdX9l1rc9uTNbY8ku2m8r/reFlpFblt+GHZQvVs8
9jb+kFpvZivNXeK6eAnoCQ/fJfr5/TjnYlczPLuwdy+vkn3wnQyxsPC86+creaJmvxStSWsx51q2
Hik0Plh5ZW83c5FCM/t6c8MMH+cyOttplv2BEz29mDhAzn7TTVcMH8kXthnjNug5+4lbEyqlIhAV
MJpAONl37ITUyj5HdThOK9837nvic1IcXYcPlD9ohASGPQTbjDvfNVWDis1oEu/NbBR3SEMfJ0hu
1whvMK3Ps70rnbDNVybRt52ReAoHOq1A0trLde5Sc+30i7EVdVWvRTXoCy1t51xEUXWkuEeP6ZY5
d2tGcYtI5WdOev0tykV9yXsDq0TPFVLxjoul9Ntdx3RkqwosppZR5b+SodKvjiM+Wk8wdXam7GXI
GRAavTNzHxbmgfVfurRlQPRtcun5rMZ+DInkWdGPsZTO94kTJCCeN7dfmR7kth4T5Oh8E9cqz8xb
WHTeuWLcdrML2/wNKqB6EF0378E30iTsOWbplrkXhdMMBPp7X4UXLilb7GoFrxsn3IOy7eS8FJLh
U4rAgFGNtwUzjKiMGNsLJ6b1INLE2unBlO/oIsttk0zVlhhJxN3Si4wNppv6oHITBT0SyDAOYP3v
oy4zr0aPNxyF23zz50zEdJpk7DvY25jx1rHkl/PsYbL7pAWzxA4f2EdsG/J3LbVxXNK53y9RKD8c
X4fnXKvqyrskeejU5D8EXIlXI49PtDrKCi5zhOupnI3pBQ8j74fc8R6qnpFLxVlxaILC3Q5khQ4d
Y7yTneWkYaBy+b+MzJInOxT9ZQkXtpYG2W55+5pb1WXyMUcftGMFF42x2/Zbmz3w3SzG5bUaimAr
tQqOKUqyq9eX9TnAAkZbqKjCUz+EydXqSvdkJPN4mv0peqpKA8tAajfeZQzxe2rtiouyZMb/Wurt
IAfNACzhHc/OtHcd8pKrzthLm7E2MovXymkSvDm4wU4zdzTuwEZyqVUVrmeJb3Wd58H0m8zXdKI6
7LFhSurBVddG5auJThBtDsCg73aVUi8W2gw+nbnltz+Y4euy+L27qYqkTuOoycqLgH4YW7CQ+bT1
y64vXaaiNDZVviFSYb+Q/f5dFD3WKL9xsxuj8fzb1FQePnbKHHNhP75SJTKPJJV7069rY226Juv3
Xt+n+5ZbaTxFC5+oPrvPczJ/wxvJ+mhE01/Fwk9ROmb7Fg0gvNcmtgumeYlQCHs4ILf9ZDq7yamD
Bya/0Zp+X8haGVtmjGDbqzmM+oTGCJllWJXs4KdYvOWUsqKEbIfyKH8YGMqt7NKJbsFyTwo2UXeI
grpEP1qpj8FNrZtKDOtMwy85UoaGV7NMyngabG/XQBqSlwFyDw680Q43Tu9bmBUsYa6Drg+TVYRW
/CUC7CjXZmKlh9KfwpsIfQg/bpswOQx6XT+wtsHBR2cv+ZjDshCryB+sOBpVdhuG3o8xTeV77l7+
t3bEcUmyKPNju0rU0bARTNu6SKgk2D55lHPI7wEySnc1fZU81SX08xXnT3kc+Oa3wdJzB+KzEEsH
B+raRdyyBW850ZktVL+x2c4nae7e51X9IJLnYWK8YSae8zIowzsxTK7X6Vg7z6rS3t7q8wgZdMov
f71UXXjMJ6c5OfZs7C1f8VAZgkE9ZDwXVwYP6YdAzcFLNAL3yEOemitv4PWv8Kn6a90k8oM6zP4m
veg3BVWBjWol+n0ULui5DS6ZbElxpzaYjcqu4qRlpvOOcEOfuZFyYwcxZZ7RcyBGtqdutyQ+m1xd
w13FycZiK5QtD3U+/+7NpTwwiY8LOrJrqkNvryLHeZln1qrpC4l9dCfGC9tubh7k+t86GeUp94W/
JRxisHZozOUDTXbvsTa9MXYQgl2qChmRRXjjXOWdPtDcZiaSTPLUJggV0Y0WMIkaz2QR1LUxuhtt
9Fu1IRO3gFrlCVSUteY3XP1O04QMAKcxnqdR7JQvQpzmMCgosWxxXlqnfjR6Uz1Fc+HtXB0tcRo0
UbTxkL99Mypu5M2wCERvgRgPtrO0T/Zoqmd27owno85JpJJz3xsZfr0wtafdXETNeeiL7JpN1vie
2mzCptg3L1MqkF+TsN/YhO/XGUvADwFDsb3XLtG51vjWi6kjWzI6IxfTCisx1s63cBrbn1Il7a2S
Qf8VIWY5mQXKLy24f8u6sE+i97ptyJL0vkxdBOTKazezX9R75C/pkwZWtKwKlQV7x5fh/eOeqdcm
W+rvY8DDRIqRJYR7ymhcGU1eXX23jz6SyWbUKyq6Nm0dRLgr0mjrpIP30Tp3t0goFZsCtiefuLhH
SAIdVv1MF0uRSIOVp13ngmiuonWSdCc4Q91TpNz5ERRSdoq6UN7ucL+jsssOAWWrjZU3OdFHOhTJ
WgNYO/tl1d/KhuCA44/mMXd1+3lPYeDHY/70m4s/Y39/kQ8TplJc8ywUfC3BmLxp3Y67ILHbu3PS
NH6oyR02VCF0P8PEXFZR6oonFKBAwSV6xEthYH/3ciZoXonaz0fbeWasWv0cSsKFPNjDZGdqLuwc
BPqS2Bby7DIP96nbGe8Tm3lMhLnbovQsHzu3kRcN1+cVmQrBmZnvnYmCepXpODFHT9iUVdZ45TLw
u5iH6JmnoMpXeQBmy1jK9q3k0Xt2Cvozgjrybq7yeISWSLG1+B0x0/1zuL9plqU/cHrAUWpd8/eA
hfLRagrxpho/f2OApffaGvVaLyEHd0gcOLvf6yIdBsSHWJ226J2twKQyZa8cVZ9a7vaPyZRmF4tA
P/G51tgxubUfsLRabyHs4wd/mq2PIXeXU1qbw5FlfX9Zmaay35rQynatL+un2RiWawoW6FTCf/uF
UWc8zkYVsPeQcinIAZid7T6bXyKsbTUxHE0brJhwEQFok0hxiru7jLeQkVGqY1nE0lVbzAhpBHIp
LgxhVOeAiuSrmQJ3xIgVLBbouUy/pPiauQEE890cZQ+hs099QdxnoJOwasnvQ8i3ZfE1djSMjF7x
k8Dy6XwWshoOTingz4hmmK0VOiAGjTQh9lD8jVPBcG5YhX4n5+tseZN6N9ICH1EpcxpmDY7aTyPk
RPzHq8BMR3uqbPGwrYUpshvB/ezW+GR1VmWTwkcIbcGfhYMLtNdIx3bcy6XJnVhMAqKL6Mpm085a
fy+GiVZ9gFD8ymXDOLmuYNwqhEHfTWT0AaHv8YNplNLfm6LlBRgKe1A4Df0zl0D+/6CzBb+oY7Fx
n1CrE6Lr7kq5uwYNeDwyRopcc8/io144DU0agxb9Y9Np+SkUUZifcKiy/x6K7P3P77OxuSC2amqO
I1QEAi4UtAh1p8E4jSR29n+2FEcuEBsZ1cLftfXEkvu9z4hNg2+Lw47ddK3jVKjxkZoyWIsRqgs8
O8XRpZzHlFXWI52qFKIv7PBr70TR6+R7I4JNB74wq6dHmUbZD9co63VBgm1HDsZlFzwrz0Ss6Ovy
UzmGsvPjcnLt39yWWcdPpJl+F6QTNyoJ/TfeswUV8Zw8p5zLO8MumEQOXBOk4EnG81vGDJspqJhW
4zdLOfZ4J9fbGqfvNugaQEIl8LKGBdlN6vRABBLpnKd6NlbaqnroV310a0xzidHe91iGovTBhN2w
ndO63AmB656UUMSAOCGHWIyKZasldTeedMURaXTxJUvMco2WtDa5sTH/Fvqjtpz8bdE1F25jzBiT
z0kSwwLkXSKWpBpX2l/gL0Bk4BAi+pgc2nC2P8YFTYCQKVL0YuqTt6hahNyTYkuejazSj6xfqCsD
0JZipko9lsYjwX8SI6h4T0k6+7jWK8pdUXYdqTspPP0P2sX/H07+jz+VTwGB2n8/nlz/+hL/87/+
Pp385xf9NZ90gj/Y/HB9lgfJMILRIwf813zStf5wgQ9F5MHRDLCiymbI/44I23/AfWExy2RvhT9j
W+L/DCiDP8L76PL+dWRTXALI/9GA8l+D/0w47+uMARtDMKEYXv53kc6IMy2bcfitqvO46cvD8OJs
mO69EsnL1gxOcN7PL+MrZuTHv/2o/gor/4s37L8vo2CRcHywgqxhOXf5iXt/aX+bjGZRNIdzeocH
Z4QkwQYn9jMFkXwNRWHtlCs/Ue7Kn2lO4evhuY2l3zPC8Gv9UgZFdE07nlvYzVHkYkjdNgMgC8nS
eQy3qPyq3SQ7wT6m6013jWdU23gfXc2UsfTqZqeFa380dmLQPLb6hNyW1T3jF9YfAButQ48V8JnL
bL5ThtXux8Jzrx3jyHIFQmvJ1gWolPvVkO19FrvGOZb2YL/S3Ju3oTJ7zJTCPg9pEJoxb5DxhcSy
xXgsIHQz5/21tpdw6/Wz2iW9sGGDiZF6xAGEkBpL9g4PAjfkDMjBn3u1VT0goFWzKO/FMXS15Qa5
xBjl9EUNaDLW+cwpvMry1r7ib+8fhqA0VjPBVhnbfp9fRIMEcNW7xYgP2A9us2FWB4xU6Q/iibZc
NR02wqYRw5atLBlPOWvSWrX2C39t+BRkKVljh5v62mvq+lTbCAWDoTYoEO1Jv3b1Uv1s5gxI5L2R
uU642u8sJfObkU96I02b85NeX8OvpAp0XNi8s1QNhRuWVZlv8oCrHtNbam1CX6zUJ9mcbBq2JjbL
JGRMtIVOtGs3a/obHPGTfsfzOO/wLPS3AvbmsSMWyLEmilgAwT73Q5AcpGslH5SF0aOuHPnN7nuE
v5Ng3MKCo3timGmfwdl6977XcmTYLR9hkzPHTRsmemPSmuuJOTUTYha+32W5OPvIrdM7t2SqvgKC
arELPo1OeW5raDAuUsPRr0+OtoY9cmT/YlmqJymXNtJCeAk3dGN4E8iW3FbjfrQh322Yl/b1uo46
7ZGdFiEh5smkIYVz2f3khXgH8prpvO480MgbAGPzsbYLRj4Ae28Ze/xn2Zr6mUWx+buSfvPiBx2e
Gacu9bv2aRitoTSQTxGBXT1PaS4oc7wwKfdVW/dMgr2u/xYyGDg7Q9An25TVvoTXl4oXx8m8sz9b
oOkCU+XR2o/yRd7TVi1tdeKO+W7wlJ8T/qTY2AxFSzx+GH0+wmoxJnNl869ga3Jk8qkn0wYQE3ZW
/wuZcBBsnDrvn0aD96uYfk3c/jd36/zFYXbjc3RahvoW4CqFSmBNlb1FvStp+U+DPIBILLqM1F1X
B3u9BN2yZqhbss9QFc38yDOz9c61wUCJmobNVYZSJPacbusKnZ67JBvhuCaineAxMf3YFGNgoApL
0sbfsi2hqSK9LvgclqohA+n01onZlxFtsN3DEPaayWVYEzSSZ9aY/sKNYaRbrDsV9ZJ0vgHd8NvH
BW7kQhtFz5+tBlu8cp10Mmgh2MPVyicC2U2aaYrfAZM6H8DgZ2VlMgXOoDx3xaCjuGf5EvWblWD9
wy2jbD+Rfvrg/I6mrbQze6+rbHIPkQjD0wLQ5JgygyWGhzK15sI0L9MjYSSQNEnShFd0qNW1oTx/
0m1vf0R5Xn3gZBPJWpZj9jZqMez8tK+2FTsQZFnlXM6r/8Xeee1WjqVZ+l36ngm6TXM5JI+Xt6G4
ISRFJL33fPr5GFnZJR2pdRA9PRgMkFcFVFVoH7pt/n+tbylNJS0WfkmKXasrdHaMfcT2lcaH09h4
lU1ZKayNPiVRdhmDMHmJG0v7Bi9csxxMhubPEsrQmlN+dS1iPbkB41t8D5O03PJTES4nVp9onJcp
3emcYbcNWz7/YqplngTbI5SMFEa1yI1VvX4uxwRQY1H4yhNxVAWZ3UCgSW1V0ZcZUx+RDlvXGURW
8kahm8gtEbxmx1wQoe7/FvZEbJlRkK8Dmiap04ihfVGbJr7jMJ9fqnohXTXEqV4vi1TkhPGoXCVm
Ud/JIQxszS41srlH9Qm9Ht1dv+8b2pK0oBJX42Xdt2y3OE0FBHv0aT7fW6Ed3Q1VZm5UGD17jaY+
LbBYzc+zTObzDJJaGVZ25KevQ2kWTyM3PHQgbhZul8rSGVlrxW1ag+QGfMl+locYXGdoZw1HQq/E
f2vK97IUQR5Gthl6Cb3miZPmjD4BMhGIn3lOz+tqmKetHZWJvWpr3fAKM7L2fVFSaEuQls4oijnf
rFBISQdK3cZ1x+71LAfQjxw11dHtW1K5aUOcg9cxOHSqgFMx/zTzyf4pj6XyyNRbnSeVydriE4LF
lpXNM2EOpriyK74q2zf6C5MeQuVJYx3sJJaTTU7BHVRfFq4lqouvgTpaP4xJLkGyUeX/aXZhdNvz
oy8aISPVREa4ZdUBOR73cbBJZH/GimHLOMKD6DwvJOQVhBe9REjwHoeRnqJT2qa2x+lEoRzc+F3f
mW3rhYaRGw7BuPFhaR3tepKdPWKAUE8g4o/vCZqKvhU5Qa6Zlg8XNDnF94rS3rU+Bva+1mL6db6i
/pjGIPxhWdRWHCVTx28m4pZDEwV25g610j5ESIfgU0tauyU2XX6IlSA2HSUMoB3JmSm/ZENXXpao
PzOnqZCjb1j+hnuC5dunXq3q+3yGfXidsv27QyArRjeR5DiiDYUdB05UkF9LRMgYLiUSdIylLzf3
EsRQDKWNot5keqgh79QQ1XizmSn6hdbIithn/Rh/H+AXXdR+kO0GPTJQdspWyhdglndhkYwjp7Zq
LlxFHaQD2v/Ktcyg+MbLKrk5KXgXeTxN00Vbi2Qr0dfPVvDQDIWToZz9qKexuy3DXk3Pu462lGs0
9Ej4phUT2whImn3M1mja8ajqgGk0D8ShzkB9bIpyyCFwlp3xiAo04jWdJNoNvZ5yTs/1vCu8DEfE
SzCq4yvtW7NxK36z4o2SPbcuv6bd1eqk30tdA6e3gb3HYdrnhOtHTfBaWtV80wyDsmoHNsLOVDaF
IGWlHF/moB3Wk1+FrwYVI7aB6ILOhn5k3LlDMQN2YoId2pUZRgOdB8uZfxzRN1EKlHAJFKfYVO+N
qthGiZu1oBlpmAU4MRwnuA3+hKfEZiteJ/emfglK5usd97EU0VD1BfKLV5H4SkLcjp2wUICCdmpb
9kHusEIGTzFs2zps61Kn3di7U4iYY8vzMt4vwMKvIwZtCmSW7zb4zSTHTdiRGr2eVna7zdf9lo6v
214Q6dNvaPJcoiA5ZftfPOz/duJyG49G5Vz1dtRyQogx0cZ14l12Iw6Fy7LgDF55o25PsUjVI3Hn
h7E43r0dq6fzVCo2YzFLb3TmCJZMb/QIa7PbnbK1PFgaqza4jFf+K3Joio+OGbkUyU5hBhYj5xcX
rR4ZPaNY9JIQ/BB9U+8QpG+1jeLiZzh5ycexTX9d8gL9wSwu1L8sp29ObZx0zbj1eajLJVMY2tjZ
DpHdWXuTeIi7VvO3WPdOvLifPVKQlxboddgS6vHVjZMESQkHFVeXXVR7BNgOZT2nums35l9q63dG
57fH0k9fWm2ZQSzCihDvLpbaN9dXsK7TfB8Cx7geVvJKX2FNWCNv3ctr2cu87FLyTn0oR2dwvkSh
Ai5VScOzBWf+oyHlEWlp3PggNmfJS9PeU1bZOkz+uov/lGr+4y+y8n9dp/lf2TMs1+fmbaXmr3/z
t4zc+APnBHUQHsOCXFrs9P8q0+DkptqypDEuyvOFfvSfZRr1D/7vMngiglUMgo8NTPp/y8jtPxbk
9xK2Bd4AC/hvqcgBpb3/vElesLQF3GeyNAhAOUczqT5EdjVZovKMPMcSxYlo1tWnBLxCtu1GOcJP
NUZ1PYJ79SlaDG4/VVr7Aod14JxqtaGyKXwKLF4XU1V9xQHdRs+GGSOu8CHuqAfTt/oOCdNc2Zw/
Tb00EbOYdT7T567RCeWj3LVbDe06aXATCkrhqZXcUEKxZEm6gaKN5q3USyXZJg3I60NcGGx1BVys
GxTFcf2zb4LYwq+adS26jF5klyBZMR2Cn0vmKD6n7dqzNY1bLGNntQ5Ox+SMoJbTRipbNjJ1wSn2
JxVRquPoLQssufNoGjexqtFXoGaTduRNmxiyw7yStD0ily7w9FwTPXpmSCPXs6KLmRhNdoEmardE
I2/2SYvlbjiDdu/75zZxm/JZTKdJYasuKENxAKWu84weIvCf2SJW04qSREzNhY23Ob9SwA2Rtai9
lj6Yk9H0oYsdMAahAoG2RmluhX56pQwB/RinTvtcppk+Gikq0sgtAz/0q51K/UOYTyE9pZDcucim
NzKYIcE6DoEjhvow54gEE7e1jVb/bvOQu9hR4rpUrwOqAynK9kbPNkUTKD5+wj6arkJJr/2t3UwL
PcxO0MtcowKXjOuy0qfwuxZofknipk85qiIhQWRrWE/Nc5zEsvTka5JV39S4PtsnM9TwwsuhJY0P
g1pU7OYyQYj4uamKLH0UFh64yU0w5LGBUrs4RYucGNplW0ya2buyJSVAwaUICEiA60unteD6UJoD
4ZggmTC5WVaTqbfDXEnzvtEn0d7wgXZG6Uw5BseNUsHDv8pTnNo7YZRt5Ime/+SvjLlZuHwvug7w
UUJtgf8Y13ApXNpLvvbcc3yJqHH0wbIDMfg3+rbvSiX/aU1d0k9eYOeavzaS1kKgUDchTqPUKuWB
ioIW+n20MjEI0OBZqu/Y1AMqonYBSUmyjYxGbNRNHQs6VrbgW1GRYbgJ0FnPq9oosMK7Si0CWXMG
OhLiRQY1NW+HIbWUMzwZWkOLzcoUZBpKHb4Uixlwg9OCnaelj9SsKD1JBfpRmSBIigiDFrGjaOZC
N65kHCLoPLG4WYjlFQn9xM2EKLV4re04GJbNaeFv574du4eoJoXhXO7NSduWvRWuUMDSSnYoHSqL
Pkdp0z3Y19ygzKtIpcZGiS9g3Jl8TfKac9z3pBta685vu8DkQJ1NTW5x7on78jLTJcNE3DzDUD3A
MPerKzuT1GSfhzZE57kdOv+8mjNpeJ7UQLMupFqzonMsOaW8iyMyXy/1ch47jGdzQW5R3nblYy8h
YvVSH4+yEadz9JqYnKce+7AajF3Qz0itBylSxgeqSL4+3A20CRU80a2sopaPJ2HtkBpFpKJbbT1F
PyJzSSh2mzFOuleDmsnsCagG7W4QTHPnE2TnATVjg3/ChGtByyxZmWGDxnCQcHDgC0mtPnSkCTRS
8JrAJZofLFQhHMtKbSIdbGswTUz3hZRQCdSsTLMxERPB1B/isEjt7ybGdBy1eR+W0cYmuC2/EbGM
bbBTp6RApCl35Z9zMSjAkBoqSs0uzfwxvAnnJbDFwdGONHMNFKkYHwRvhkBspNMwble9Hdv6XWNE
8XiToGgdqNBjro1Ryo4zG/0daIZUuVYChK+P/WDT764SPyiuS3s20vtBxiy+ayZ8o7grSmp6XHZN
x5HTOpaR1pC0g1DGtNiOcQAs3FNC3xzXeaXDelb1LEpfhknzkyslpUr2o0OAkLoSHafuHNZFpOIQ
jjnLuEx1STJ7+ZCbY4dPNE9ta50EyIBf+zKO6Sm2dR+cjfWQd0R+wRCdHjJm8brYBVjwUhp8c2pF
nuq3cn0W6i0JwZueApxCWY1wskLzTAORjAm5SR8MFbxHggBSm5bmPzVOaiaUntv4uxoL2o5/we3/
2VL9h0Lf6c0m/SMXJ30OiqMd1a9/8nfjS/yB427JWv7XPkqz/ljOt3/3s3SZTfDf7S5MfItxztZV
QXY5ex32/39vpBT5D31hyUGmUojDJhjwt9pdRxspSFOol8hvADFI2+lDikPGbseqqOU65bfuz+E5
dKOVtYt26eOwNvfRt3Ljr97cls/aXO93bh8G5I68PU6AhcjoIjBgr1WHPqpLp4GRUNuJeuLcu/yh
dydA2UBxJwvbMHEvkh71fiD0A502zkhmU6NZ56b53W7bK70Otl9fDxCjDwPxEA2mdBvLGfWKo4Eo
fmAXBzbomBCGwytJ7mh/GU0932TkOuVOoobxfFayvqWu1oytRCjckO+E0sfGhjYQSe1WFKGB4cxT
JJddjkGcQn0fbxTRam6UovkMZLCTxTypbhiN9/wj1CWGmJHKR6GOIhBaf4qycJvMVXwj/Bb0UxKO
G8HjWDdh1JKg00SmN+b6eIPwzFiXRTFu7aoy2CRKclOvlclG0p2nDVX0TntQRN94emuPN7G5xApQ
rEfRsSCcHrLSVC4RkkS0a1AoBy1Be3c92fQHqxmNbzQPUY+RflTeypIoD31NGmFd9BjirTEOV6pl
B/0eyOT8p5BrM/XIuQ3wa1cdyGptsvZqpPTPVJfsxvPjwe5xQ1um7SGVzrcydqsfzFvjQ20q0wvr
lLQRpEiXdyjE1DN/6JH293RSKGpHEyt1UImfJhKv86pDyjFGUfZqz6w+LomX6ROLL0X/sNF2cm7W
tKmw7XeVbKEkrC1iVLTOuIjDXGUT01mlg1Ii0J2GBk/m0IcZt+rMo4Ju1+wpmlYom62W6lwQHsJc
GHe489ubtDSzDYGOXOfcUL1E0PDkI5FKEMwoE7H2OZv1ovIvq9GuaeGOOQKKpBjZMUvEBDlSp1jn
Pd7ynxJ7o8CFTFrmq3rWmzOEov25COrJm8GP3cZaYt9K3NPayWytfCrbriHlURtS7EB4bEtIuSGW
qCrYC70sd50mt1veUIMeS13oeL3pCkyF1LumPilruhuWTMBB1wNv9osLeBl0Wygt2h72TNZByzTc
iaYOZyvshzTrKtxe8HUuASVoeyusom/LFu1Cp0H41E4weNaROnXSiqp4RdIACT1rrE53ag9VxA+h
JhvKJEInVNHSt/mgXIksm8+WgJ9Hy08Bq+gimm6TYdQlgrIqbTdmk79udKP37CQioCHpR8Olkj9T
ei1z2supIMGzMbNDOlnKddH2fe4a6NTR78cxZLhsWLYRRrziGAWIo8oRqWSksbSrsJgM9iy8pYfM
1BpH4MZ56Ns8mx0Y09ED/pbB08cqfwLQZG9acFT7qdDmV10vtZ+jXyeV26hq6DVInOnO1AXt0f7P
xi/SJzlXsQLiDvKMIJFRxsv6cxbnlOp9XYmuArMYrk1pzKlLEhjlZRyBImeAadZthRjzGwLp7EMs
IbEdVYUcRsVmz40/xZTo1dRDes7M6F81ItTry1kuywB/UWL8mZi+8BR8Uwlm2Tq+DnxalU4vSRBh
bCvWX/BgK2dd1oChQwv/UGpwmFygM4rkxpEWPbfdaHnBMNY7lKTDNyTF/SMiRv81bgZrbQVG+C2b
5vAqUTiLOGGGmtup8RigQjdC9iN9tBBqxrF9El0+RodR6pm3ODsMhJkkS23Z6jNUi5khtb1jhhib
9rRQxmZPi88HExTo0mNCe6PxQKbxaJu0K0pvGUf2cmu2OGSjqyCXzWwvaC/xnZjA9O7VWhnhhCSi
eolCY/hhySY8Ey3Wb2J5SG4JDsZPRnBxEO8QcxdnspTNj3IxWxf0ENoe9zOgDkdH56q7NKjNK1OP
UrRn1KkItZZD/bbhWHamhe3UbeNkEoMnVUCLZih0oDP9Z70Av5/Y0h27DMMDuZldBFnegg9iahwR
K4AJF41+l865bZ0ItDta4GEvmvjsTRCW1GU+0h67oheT3+P0C2hWIUSfvtdjd6JG+OkYsLCX6F7L
lPWjFbCi5hsOFWPg73XbUHXMefP1Krv8hfeLOVfxZoSjGnaFS31sdEaQ8qc+pj8/5k4Hf1nGbRCg
/v56tFPXc1TFnlTRq+EyWqudmdWjYjx+/feXX/vF1Yij4nTP8bgXAX/fGH2OmkHwuNjssEE9Yv7d
YOgXnPbrE4OeuCix1JTf1HFZz41Zq5eHZKLSlYzusmqiEy/Cxz3Xu8d0HJ4YhlR6UtTe6BzitV6e
iapGClGfeDynRtHeX0mL4bIIJ0aRW2BCTGekUSJTvf76IZ0aZbmfb+6XtRjS/IhRwCjW2k4Lz5P0
FKH61Iuw/IY3Y4S2PssyACAnPFP38qq6jmBIIqByIpcKuzt4mmu9ANqxXgIvPXEXT70PR2ozBD1F
D8yc94/Wd5KQewhN///sFi5f9ZvL4wCqxZgrGcLsQcbclh0yBzk+MYryoV2wTHH/nhwglLwbBvMU
hj2dK0GKvCEGi06Tg1KV7ojTeWnjGOvajfeBd2qa+HWE+Oo7Ppon4lKrRxTH7DX3rRdf9ewgLsJv
wwXRnnv9jhBk6za/8C1Hp8xySi3INX0x9DGtvU6lVg2WoaOmN34Aogp2tsJuCpiY3Z14Uz7/EhZ9
pU04D2fW9/e3x7yG7J2xFGV06qH3RsouFDX/Gy8LXQV6A/bSdTj6FjRMDmbR4H1qwut+hGsYu75+
6lI+fVXeDHL80ldz2BmaxgTVx+3FONUblFpbUo5xoTbKiaX30/tGMgQHEJA34lf00pvXP2ilXoFs
mzrZ3B+ieFOyfyC6+cTr/+kc8maUo3lqMFK1CUbumwIcrQ/nHqiihbOiRqqar2QbuWMybb5+VuqH
BuTyyb0Z9Ohh5f1Q6FLHoPKmsNxyN5/Z6xTBmBOvh3tpVXnlc3AXW67ikkjnRtQPd9KJXMGPjcmj
33D0LEOm57aq+Q39Orwa/rRfixsyXjz1yrqNL/jspzscUtuvL/wY5//XdurNhR99CxUi0rRGjMGm
O7Z3IabI0h1bKyXVD8mOMlfl+QAAcFUacrCjZiC5rSpHO0sefw+wTVufy7cIfRFLZIXxq9n2dnKt
5C62AWlj+u7yFURYt8vzTYr26Osr/uyLeTvM0V02lVCuDCC6jjx0jsb5vV+kIf59OsonpplPp9O3
Qx3d21zplXHBrjnIk3onvaISvSJOTjlkLk6Gb7ZYF1fxyvbIjlBvvr7Kzz7Vt0MfLSHaQLxZUTF0
VOITThRtXda9cGCCrr4e6LNV9+1AR0uGbkVK12ElA5xkfJ8k9Uqx0hMT6YkhzKPdpamkJhlPy3Jo
m4/RMOzCMb7/dRW/Vef9/w2upgplwX3/113xq2Pzwr/+xb8quDo9cYMCqS2QJxDTYDMn/quWu1DX
lv/assmOYao31P+s5arg00hYsG2LUzwwzrdoNXriC27NBpPPfy7F4d9gm79/gwXgdRJV5KXHjj0C
NdPRMqCkCFgnVlB6JPadKfUpsCdcUn5gfntzU67+2mO8FYQsX+G/dx6/BmLuWUwYjCa043WaPo1t
+wXyvdKyBjfN8uu0mC9tLa7XBPQdykg5kZj7foH7NSBLKEEx+KMs5AXLlb9ZRrMcpXo/dEB9iyzw
agN58MJCl4PboCklSAwZzZjA+/oqPxkUnQJmEMJbgHQd59n9TwY6v3+SvCMWAD4hsw2xkROJ4yfJ
BCg6zASEw83FN5mgWXN+akz56esL/GSURVtD9Dkwfhvfzfu7amFNmLGzosIsfwxj4Cbpd00yTiwe
HwchAU4jltrQUPGJ41QGe4qE3va4+fvW3JnxeYkQALjM+ncvZRlFt1AMkS5g/5L5vXlB4jZt+gCe
GnYGBIy24gT6DQlhJ0Y5Wgh5LMso8BbI6FQQJR0tESD7DaENRuG0YEuy5gIuF47ny2x6/fpqjqbv
v8YR9H0RJ5IPaB2tgrEfjhm6/CUb0D6IydzidEtPPJdfW89/f8TLO8bF8NSJzODTAhT5/un/X079
/PiaCJl5i6/bROyFIvP9r7EHNTKqBNtPHka8IHk8O4BTV2OQZyc+6483l5EMIZN9SNgVGRDvR/pv
Znx/NgrJ09TDFMYgTv79KBFWRNUPoWfAFeoIEA6/hWP+8LuvCVdBNpuKklxfWJ/vx5AAEmIXI99e
HQB2lPI+15sTm6L3c+DykjAE7zz6wqW/dSyy+p+Mpf3sDuqyxbXZqomJ8Og52UizRmWxBGfZZNLb
l8YtwZ3y3df3UFkmufefwVI2IHxEI6fGlLWjF6+PmyASy7cmnN6LtoutND+fBnjDjoRIVl6rZ+CS
DfagnVcnqylaDy+m9/WP+Div8BuQzWmQC2TQv0eXijCEIj9KGgfmNf5h2e5mxTGrOiRZBG4XDqVS
zNaJQT95tEQXspqyF9U41i/3/82UaajogdFxY5KTlNcWKhU36KEMKo/Oz6PN/OOMc3lif49A9ePt
NtDIKrSudTrcx1uHfzLZ/8lk/yeT/fmfTPb/F5nsn81VBissMA3BPsHkSPd2htQNbM19kELAEvIQ
ewCm0QOEfYhXCz/VhZ/UJBQQCCDuv14OPtkLIfQkw8ygY7cce96PW2KnJuYJqyK8Qn8XYqmlMg+8
7aFvROGf2Ad+Ophqmsvi/mtHdDQYLfg6LNlEdKbRdu5QhYFNlddoY5ddjXEiUXZZVI5WWwIwKVdx
fuS0e3yQk3A4alSPSgenGmEIE1FJX9+7j8+MkBIeGLm17M+V4z6kPal1hgGzdDA19e4ctRbNLnNd
mdQjVdIr6BedWNOOLUTskagms0nHyArsj3fl/R0UsHjkYjlG6aP/I4/HV2AigGQt7caWpFsxzkA8
snNtRLyYhso9svwL3ahPlEI/PkZb55AF3Z0WL9Vz7f2PkOumTDIO5ahWXmLtRamBf9cnwiI/HUNn
kwQhAWPGcVUJpt5gYRlD5ZSWrgVcjW3bbpT7E4/wuMDKDWU7y9WwQUDkhijt/bXAb9aNtmGcxgih
kUGMSBxNsewtMjZ1R0xetB2aEdCnorWbJENo78zoLHDQE799Ypf0cWvG+JzEFrsBilnt6OGiYqWi
UUKc6c1kB9PuPrSC2SlTY6e25Y+v391P7q+gi6UqeCpA8FtHzzCSIqilkIqdiSiSdZo2GBbDiQgs
E/bn10N9/A5twWkLagZvzFJoOLrFUWK2fOigMmmG7CKjIO9Txgvx3xgFxofCJEYZ5XhvrfQtX2Ky
vJRMdhSph9zVycX7epBP7hpfMLaO5VJUXErvL0Wb7QGvNVMK4jxkU6onobFK05evR/nkhuFE5ISq
sHdddszvR9GFFFfmMorWhquU2K4YPN1vD8ElcLsQBuMjs4+GAPuht2rJtD/JgjCAxDo35Gjzm2PQ
V9O5W8z3ggKedlTyGWJ1FMPIK8ZisC0Dq3VE3v1euiiHRgYhXIKMdr5fTsDHT2TqM0WOOFJhbh7P
wjwaPMXurd9dShiFUFaVNEeOiQgv3z+RyIzQT02cX2Ziz7Tr+rdnO/4+LRVOvYtl6YN4tFHKmXYk
1VRSIhMg/y2uXSWK1klTaeuvn8qHV5hfj2SGMRiKg/zRgm8nKZEpLXWlWTCbgjIixSl7yiXpxPf4
2TgUbKnbglWh7Xg0TqPpfS8XRelE/uDvO+FL2xKpm5f5TXpiqA/fy6KEZR4D5E+s8ocXTRSiVUWq
UyoLLuS5BIOSuL9/01QuhZSTZb0/XiXqLp56e2YKg3/r9fGjNj1TTDgxyIftBIgiKr8KKwB56JZ1
dDKvcQCMpsw3aUE5mDt1FYaFp+rMlsM3SapOjPbx+RC8QmmRkpFgnjneHdX6EPiRySttmRGYKmVL
Xsc+tMITz+bjjoXTPusqH+evLcNxeXnJlW+klFtH9vg0OUXTvegCba9cI8DFy+EUAsiJYSuhY/jT
eIffCPVwL4g1or159/Vz/LDC2kBZeO1NDQOt0LTlf39ThxghUpsxDAxHBMojCSW+Uwb03USm3SWx
feLSj4seNlOFhZl8KXzwVI/RTtIAwpybzBamps4yoSy2tOmiNwyEpM1Z384rQltPTFQ8uV9V7jf7
XmYpWrXk55i/solpHr+/SNqadtNoExlwvTWEDiQ+LfeMEuXlqgzTEjhhhncOgmAM0eVcTwIxPxAK
IjLSjP1EloUz5E0ZwX1Q9Ikg16ZrVEIUQ6XwIDv32UNn+CRqaTATiVcYyl9GPfJklChwgCbTb+QQ
s7xRtEukdBdJwlZvlKkKmjv4uk1OwobRzy9x2OntqrQmyooOybXWbGJuM4L4IaylsXHJ1fG7rdab
bfAtbZRk3JABW5bnbLtLEroxdrXEo5YSZNd4CozoDASl2V/pJRzAhywmE4fkg8av912S2NVe72UJ
vKIdYf4xR1OgYh+0zrWtioRKbRAy3IJWJsatUuPxygYdvZ7gMm5Dn2ywPeF9so45EC0vGTZVi2ja
0OiZqLh8yLSSmvm8D2zzpkZXrqebWa/ESteIZCRKjnxMmvKO0qh2/FjZs9lZXi7ZI0tVZKmI42YC
AGMntK3Uq/00gt3Ob/ASMTX9DrU/URwS5PUlGwVSp4NefOqIRSPfx+kmRdmDdYIurpLR4qR506Su
jmMT4sZYuXAVfC8yVOi/Ps7FnR3p9a3VhedmByIouRjJQduU7aB7BX4tl58erYMpBNSSisQLyx5e
bSTki8aSZi9Db0rGWRPuuiqotpISiI3favoZfC9zpUsyqB1cubRdEJ2vO8sOPYveMER4yT5UymB4
MudXR6h9di6SQj4fK4kvUSF4VCYhfKUGPvkXuUbeiebDQWzxdIGE153MYEKHKxyudBxWlwWwRwJ/
82gNPZ/43LTNHyYcSPgXxmgtRUBRA8BlO4Vd7aVhWvV+IhDBm5oiuyqVXoKj7hvo9YWyisO4WVcC
ENFSAD6McoIcuKhhgQ32tEmTuTsvYf0TtBlnntEpEPoHof7ZTLp6G+G0u02wk3nQSGwnJRfIxS4g
wPWM7D0DTVpzeizxK46l6hCa9tLYVbtvelnjhTCBGUJ8dbWegF+hdfIhU4pxrcCTQlXTF7suIeDX
jrv5suTjwEoRYvSsovneViuxF+2s3I5T3J7VWpuiGS8VR40SWPiwi7mTS25CVZoXuoR4nYcn7Yes
lc+DajQ9kUk6G9e8OeRYnjHctellKs3dJp6znnieWL4KgtQ+A4LV7jEsWui3+/ZMBGTL1WHew+u1
5dU8pPauscQA40aXHbwC9iYBonjoZDuEM1q/IMfzN701ZhfMktw5PJ4rS+pVN57DGXBNQ+071o0b
/ka+j4nN4gyryzdzpjfEgWTDWmVmeFEzzdxRpIhJbRpiOHGlselbPsygiqWLPqvsPWIxFkyjbi4s
bADPWTlLB6G2082UK80FJsfZA9msbhv21asFIXguTXkDl9yI9mCishXBhs1uLpNm3ZQT+CRSsp+m
LqMTMGjmZh4nAN3CJn7KLkoCNuGsb6YkmZ6kLotIi6iNg5RBIJdGmaROWQzrENjdQznqyjUMPvHT
N6dgo8xFv0/LARRS2ierYIFr0qYnbsasmrMYLuWmZ07apajbd0q7ME4mI9wnWqxtwE/hbEmlaiOC
xOSMr0NcmoZhGwVxf9PU+rQNbTNB/h7nwDtLzM1EWRMjZIRnogjGVYTd5YctmEDA4BA4uNbU3r5S
MvK27dDA98wNVvb9XNUHPSCQye3MxHrGz9Bc1KSUXvGI6oOIWoxbxJG8QG0Xu7gcCELMYVN5Q2KU
28Jv6ydTxLVX6rV1iPTQCGCoS+nrWAbhn2ImWIv1X7MvisaMvYJv6lFZVg+n4ay9DucGMiehXyRv
lqWmwJ/SgkeJuRbPgtwnoPsyPThA25FNR6uq2txSJjHvIlBpu4bAlHzFOs4Eo0BdvUPwH18Q9PDY
N3a3HiTFwsqolq6mVPrrWEft6PBimGeUWfJvQLWDe8W0m4c6yjCqj6DWJqowDxJW5aeQxCPh5Ilv
IPEs0n5tLdnmeiC6hyFuK5DU8ZKzrOlxIxHZYOkPtFGie8wbT2EUTLchUa8HuE+bsgsPcwHwr56B
dOkySGtzycyU9TML4rHJklkVxq2OTYC3KlmzSdwlQ/GM4HRt2RJwat8gQ0T3tC4/S1PrgvzmxjXI
zLSkZiOgr5sNtRjdyqy10tZ3IPnO0ILsfQtaEATU6tAl6WOkamvAiJcGgGsvrCwJEdJIQFnoacGC
vydkc0e23KEPyP9V5tFyI9s6GBJmHprd1ioc4mslLm56UfW5I+e57JV189yNu1xNFU+Z6STBRlwF
2PpFvyMv+TGdwsdZmqFhT6XmJnl0hse8dzuMXmz31lVlbWUQcYF66NVXxc9JuKRRtsWMbblSLQ4U
wwieGqR1YYdu3em3RCl4coutwR+2QwwurzdX2mTya4K94qfX/Thdz5q4HdMlBybBUT3jgq/WpG8u
QPWzaYBuICLtZ0+ggZYOl50fw8FWx3VsvGrYxLxGB3gWi852cSBhra0DdqWQ0lcFKxUhKSve1qUA
RtQ4OEh+UNw68agargRbACkFsHFFzVzQ5pbXkZntlWW+1atxVarSz1HrM4DSgTcaZGjUGSm+Ud78
FKEgDyVXn1Sl+7Nv/BvINvd5rmzbWVzOZA1J7LxIwpbcZjHRSFETu0ref6uTSHFkIT0apMWDWMqe
IkBgk5LeljaRUUYhnBJFNAE3fL0/+UTWTczaHQX6Phkl18+YhDTJfEQKwgqeVC9N0UKhHHCC+4mL
FT9bDVJxJnwL8MForYbRXpV9shvDakNC4UtG1Dax0c5QxZXTEshEWc8NTNqKWrkytXgloo4K2gx9
pymDezLcg61fLzHqeoAeJCb2EKZgGU9nvJIrQlggMzchGCYe8qCekx26063kWg1R50UJyhy/Sg6t
lLOq6jRLNaAKDk6+58qyV2QuHhLbLN2q6ipPDjNSzvO8g84J5X0Qt1lv3yhl1WPjED7eQ9BzNtJK
xzfrM2xpZ5hl3GJg06ipjg9IdLJ/DDVvoQz3OVG+SyZZqCbzvhva5c3/5ug8lhxHkiD6RTCDFlcI
gpolSFZVX2AlobVIAF8/j3PY0/Zus0kgM8LDw9+sDt8VwRieEhMraMTSuz2br2UjZDeB+rFMxSbR
BRSVSlwcti+dkdWudeXXEpP1o7fTrV6je6n030C9sTnarB6N3502sf6TJ+EaAw3uCN+cktHltiKM
WRV/VfUhrevKif1aLfapcvKwXI2DJl7JN5sJyY+9KUWP5jg58gdeOJVJSc+bJ1MW/8bCvq/N0hD4
mGuhkc48h6n8nuXKZZqtk91PfwmsFvBldr03IuPa2M33TMiC26jq4NHUH4hdJ30vOZRCDmj8txzY
hzGrvZZ0y7getA0LjHeS836zduH2OhP86lXOQV+H98oULtvhP1EqnSu+5G6e92amv81N6a1dvsOT
fTQsyW3W9NTH8pNFoMIoAbRBzHvsFa42x2w88QAWHjQgH+QhOdMunWeoDxZYh8OSXFr+dQodV0bR
6IjIa6ItNZxLlK8XqxYrsf0mq1s++rmIq8ui0YFOT21Zse9akMKvuSvsT9ZpPZFMO4EuEvcSkjCq
rMKRtbaBKhdksBd7wSGnVBWwCSAJiexVfc3S2MAD2Q3eGOvPMuG21aM2759E/DnJHajIm0o1AtKH
99x4aSdQGKrq8sDc2e7ar6qzyaQyJGAgcTUCM8f008he4ojXql3JOZkPYyNtrRk6QWSHtVGd9FU/
2frPkOJKIwm+cBZ30STXsSq3s+4Zd6dppK9V/GOvDtHb4roU5mfbfdtAft2qTTI3EuYWnvMGwgb9
yBDklfrVGND7ZgRvwJbEf5Pl4o+OAH50K7PhOpG+txBTA4t3m6eGl5GOwgogNCOedyJrUlkl3EZ1
x+LAR0sgFIti2cvWnUL7RIDOZkk+qcY3BsOSWdPDuJ78tW9Y+gW9QxpdqQNKspzdDElkZtXQpmYE
nwVhvtxLlBxEUO7aIoW6urqcyzcKo92EMNMRHzjax2wpHkGpBLZUCM385eS1sF3jLWXty3PiNdVX
Rb1hxH+pOvlSHG0UIXzbjsNOGveq/EE+XrAQglcDd0813dX6D0kj0dzi52crdLousD8mDsOmC1Vn
3UFE9kuLyGTLxizM6cykqVf6sDVZSHRAU9V3YpW9wo4aP0mOlGsjHJkfEoW2JLF4TdnyVU4MxcJ+
eVXHYyFeK7F97Jo5oLvGXTa3viERGkdMMB39YyYSZpSQdfzNJMHNo8gz1heJB1uWcq9ToiA396Cw
zrZebcwCrkgS/8PACJpB+9ML1mhhIHmSUnmjOvokOW6HQrkaJSQpuaNrI6MIB8r0Q/ofMfeZL08F
5QNClDIsBLmzSzyrBPkQxEPtH8UeO577KbaODFvYoV1it8k7AhJ/um659PNJIlXVmKKDyo7inEqe
2sQe+53uYx2i5+7VxasVHRgk2YTFC8JVH3Kx0INcVwJBEo2hDZ5ZUmSKNlxohjnTPac2garQrD0A
1824KxpjE3d2oGSFq67NUVY+B124edy5Hcx32yEpDcmDaAtYaJ+DA/7ccHZCPKfDnZgLzsdLQuoq
hhhq4I3CW0QuzrEH0K2fYzw5fUsOiTJYz/lk+lpzGdr9JF9V3kWFvXQ6vc7xlvgzizv64jfSMyS0
u1Q8C8qL+Gnub1V+HnQ1IIEa3sq3TrRRQ0FlKwBTOFlsPVAG4RbGHfcdTGuXsJGtSn5wUzquTIuZ
jnC4LYuQjTJMaoKiYz1YSUdWTRZSF5mifnDR83x2mXldvvXJ2YF1IvKINyRZQvrLF50FX906ytaG
gQ9JIIxjvtburTH5kVfFj2J+kYRvNyPvOAeEo4VkBNC9uRqhMwJimjp5SvlPLg5Fe2wWKBKy16DZ
rPGf/S9qLG6Tc5Xqbr54mHFchUtwXc9KknvwR1MzsOZ/qXwYo8s8BSbIdbIrJxKERCi6UI9o507k
rrLSuaWDgGKBJtgO/E/heV374goTfkIPMHsJfjxHfk8/+qsjTGkETvarP0kO79rZJgFoiOc9KqAr
6YQ75dUepKY/lA4CQBdm5G52TnnoNPrbZdpnKpRIzfzpBAvyaxy0LHdK1J8N852KN1sNnOjHNBJv
zc+qo4WzLXno56G9UnwYM/UMaMi1POoOOKX97LBMILceZARyPM03wHMkXefbqO33fZrWWLt+64wd
jbr7hWB0itVHbvjcDk9Tv5J63WgvprN6pBwRhD0lySZrVvGlx0W+ZT04d+V13sC52xMjhAyQlJ5h
ZU9VZ+5B6XjED51SbeJUtLYRuIFSYQXImhBwNvhMAStvk+V5iMSu1q56c7N5HBQK+FV9JWv50MlZ
0JrZhniLgDJzT0iBJ3fDk0UlmSQmjRlFgaANStJdKV9sejLlOhhP8XQy+Vervb2VVpVz6B9pgezK
Sqe8/piUUxuzPG/lm9JI33owpGUDhddsDsb0KpGkjaPRZ7rjD6m1N51NYhFY3tNEG++ytZC47Srg
n0tL+F0a6PW2NN8d4VlRwcAZDS2Dk/kxSG89GVRKCnlCYuG7tflaGj9un2t2/wgD8oqYBf27Ib/L
5qGLzhPhgoYFkGTcD2R5N8+q6j+gc8qyp141LeE2U6jo33mx7MCCeTWaXz9fy2Yhnwla0+RsVAKD
7SrFLgi6doBQpl/HNdSdl7p/ZFUThx3XOzUeD5P+rbTzNq3PeuapVghT6OSsH6KpQi3nlqtn5Dm+
ryRg9d+rjPODN5reLHtXKK92/a5x8ps0ZUS4m/Y2i15NHkAj260KKa5fuh6Se24r7zSMUR+Sn+au
2Z5uwzUtzQMtNs0Xfdha4pY6ZzO5LNB8HFix87hZ18BABbArV0uSIM2AeLxEJFoZRuY6xTFpEYaD
3qxCnlCSW4NIWIhivPhcqBbhGg8JtKhIeSjabaYaGyVbXpx6lDwnJ1EaiB4ZULH9ng5AybWc92e2
SYRFD1mjKpgr57ZqE6hi+lL090iCvN7l+1aURBtc6rIO1PJ1UZN9Ya6ArUw/IQ9+huGiF2ikc+Mm
EDKV3PlXiuzLogKWYssvJAs/4WmV30dtp4iDye/Qd6QOdxuDUOq632jdvbVCUp76noJTehL6MW6v
or/M5bsETbyoNsByvtOEB1UaahID5i15vK7oqRvlyo8KLUQh/7cIk/Rm29zkch5WdnO1WH9xJm3b
ZsqRUI8/G0Ryb4hnCru9JMd+h6GTa94raOaqcvCFSgx1cewasZ/6qfIlRE9iRVx9GcBRAyomx5//
n90g/+i27MupuZMbiqBm+Vk1+WWqpvtKmpfSr6Ep9VDpW07dWvuKifaPBZmypeHqBHjwOAAbm0dv
jDhfrH7diwh+4pKp7tD9whl8GpdAafh+PubenUzHTVVMKwPDGD1edkULlPwWNdRLiz8s7UWbZ69K
nx/Ncg19B5hQUEuLP87btRSfmUTxD3iWJO5Agl6UI7LFQ/lmy4snlI2Tb7N+4ngVeK7Hpz4rqchb
+8TOIEt1pXwmGQbkFSne2fT+YCxJmhGOcucn+u/UHFaqbKs8rasamhDW7OUoKU0wtRB0d2gDfr5C
5zL5V2SM5uX+XMyPFzmI1L2TAkLf1DSF+aId+0Lfigb5g3DRWjk1Q0Wc+QAXwBCv08pNkqxBO4yo
v/KTYgrExvYmKdbR6M+G0pNjbN3amLSzwhO0uCpAW0OTiPWS7voohxkFWaQmW7BTpNU/OVryo0vO
U93MlIilVxDnV7P+oFkjhCseVrU9UjGFlKWAaHyK4xeFq1wlfG40klBLG1/v9J0kiqCnlqnzP/Kd
N0n/LlNBzAyMCexzkr0uvUP78jrpW8zVTpV/8Lp4hcg8CUWia05Tcyd+nJebMl+PQNKbRxXpsrOV
cBHdbh6mYLI5M8UbA3TPscj8lwvCLoug4o8la4bwu2xaUl0cYijLWXhll+wKQAWZHr2kw2ls1o0a
/3ACeZZypR0OmnSlqzKpvFlenKQjBvldWXSbcXoeuCTk16qzdrz7sv0tUwyWw3vf3WuD367Y5d0t
yUFeUX9mQO/LNr5Gec9hUHuFgcBpiNRFIqke8HYBZdiCBk51KwO5XCj4HuHpZuDQl5sNYqLNcl9j
+i3BR4P4UPtzou67WOEqknb1cEKcJLiy9/TmbUnua2xS0dCLMF15zAseiD2hBUCaXaWdoFJeDG11
rdne93QwqWb5qfbAJ7zU4+PnIc/T4HWc+KbEHF00qb4qzsts+Et2G9TdVC006s9STXtKlFAMbLpr
/lnScCrh2JolrbuhvUV81RWRfNWXbT3bDKlazOBVfZlBfDjFvW8/enX1e5Mne34X2b4HxtyQlWJ2
LZ9m+V3UlSAegxPE2j7uXDvrEGenR89F1cJOF9dZ5y/C8ABiuEYXu6Wse7KDiI6AnS79pkHlH5bq
MCu6nxNxn+TrWSZur6TriqR6k1lDQKtPKwX32a4Puc0YCWpVNFKaaTIBQuaVW8KDX+BDajmiO+/E
qLH3H3njI3gm6bzKtv0UqSGzK58+NGjIIB2N57Shk22JFzbmLUyYoOYEgu7Gca0G+azvyZBkOhAf
OzvayRFlF9O+Oi9f07L3GK6DbYOjs2ArRDjJnTFIyiJIOlKaHDtIiynQedsatQ8qE8o5r309/ciU
u1wuZTD30U5NY3/onQ8ygSmhlS3xnbupdJ5l5x+RepdkjS6xwMtgkIjYUeJqEQ/GvF30kt5TDsqa
lGKhe1qW7kjL34zR4rcxK8IWZ2MqBXmUhaQiHgvV3plygeobL/EFPmSoK9UVgUMDMpa9TyaBj4tF
t9AuGm8dMEOXtV+Thzv/bWtoNKPw6yk95ep8W6fey63Kk/L2otaOC3s11EftU8p+KrO6d8Z6LYrf
rgKVYYm3GV5Ip2hn8nO8ljxNOYkvQoD2AHUZz85bUrHU18j8Jo/r42lypiDOX/qS49KQf4Q5/g7K
5ONTDAC1hdXS7KGU+G3TelQ0Xhzfq1oJC+ehjtoUbf3KcIiAli4fA6MgFUEvD9M0nuuhvXdLh+x0
zElW6QsQexXMaHPTkvEpTds1hrGNrkQ00muCkqbpSojg/8wecrBSuPbyhO6rvei9FAJU2Dnme1M+
Tea/1HH2HNhkjy5KsETxhkTbQJ+nPefJV57yGTl45ab+bYfhkifEUa0Fw1qedLSHjM9hU6KQFbsd
bf2UK6afzyeFYDAvj1Vq5Pmvlr7Yey95r6yPtc6PJNRSARUmA4nyZxEWs0DJT+biNnCYJEr2UUQP
XsFcbuTYclMHOC3/l5n61vHKzfnvQIg+PT2NZEovZpj7cb2nGPIeDc8ym1Ta+TmJAjhjvzFfvRjB
9XCJFXHfE5GZb5i5hF05bGvT8GsodVn5PRXXWadlMmEDM+ASkbnryeBSdHPDGsxpXuoLhE8/a80n
SMW+VHf7te99a9ZDTcRBMQ/3SQKjJkdnsTYBKB2fO+kIQsa3OvS1JnlSkTTsUvpFyrwb+S1zftL2
lknFmdwnxnkpH1tQ6xLrtl6IhdWIGK0fb7Cvy5+Nxn2WqwrTXwhsvO1roR4M5ANCQDfW0gHLqPDR
ZtvBybbcIL5YxWbKp2OaqvscbkApnucx2+nJjfGWVwEol+OU+iwPzDi9pEV6WEfIIt17SrInQLd7
nQxEjD3En/gICzpoc+e1m4jwzdutijQvaLqjic5oIXFN+p5UJqY21cOo7Y0UUl+RDHtmMG5Hhaan
/YumUQrQ9ENxMRTKpsremNx00jKHWp//FRR5HadXUQA0QSzZtPM+Hy2/MSO/BfRuxBHnxqyfxsLY
y0oePCAnkw0bmDZpJHnURrM1DG8un1G+XvJoOCSjdTWLxyHkssbkpi1WhZ5JMLqe6piMF+UPmfCP
1sRNMbcBOEm6/AwWb85HGCSdOfqoPMsGmbPj+Juv/deYTV+5s2hU08BSkrlBYyiZTOVabrrTuHyn
a/3szONZ8Ck9MFNszNl0ImqOfMQ8Z0YbjBLGcsams7qFLyEvrqD8+ksFv/aStPXN1tsNGIxgtogQ
lMv2tZgWQVLZ8G9kC4l7s+eIqKIFurd2XZL4R2rmu5Tkv2bd3JEhfuc1ofbG/rdpIfDhukiRblvq
16xRvgTZ2x6I1vzhXh8DrRXTRmIWt62G3AgF47alM/yIn7qBXL1JjK6hc6+LEG/Q0Unni8n83291
6UfT8iezK9JwTeegaqIXYsKgB/DFekLHxEaI4Eysnn5TBYfvIurHY90qobNYyKojoiQoggILbVu/
iFhD/nBG5/8Dou3VvyYnAjkuNCb4kzhb/ayiW1oM+mWT3J1aIXC4a15lFOuHKvSEqYQD0dB4VAzj
I06X0M6jpxE6crzW+6GTt4nK6VupVwZ7TIC0UJ2tM5Hilq8o81Ns5n406S+dhnwPLcbVRftXy9Zr
HKv32CZlU47g3RBq6xmytE+66kpw9uqWWvGXStJNE+KNwECcJvly0+T0Vj7wNdVocpXXH1YKEzFX
xkM9pjccPHjMrbCSyhhWfHwxHkjWBwBmjOYNXoZdhdsAUdx6gRJ1nCTI5Ys4mt20Z2BDeFlZhxnp
ZwBgEbyH5KomFggwushJ2rCF9yIg+SpRs2Fr4NMW7ZOkDIGWOU/yjGg0V1QH7T7K5w+Fwr6pexQY
9ZAhSZIOvsMJdLet5FQM3bOh0JA2iop7W7aO6rwydFQ3szMEnSDGhyMOPeTGYvIx1YuXWh9MdwSg
0nbmVhAJ7aFRcJ/hqPCVsXy14/h5Sufa71T7UPfFV5IiHPeVh8vjpU7WP2Yh//R22dZAMAeNYGVj
gE+uoaXlxiuxfa8LAY6kvRcRyVj5UYo4cTSsHaamUH9Fb45QnuFnIUrnF+Lm7lORnMQQf5aiw6s0
Hzvkz2iWdnG9NhttHDeRihTQjjtRyUT9jcQ2KudGjeH2RX43zDvcS7ueQG0XFZSZvEYM6kBJUVLo
JCM020Q+58x21RQzU4akGjfPBLW6SsMdq6RhB/gZvKxbSvNeytUtXkWfnVPNjQfqVCYJkmofJWn8
SAvz1toMINQ8r5ALUdJo5FiqvJC3R/uVhv1EfspSH2rJZFRb7aJF2SdIPzZh33NRerbzSIdd0fhG
OX9Z1WhTMTqPp+821UD8bocpDmZCuFJuQJWxYWEXXmWepo76d42J8JxOEqlmZVkCRFIvpjFcq6Te
zVP5nOWoKVSa8VhuRkV6KtrfFIoVcZMctnYezrURJFH1bC/FhdNpq6YjliDtvWMkI9XWfcylbVe/
Wuu7AQNeHq+EaW2aJvpnQyGrDetFqE8YVM+xtpwI/DkIpn0iM7EOFNCpB29drOdWy4PELOGQNvva
JCtxnRkc283eWpZtMdSe4xyrmJRvbfXXpfcH8rMjasHKSUNVsigOtX3Wjtzxuj/k5jFOvyCfebLU
7jWoZ5Jy7Z2vailCdcAdwgAiSTSS1CmyeCErqLGZw9zM4fMgmOgvD3TqyHSvdt5kRsQdugFCNM/0
wvqKvh9I5a9szdUrFZBg645mE8oYGOTotxydzVzom1aTwnKkGmmroCKiE3c+wtGEhQctPEe9e/RH
NTclNT8/2p/W1J+FhPFrJHu1s06y9ck00XMGBtFrvsUDhrq28HI3f9SPu065qWW1bflLe/MlJxDm
4ZDuytGT88+8ujfQ/aRF/9Dm4zLy07bMGnBy5nW+STIGj4IyukWMxD3F9bJZgJiI4ppWOhW0hk5g
gZlnutb3VOyaG5FnnbGTxJRp26hYcYtufFEHri5F2s3FvHeWJMiBQytSSefWYSYALbbi+dKOdvlh
o6pDX0AFxYuiHOPiWVmLUKa102qASB0SeyHQSmrqtGJAQuGCp9KtehV2H9whwSFONORSufXwbU43
3Beb0Xx9yE2j3bmGPMIIdI5OKW81on5WJzl01P61TWJvxaE/frfKIReG3xf86fXbYtYTy8qPOvYQ
7FdkQyZsLdGW+oBXzSx9PEhfSp68wGYOqjQ7Egt8KtckMGbu+y7aVU4Z2HHHsPUvZi4kmmdz6r6l
uIdc7FARZIxzY5A6JgMY6WDbI29ujjfR2dmNFmLN92frVe/4Hbi77dTayP28iSbhOkq50zN8drzF
Vl7QqH8SNF/a0OrRWJQI/G+DAfFRuZA4OvVI4QQESwQhAWD0cQIcsYrt40T1idr3Kej/cYz53OLH
to+PMmNqjHOx9o5RTRJvk5Ux7sv8B9Js7q17m82flWkl1LHDftHuymL+cULuZaYMfSafRJltBqZW
avmsiD8Tz0pMOzNnh7byHv4Gpz85OdPv5ZXlf7d+/Kx1va2WKCBMISiMa8TAWry0UuzNUOcQxE1e
rqFZFi+VWkgNqnKbpeoedfKXMrSbtDZBY9W4aaexRcBU3iriz8To3IBTPEbggujV7k9I6ncxHJZs
ZjyVIKgmIuKwQFnLcs8ivbQvDAAE10K6WPAtMN4fRTF45JlARCseuf40+v3L2hfbdX1MfeZDBcph
0RSvYDo+OJxEWglM83EjjkhrnWuVnZ+blGC9Mt3GKvNmS/xluhOUZru3mYfwpA88gmXt3McaB377
waN+zzHkNfy0KYNu0aavZq/do3nhtUThNhLY3xG4htYt0iKcJvJg9VtfvFS6JwT78PztqAyHJt6m
wzGDrcdi3epsczodiCDsg7UL0R7HJAa1J2+RLyEKcFmL2pMv5gRI7F1tb+b6Xk4yDxoTKv291H4N
xiP23jSerFoJUEw4v9LCG9BDBxmJ+2mYv1eixJxgVj+V5ZSYm4mhCmNbBsDLk8LtbhHXjC+SThCI
g0lJ14uFWnvTcSpq1eQZX+XyXqCg9L+yfVyzEC0AkuF41KYQ3jTvUlHssp7MXg93Iz50gpAZaS03
FUYBxq/VeJWU0VWKQ6T/6x8xzmHJxC41k1DE95mMHQXnbu3FRjDKr7b2NWe4HNh3OUsCFLr1D7eD
PPkqYWSlM+5idcXdWbzb1W3gwpSqKUjti0FTadRbdQ7j+KCV8HX3COiklgd11tAQhvoke5O9XIb8
SvXl6cnq8wBHFmPuf1L3bKZ/9fzcGmFbh6l5M/JzCxy9dFsAFQubkD8SBLz+zSxDSz5RGpbrt120
3jyyxje7wxQW4L4rxMvmCnwmK8EeEi48eoq4i8ajvKuMnzSlLyLNk5ZCItC8z8P0rY1wd5IC9LAM
tQcjunXGjnDnwgZfuVHbDzpYmRyFqK3BX26gpQZdfS/q0KpfLCkLMIdV9k6t/Z5psO2WONUkiSln
F1TRbZ3/LJC7Tw19ldWeC8OfldcK/yMuK8s6LQRlJ+8FSD5ZBGqNtflSqPdhDqXuNuafKxl7GHFW
caqUQ1N+yr3uA6pJmfKryZtBHnNMowCzVH6b07BI7VM5xTtTeprKTQ0oDx/WE1Iqd40XXWMC7EBw
OE/jnKHab7k8GbVrKZVVWJn/Zl2EWAPdod4nKBUFf2hAH5IY6mSkrjta7Alc2fmzMr9jEBr63Zi8
OqvLqxUvp+6rEqyvHI0pHAl5iZQN1Ihoupj1rVNDrstaBEOd80c3ZbIrpW3G2zMg2783b1X+Ghmc
rN80OjuT8RkOkwgHnraNJBAgKC/XPn/iSbHYOXC0C8Jz1mz4XEYWbQqaHYO6TZDZF3lZfbI6RHQs
391BLt9UPl2ePOf175gjpjO5eDKaM6AlLKCAuNRdJnYDCJ35SYnS/bIELRyy1pu4xJPJj6wf7Jqp
tdXSR2ecoUMf8zq9rpOnFrj8ZnHQ+NEdGoC8X1wG7IxEm9TFTlXmgQHoVOa7yg4K98f3yCUT77WK
q/c82zfCyYl7wmWUXCC9eEUufF6choTzPNDGYO62QmLptzr1y7OGAsZiFba19T5LQfQ41gSCQ3ma
GFPL0ELFcXBGn7D59eeRup78MT7BEB3IKe4aFEhiqQHDPi39FoiRO+uHx5OFY8AXj3OvuROxw8FF
XYgDXY39ZMHghm8kpt6XZyYPV6M7ELisSW8CN02t/2rrDjtHl24qK6jYt15s36YK6+OTMu40HBY4
AhO+Dh6Q3H5S4oNSv5Zj4g3mOV2+s+rYqcdyjmgYTrLOMPkbtgnxUN928lqIjcqEZnIT82I797jY
SIlvIpWKv5z3/8F/Iuk6lOStqbwY47HEEkWh5bDKnhAvJfZD3vsLRrecUmlwneW0WPdUbKmVanNT
Ta/peBT6vjI+i/7DajZTfMmzD0PbpBFNd2BYrwuOGZLyy8+FJ1MP+a+IvTbz6DnKd469w7VfTOT0
6vssOU5kpUr6FhKytyrvoj6BkvH0yMOws9i7Gks2+xD8x5PVZSPhmWynPlAzF0WnWu8VAf2D/C0v
H1Z/WIyT4TAZvSzLj0i+oG963J2t5ddOCC8B81mCNxtQnXycZDJV5H9o4iYoBtur6ZUoJTn/jIud
tT47PDT+4FYP7bglPE3P6IqQMlCsps6zOP7W4glZa1qPo86GAmPl72wYkFO99YPtjodxh4p58kot
QLay5KA2v82YYTn2wFG6lPG9bN6bBG2Zic1Urues3rT94I7ohhzQTvwvUb/Ib6uKs/H/bXTImZU6
N0e7rjom4QBt3pWS3ZqwIly+dOt7zGCKtLejmiZ+nD1HtP0p+7zl9NXTmsV+XuyW7GTGW7sIyxrg
5Pi+8FzP0Udh/wr5J9U+yxZPB51aH78NzYfFUMZ5nh+rK6i7eH+IYdqpfTjHZJG9SWq6Z9/Jk8wt
jx3+dRgJtxwrZ6fzr5j4Qupr8sOQvH/JZrG3p2rDldxPx7L+ogTyDeNzzd91hqsYjMpvAvZ95BIX
3beLOZ3r7dqCVqgcPzIus6lumCbiwOcOToYraIGNMmPVXD7i6cOYpmBeZ38oIj/DL99rrLPmq7tK
x2G9VhxcC2ofBWChbDKnxYHFfFDcndiigFCD2NaCGj+nRRPVVXgUjSBvzg1+cLwrUH7ECxjwC6OL
WrpUALFBUSnazSSeytJPTC20d0v+zngOCxMhVftnMy+ZgmVgRTwYGFXhybewAU1sJGVXs9z2OXsx
T05206OLObziziiyvabczN63h0OLrYWx0MRxyaHIjF/GvBTEnLxpfsw6Y1M5L+PIcpT2p/DTIOp4
cXFQ+1fc3pgUXofCw3MbrrPjgoPX3cH448tLsouObV83g4GHVGgf/L3pcYQSgAHIic5R+Rw5N1l7
HoydopyF+dQ1b6XwY3sTl+/6eupK3r8gJbwe9hqbCvmKn4EGvamPUsy0EvYFSGKZy3mrLn5j3arm
Q6HojB1oQ+CFJTRHJshq449YUQbuYAUzWmLtp+FsN90uG/6k6XOOnxsE9JmCmA2MPh09XQ8mI8Dx
kwubH9XNMybFsr8Uz3oayM4xNd70kYznMdnAVHLXXsGb9tczEJ7sZx4nPFgtvyKcAippdhvO+YKg
q2K89th8dKvpJkvPzICcCvKwhwGCSSpDh+eKJYRUNk6arW/LIZTZwFEowX5lDHzFv9FKHjQxd/1S
xKfD9DsxtNAcDnbzZiKhyEEV+60dSDRgFIRs1iLB6AWm9RmyshRWynWpPxxE+rTDfJ1dokzzR8bQ
CjDnmOM84dZY0Ztfh+RdfSv6DZBFN8m5gdWQ0OUsvzY9c/nhdy1fp+UTVlmHPQ69J9ELVISz1jyt
xs+ShWI42ebXYy2qfxLLF0N1L1ne9WVnRwE7QvHjnmCMKi33lIiFhIbTE6yzgrDnSn0YIXDRqbtx
Psi49DPtgBPBmf+qgWGoRCfbBozSIkk+pWnmoVZjJPPpdfIJG6On6NsW7T9lsq7gvceTGXdnwMwO
ACoVNN6o3XGUpclWwmY3o1EDe3Prx5wHEhA7px7HFvCRyLzFykf5H0fntRu7lUTRLyLAHF6bodk5
Sa3wQkhXEnPO/HovGpgBBh77Wuomz6natfYu+lc4ih4GZ0z/8uZ7adnqZXwnnFEyg1605F7oNsqA
0nRSK3ZvjVx/VAs8FizP6pxO/pkIEdNy2UvY94yuUsvbmtNJxNmouGPiJ/WL2Xc8MQep4tYcqWDU
ncH5NL7hIphVV1zekAW2qPQ8e4w9C+UWodjVvl5/6stZsNB6N4XwQeqHzM7ogtorSf0u2cciL0aB
WFRtm/orTS5SfJ5VbyGQtR8+8CgAK+E1ItC2QxOgocM6xl4a1E27Jl87oIrvipMo/5Sw+n1y7FFA
Gw9QYzPzGLQ646/0XAZ/CXWflGaeoXpGdVVgo5rpi2ND5x/W3DHkbN/LSKPoXstbl/h9+RqH7kxo
MI22WXzINLUge1H9Ykh/cnVtrXPMGIztil7JzusYDx0bpt8C9A6sCEz5iHPPb3piZxb/i6FuwR9T
ncf0Fx+1k8IoL+dS4gz9UIWjGpcO48tY7DENSpuKwzKLZzsz0GTQkgy/MJ8kVaMX6nz0cfOqTP/y
6G4Y3zAFGyu4mR/4jPTQq7Nzs/yGNZVAw+DVjovPDKi16p5hxPXNT0HTby0j9WPoCFzhZII+2gF9
A9OLN9wrnoDGqYFAes2uyz1moU0SOws7WNo/lUU0/U6S2VfDJWJBEbbngm1JZw3icyU4pQjez9FC
rnpWhfTaYeJoDGgRkCzC/BDPnIvjj7TsFhIo5mOSnhs6HGL9Q9Me498k4pH9K4t/rOTZGou0S9Vf
c/mM/mkQErKwy5RPlgR6Wp4c1W6LYc1t1sf6DeTTFO5C5ch0SyZAZd49kuFzAChSLQivLauB5vkS
T46ue9pMUmiwjVNPBHeOxy3HiiT+MT7JhFMg7GvBnoYHbcjApLpZzn3S0CMea6PFVhP5fV1trSR2
k2C2dbwddAeS9KuHJ4O/hzWTzK8hdy+6zkb73DfnrR6+9cFTQYQuDNXV123yE40ARgnPWj6zKmFo
/aNGh0E6svrQEalK4syJB8Ze0XCKKl/kF0rTQ2q41nJS9Jd+PFjVVQwPAQON4Kndoee68V0X0Nte
s3ZdnuoVEU0Xk9ovFSpqXfioTwqy66P+6VhkpX9Gw0+p2DN6D2uaTiGQqwRT/aQf6Rsbrt4M0EXZ
8UmBhK4HZSB+SvpvUtEIM6axteFpVD+N9qIku74Jbb3fV7yW8rYIHtpyjjrfSlB4TxJjgUClDFm/
YoW792EMX0n8VQLGDQkHkqeVHtiZHNi88gySDdaFZjut2YkRx7orkZlueCO228lmntwi9Gk7LvFF
x3MSI7ewkYHDlKdjLnf0q9mE1cvp2zvLFTf19LlwP/HpiRzU6alMnRZCNmUgqz9o8YbgL0VYlwdk
tX0QdJ6KkZznyYq8tLoBp6Lo6vlhic+B8BaVH8LgoaSp6SPKMUoVn0PGCOIhirCOWw2r3sS50jiN
6gXq1VTPg+S2DM2zWzvfGYsNcc9r9ZsC2A1s3ZpXbxMHZDLEXtD6VOKazBqd49z9sqnDb7jdG16a
pUeW+loPQCJ8nDJG0KufZckfhYSp1KvoSWObfxrRNyt093r1bSKxKqv1gBGEXRrXguYFI9imYsXI
wAUFjtF4gnmse/Q+PyfDsfcq0F0eJSa/kO1J/yUEEDXdLsl//y/aXiXzJcpgY5GvnbxC0ObMJa2Z
8+bPnJNNz8U9sDSnSJ6qgpnp3KMKjnw9UXSmr44YGEv/CECGLDphflZy3yqvrXAZOKaFAzkG6GJH
uaWmgPjVOO5xrR+mYB9re3N0xh/Z2PTV7yIXm6xLWRCJNId4TmupQwGnz5mpRPSzzD8GYEBPMZnX
R1kBSp18QA8MzAxTeWV5KrdteTXoMBPtJ0SrFhPJFp9zek3bx1j4rQQS6QfKrbAgIaxbWCobIWHF
DLdgCus69LSCdekME7TpGkEC3IDdrPlT9N8+fNeWhxYO/PQd6AuHH6qGEBEX0Yp2IIWnMLdj5Hec
YOxVO0lPpkspL1+/D/m2oFjofAbsAlC7DBWK3FN/13kFq0/x5GLaWOCBNnH+kuqubNlqemCQMGqM
+UkMetfa02LcomWXhqfKfGb9vqR8FJwu+qjplPNp11jKRrzi/uK5MK/MKlmmLGfbOZg2Sn8ehD9D
OcdPIcBVg9WpAY1hHJqoAGiMzauWu+acgA5Po4sDjcbKbLnuNgVbeU3FZx5XvrSI5V3CjnqJWc7a
4Vk3BvwYikRhQwlmNj7DVBsoF0s/f0MrP6v8UYqrsw+Hg9sJHzpbEYZtZNJn2MTb89AsZBrcCgAD
7kk9Ogkh8PYvAQXhdAjxZE8FazYQ3XV3ZqpYPYLUxIWERf9LVR7VtJ2ZE2AMVBGusSxBT0EKiuMh
LHkvIJM28ykxX3qGJQF2Oeq6+hWCR9Ep3T5LbFHVDNT5J6bektGB+G22VSzIbnbzKueelvWM07Ub
bkPHSEY49SlHoNMUd+Z068oxgfUiFnNplrlFO+IrNtF8jIzPRPmK1LeWDdDC3Rq/5cpHxyUSgNVj
IIpEqap4hKllh+ZTkh9RFyAw2YwBEPyAb722PpAcihPDtvqLypRMi/dFvWHxLfU/OR0dd5v8sJiB
x9UOAWPoJ9vQ+Av/KK8IyMg6uOWtgOUpZoOv8ughJCWJMrFrWKWEY48lApEXZD+l7GHepdSW4Mf3
xsMA/hlXt/Y/cTjV3blkAhjUv4qMWRCBlCZcZIKsAApvQ/U5BhvK1lz94ePa9rxOuvmvEtxkmWxz
rKDHb1wiRBYs0mHsX1kt7EDC2LB9NQrhR/uVNtc4P0/ppVi+VQAHhUkXa5QZuCKuGAetvq3x1TO3
MctjVGiX4dDCqSB9KNgMr5V6N01Ks8aXtX3VusG80TumuYMfVtch+h7SkLtt4I0e3AQUmZVsbJr9
0VIf58ZgHlnkTYhAfg3CeTMyaIzM0Svil45Fx1n+p06HWjxGGZ+W9VHPZK2ZMPX7PGUt83tbVm4+
nqHoRZMbYxfzzpWj35ry0RivabKdAEcyCa9+8Cz4EazsLMSntfNRd+bAanIny+6zhIGGPcc/LAyH
4LyJAw53Ef/QIdeNTVDxxh1TJhTiLl9qCisTX9ONPYD0c1V6jXFyIaPbOh2UfGZVtcly4pRMhm60
BetFZh1jfyz0fyVVOHfy4gociRXmjp65QIeuppCY8Sw5ZUAz8/pPHl3gNJkOfN2M1rety8430r3d
MMntSiVRbvI7DZCL340OIXTiCi44faNoEpnbBv/f8i7vX68w6ZO4LrjF2lX9rxiTtdot15xONA/R
9JXjVB9YklhSS/aQfi109+swvczK6FmZDIFlp5qbqHASwY84fGvaS27cdMhV0DfqJbSx5s3g/62v
jEgGkArGo4vTNxxd9X7RYyerqi1L6D0B3oIlg04VnfA0+WlU/9Pj/Ctojlr2yKaTjszccP5RLX7A
r2jqb9zNzPQ8Uz1k1EOtj9o9iC6hWkX4R0AmZQOO6BD57BQs10XmqyQ3A90jOEjDn/pjzBdJ93TZ
bXM8DHwqv9avNicsOk63CdTxfKP4UxBb1BdyD9uUp32rD4zxL3rjS8qIa9rtCnkn899+8sIEUx8Y
d9mkvlWlOImaF7iklM2UseJwI06sWWHfIJOaGEctZ/lsJ8VXl7BLljXVOfX6KG0KeT8mn0lBggZc
MueYup/VJ9uLtJV22/PjtZRtmroTIeF2BQivWSIIHqf3rttpim1pR+ZDwfBtZtciRtxkr1LySM2L
VD0Z3gHLqvplFB8cHtJEj8FXcLDyazPc5XInDR7joypTXHO4InAr5oGPOIjJ1bg3gK8R5tel2xsi
q2LPA7c+8A+zGxO1Tk7/jRKGCmgx6PGQXTJh7erJYEf9RW/PKSK71F7i/jSz6WlAaMiTf+J6Jh3R
jrpuvWM3XbxDZtZNqhmAjwKb9PJaaB+yViG6pTCdxB2kb1LCEnf9H4NKmLGPcNmZMHFYKhgcHkJM
sAQkmJ44Prv+hOeeRSgMYd6rEoiQU0/V+GpvgnIl5AWAjzGFetWHm5bdQqoEWX6o77X2uoxfcrCR
a3eghynvUfayDmaJUeX8VEOSaliy+R1LgV9oItPlt3p6RsV9DO66TF1CA7nr6sdMEnXtVla/6Ucs
yZslwtywWQaaYYbUAgQxFNR4DRC0C3fpGWTCFmS7APXVvKXSQZhPo8WB9tqqqlf1l65hH1hG0f+T
mMgukpcVv5monDoN3Qv5HyL+mCiTY5kjC/kqO8FlGai0zmYJB1l6LeVhrRq2/LfKKvLsMxfG9pTx
OXB2ZFdjvCeSM4vXWL1UbNM0bYq5pGiwt7u5AtKY2GZnJ8oHZDSZOvVQO8Mv8RA5oi8lTQ8driLp
VDz6UvUmYz6sg10bHQtq64jogqaNN2rwomuuubC5lpFn/G5x6szzTSt+8KgTdrKAuzEdhaqXqwtj
/7qMgMufeenJ5jagRuJ8brk2VvfOuZC+yWjAexn2x6Y+DT+LNBPFtOzVisCL1fv75K/4LUkILekP
OtxEAS2B5xsPvImSHX/Ap/D8a9w3wWtkHUS+IG6LSN90yV+1HlG85U3ym5effKjMhYvws0OGS/ut
ubIEhI2X+VH+nUsmstxE8KMKbKfIsPmVBDI89ky7GDHgXEJ52Bu8YSpq2q20OHw4rvBDCV88mQRS
GTPzVU+qfUu/CwiWjXyo663IS9fiWy1lHx9figEy0UDmVin0uAS/FCIBgoeW20rp1ylcowONPQvc
fgjPISEJ/VD7ykj79GpU/5RWd2JOafSNCSli/OJtI9VCUf+YOdT5wSxAHYA0eFMPCFdWss26D7gR
+rUp8Qp0v3I/G3uLcQjetFSG1kZczV5LxTPEu8EvkhjQipe+R5wmBynjJhxcZg/yM2q7g2V9Stlr
k4oIbInXmok9n6PoUtFvC7mFVlbbkdm7jXiJGxKLq98eYEByFGOXlNDxkAyQhdnAlbk8E/2ZTNcl
eLcar8j3YfvsEsrH8hZ1iLDpfs0RSqpPkfFEUSMLdN2xw3KYaMfG2FdVzFjp0aQVBncaFvFhMDtO
nkr0gpfaFBmyn1shdQzxUi3wU3fQAKvB9XoNNK9f+wz5qvxf8R7F+GXiaDJ1+o/JVat5y0zQTCHN
6YpAb2l532LjKaPGzRIqEb/z6BrJmxieLWw3df3bLIeATwCdIDiQL8A/pZscPBoRWtSfiHClPQeB
Hyf3CJ9cPrwbzGcCcBf9acIqghFjp+SCTSl20k8hvMn1Wa2f5nRLZ68yd+M5yU80MESEjLFHQH9Z
/hWwVGW6w8+IyjnmjrzccnIi1d4VcfCwCzDdM97KWl9+hTtTdH/Rt115Vyc3l2j23UlhVNAiPINa
lsNXDpESFg+hZsyMFK1fGFMhVQ6MOPbF9DtD1Uw3EhXkaaf2L2P/KRdQMF+EhgWZr6Bch/XrqJGL
JC82F4Wrqe1OV6+T/iISBCFaX2WKMeGe5hQTk6vNyNd4Xmz13aKrs5o/4qY3lfmaVedUBZvZKdNP
HvirOUWbdUeK/Xn6tfDe5QCh/Bvw22jnYgpoOICM0r2MVzoNvyEvcsoIHcBoS/krWIDf413JQN4L
P8H9o7S7IvqGhI2Ne7q2N1sCCwL1PFFY8wEnyV8zfMNXpcVu1TnD/DQRMIJqFBleNdF/4zHFLzpk
l8J8EcdbwGebA/Kr4PguLCvTHSY85LSNHh6YIHYt7dQxmkvQlBuWQmKE/+xoTSOsD0PR2QJxIFF2
jSH9pZY4oXdTtOXcnclKG7cQ931yN8ID1r+4+haMfxpDbIBBRv0qx3Ubb6PYrmNbTXxZfcwLhWMH
P/Cixlh+vf6jYgeefJ3giDvIEnG92XoXB8QY3uqQrmc3Kz9KiscKmhUBHH6EBrHPHm10GnqOEHIK
gwcahmrUG7O859A5FfYvL4993I5Tex26wLGK86wrWPf/YKG27VhBcbVkx1l+w3U5IPUv6d1cMfX2
U139Up9Kvcq2KjuRka8DlTv8p+mfFdFDKqmwMa0sw5rNTAGuUMCkVFE5P00nio/uN56ORePl0DXD
R5h+jJQcdXwVDKaok+yVs8zvh8mC0AHpo7nLIUPhZ/vIEpjko6HzktJzcvmpvSeIx376FITS5wqg
mBc5VLotTTMpI03wK6MiGXannPWF59tvdDIpvPk7XnyZlajF8kmmisDcfpy+Vf01IstyDj6FBLuI
cRGEo8mOeOrYeRsPrqB5JFbHuEXUx1Ie0Ehn1W/5RZR/8fhvILJEpnbNxsOofuTJTprfA/JHWvUU
Sk4CIr22NXY/YguCHDOfJSBlfVmN2Plf+1EXk91AgDHAkvuHAh1S8QjSdGWxu+gnVT/Pyj413vOM
wYIP0w2uoLyi0QbFpSsc3BsUsY6AmAxXvvBemhimhWfBlNTgtl9Md+F51YthozCzIgNFMDAXoAq8
pc2LaiDCfS0ZERDBn5IfRe2gAiZgiR6gCKNXfGHK9JSVQ8E+PRRiOXbXZrph2X100ngxUt0z16/z
RymP7arHtQeclFl0V7CCyRQuExVOymBxDu9T/ahSjQL2yySJqtyu6H1Lz93vQUwwAOchW5nD/aR8
SiObw0no+xYBm8lZ6eZLgoGxzN6j4juxblq5V9/DzraatwgFmXRJFTctcoCUwzsDGcp8nhSWzRQR
ObgJ9bvY7ca2htPKuKDpjAP5MA7RfhiQizlr+9KWABJXun71LHZh7/SiPyuekF6D8lnCW87qTcMX
kED9y4WbFwcBhxbJDaotf8uyL9HGZcElBf8thAt9Yw6pLeBZa//VxDsykS2oC4D4GDVcrP7ejoem
PXdsibfeyWAyPrvoli3itjHYGAPHRczS2Dn9mHvmzA7x5bCIR2n4qYV7mbixfORjhcDu5y2uj03z
JazzjwF2FuEPabPnQTCxrWmxY9b/8sDVRyqc8FeY3FH9QTzOAo+d9K4i0XPR4UTSv6q2NjrITY8A
ob6nsl1H6AqvGVcE+LmHiUA6qQWhYK+zAkNTPQ3hbSBmIQvvZnvFKoYQqQ0vzUTUzzM1DAROGoje
nyAbpJGkBpxwoeWE/MlggusZSIQgvhTly2gfRc+Pnp2G9EQ82Ih7PAv2Sv2Hq1MXv83ZIR7fw+Ul
954kWA6mPb7Jn6m/xOSWDc+hAky1XibKMkH+jOVqq2e3GbNdB5Ub8aMocmmzd45x2WhXK67IHNNK
cPQ4YrgtydgT5dcu8Nd8KJIvl/cZLbOFW+ypXstjMXmsWgCmvsjkyhi+2uzJ7OcEPxjpIVLPzI3w
8X3XacWrxphYMx2WPtMB6uqp7E9j5Ez5Pq0cQXdD/L/iAb+hWn62CJmp+RppD7P/I9ihMq5T+QBP
5DCo8yNXcpPwGrtzQ/l87Wv+GSatJPwMs6NLQMG1X0THmve8zXMnku8qbPmSjOtFVEX+3D2K7gGv
7sjFsa53HZtDbM6hSv00s9cwoqvZZJKPkwE2JDfuw3RDxDcXJzXuuXziiho/dBlq740YKrt+MGJm
pMEIM+YOK22cZeZS26vlvPOBnlQJVfI+lA/pM0/vXT/Y3Rv7t0aRT/Ww1B+Syd3aT1ss9q5kgbI7
C5R9HD8giEp+X6Qc5uPwveZDozeLeNVaQO0UR6sMXZ6RfFRYygH7HQ/2h34UrW1RX3qw+Th8BP0u
kJzCOGRddyW2zIlRjOLQuAY5gFmHt2bTygyGt9i1axVBavFWLn9+NkYIan3HzyxmlD1e2pDSvKl6
N34dzOExlLyC6AEL07XkLCc7sueC4Zfsh7YZnD6GGwyZ8J2E5ab1BIzld7G/TSyXDw5a9p0SepJN
v6V2TSvuaKSkxjMBaDqix9y8YSA6XNPoI5jfOxB2DqT3OPptVCBT0hZrr2qdxZqcurK2AqWf8EGJ
YK5XJTbf1B1yCheRwQ6lIJ76EsQGQywT73x4CUmdfEYxTKyqElJ2gz6iORZAZuHDpsrWoW0a7W0m
u2OA7LWs36nYL0wxzOBnFN9leXZDNXH0/oNGea5UPIbgJSRERbAYKiJUFnOuJntBc4dXPbdnvNzR
HpcQom2VOVzuFSl2EL8Sar753ZTuuHwj12vDjwRRMbkIfvRPqbQv9GNNeThpr2N6mAV/4guSZ9LB
JCYgpUaI53PR0ltaIINLNu/e3NFK7XDvvY0iwlNHQWuQBPVQlVPFuKq5CcuJSCObphpjCadgEXk6
8S1kKgk1y1fcgc9ghaVVNxHX/DriGjGIXUVkn9L4zSmzUBFIN2p1rpDxuzUuU3ZWNXYBJ+zUC/2c
YkyXv2aDHBTk9w5iLj/J1cag8pqhYUET6i0PuJqcNXEX0vtrqU5TToJCvUHzafVP6TVO/sF1C6Kb
aLYYvivNR538qjH5oeeWiQfSoNw9q3pvNQe5epG5kTH4dwd1uvIlk6qgWuc17WRkXm/ZJQ1/jQSX
ow43P5XiK3woACOaJ1s+waqBACzoD8RhkXsoHgLtBPFMRqnTQUNx2qMvrMgF3D/nS8V7wG5eZxqe
WFTYWvZI9cXTB8tppu5V1r8xs3mLhiPJPM+hLah3FQ5aLbvNLPTOPIGy8fcWssr0n38denmcB0DV
5bsBzFAI/bU2K7sUGesExFtNTMPFrSo/8uY9EZqd1j3xZzfxR1Bo3FnQpsZtMD76GBcnmpQyPGb0
WHJMYWml7QIuICXnvv0Lk8VtgepkCgMowSmcfSVRYbGjay3ukc1cwUI4jOjWW1sgqKICTFQpz1Lt
M813fXltmlOI9SCOue2S4jXD/m9hwKslTwiuGfyjkrskLyOAEUuxpsauW5rxmxUaUov6nOTIzlZG
jFC5KEDj6+SNSrZKP+zqyKuZu4nprYAjHUhDwhbmLcHfPBFY/GWRCMeokIlte+yG1MnaR17TjnEq
mpo3hV6CZjvG1WZk3Ijjgcyk1GGbLBc7uFqiM8diMIT5bwwqiBlMMKFvcCAOy2mZAtfUoVZQMJKO
M4weB2+TTZLvhrOYSDr9y6rT7az+xLpO2SHDv8Atzl4zMyrRF5wvKC4O7sqCKZ86s4k7wOWPdQoJ
dSJHQccHy8IXX05aRDPQ2fKEjcxNwLuK6a0sVH9J7lPMXJWLI4X/wWAAXI11TNZsWcKan65IbP9C
PugFzGyvKhYAZgbf2n5LAZkHTZtuGFckyS5nC/hsee1qzH8N59/evGGwwmF5CxrOQSa35JOpxc0S
PoTgKzePZC3a0/w6BLdM+lDrj4bgPLqD5VwU5yj5lOVbRXR8yAvXcOvNEyNIhiuUI6QUEBs8kkO7
oBnWMovR5zd803YivYjZQ+0+l+Rdsk4tY7TZfIrQOow8E0bdWh3YITGfG5L6tzLnY8S9FQaYhXQk
l2Uxz/lUbyNUr7g9rR78SoTian7TxHzMKyUbJQdCiP9ZFTUjGYUFXTWJCZtGuogNBPNtzPrNOK43
GNEeRHSm3SUyq0PQQAC+J8DybLy5LEJkRxF/ArXBkCd+hmY44BPrMKyQpkzKmOzp2C8qTSFcZP1C
x6eIr98auGfk0p2IlmeuYAfkezR6h4JJ31KrfgAAO8Cf6Ma/oWFE1nYhJ7ZyLMeawW391xE0Z/BU
EFXGRa0yEYyJsKrdum98UeZSBVScBoqaOADN9LXmNCZqDcXxkJp/CSnHWVs6TfNWd+E2ru6msNc6
f5z2QVFdYsK1O74VkeFUrdC8DrMbkC0cN5/l+qOvH0bbu7OlcxcUzMJ1C2J1basIbiEl2ZL3lazx
RXSEwnbDX64k51aTfgVopogQZwAVu0e7FMwXRb/UmUEcDRcMmSGa0gGeTnipeyeDRkA11S1sdB7X
XtThvmPwkRAcJcc/OCM21VozRfDpO1U7yEwOQFID9RYY7+ZwVBOO23GrttmhfpepbRYGySXG187Q
7DD9NIb/zVp+ys0ZU4RxsoMQDq3iVMTsGCmp2VRuoxARDN7aC+EA7AbggXjkKReEn6Om6SbzwmVB
UaT4Y6x5bKW1N7yp+jUeLWbGhOORpDduLRiaIbdz9V9Z/ixiivt/IYPQa5gst9U3NONZSN4j6HPh
w6Skoz5rTK+H8YX/jEPAIoaiO6nhMTtUHZFAyl7sHEGTT2L4JTKvrqBURBuR7lop2oWFBM+CUR2N
iFrs+5DzEhxvkchbTo9aRGQ9oqcIE2hi2zHKf0Y1e/30R8xMijmiAVBDjmGub/zqkXIW1O0g7lkc
fEgLA8PVSOWu8GWv6WAEB1CTmQ2JldNd0v8pJekBiFXxDv9L232zRYzkzolR/Z7gFgXpcBofibzG
sG46BfFNc7LQDxncRXh/HF6C7rZE/4z5SoEsC2+JiZEICcSEismG16om7UF8LdOEsDFqLbJyVcsO
UQCC/JiPL5acYsyjNAdEkZ2Sp6nlS5Di99rkOplXYBlQ1iQt1Euyb+DnsL8P1U2tCe/jd85sExwA
i9ymM7DDw2qrTMzRIx1Fclk5Olrv4ARJoTgKE9FtGLyaAqGBsiNyfgvmQPb/uEkQt8hRiRhWcGSl
LCwgiSrapdIu0nRij59TAHxGSidTK8YxPyrPeo0foTRaT8Mi+Wka/JvmxMlR/qb0Yel0nyOf1gP6
teF/1YGvildxPuTNfvrLiewzZ8GuwUXWXpYpm9Req68C+kNTrWNZwKBflwWkg7laAFJzpmlKBl/C
MDQg/E0xqkF3TscfVasJI8Y4cDBklbeBn/ZfWTGXXnPLMirW0WsQtdR8IibOIUISM5ShGZsQ81Qm
Lq5hDttUop7aRktOziA0ZevOFeMT7AFrksig+eBvOWhgKJY7Q36NQfdZfu6sf0qOmFJ2+JiSR0dK
YLitu9Pc7wUTPWmXvxbCWx9+rx4D/lMDdCluE+xzMrNaomGWFyH2QDlDZj8Kj8ANn45Z3Y0YdnLK
CfaMEerRLIjVUgi6krFyzOBIpSDeMHeeAmgVdiNww9AG0fEWYX1e0nWgS55pO4seNJQXYbvP8B7M
lvk10wR0Q7/rrAynOlqThBgbZTveKWEGRsTUdQ3Lfgt0mfFohI+lPqDizuo2NQnxxyW6CuNxd8G0
FCleIbuZ6NWYPNJdNrl6ds2yoxEeaSBCIs4Yo2MUD00fcoI509h/hJkJk4mGOTlsmzA6gjVf+mpL
5ouWbklswjYyM4Cp/Fn2ZAVu4yngdH/I9aWU7QpvT1Ewxk9ScnseXKH9AhXxzb9naJMPkelrKHoT
gxZmwPheIDOsihpc+S5xkVbdRe93TfHoYAKm35Zau6m5jNq3OWZidxSrxMk0dLjq34DCPjULt0Vn
R115yhjktxzYovF/vOisfCzipW2ZU8hbObSOdNModCpnxRJtVTV26mbZwqvjblAmAULmKdMCpcnb
nAxe2dzCjClSuKtqkeISb178yMVgO2lUDpdQxrY/cpVMqDp4Xbu7yNhZrT4EPkCZD0w17ZbJeI5c
/FoNfwsRty0Z4TjeHY2kw8nttEcN5N+ZT1NsKL+vaXjs4pNBHSgLFgX2MVIuVnfVDMYr4sEqnpOR
OTOdtF59sHNru4i7PsDcihOyLolXzEJvDV6ZslOu3BrlL2IsIUjPKgLOHvcWlkct/1L7HA2uAOA+
SdE2AA9R6MT4O1p5E1ZsaLjjAcs6yqWzKd6y1Cuxb8dvZer3DFi6DJDXn5Nqj0onBdcSHiLDTiUY
PxaHxEwz2bSPpvcUooVxgBBmDnFDshgRjuwP8vo2dIoofZSRO0vXKT5FywfQQGytinqnNRuVwPLQ
8NhV/97Pt1A711Th5Mh7S+GTx4KZSdFw6IGqroRegG89fwm0twWNo+fFQ1PHSx3KxHK4gt550JsD
SQQxKnhQUBzj3YIyk2SQD7Ks5T9233jJaOLe3ErVLo6YzofhXoyv0fgvhfqXK3Y9jcnW1JggCG8d
B7mEpVUPVy8nKMCaQc3ko08uYkbh6+E02w3xeQnuZvMwUhCVAupnXR5yQTAjORnCk3a2Y8T9Haqr
jkRuOojHbyw72bILgjd9PA0F6BBAkLZutYJUT9S78G5ZumOFH4mO7MG7orKVGuXeoiPGtmnXDPwK
phSRnxt7g+TdUpIPocAAW6Ox4N1Obqb0khLZQJKO1wmLN4ODZi3BXY2EhkzIJACegTArKc22ThpG
bD8mjRAu/Y0BtMB3nXZ4UPnAWfvSYWbgToK5dQnb0WFU9Q+VCJ942gX6vg7epumg1sIv8/NH0RaM
onV89lwipWmLYumEHAWtmfq6GXC+kABWgsEL/NIyfm1xF6U/UvzRM0KbjHnXj/uiGWlCB8/Ixe0g
M5eglo/xXYwIg1VVemVOKneft5+JEGN+spwsvlaWSeKgZoCmo1BJ+uCbsrVbn97qs0UbmKQCVrlC
HVteRZPGWxwih0jEhdmwnH71gDUVFp4cCkYt/uPoPJYjRaIo+kVEJB62Ku9VRqa1IWQT7yGBr5/D
7Caip7vVVZD5zL3nUm8gxUgDFG+l/+v1p3jo2BJiYtNDVjj+CnHnZ8QYLtDDY2uiK5MM+ALov3V/
mtoRZQlQfibiHcYKaTsLCzhN4HNTmUNzUM7/3equK+nFZOAsXfrBrmvXWl4jrsdH0wzNpkJ/4hj4
1Ll5e/a8lF2J1bzncJPwBww7rwPxoFtgCXB0DPwYk/OUWvWmnF4d5ryUy/IxIYvxTQUCF9Y1JSLy
xpg5vmngguNJS81mjwBm6TbONppgIkG3q1oXvfQ8G3mJJlDdobuSdrAw8H8b/bIWd3sIV37s0cq/
Djz+BtPBvvtMBEeb8wuBAVhHdMqTDv8+25osV3+Y4BinNcE9DLJlOTjEOaXYT9xxLR3zw8bRmrKJ
8u5awUw23SisphmHR4LiPpDwMXH6tAPzRxDHJoL/yOPVdne0Y1TnrF0xrgR8zJjhFm7LUdTU7xqa
tBpreBfs3e6Le0sifikwMKR5vPRd8Rqx/wKMhqvCXU0BIi/tHjTsYqzymk/mItOrN5y12dh+Vw50
/6GAZlBgT8oWClFkEgVLrf0cBaANyzxK3s7cm9XDcpdy0BR2RmeI6YFHtqrIoGmZz7OriLnOex6a
osYjLnctM3TVfmbdc2Lll27SFjGXn4vp20dmZdfjOXdeZ8iC8I8pOgI1BZh2u4WXInRrE3hPPgET
FlIP6Ydnh+2GW33zP167wtyJ6aMvMHQyn6qzdUvumF+MLxgNWOvkM814RSguOl5GljiRk9o/eNlB
gDBzKn/TpdGl6pm1ZdqHV4/GUw+01v0MWY9KvJgZA6zYXJhga8nxIVWqWCeY0v1+6+THHkXFkO3M
uFt6vMpi2kp022Nx0pCO+AzvDFDOufou6dxHNDZ6j9MbQDiXOf92a9UZF/h766nG4EsSgwvxuU7B
Xxf3FtZ7MH+8A39FgjLdJlktGDvk4+cSQXqujU9EP+1jkS0tiszcyPbpxHQFrSj6qaJ74WPYNUwN
Z5y6j7rA1OVGy44J215NwDIvqwlLzEzl7JZRqh+rOryQxkU9iAAYUqfjtFtdMf21iWft6+eULtqY
7bxGesvcYVtiELEQNRYsbo325nA9+jrNbk93X4VklSptIbu/bEzHp7rrL1GYrCY4cr7waeE2cIuW
fpMt6Sw2mkmVRCcasC+ituo71mMhlaT9EmAtDBpO0cjrl3plHun/H0nItN6D7HDqoFNTRC19xA95
R8wObaqGpSAzc7gs0GvhuhGYhlvNW2om3HYMV4CXOhjXpqntNDrfjgPk1VSbzvC/FE1qwLMcW/rf
xG6Mu4Ntq7XwDHvJzhzzzUJg4S5M2gMzeY/t8jWkydRZ7LaZwcyiX7dYcVBePvX9rwvDb6oonMMK
WgRzfelcdEK2B2TfKUIdKM7r2ZnNHG9tSsXuk/pB37TZviuclR0/XMb6WkNFOP7YEXRe83us0H18
2h44mg7qtRmffFTNmpu+DM7wb9ROCPsGA+2jl66cAopkv8lF+UqqCLJ2pXAyWvK7GBNSdvxZH7vM
y/LhuI+2sCHjNMCxCwkJA8ZPe/XrF9c7uWaBfOvDr7OncsBzKGF1t961bNXVRuwdcGU33MMmWrvu
tUFjRSBKAu86e1Gue4ikv83MBlkAp1o2XkLN/xmrCHoe0uShOYqauMDm3vmYNclgQggbVE/CsJFL
GrOV6l70pD659j5q3a2KAzbpKBsq8HEkPWDeRZnf4tSLaHusH3itiyKmdZ1FDVyPsKitOc8xezfM
94TplJF8dS6j9tj+7XNKrEEHbMOyU2Lqi5ptMoZPYRsuYDXRP1x0nvuuA76Au6OQnxNi3kB2Ixua
Gn85aKSwvBk5lhvNXqIYwc+f59/MyofKR+v7U/veNxFlSLgIbdHV0mKZyKqAfa2/KhiujVjYVIOi
Ggea05HgRBqQW/NdbzXUviYvj8mYolD5LSU5xwgo1/TF2KvXkqOy6jmDL6wxBeu30LyDla/8Y2lT
udQvPu6gmO4lPJgdwhgCAQqL+fO/GHu4KQMiSOiD2X5HnWQddvLdeas964sUquffsfqqLbCq8jlL
EAMrrMCc13M0RjGCqu7AgxAGpDOpG9w1rHva/ZjOF4hGFXkrZZh3DT7GhIAKTveyZ1ub4VdzuJeD
DKxnEG0nttnhvPzlwWj4zmqwfiISLwGmgM4QkNUVwl5rG+fgsSv3OEXxHmbhUiHp0kabvbZXXLKG
8I+AozJGU2/h2JM+mDOuEl/2a32W2CLKYc9u/jZm94RjtPLr1VR4/3qS1xhnuRsqv4UCKY5koHem
TeHAmkaj6tvXgSTCmsHv5KIK4mE0MMoO4a1hu85v5Ln88gd9F7WwwHmumchimN97EIjqFsi5eLfo
CxtjqVB729V72Oewc+41WSQNVsMSI1LV9rAv3acy/5psXK2Md8knw+2mrcKyWTt4F9wMwr63j3Eg
6qyHhqxa13iiRVbvRjumZY1WGovt0jik4zWQ7aGxdFYr4mRizyAubJHZpyDNtlHOPl8fPsy+3Wee
CQSjWwbYWDP8Y/atFAarQHSpDGjIR/zT2ComQuPmgYie9StPHRres8pG5IUcycARoxg7Rom1VTLf
1T36eXPcZEgmyY1ZJdR7DpJGw4s2JalkQV19jL37ljojIq3vggmkDrzWDQjja/9lhXmKbdbPHFap
397i3lqabL07ghB9ZtwA3Z4iBhSVgIWgivOsik+A7BUMHEDW3SB+EITz8Gya5JZtYqsvuUwXyjMP
htetx/pQF8+D0c25Iz+xoW8H6tla3Ia4e9apefLJpahrN7Xv7Coo3lZavbShoq94w7sHfjVduVQt
RVWtdKvfjRQnfhtATnudpWYaVSHhq08G1V2PbS0p5U4548ES3oboxE01dz0w6yjnSYkhQ8Dj7WBH
HslDDGY9T8Q73RaqFLGOERYKFT0i+Soz/WL7yICZ6bUjKUvXFC1ARX2YjbdAEJWDhwqf687XwJ1x
do0caDGuvzwwXg1stuwnoq7axezLDAuvaDCt86RYB/8zQ+0VRS8ver+xyF5TQfHsT8UlZrBl1SuP
V6zUPrvs2XJiwNFsqTzjrCLAIDgDR3GuGsaBdfY3JNO6pFlq9eDgh9HGS/OLqvN9BZyBYFGOUyR2
YI7y+h3FKd1Ae+PDj9FIWYjm+m66WcWxtyhBvIjdNUWVBoXMa6gVc//cyuAUuMlljitNB/o2DR4l
Zle2PXFSbwaSqeNg2qRGvLYQrfqJWBu6u5cRGDXaYMFAQOcmwQTvCuMEcLZoHhaFhP8SR9hHAwcJ
EVkOJU1PzY/5wzLHM6KFwoffINtihbgYquKicGpKgDx5QGIDW8PAYjVAUeyy3dg5LA/KckAriH+f
dl24gsiSYpM3ew89a4rJqoSZZeN2B/IB6XgTwKVxXHgs+VtIgxrVCVc9oyLup7xMDh7JVG4tTxSS
KOqCc4TZxerzVRixr9LkVh/dbdOWq5K6HNg+ct3m1gbaS437tmUrMGCAnhiVjBlncdCtWPSrnlkI
6XpGpq8C+CkiV7zDbGVXJr9CLNjCNdNtaDFXISi7JO/IcSA18UM5FlayV6clwwHpJ59BovOO4Lsr
0ZF7mFGt76D66Nt/QfymM3HIpVj6oBhy4FJ+saUy2kTB9OY75FuFc6RgtpRYvW3zqwYUFrLNV+KR
5ctEoPODT9hbJMZOFIeB8zzZGiMComls4D8oOGatiDsy5MrBcZnAiH217hi8Br381zZofjN0jVnN
q4DUGTZEAPyjRliB3GBrTQjZU0ox/DpWnB5sx/8xra+koKqW2p1EzpPSh40yB8zp+mqk9B9C7aH5
BFO07akN/rrxJ4uWLZdjLOf6SD+4Prmm4Udjv8STv5LiVzm/pOTeBP3FPK9vqj/TUQuJTGJIBfNY
c1959DlpvQLBtzRxmgjmBBn/VMO8GrDJh4zNMe1kwhGBjVdjhwvVDchehy6ugUDMvg/rj1UB1kSa
VE9bmqGHE/oYwrDuMiVu/JROPlgmDdAKT03vLnKnHtNop0enESdMGQ6bUGOwWVl73Wx3ZRoebPaq
Q/1iNeduYPMjGAMGgYUjmzUqdgcH0hAeqzMOvK0uNKQb/hVWIJxtzJWU4igatpnVHyW7Yy/BsxBh
nDU8zEQ5GSnBzkXroQsko13Ob0qbVZ3Wn9M47FwmK15fbZwJTZrbcV3waY9kKwBCAIh+HPvq1fXS
fexNV2kwQ3OjnYUNvIDC3AvmlVN06NFNi3FaGg5IBifZwGLeDMOb9MYHRR8TUrFKfIi1JlIIq4AD
Edk5+oUUB7q392HNCMzvEgtmF5CfUdRgFgcGQRJVKstZBMlGogO+b26jc+7omdOe1yfI/xrI6U9F
bF4lS76O8JKGSWc6VZu8FM8JEofONxZD8h3JF7bkG1fDLgHZsalq1L/z7gHWTO9AkzMPNf+31mAd
BSfGmvPQsnKxOCMUIl81QFkJdSTlybkpowcv/XmcwjfPTrgnDCdfDPqrzlTeqF4ZNm3dAvgqgqiS
HVWGWEurfgpCfzz6N+C9v2O5gcG9DhH5he0/OkGqV/lEoY+xCJnpRYWU2qaDIiYHZYSnFpdRCvE+
dg+F/l3JXc3dyDN3sEfvoWdyWwOIzgY+gTnOkC4hmKZD7w8/bcLAHntbQj5LSC6lLjklQfiO1C2e
/dGW0aZgMzwWOFsHFkv60xyJ07jcRuj5wrj6yQfyOx2arrRJ1yO+A8GQug+pRzh+PGByuvOnGB9p
ozwFcBFqSAckzt6FPlM8aamBxtnWHVkuntJkYYCabzu6U7QENvrgWPzYCL6kEFgtK6wd8Fct83kQ
9WaewuaG021MSjTcWGDrJOyLx9C+Cby1ETygYNzrFfWu4LIvYbew2TyGvKlVZb+SDvKCiPMatHhz
nGw+tCNoeoSDF92zG8PCY/HXmkuXQlUjuIcV2ZMumFsZjAxyhptBaG6Epp8GzuNoBBOp3D+SnjmU
+cNsLBAWa2dgGf8kM4EBYR9p9RY68X7U1kNW3Cqf+VI47mLWrz4m3izO99JiM9fW7JqzRUs8GCHD
KLSqXaaTzofHdFT01qH7beTqtea4yTSDgouI39R0X9MKgSP1dZHImfXCAqw6mPKWwznJZf+cTtbK
a8J3CdTRK9ID0fK3no2BGNOdVvO0zRkQFXoZM3nhj7k37mc1DaewdhkIlQsg+6tC8aq2YlHA4zOG
caXY/huzQcj13qyQxnUo9zmgiCpFnmL6v21qR2hWO2A77o0YwghPmx5krzXHDXEECMqj6WglYP34
DAspCP/KV6XyTx1eMTH1j5DCexrxTSXgf0ogecWaV2bnDhLfQjttkqykYGf6rTtiLczX1qKC0yX+
g5QHwmnQyxm1eIvrK0YzP3F2pSrQq1MSpnp6Icnh2VJfZfqq+ulQWZyPlX30TcHd8zUHuthA+Upr
qQ9Y/kA7i9Y/TMO4c8sKmJyvr1TLWCnEsi97n7wAdIqihUqUnVsoC37qY3ugbK6qu5EjaMmjjSBm
r0mQRnjMT9vuYLoOV4gkzaSjUKNpsFGsOnH8qEdn6wgEvw4AIlK8w+xVBEhR5iQR4hA6178X4JIq
NeIhmBd9NRZEJlIouKRprxPjpCbnVdbttjHNcx95G5Odo52HC12U+8od1lbdHrK2QAaExIyR5V8V
ZAdV8RzOl6Bq8A6na4tgK3NkIeI6a1XWryr5lNnX1AI3qYo1kG+OIbZMeb82J7nPhNpFyfQclOXK
R/fMFojJd7KwJmxfOJvN6WgyAws6d8XFjL4pg21E1KX+0fprHwWBB520Eu7ZaNiTJGLbIVfJ0lMU
cJnIngzfHx4KDD0k6EExHiZaKOiMaepyB9tnGYOphObeS3unfFiKLGEKiCGV7qLNYWw4JgZnrLp5
7PwV+SxhFG0M8pYwS1ju3DXMLldnTwIWEHBWIiwAQxJtRaFwl/knkDRtX1wDxIPctfex6ZYqx05g
S3YjlL41wKBJ+8roSg1kmJasjmnobeLY+ZYKzYZotro1cSCuvPg+9yCxaN7pt1gjpCzbOpQkHyXK
uAGx9yTUvoxqJMa/skWR7+LVnKUILdoXvewvmcCeoouL6Xobuy5xcg37wQa7n4SkQbD91lz9VPvB
LjDdld03N013MM5B7mCi6o4SQ9rZ0c5i8jadDtbuX673q7TkMEWpmDIx7HUstcVWNihhKbntqv7K
1EeNRDr3P21G210xPfyJ9bZbbAiQI8k5TT8SbuQwGjHlDOEhVAxo4/bLccJ7yfp9mTodFp+ABbyl
q9mGlGCAFvar21+8Mj9JP1kM2d2dLfWYEr3oKKp0n+EQ7tkAAUFgwsa7phTno3OfSSc5nL8k3hbV
ezrFB7e9WhBkomQ8YfbYVHgafGe4pPGEpRMnAKJx01KYvptFPFD+zWAB5f0rkQyYnXqMY3ZwlXE3
iNoSsny1QmZkg7Nq0QM9jQKeIFBXR6GGpLAM7Gx2/E+3MJyAaWQ33a3QMpa/WhWw7FPMieJvvSko
/xQPXdfZYHPi4R2VHYlIkrlQE3kMO6w6IIoq2MQRYUokWrrAK4oy2Qi0KFN1rsb8aurkXKE+yePs
2TfgELinREbgq5qMCLxEoxixjmX0I3OXbhZRX8iWprLTNRO8/YBDsi8AuVT6W5gxxRybWW0MBAPi
rZVkBGEg5R9+OotpOrS6lQi6vRgdpj/lJhklhnhA4K1xqhr8Qn6xDJQ00NFQpU3+Kcz7m4UEOOZo
00R7lp5zLZPo7IpxbST2VuUd92eHw8IlwuZiFy9T8KyNlDODe2k9Hes/LoKsvMaFeRjDZufh3prQ
GDeG9qx5LlZJBsPEXZp9d0kgTtchXH5/8nejRNZoAraeZ87kLyQaFky6Ka3uThKycjTTAoHkQYzm
os4OySAWdf/up+1G2lyR0OOUWy9akhEjjiH+PpZMiLjD9DAb0atSQPY1NtTnM+Jb5+iSm6TLdrZm
nzUuayUlT72z0cBIRRlASXKC7IHOcNarc8nHJnpewWASrQQZ8Ty89qLJZi052jkzZrzYYmbnANfl
rhI/I8ERBnu1NBY7HwpKArAY/gwJ3uauM8ZtpfFHZgYmC/RnNvyLwAXYO4agvxRY3CK8TmP9hwhv
20T2S1hFDdMFejFMuehTFQpHqL2dUbx6c7R3jFizQ0YVz30w7qXWVxcqP7QWmMtsn7OLj/UzpU9r
ZreLxl4j1a0PQ2uPfRA8tKL55Si5jLV9HuPiz3JRBeVoMwW9ojNBkErYmxaOt+o932DQYzCs7Ogb
M24IUKqgbd2Je9uLTF7o7quYBdhNhv3RCByC50sAux7OxbAKXxgkL2Uh8WYBC37iTnvqSoxD0Uev
v9fjvSqnTR8k7OkIS1XFbo5voqd8Ms1w7brjbytrTj1K1aquiPWEiq7nVMfcJz0kdEjkaGAaesCJ
NIMkznZ6mT5q980weWJqigfTcgEqw0cKoDK5SESGhpRaReeqeWzDo9q7JRqgPCPe95xVI2wHV8mD
lZrnjNAdME0WanZ+8ggQXy+rf2NpvFo+kdi0+1rm7tLWAkECuzLQ7U3maVsGmAtq7K0NlSr2xEaj
EGa8t1aGesS5Ma/3cDBg6OLE1dJmH8UjCwyHYVO+bCX7zLS9Nyz41iFvfq7UeuQolUgPxsY6NwDx
W7f47Fq11x1a7cxeTml5yuDmmSx/c+0vKB4JcXiMZ/FpY9IxcqJ+JwQ+RB/RfDEwxM1vofbUWrCN
uDnzGEdnGT86snzsoiCwNd8nodp61Zeizu+aadH3d4fahm4FZznCtza5lfi38KQConn1iuG9mNAC
KWLP7Ttd778CT1+kGxsTa7KWlkx7GrjHuHskXEnua20GKtBh9dFRtkjJ4ln4sVSAOgOLTDCnPTay
vCWxuju5ftNyqMOTCZQE3KNwHkOqPm3Zbctx62GPrGptWXbUgDYJHFrwr2ycxcRu1mPgIBRmT8ZU
8agjSxj5pludaUP6E2ke0UizT0BEP4SR3/oR/3mney+q7D8auGVPYTMD0vUDLE5aJQnXaMrNG8LZ
mxsjidcGHH02JYqOXq00HfBVHu4t8VHhkE75ADP8sIU+wHyb8OBU5XPjJHudhCPDDb4hwB9ZxMP9
lTcfc0hn8W3m6lqZ7nNlErlCrpGBqBqFyJWLYWCSxURLQ/kaZZfMLm46c714bDQm5cHGqouDnZP4
WdIeFkijkZnYmv9Rm2irhXhorX7yTBxsSraEHEUbE03MZFpnK/c2Mow3jY+UCLmOrai0YuMBxB+S
EWwyJjbnQTDZzB0Ohy5k9yEiagiYN0ZT3+PKWuvCeykqGps2GdZ1J6kRLVRl5K1k9oePIgBv129E
eUIEydXpQgcT7Yj7GeZ6Fus2tQISFqkR+B4AqJZz9lAXiTl9G9oItRHtX9G+6I18tvz+rmhCGWiC
XjQAww0FMnbIaXz2mwZIU8vgjl74kiEEEUnIFLM5+nzVpZZNT4NPKJ4nC7rDdKO37cqhpm1i7crU
gpjAHrYwVsBRvRUNPTPG8J4GPzJ6IEuUfYnNodjGIT2LeqPX/KVDxSeEwqwqGY5VEPNRyDN5ZEbv
Wq8V64oU32U6ND9Gz+7TIEelmhZDipJcDkeDXacGv5gPh2Y5243hsHZyfyUsG4+huwp9j3BqYBVQ
ZnXaFUTSywkCgNYZSwfvjwvl1UKq4jDu6iL3rvq0X2beHA2GVqX03wsTXCBlh9M07J/qT25YZ5GF
3q7TK/oLnOLR4Mf412ckNW3xDNJupLj3KZrd0jnjxCMAN8BPVgDG+Gs6GFn5e96WlGzmsbbGQ1M6
h7KZzmWWXrM+2QQZ3DGjtnaR+QhhAZktQliHwQUSdItt7GKsDQQKruFsmYw8N6G5KOY5o1+eWHj/
piUYXBfsVhGRDpdN3QklJxr7LD5XIQj1nACAVPPYUyF8LTg7V1Nj3V3O2TAokFWWeEaxJGO4y2II
VQVq6NitD1rdXvuiORN2ty4pJYBGme9lilyijDs29FqyKGoPP64DX8NYFX1Fn2rmd0cxbVXlhanY
Gb8LRgH9tTY6gSaLY93t6J2K2KGXzD5b0ynJuPDY14pqb2v9WzHmX36sllPuHFozujHiZqYEnoWU
SeC+co37/bv3Wdu3FYGMDa8hZm3+w4WIYLvFu1FOe9klv7nMCDTTDgnadLt0eBSiq9Uj/ecXWV4w
kWqbYK27jIoyebApiWIPWWKlsYAIGb43+BI5IIkZMaC6TeQFNwkLJ4ElTYaUtB6lWIErW6+Cry7L
j+j7tzU5BtJEDmuEvyJRz6UB+LfQpo2eoGD2R+sResZnb4PPjJFzjZRpYe+iUqSSBjU+1sxjyJJy
J8d/GjomnTmsmNzu4qUnpp0yFTHUmMrshkWDD58YP0+AVa1q87MRlCdnyP4StyfvG3xsIctVYrSE
+9nVOldEjGnxPiOamOum2FOn4mpA+qF7u5yexqn/pWgDm0leagHf2oWExXxLT0muT/2F5caPKhEb
wn4p8KE9WyR2V039YHW4MmB4E7CEKykUzxm7xMnqlpqOPEh3zoagvixGLCVGtePDQ0SmrdTsjEq6
Zs146aAm4xxEyGUoWOu8PxnCvBcRB36Wn8LEX2e5+Es0dD0VaiDPIWjdaCSu8HLtQzNEcoNXVGe3
Ro2iPHRELhpVplkGIrb0aiMsIx8wRATCoo1pHgJEvPfT9BhcyIGN1DDiC289UV0PCKX0ODq4Luuo
hM2f0CsExcM9qttz7N91I91J0R+iyPomM2xVOPGhFFzIlTgZLatvkzArF30ccEpZBovBK/+Ffvio
5IgqzT4mPnv6kYU60bdoTgAUIA638vfMnR7zR1Uo4G+iWPMaYI/F2sPaKmF0KeWA0Vb+1QGghVIr
Lp3WX0JMlprPFRGbJxuKc9xPmzj06WAMTC/hX1+A2zYs08TgN1CzocUJi/Og2Y+GPZbWsSwxcBYO
HuQRNBRPRZoy6/bok3oDPQKFFug14zDqYmN2KIZGQuAsbpKwta/dmHBNAUsZxI2g3qe8t5fszbdO
SlIbdfJTTlxnrncA06liUJD3nf4W+Aj02ScTU+3jtcOtBGk4c+qzsBlsFJjdApv+dqBOx3RNnGJr
L8MSM8oYZcdGYIRubdR5bY8RMp8FsE24nzz3JYsJtcOiOXucEKnsGhw+tdDfK314dM6sXCmCjfCn
Va/6D9fR+LvDjeuG5xTeLrpFfVnj6oLXc9M6lu+NY93zoNq2E/wtXe6drrlOfO6FjSolAwYdWiES
jW/PBn0VjXfb9Ki7jJzFXvrSlYxcHZ+STV1Sv+EEzK8dvZoDGM4M8nsn44dwwv3YTS/ZpLGIwn9T
JvcMbEJhAb9gdc0WhpEy2DoB8J7IOeycABiwjii5I5yQBheWDPqs/mZj96frWntyproXWy+2V6ZK
TzbB0YYPNE90/odHD6JxyIed7UOAQ6U5qO/Ge+PMeNeD7q57DIgJCLH1uzU5i6igC1farQOKNFKa
2k599XAwObnx7oz+c8jILSMYvKJLQQGwM+ormFnsE/XKtF4S8ClcPXCqWBehDTRG7TwNiCl6npgy
c18ilkcO1hTHqn6RaL2Fboxv88VWxhWXzq/JSVxEd7bV5yq2d/YA1z/6Z6e8n8hBCpubt4IcbKmj
nqF/ifLmoJvDiSBD3KUvlp6y4YzQlyVOd4zdOeYFlbiMyBMgvcwXDNstRKDF+FUFbIDwtprQWjRM
gWyAn4eRh8p1FkPxqtkNrruUXhpcXGXseiPYSe2ngA/YtsV2dICiG11DsQoFYmr4dltYbb33UhXv
Q8JHJMfXqEcdzZRUB8RSpKQoYy4dLAZbRUjOCMFNI7d4N+Go8zPoRPBCkhwQBqjoedcw/Yti5B6B
82vrnJU5AKsEVCChgoDRPQs3mPis6YYVHvdEjURPd8ciATXe+icMj+dAOR8m10KpjHevyp9qOA7K
i19G3SKx/VvVxYsrAVyrFlYmcmB2RXreb7TZ59QcR5uNmIGVzPRRQCRpwcw03Re6xojKn+liq5Jg
LC8lEMQhHGaIT7EAGaHVYqs5HahFVhkRYaFDAAlqolKFS32Ja9RothddlWzOtkRCqnc2Cckd8Zzs
4NnBoGrZGFFziHDXutb3NC9bHOeCb4P67KsanJ/Eay9TMY+pURikoe3TEeF1qpinKPU9Im6eXGLO
I826ll7NNn1cBpAhTNYkMKYbdq8m3qC2in6aMkcqyVfud+OZ1I31gFyNaf9uRHrdRiQn8IiI1nsD
Ff+u1eRi4QsrkHdmtj8nL2pPecN9kY3OcerR2rY5e/o236CeEst6ZHUSs4nOEXE/1WaR498AM51k
EedhDvIGdrumfaVyRHroB1t37LYiag++4GA2NBKks2m4aEMK7qihUsu+Nc8Rx7xkY+YozMBFjl40
keQH9n5D5mCJdUM003srzFudNruyw0FrUODWzR+mjVtYsmZl5k7Qk4+WJ617YhgKHzlLv8ESimcq
NX6tEcPa6GofNYp4SkAne5ofDo8+B8UDsoUBmEjeM9zUTeYHHJO3KW+IDXSPiErwH4TRpZ6RYnrF
Bkyos9WXN7Nj1M5YALRDe1AD5BCVGXtuG/qUERG1ctgzKCM5Ax1zAUiAbp+y6UsryouRe7cyZjBf
VfzMqP+ucVYeDZlvrZKAa7e5Wna418hTt9vktQHJoLASZUStIQ3w/9lMw2pK9kZpAL8i+mTPggyc
Og5WM5z3ZPvNUQ06zDez5XOPK+gAoyh3U4oIXXMLZPnmKRLZ3ZfVp49KXrkCU4SJpw4MlwPAizgt
xyQ/OI1oMvT0Bwzxckr+vIavVPP2AMpug8o/mR48EwSxjVMu5z7+holkrjvXQm4G2I8dEqNt7hOf
RUWU2ruYy/tJ+Z8WkGYbUkGNScu1yx/H0t+7ZNozibzaQ7mRbfgovWntGwOpqhrzLtl72NPkPkkF
FZGGUx1EFWEiiyBuH3bV3E07u1QFEEqqVVQpBBejHIsn4tgxBQzoPXyuz8SwPuJeLqvUvsc1yueR
SmEECxUnCmUdytRBJzvPI/tQxyLqGdXDiPyX1IBO7ZX+wxLmCxEPv4pRx9B4kFOhRbjhDojH0Rl7
OGZet69tsRt4+WWaHWVZn1hNrTyBz9XVzirwFp6O+1y02yCCexdzflNYY0mljXas99QCdtKO2FxH
tQwimrnexsiN5k53Ioh4MbZpEwJiUJLJrgXbpAgPhkguo6G/JTnxcI2+Jv4AItWMQwTjarpMgR1k
BmVfn/0Ooyr4wEiPl8q96PAQB+Y/tjEHMYj62vnFhit/HQ7Orjb3yrZ1QCOpdXJ0iG15+Ex89Ljo
yapq825tDCmZWkw1UabqIxo0GwWuGmoyJcZ4PZo2ATTNakiro5mw9uafSUpr+NylsCwDU6wwfyZE
eMG4NAY6B6lAaE/djO0iBC1jxjwpMDCVYPBJvTIiOB8L7WGi8Bn1+Fg3YItzidhCoxYsyUe26QCX
xgi9L9GmfV/rNzuedrlO8s6oo7ZpkpqYTPu777xzW3ePQQfB2vxH2nntRo5kYfpVBnO9xJJBBhlc
7O5FGmXKm5Kp0g2hcvTe8+n3Yy8wLVGJTHTN3PV0QyeDDEYc85tM/yZq86tKqQPLWSS8B1lq53C+
3DrmSC1AfA9hvq+z6azKGdiKMN17kAmH1LfO+sqeNmkQPDVKwHjjmBfoNHjDUzQmT2aNnwizeg4h
pc1qM5xSdd6ey8B87SNqMiR/b0Oy8jOjd88mDiJbs8gCUHSiL5Fvc/gFq9qIv+e+/eOvLr+YvoYm
vrH+pP32Xfux0N16m2tQS7HBPFfJcIlN33UcTm9K9wC5TOpJpXDVmyq4wF91N6BMys0HCWpA5SwP
nJdWja/F5N/T49sluEaWfbsPqNUAVrZfUDrykDH1Nm2WDWjRo3mkQ1rOzeLBstMnLe0M0IjdK93c
dD+7zXdVr4O66s/9isO0V3NtHQHtaAZ6WigXM3mhlZvGKSRFvQAzN6vXZdO6EN62sfrHPI0gj0do
RXQNcycrg1AYpOYDOfHsM1d8SW3J3BY4U21ehr166UYojl4c97O1GmdbY3yp6oYXGKAlVvjZtR2r
Gyvp5ZqEAquOoWdYMcKTQVpT15nQOh1VRDSTYEvTeAjcrLrqFSLjRP7Rm8x2S2U/2x3zSaMnf22o
9Feamz+naFC4PYoC9cBD0DWtOjNwZ3XjBEPkvvmppdCxexgwCPQgZKPa8jsokcdQH62NVg6oOIoH
retfs6gAA2ZQb1t+sPf7mGZSdlkFwC5CUO4THoXpbeuVPyyLFCYWML/dvL+uDfmNjfqdLLdm8FMi
jcRPo6TgtQ5qhIEgERksQrp/KCE8hlbr3Eig8PCnEo3rP0EOzYk8UGUhok4icVBwbvVO729TIyB3
H7yA2SFt9DBFLiXLdhnd3jCMf3dIzWn4eaVtixcDvkEIZeoFAyYHxWeFH/e1nz/j/LiVyr2ou+8V
3QuPxi102tAj/4teEbFn2hQxpHxFYubex5vbzahfJ45ejeq9bWuGOBnbxPfPsgIKc5Jf6+345uCA
FjsFAvMtc7pb19Bvhro/09v8Votgr4A/8nlh/J0vbt3c6aVcoZRf1OO67oz7cewubadHZfoN5ayN
PkM3GGJPwnmz/PQK++BdASm+w1ugB3i7kbhNXNSBke5KsHS4jjbfq7r8RVIMw8/Ek6WDT7ZtQ7Qq
66DOLobSZjyKIJNy2/JygM151xkATKwaeTJ6SgAgEBevCnu8cJokeijtsoBAnIPJSvAv9e/iCXlc
5Pybgm4tpgQ25rHtLN4xcMA0sFZsCs5Adx/0zIMDnIvf6cTMK0bbo0IZBZErOEfjgwnkDKQWo1Ue
6dVANaNuihly/8rpo6e7FMGZ6qvdb9rypplujGaGn1BEyH2E+XkMSmmNrF4X7ZxE26Jkuo66L0j6
B0zSBdOU8mlyzmX91VTnZY7tQppvVZVtvPwt99Ef1c4EAtoDTlCOv0dscmPE6dar0QdwNwCHe6jA
OPy0zp1iyAVKoX6FlcmshKnPquifIaXSgAybM/TRivYaSSszR+J9PzGOm60zZu1/9hCA172AI8Do
NMi+mCMDVFCqs0vCTdrtKNrh/MagQjL/xUcN27PBYz8M9Va16KCh3TMhtICeT57AmQXGGd6QMCbU
+6a8Hou3EG5V4LmUm781xCcxFKAd9MuHS9R16ToCX2eb4S2tTT5Zqn5OU4c5n8v2Nf1oHVWMyTWu
iYZvV2tuEmB/NozDkJghNAEkUUCz0fRFdvOtY7aFO2FzZVaoFefnpcvzQH36NTAvGu2FST2WYJp3
ad5DHN0wvab/jvcqo/u1cHYpiqdWgCowpED/PEfSHA2c8GW07f1QAURbiVdej1FigKy2OYBLSjiw
8JcDnXGLS5QRH5VWHt7Ow/+yfC5wDgiYTDNlzLHszckPMctA6J1Z23mSbUMLdBL5CoU37BYunW5u
PK8zUL56+oyms8G3gGWZqr4FwQXbuG12dE5wPpPdxdCdgflZVUzQgpVGrpQVv+ZnW18W2ZU0ZjGt
vPiWRedmc1ejEtJC3wjpcK3LgfFIsXay6y65C4xhDQbL+FXR0EX6QJi3mFzo7fdhAvNxU/f3sXlm
iZ30dRzKdhQZK+OnQxFv0xQ2nH1enXXgeKJ5ygNEOb5xsgd4bi6CgpS0AbqvGYYXNX/6JQbP0IQX
85we8irw2Uw+l83DWP4qYsgkw68C1wNFYeHS78FarOIVxsV5E91QmVXQEjwX4AFS+khfZtnKov9C
vQPsJL2Mxv7BQIcxD7ULm6IAhgzXIOSES8Uvmr6UyWXmAiWlZEA8qGQd6BM48IXtF8j0k/VQKTQO
nmtokNq2cM+19rxqfrTJ7VQ/TOYl9A/goXwVPtnbA2JP2Cmk9Ny0cmOMnMEe2qMTmonJo8CAAqkP
Boh0jyD+OIhbvEFuqINnMuK5Dz7te2sb+pshB/C9n5rd4JPJdKCzV32hryCpUKWCd9/NwCymHonN
3cDuy0L6ysAXxUbU9PIf0IAwUS/v3rzoi+1cpoaAr2jts1kyw8pgwbRbxeSyvumib1qS7KZZlN9o
Vxh1gJUR9V+01tmWl+o71a4LdKBK97qatx/9FHtj5L9N/T7MH/ThGxzJFMYqSATE2HYc6ph8xMFb
XO5L84m+oOQgGSz2EhIB8R3/tLEd+C85QEcKOKgd8bUeohBbXaUe/usbnbFSQaVsd+rMrUGjbA0Q
ptqb7Lwvqdi1kj8AxW+0ELgm64B1x+BpFY43I0MpyrBtHQCi65BLL77At92UOgwMiyFSiNeUg4fj
Tg7fUCI5QzBgrWC/+ZIExqaWvKvkfR5ufXcXIcIwiXtzOO/oekyzU1v95IGSbaaK+3Nva/PQ4xsX
bxC/BeqsHNAXLJ5r6zkH4KU9pvGsJgHHYZ2qYlX6NmXwd9TQwu4sQvjTbi5t7phZ0QxbWfAO5h6F
D/xrhLYV6IMJRCKoHccQmRX0+dW+yW9C8RLSTxBoy8TJDWMxECYX2oSWqX7bciEPLU5X1qZrfiAX
ajWXQ3DNADvOQSlt2x4AfMhwZt2wQ9P7ANw116Nwf1bDVTD+rM03JFNLsLk5nZZ4uEryh74XIGv3
0cyEHS7KEbG94GZoq3u/uCr6aY2j2y6OENNHi9G7bsIXP/jpwmkYom8+nxXHVofYhF5ctWKH2EAX
PIHnsW4jeYfLjcvKEQFy8zMDfqHP86nMF9P4rZPJTBvX/EoJa6GaLS714RZlSTAH6XA2JnBk7noQ
gT3HEZ8Y1pZj/CJ82oU4vw13TkZOyxOJz0vKKlxFkhoFm5dqvjDo/NIbXcXs79w7I8c7l1gNBfsC
iM54U/ZPBu14+V2DoBW0+JZ+QQF/ZVazeEGCYEPh3vv1XTaeSTJ2D+E69IPNrzX2TQzIKwHSExC5
vIDlklZXFQhADQFAxEjbZp9ATU4nl2P9IjAuG/mj0l4d7bzDDiPC305aTF62xmsNM0YH3VifG+FP
AxmZNr3X6udJM2E/IVwjuTxguzB7zfgqLIwzg+a8xh9W09yXeMRsA7HMaNo7NrLRNGlJnQN/Y1jP
UY4OwUWl6m1vPieaAFx2ntlfm/quwKtE/5oBsfEozyvM18CkdVjpjLMexNUACBK2fCZwcHmQYbwx
Ube0vQuNjxetIAq1jckFk7Q3ngATRbOLoyU9E261q7NHG+hqFz7M0Aq2p/BNiAn7WUuqRceRNiD0
9KIH0gzXAaHj9KKkJhfBN+zV8uTCQZAzih4i96kwQHHpT6KbW1Z0bwMXy5V7HYkHxujoF+yZI3Hw
vko9QUzLBMV/XYWPQ/rVcZ/birHQ3mQopzjIZM+9279KOukp0vtQO6h2CpLKazspACC1G0zhzhpV
rQEjcjKgajletWPHNKbYNTHT0DPd9c9rczwb6dxSlVLqf83Zh9WwR7J9N9Xprs9uLAvysHmjMrmv
NUTAzX1jAdxBbD7aW87XWW8/Qr0O/FjlfDXicAt8cV2DhoWNO2GmqHJmlu0PQ91IKDDA02k4gZqH
4sv9B0OqQvQAGbRWfdH8t0bA2IKI6YYocAwwgCsECmFez2Aou3920HHqA2cv8vIhN4JXD8ccVQo2
z0w0A9sEjsAAMq4UJkjMgr08hx8vVnXrXjPlxN5iuNBK7UvT0Sh3YXMkM18jtMNzdC92Ac5zRgiy
GJEUFHm/gdil9EvRB9Uz5G1zT3J2y41ktqFjAx9w9SR9sq3smZSG9dVg68V1XuUCdUoPPIsbP4IP
QYgXMahUF+vQcffNDC/KguALmGXmpmA9zBAGrOvsRnQa4J3Xl7pElG6YdQ80Bsbr0jN30nN2ifIw
NPOiX4FDAzBnA6km8c9bWT6OJVA3l67wXStr71wE6AKPvouhfTGkGy1si5eoKSFsjaizA24dybXc
Nvw+uH91QFAfKUf3qned88EsZv3DCYK15AswLb7oAv+IWk4BavCtPPcz7c5x/HjvpW150TqA1sY6
A0gq9eu8tF+UYQxIFrHl+rSgxebbBqc4+uUoDtQ3ip+7inv7BatkhoxOb53Zg/SegTkwWDAbJFQH
ZrIoINK/cS6mFFV/cJLkc9Nw42oQdtLCdOanedfnVnupa365dizsp5weGr0tjBuavNRT03UC18E1
K7KNfrwMSfSSVECWUbemSyMxILVaiwo+NYPFfQGVuIn0N9OERdlyfwAcoEIt1nol7E1aMqjJmX6k
Fp+sCNueRj7qIui4DTbmKcgMxPl4kSlkOkf5Q2ng1BHL5Jpt4IrXpbkbhDT3lV/th3C2JooupHQQ
InIHqBUW6ynT7mYw45eQ5glcX3U+UeyMAPRHo2SGBzNsnFUPuWprJuS5Qniyamcvg5ghVYFKo27b
+FjgSwBBSkFaGRGN94LoN2hcXIFxcW3lg8CJU4tQYg4bJMwyXNZGAOWypXmSfwst9dCB/QugIGzq
rts1hfMrm+Iffsl8hN/GRGdA/aTW3oYAep/FkCBr9Lemmenh2k8R+b8CU3vKJXIoLqm9qV0n+H61
YAVqUSF4l19HVnjeBLxxLb1JVYC0RoAbJWfcZJ43JPaJpZ4B7wB9dLNr5luCCTuMniY9h3F41jmU
5crfR8gDhxF8apzZLLuG1FlfmE69M3X9Oe3BSgL/AXwWbqIKYccGAsVkwy2xsxuKYxTh7Og+rXAw
j5vHsKZeql00VlAc1GoKGPGaeFqDNIoBG73xHBPHYDtSo4tVFpOi6rfX0iN/mCS9e8Y8kc9R5jc6
1F/0H00ZIDOO/SxlvdXIsOeuqNTPMTWq8TyWemx9tWXvNVfKCB39i1+kAmkaVbaIJxvRCH8/y6Az
2Cju9QDRYKcE+VU+mZPNpg4gV1qWjZNiZCFnwmk0wHnX+hb9tTiLoc740Yg2mtCgZc4utrjRaEKi
1EkbXyFS29qZWW+o0bpw2/cx5JpIkF5sx7pJe5KMsf5RJzMgKaqV6+6DBDlg9gtTox1KHqJHNUhh
PeKGSQH1fRIzNiCyISDKOhXpPumiEe0t4cFQNGTkTNec22aDlZmHEWMfDqV8zIlNJYkGVkSKzBx+
0t4KCHWY+gxRz/eScJPxKD0xGPJBD2UAW6yLqWZcBuf5tTI600WMNm8EWAFlIWQIOpjs2KHPFtiZ
xzeqm6hW7BIjsKzrTlFikF1MKVPZteW6ZfnTMcCGAybOy/Ay9dxg2oPFm7LX0RIWFXrhwYu6R/EX
900tHCWSfeFo98ZdGiXM6sA8ey3JEjDzBpQW0/v+MvBsYBy0AJ2gvKXS71BRFbk+sm1jT68ulZ1E
LtjxJk5M1JCjUOkQEXRNFjdlS171Vdk0PHd+3YzpHbqr1FO1TCbzJkuNKUS7bjLol9U1yKUXlQil
oSnch7EQq7xjnHvZx2mXJZt6bPLxmd5lisVU3+NghuIyX2IoTaFdpQoM7S9a05Q7oGHMYl3bPk4f
feBaFxl/FG3vhnM9/FHno+l0KD7GNvWxA14JFaAENexpbcLQD74C2G6zq6TVTa4yNHnhPqSaoiZU
LrPztyBjIHIPG9xoXrPOcB8GD+pbcWbXwOV0djDQN90HplaMviUoHwOd12bpDG4fsspzmp+W0+TZ
t7bKfXVraPlYn/l53zLvNQV7V/aOJUFSVoW4L3SUOBH4MKPe3YVl0+N/rdUZ0pclYwj8HsbUErBp
StledDbEsJ7CTPAx4WUlfUdQV6J26ZY8KwTbJ/jMMnSK8Gtr57Meqtm6nvyd1YYe3Ga+aF0kpLQk
6q7yENwP/eRyxiMXTj5g51HaQcQNzjQr87779dAA7xl5gfmDkE7H2YlcW8GAKwaLgaVr71FCkpu3
Ghey8JyCjgifhflSlQVYzaH2radaplnLPZEm9AupD1ovjsbibOi9sXUASKqOMnrz73/9z//7v38M
/8v/ld/lyejn2b+yNr0D9tbU/+ff9r//Vfz///f8J/+kYFrrhm0rF2C3VMIx+fc/3h7CzOc/Nv5H
64WmaFvw5166M1AqK/OnGk23MNGujgeSBwKZpqGEsKXruqbzMVDSh1PiB8iI5n2hzsiQ+/VYtCgQ
1fblfxdJfYwUSMjT5sC94jV/lU25AhCBtJ2IdW99PJRxeFXKJtvSHdtePj4VynAEmIt9q7uqrvIb
uCWb8Je/wx5yh3f1vrvX92p7POihV2barm0o0xGGq+bf9O6V+WGoBrMCFFS32k3YqF3aMa4do5+k
aHfHQ82Park7LMMSzNVNwQLdj6HIcvOY9j79jVHeKJtOHu0/0D0enIa4jS7KKqfy6ffHox5YoGFB
wDF0KUxhLhcYA5QBUcT4fAytdWddQUWj1WutuddWxyNZn9dnWIYjXd10hSXE8lFqaZUZOm1tvfzJ
NBLSeHgigmEcCiEMWL6mbQvpLj6wUaaGY/iEgCR35qgVWP+r8YxUQay1TXRiPx7Yjoa0DKGkJXVp
LbejGY6ZPgjGol6I/JBpSloqIfr4ehIXJ3bh/OoXW4NQFjuQm9JU1rzud7uwbjJHhAHAQjSJ93LS
f+hi7rOZe1dLUdIn5RaQ/WrdOnGOHNockrG6zVDFdUxj8TxdU3pZ7qO/MgjrWTY505hxO4ruAZ/W
m+O748DuN96HmnfPuyWWHUnI1BCqE3cCt8hCuNhRfpna5NqKMYdS98fjHVqabVq6tB2Lr05ffG16
ZQWOB6cVqy6wt0Fr9V+myLRJg1uaBCCYzv4gnrRsR0jFPM9YHMkqLFwgrJiRMrpZaaBjNfLecijP
HQZex0Md2piO7tqWMmwl2ZsfH+VgJixihqGmPY5bNVZHHu5iU9f+Ph5n/smLXQk01tZtaSuT7GIR
x2x6B1F4llRoVKrurFWrR0x3orR5cgumy660hhOP8cAhIghlOsS1JJoUH9emQq8eJrR8Vwxiq5yj
cnCvQDK49olneGB7EIfOFxAYZX66QTXF/R2aFV/c2DRnqZ2NOx2x52hmyeUWOnXHH+WBVyaoI13l
8pVLx1nsDsE3XHVmi4oGKkBb7Ieie8NTEf0ZLzrxBA+uDNiQkBbHiWEt3prbxG6pXDggcytezh6n
zTqZHlMwuMfXdPBVOY7g4KDLTlvo46sCiQeOzuJVlUzTKhtBTOv2eIRDGxDKihCGYZq2sTzuTVtY
EkFJ4LepcTUFCaiOwC8mdKfpH0J1y65yPEZOLOvQ8zNgcOsQ6iyOxMWrSlOo13XEiNRCGVNnqqXR
A2hCEhCEw46v72AoZSo6X1LpQi02uzRcd3B98FEqu+kQ1S9jdR50txb+EscDHXpVhstdpluOK9nu
H1+VyAwnhi8NOb3zn1qQJqTtF8dDGOLAafE+xvwb3h3wZm4LmlY6qTXyT64S90Hf2Ujq2pfOLFKC
hbEbT9+nsvS2Mme4jzhzSYvs+K84+ETfLXSx+W1FhysN5h8RY1zqyV0Yfx8qj7ZYvD0e6dAX/X65
8y95t9w4GNugQl1wRQVPNYE0yfQikK46HuXwehwOQkuaoCkX31hHHhl5OpjOCHW4CLAOFepGocqc
njrs/7qglqc9ScB/Qs3v992CJlmlfeazR/Jq9C9Q0ZrOByeDuTxgwgyqxd3KpK53OJFUEJAtePK6
Fz8YUkeKenJ91JNti1xJclVMXQHvZQSLbsN4PTv+SA4/+L9/52IvmxPZOsDUOWe5ioXalFpylg6/
jwc5/MH8HWSxmYcpCkzwYRwC/rUAmRHR5T8e4cDZZivHdLnCLSnsZX4C9RtJDZtjJjNzsEXTMOjf
ekNZT7oawMwNfg7VPK2CQD+xpQ48P1sp3VHKcYVrLu8Hb2q8ivSOJKUNX8K+jDedyvZBDZr/+ApP
BVp8IS1jCuiUBOpGG2BRDXUNAjLj0v8uzOK89uouru2QMDxkcABvI1MpAO5/EMTlGxQ8O6GW2R1Z
36S3GW+rF8VjqMyfvg6M0IGr89/FWZTbhqYV1hCYuH0xwEycxzyHeueeyPoPvph3i1lcO7SOyiaY
tx5cmdoO9llZbNzuVPl0aIPDgFDglnWXrbY4ugIZFhVvnHJQv05m/m3we7IfYcHuqv7x+FM78LWS
gfwdSnw8ukj14zAGBcucudpG9V0UhSe+1oMRDGlYsHAMU1/Wtlk1uahR8MikS8OZZyZb8/kPFvEu
xOJzyRlhZa4xv/rO+TnVwV61iLQfj3HozbucOlToylCOXJydsIe8ogTKB2M6/6qF2WvJvNKorBNN
owNPy9FRP0GejvzwUydAyhhqVMz7GFSQ7Q00hWG9Iph9fDHzA1lcWERxXLo2AtOA5d2YunacBRZR
GOPiORmuEU1uVtxjOPIBnz0e7ED5ik0NSD8qdJMMavF2oCeYke1DgDYBve+qdAhuSg9Gule4Jobj
6L8g3OHsvfpkCnAq8uJ86/LQbRE/LLlkk+YpSAJx3Uk61I4HbALBuf7Mb6Hu1Yg9nFjzgdeooAy4
Uklbhy6wiJyi2NBkf0mv981zFE1nTV2ceIcHNuS8Dc35NDJdd1nK0tatA2UwjTdrGMBRjEzZ2NVv
GVpGm+Mv8MBx5BqG7phS8QEbywpMg4oOawDrha42UHkvJusuHZBTRsh9uCyd2mCGFjClPh71wPqI
SlfMYIwyN5I+nkxZClg8T3RkgoccgYYnV2Eyj37F8SgHXpRrCCpLl6qFTbo4amtJ8qDHRLFRulSg
ijwUpY6HOPCxuQIFJLrb6A1C/f64kAFxtFoKEtFu1gfRZK6DT0flGOEpem+a+Of74kO4ecXvktEw
MpTqQpK8Dqt7dKfhnIbQQvZ/sCgemzmnQrYUi4twomkKooEoVIENJDOsPTP7hQx2G/fq+Xgs49AT
5Ivh3OXQcj51NmDtdK6fkyLXWwMZEOBHa/stObM3UHXW0zN8FAz3VL32N6eKiEPb411kR//4MK3G
rjUAYRzHsLh7Xa2M3tgdX92hff4+xGIHdrZwOyObQ5TAcWqEKb0KnLJ/4oWdWsniojdpZiOHwR0p
0uln7BEvGrt/fkfS97SY4rhSWubySOpkq/Waz7VSxNmNZtxV7nQFKe/E2Xrwgb2LMu+Wdxu87bOm
Ggui+IMDnPq5HrNt4v8+/lYOPq53QRYHeFZ7FHUJQQx0rBDmia5E3P7zu/7D45qvr3cLiY22zoP5
TaAxO0tOVFdhM375g3VwTejScamWjMXh4/QmqeQ84w+r38p76/KH/+7vL04blEvCFKgV/sVm++Q2
+NbNaNfjMQ5c43QZ/17D4iaIx5KTwWMNqCfjLNIYtzoKkKOB6J2JIR53H+LZIKmPRz20zWyXC4iU
xbDo0318O0Zju2j9E9WDXGLEGGvo0C+aU2EObbR3YZYnjPKaKrUKHmA+vhk4MeneiV12Yh3O4nzR
gj7VbKb+MDmRirIuJeJUXfl2/GGdWsXidMlDWCf6XBlX6q10gg0J+YlNcPASYL6p2MPcN84ypaJ6
yOxiPlzonnv3+lb/BVuJ6ZK2Bro7Sxusxiu0sdeIs+ju5vjyDmVAzKcdweRYuJ/mWaKDRJeE83Ri
dpEMUWyuvivMwif/MYxOdG4PPUqHdiORTMui4f1x3wVtPbTx4MNuJBNnLAgvPD2xnENbgmELVymr
UfTyP4Zoy7GItMDlLqiKy3rSz7wR2f2uPZGJHLq234WRy8vTmACNpoTxA+8cciePC8+GdDzX4vAP
NjkaIQb+cTYthmU64kyuZ1klL0hVzmNtZriyIujb/cH4yH0XxlysqG1ssxkjwoRNuAVlcmZ47nZo
9RMpwV+n8qI++xBn8c02WjuKfN5vQb0tf1dXgJfW2KesO3np7vINzPYTEQ9uOthnkkpNMAFZBPQz
uBtQGIEva49VP9MQ0+3xT2jeU5+W9C7C4oSIpsJ2i5YIjkyfhja9RvropS2xSqkgGkvN+Vb2uTPr
I5/4ng7tQvpOVBB8TgxbFpvd92MV5VmAstuE32elxxeiNfZAvpAiwOLk+Co/B1PU7iAQGC3aTHcW
G6QQU2zbIUpvHGL6a2Oi71aFs8Ah30KUgXeduXrHQ37+mAkpGZEh+6wzlFucFz2oNUkegRSq498r
B7MEe5o2GZDSE4E+7xFFE4dJtMMnwFR4Echy/bHxIAquAKbeDoH7G5EpeSKGcSrIIifKk2h086gr
SfWtCzvZh5BStsh3fWnxyUCuBF/FDRS+E4nrAXTEvDYKdqan4AiW81q713I9aCEIcRM7VBUQHcyV
lnr6nYUp1oOsjOZ7XhhRhAwYOjnQ8LIYNSuUN1ahdKNT/d9D24gRFt0SgA32p0EkYC4/9jMedW66
59ierQz4XX2gIzFzCnh16IG/DzX/lHdJaDAVidUlhOqxCwQsYb6gNnfidDE+f/zsG2HTzrIEw7rl
vFNW0EqR00AAcRfdWcPKQk4LrVUf59TYvUp31mZYG2vsmLvbfrqqZbPqsZpHp/HEez70rcyoBnpR
OgfdcgsDZ3NqBwVXaN5KACQu2/VQ+FfaybT4YKB5Djp/kuDa5n//7qnifzHVwPPITjwPMTPQ+asY
6/MV09rsxJrmz+7jwcqzZQ5K05BIn7BR4DellfaSz7KXF+TE9qoJkruo9h+AxWAxnpzIiz9n43M8
cAacb4gpmIsvVAFH1MISbaVm8vRLNTMpvOpGaRCbOKLa26HGcTE1nWR7/Jw7vM6/4y7O8RbOYchb
42QIG+he5aAzUANbMfrNTofyXW+ioUFE9w+iuhbYA0WHSCwvxmk0NPxpgcNrvvvaxc5thQfgSAay
afPwBhDN/ni8A7NgoCkcsuD4ZuzZMjeD96FFudOUqyR2xA1IKh+SWBlcIB2B9GIR5NteJuGrmXbj
eh65rAGDk48OTo3lV5OdeOiH9vG7X7NM4dLJjBEh5dfo8T5yv6HpgLb2iUd8INv5sORlD85oatQd
jZodBWVz1SInvZb6CmSqMDYBQoLrGA7dljzyxKOek5rll/N+ceLjR4oBn4wCh7hI+P2wtgiIf62e
m3V8hjDjidd66JR9H2pRhoNJ8wPDJpRRILtc44uSMRY7saBDtwbdohlvNPfZxWI9UqtpVoHGRwDW
DqG4Tt06anEfS+oHv4pPTWEPbg2gJQ5KMSZAp8U5kE5dWvjzWWpXChtCrbzsA9TkAawbf3DCcdz8
J9Liy6+gxVdhSY82ceN+o3tlsm1KfdhoaD5Fg3j0W7vcHN8bB98Xo4oZXsJ8bDm0YpA1+Ujx0FzP
eZ79qK7Lafp2PMbBB0jKMSNLwC0ua5ZKT7KgrWZScjsD15M3HTGwLG9O5L+flsKly+BlPrEtoLrL
PobT+i3NeppYlWdp/rZN7OihTbIuOXHJH4xj6uh+gMaR3K8fvyYyJAeEObK2oM88tCtMLBthrRdt
eX38uRlzEv3hu2VFDtkR56NLS3g5Ufb93FB2Txsg0r36rB7zCq3aLv6R22Z0GdvQQVsZQhoeR6SU
bdjxfQYF8sSP+HR4zD9CiDkXBuT3CRyMDVYELJjHWhrYE7cZNoVhlUG6nwZrz+Rnpkp31tqrDfSh
pll4z+4keluaOPV5HH4e8+wCt2sdHPbiSzR0Q9QqS3HHamwTsfhJw7UkwIS2Ccxt3uHBgkYLapBY
6+wl+e9zihbyibf/aTMLSZZjMt2Y0WYkIx/fftKZIaAyspC6gyVuqP6iltm5JdUpjNm8mMXL/xBo
ccj1sVsnwiUQCAJ/bWXmTYlUlm33cKRCLGxC9SgdZGWOv+7Dy+N9sz75eQLhFRa0UNssV6KLsUWI
KK7sxJ/Vapxw+1+FWjYEs0Dzo8QiVIUwTJG2O/jXFxj5nDjhPt+6f72x/yxp2Rcsi7aFX0U+5WEA
KMshuqpRtHuoLtti7HHm3nD1i7UTi2pbsGkBseq4KAZjiq5w6T/+waKRTGOrKvPz5GBqEADyHZJK
rdOfejmsZR9vx9a8Px7mwBkFOYLSFTg/E81lNudZgzOYqUJlxcABsn+bwlOQmsMRLMrjGSP7CTuN
9atZxJ2NZglmbYlB0jJFza/jqzj0wc/DRCajBq4aQCs+fmwcLFrtFHMQNDEwGTb7hzjrnqxoCh5A
Dqo7H5IT9qv49N3TL0OGwRiarjiR03wq6uYNxFCBrB72jqsWB/441B0ykFzLVWX7u9LYpdpzfJmx
o6rWLW78xh1XyGNqr8dXf/BTfBd2rhPelVaFmcNl0wmbgx4sZtI/mouzYuXxMMZ8kHw6aN7FWZyq
VuPBxp2JsEovSEMzdCmma5m7N4kXb1HOQ5clwTJ4EGe9JzdGq58nRXWirXnoEdN3BqHBRG1O6j6u
1criLGokGUhtPKKYVV6SByGzyf/Q6coQWVKId4gA3REQ9KeYFZ/SSd6vowMuEISf77qPwUXqJ13d
8Dqn1HhpTMPCLyd7aHGdXLtDdgp+eujDoVlMg59a1gJe9zFaKryxTucTtqzSK1c1X6YiPTU5/EyT
mpdk4j4Kh+hAWe6lahpDeHnIXlYRjHBbFtejoSNTYcX5VQ8a5s2Gu/xVC/LhGmEu/cEa6+K2tZFn
iSN45Y7H7S7a1L0uEzd7OL7lDu3s979u8UGlvZUHTcivG3vkY4YGBGX1FPjuifzp4Ht99xAWH5D0
JTQZxVnbz2pAtGHpy8sNkEYgesOw+YM12SSFnIYAwJYojgBngbAdOXFb3UHSr9qGSBmAo/qTMA49
UJuNaoI0Wuye3NVLkNoc7IgPZeNwlqE7Gjn/GDc17593YeY3+P7s6cNswhAIJEw8d7J7PKJGkGfg
zvJfg2aealcd/CZoA0gAKrbQl20zxzBs0YxuuQrj4Ebvxm0ShcGJc+7gbgACM9+Ic9G4SNzKCF+a
UgsqwNiRsZNF8AV271WckEu1YSZOvKfD0ZCEmIsE8Qm2H0aRKDVLY0XYAK0CI3jRuvg5MuVr889r
OCZcYHqEO5cJNMgXKwvKqUzdKcJno0PgycHJojHacnt8fx94ReQTnCUM7IDTLaeSBuKfYNuoetQw
tRdxg8wWkirFCdjpqSiLuyiC+uKlWcJLGuq7KR84jKJ/vhBgGyQUDAUVtfbiVIjaFGv2QFWrEV0T
2/MZPTon6vgDq+BdMBgxOd+tT4gur8i0qe+9WRz5h+k8euLUhOLAAUqA/8fdmS25jWRp+lXa8h4a
LI7NrKvNhnswyNhDIekGFpIiHfvmABzwtxmbR+kXm4/KpVKq7Mzpy5mbslIySJCAb+ec//wfYriL
6YiL4vP76WnZerTTnt9Q5w9lgbFbgmealf7NGP7XnxFQZyTJQrYVSeuPmzKH4Y4dsYCmlT10+Rfh
l38zJf/1ZxDL2QGzg7tF4vGHjXdBQY/d6gI5Mgu9m9GyxEYsttjmch52fz18/+RSxK7k3kNSmz6J
8e/vGOQpikoeBQ3IM7F/62PV62I//tcX+ddJj4vzZXHx6d51Sad8f5HRzpQ9hDGjt/cMnkCcmhvU
Rz2AiNyvaWaZTZr+d7PULte8LADEgrQbxJeH+IeV2qpy07QRQyHFu2YV9x4oCCcqVjQN7R1HFZdN
4sH8raL+T8ZG4BPExNinIEr58acCnHZaKRji41TmH8qU2no9pvHfPLU/u0pALZOkEQPwX3a7mfa0
IJJcZZnbuyQrnjAu/btA5jLfvz/+Xg73Ps3kyLlYDn5YD4pcYmkc5OC/QFulJeSt+ENcVyezfDTW
178eIH9yLVbqCH0Sv+lfWwRaN4d86lQXv9BqPPmg1vFDacAvkT0BR0b5tMjyYfPXF/2Tm8jKzc7g
RYwTFqTvR4hbj8rqe1zFrFJjCuUZB5WkX1399VV+CCMiD5MBljzmMWEtLdE/3kcYTx37A3FmE45X
Q4j3TEp2ArbAPWL1VY7L74ypYbaYq96ydxH4nl+Vf//jO28F9c1r4UvTLn0G8uaHf/7HOfvSN6r5
efj3y9t+/7Pv3/Qft+1b/Tj0b2/D+bX98S+/eyOf/+v1N6/D63f/2NY48i/341u/PLypsRx+c4G4
/OX/7Yv/9vbtU56W9u0fP73CSq83mRr67Mvw068vXWwj6Oq6zLDffSYuV/j15ZvXinf+z+q1/c//
9SdveXtVwz9+skT8jn4eh32bQ+Mlb07Uod++veSLd8irfRF7nClZjFkZ66Yf0n/8JN4xTi9K3iCi
L/Xy2k//hgX25SXLeeeSYSURx8BiqQNt9dNvP//ul9n1y5P5c1OM73NdPm9nGSFpS/3JcZgbP6zO
IBGUZQdwDqSIsmwdp017E/quWjup1xxzrEpufTKPt9qtu8c/3Kdfv8of/Tg4oX+3AHy7OFe3A9Yx
bo7r/7AL6X4McVdzUEVn3vgajCr6hOdKe6IXvjoWMWB65mfAeRTJePOezLMBCC/DDyJ36iPIq3LC
mP9iGUS+1rVguHhYCVXC0O7mLgtyWisq5bAKzVzWH6zEtz4NtIlM90m8pOIs8t5B66U9upiJ00x8
kpGNoad0Gs9s8zKhgoxbGxzKMA7wPzJ2qPSj6HPj7hx8VF5Y0WoPJOgiH/vJBWw+Ve7EDI+/iqgN
u7VoC6faoLwb4EpGudXV1wu+qcnucg7HYVSVItlFnUiCncQXUADmDVSlbxt6Bwqs7mWgnis5R3BL
lZXhxwSgLbCaVZcXarrXwJr31qQqnA7HcmdNcrgBHxgTmNQlslXITCUm0z60o5qQBpc+gbuxcDv5
oQd/dbLEZOljsfhqvMuW3tdnOfZYpM6TZ9RxEj5K9airmnadKQ7AHHiQlW872LWQ3JtpdnG4lX6w
FvgLoV6kQ4A8Rjy7KBlm+KATngnjtsZP4U73rnWsCk+9Ue6FqdU1ifNhSUoLT8aFZ8Mpxy+tfaua
4goXpapb2WOMrVGgHOdmSmd1VG0xbKHZtCCEcyfmiwVi3svOudRqmvFD3+T+cUmSKFw5Q5K+h2uS
PiQEAjeXVgIJXbSF59SmGMfRUlE420gXqoMwVU/DxqlaBx/j0Jk2g7l8pCN7tXf6uBj2jl3Z5am2
0gLbdWG5kEl6VnBUNnj2bx1RodxoojhTu8nPpjMOQ9nrNHRzCiE+XrJ1j/Obja/3MAFh640lj5iS
B0+ViTSe200YYTjlS3f+2AdhHW1Srx0m/N3d5uuY+xkGS12+NYVMjkkaQGzgtKlLEqa1BwTJjbqv
bTyUx8KojMaqVpkzunz2UbwQm/Ekqgnj5SXBXWEF4TjN1zPdmQRgOFy9mQHDS6sPbaAt0bI3mX2u
Kj+8xrEwOY8GHlek3eo56iNxY8rFebYaP3rfu5dOcqeM2hKW04C3paouztWldqJugNEUhsVJwhM9
hP4i8b6Z6n4bzwkeZ4EqtrJuc2xBrDH9zOvJrcL068kUA07faVTsyU0A/U4zLJXbGZv0Rc534Eei
z1UTxOlWJ3a5m1JoaCaHq7Xu/brYDaKynmah+03odMtrVGI/WsXNcmMw61BXxtPNPlSDfEiJCg62
jDlptPgcW2OlcYaevRbbZR9cVNU08iZmL31aymrYd1bn3bRCmWvKa+Gjl+KG6U91DigixfrdAX1t
2khRAmJ+n2rtOWeOv83G6MU5kWAft6R7+kPrTM2LE7btfW+a+EFGTj+vXdquj2O1wAO7iAq/OIWH
yawahA2108KwrWmnI3DaBk+5JjxG5VJuI0t1AOjgO87azfcBRYivdhXZx2KKUoHN9jhACDVuti7z
ur9VUT49drnVvFRFUpRQFOwU4a+fi5fWWeyjpVJgeH5o6DW3DR5pHij0vMqAqNXptY24fm+QwN8Y
k4fnKUurm7RFMrjmnO0G22Vw/F0aReUxn8bhqvBMfI33mDjkA6hR6lkShnMNV2b25T1gpWU9qMIG
Z4Xvn06jz7WLeWHpTO45HntM6vqxPROjuB/z2Ao/Sy9OITWp+Smwe++qSmPrjqVGb/rOKXZdqptr
V44gXubS2TO/GNFL4O16C8DcJCP/C17r2Z5CdbZJXbs/0RK2HKcqziEaURFfpz0XsdM0O/RNgIVx
BkY+NcK+Nktd3TkJjKhpKBrwLAmeAizlehth8HJKC5EeWUTTL0UlsjPub6gl60rvjQzCq34Zxp91
bMBw0BVM1xcTWQ9xvZ5VlvA0lXsdlqD2cp25V95kAwGulmSyVqWU3VvtL/a5a5rmWDZtvZlT8KAY
MtfqeXAm+xTbvdlbCMbWCaWo20pre40BGGuDFtlz05TOV8kijaiSlAjnZ4UTM2LI5QoqrH3gO1a3
DjrfOwy6YmY3LNJWNpValxb41iXM9LFnUH4kAVu+Spc2zVEt863JSkxxg16eUscD0ZhN40NRyAWg
BF4CR4ERZ73qLL846cRLvlrNJCXKvcE6VNLpQMiMJdYxGmuyHl816C/GfcEP3sZ7VnRbp8XsLGO9
vSavLFCWjBjZkU97rq1GfGGfy58He4jv1GjLlylPs32D8fE9vID8OJflsFZq8TZmquXaakBikVOy
N55p3UPWi36PHas+9HMOOjMQCPrMQnu+wa7fSqHbOLgSnovJ48yMJgcPkzB/QKA/vW/MRLItUgEc
aq8BiptBaQ5XnZ/BiWN3Y3+cI6YwmONrMUOxS/H6O/SmyDZyipsrBYRl3aOV2fLTuq/CmuerMIuj
Pe5C6lkbpzzGtsmOpoyGfSEHDIDHMQtfqlxinaa4OcUourUzlDOuslP+cx8MXGQubVzioOKtu1w0
e2lc+xwLzRm5AokUaFeug7qfMPaekyfPq6Mtwza48oo8xO+6ch6VVvLnfMqg/sghucuxXTjE0mp2
he3rR/hB4WMlUmddhXjfC2CaPO7Z2vXF0gImTLMNXDPnMZKZTTU6K/ZAueKXqKXAFY6Tf9UFUCcT
O9O7sMTQdurQSpmirvDHdc2XkLn9CDjTPKV43D5LVWIrZOX6Y8NRF8s/WPaS3ttjhxHgsaBd4S7s
Yu8u6cvgIwWScaemHHyTi3UkFp94h4Lvww69Ayg6d951wiFjt9jjtFXgHp8hWAPkJq259620xRCt
zm7nyZ6OYwTFrlaqvobEk9+lWDo+RNNYXjXQRD64sYofMivLtySt/ceZlOlWSm5YbNqeJtKyP1Zj
3CFmr7qDAxd222KyCEZejFdTW+NLrxsbpkFZPiA1AlgxA2BMtNses1ZNm7LrvA2D2r3thMTkMYTZ
O825D6Eyz6/arItuWzud9pSbrG0WDO5ONAM+9DMsG9yQx5cW691dYcr3SciOG/RQhfqR3zcq+Ua1
JoInPfvXw5yN6zKop2MZjs5ZMU5f6yoLt3EB/tC1p3NalWzbYf5+tNxPoizmTzkplb2ZIv+QLh3O
6h3O3Z4ts4+lY3cPrj8tnINdf5dEcBrHsbPuxsaaD3aegYdaCutmbF2XbXWC16Ro/QgK0X61h8F7
P3cxnCyUI1d501pXsbVw5kMJDt+1pq31ptZWfI9iNjjPfWiwoe4X895MsjrHahHXi2UUTYz1Aqgg
CKq9xBkGQ+LI1x/70J9PWFODAmoYhrct2NULz61671qN2Zqw68BFJp+rMBS3g1tMR18aBaJBprin
93Qj4DrVRCcPLO2hT5fsVAZz/xIFYbGzNfWhQOb91opT/C110nnlw6BjUJx0WWI8KSd/3lLasHap
9OeWY57rHrlZC3z2EBHx4MxpyTkOSlueGBtuDrL1Q1+OGkyL7tdV6uk9/O/xShKWAThJx+LawdHp
mvyWeEiVvTx1qW0Bu+EsuQrLtuZ3lnO0tyust/0eBDlrareeJypoG+ME3ReZTpg/jmk+rqkqZnc2
vJ0TuZf62UBjEcCR4nKXSW+8C71OEc50U0PaiquEMAgDHCLZadj3B1yjD5WT4WAVxkkEs2LhydBu
HJ/wmZzuYUbpL4nxsvdLEqTzWiqmHtGKn0GojprqlRaa+LbPpui2jxlBq1527vNkt/5Xh4AvW7fR
vHwdF6iVGIpnb1WKJ2/clhh/+V3CXucJUkKDqia9KqaaVcFKwpu81P6Zm999MWmhd46ZmxPqgqEC
IBam2LPavvWi6xJ1ZjZ47Q52N4QVtqkrX9VLsWHitJDyLi6wrGnqS6rn4d4JZvkRpBigRWHAG1zs
vJ4MBqmvmS3Ua+OFHJ2Hb+6yJsbWeu3i6e5fYUEEkrPOxiTdiDKCpPPXgfEPfUi/xcWC1mR0BPzz
h8RYiFVq0njevOppwHbYFYux2Lvdgrp3rDg7YCPsXHCvqWietZdlYtPKubqVdTfSXTyo+tZ0rYeH
flpazl6UwzBi9O7N3oa7xNH9b77uJef9zzzeL1/Xd0np822RLIkf0lx0zdo0k3YLVv9WAStglkRD
jb7zcK39tAwK85nM2D/7RTuMEDcuZrR2NNHdPUz98EFIAtl14hd/5/n2J9kFH40EZScS9RdzkO+z
b2BS55TWf41Pi5+/Si/zQOG05fIwWt54it3Uee3cND3nSamb7V/fk+8zf99uCVVtfCup5fE/wQ/5
aPIFxNhpB9LeyYe7YrCdpxjm/OHbVX5Ne32Xzfk9n/Zj2u3/uYQaEgOSTP91Qu2p+fJKZq5W3+XU
fnnXbzk1/x2moDG5Y+STdE5ehIC/5dTsd6SzECUTvGCNgLji96Sa5b9zUBlcbOVwS8ev6dKn83tW
zXuHOyDFENq/LwLX2P/vZNWYqT9UJPhONMLQUErmL0KtFlxG5x+qAxIREMu2vNirL/Wx8aL0wgnF
VXc1C+NiETVFsDHlbMnni/QPeIZy7vjyOGf6VrfvHZluet1Ee5Dq3bPQYEs5m8W03lggtVhNUUwb
sKprJzYIpy1dcUKYvfdxWod4JZvg52USwZMT1d4d2ZLmupNO/OwKyCYs6/oU4H4frSgKT5xjfO89
h5LxYzdCLea+ipfQ76Z7Vstol/QskgQqGajA2EyQsKS4Scel+1z48Nl8Ts146ApOvSEFa68vrJ2X
V3JjVwR52JzYN+nsp1eKZ/KQNNGAN0YdOrtOEKv2ANBOfVdTNfGqitZKGHrI7ZNoN2op72EjhBvj
Yole6irZwzZAhu74/c6MWDimmesB55vm67BbvE/2JJyHvG+7baWmZT/TtrtOkiT/iIw9Wa50CDmM
HktvbZHDWmVeRtNEMjYQrkBM5yD6ol3QqgvDZOAxYFbUReyP0q7tA4qrPr5ycy+59kv5xeDli3Hh
GkEyG+Ok2heAgHQ5pkV1O0HexDSqiA8g561NRedNurFyUe4jnLEuJ1LAOU7RhvsmrSpvp4VIX8j8
lg/W2OQQCmLl3clpdm5Kx/gYpodd/0JK3krXeUXbyWqI5vaNZAwcV11N19Mku+1g/PquwZ+3WEnV
wbBaDNMl0mQ0sWnHolyVD6QyFsUBa4Q0mKLTPcz+MD45GmJl3NbyzBpV3HVNLIhI6yQ/ItsrDyIo
lvdj6V7oBIhQySbVQ31tO+1w5Y1+RPir/eyK0N+d90a49T5LOHQmQ6TOol9ql+QqabVVOGOd3qL+
eFZlWm9UPqf30njpCwMKf2k79btHW7ri+dvdbrBzucY8nsNOPLZbWuvSe9JwYBxoPjjaYx7fREls
5tXSee02sZrsuhk9b4PEX+8Kzm3XeugKAGahAVrM2H/GkrpdN+0luZsUnrtss1i07SZaemxNJrzL
sQPN1WEcAFKzRZjk3DpewfjA5aIGR2JAQ5F1Iahyp/hUSEs8k2TBj7V3IKiouj4kbUXI6c3RwVGT
uc2R512NxVJfJZVYbqNFkw/SUynhtogsIFQc5s8qmLvHyO5IoMSdBQJrcJxxa7sSIM0IQ03u5rwp
9qSX46tINY3aUGQlFhydAtO+eTh40rfrtW2UVe2BNsc5tfswuy70Ip4dvOJ5ML5P7iUV/cdBp4Cy
Q1WY956leCZjM1cvCoLkfTGP3EzoLOmLGPqLCQW/ftNQdOIe6sI+iIE5UCx9vNyIpjLVVowduQ/H
g6VzwBO9Iq6dff9j4c1wtCoke3Qwj7N6mWw3+djPgfuJkKB7VcmQ9fvECqsPDU20bxRVnWplPITl
2zCZ5JNSmf1SY0rWAfnkbAZJlrrdKeUgIVeDvcTJiiJz++IHub5S9lz5W9LnQ3zsGxzx1nkAWsZW
Y+uslCnS+1ra8m5qCYGFUsltOkeGOFEtUbvrAEC8LXVGFju0ckw3EkkqZeW7HKc25RA5J9lYWIRD
UDw3RU+foONPz6XQ7bbwKZ1T8ycRsxp7O35iONMq7uWFWIuwCj/ZeVnQhmZ5+ikvEfuAuTUNkErd
+wOBVxufIqaGj5wjYPD77pyh84n77F5ZitE1SrsiNbyk900e86BUwwiJPCu6KUKGfqGS6EYuwWKI
S+boLI2Izo6wnFtSlMGBAJPHVhTx16KuWb+abNJvOrAoKNhy0DshLf0EyTp/1YYsgagAqa61sSsg
5ZnEZkepgNf6zj40ysCdKWyClU2xGH6TapmUelLRmQZHOIw22Q4GDrNSV3G5J6U0P0WmGm+ZEupT
EWbpPVa+lxHmpReiky2edeElt40LQ4B8bkt9uWn5OA3JjbY8Fsa1Crv0XiShfkPfk11rgp6zGkf5
NQouV5NZZR90OvKeOWNUWp54pneDRS5ipGoSzkcBEuW26NpoTznFgNExUXQTtTWPbujbrVJVtKdl
l8loZ9ZXW3pig0k90BkKN99WHGoB5V4smKlHfUASvqxwrKNSHp8MTZmbJs/iVVNH5V5nDg/ALean
xuKvi0qB+wksb427cblXECYuZAsnubXTqt7Unc20Wljv7XCOT8wGvkzGB+phro9Sw0RS1ci3Hsf5
c2E13HYxMROLkAFgG+8yemyv/yDYH4mM9LyKIn6kJFLYfHs3XGBGhWJCnBqHhtHw8nIR6/S+XyC+
RJ3WUM34f4IT+yG0e73T3P1tIxlCyBXhRiubL0onT70KVQwiduDHMAfilSoDRpM2KUDtOIOrio3Y
jU1occWOEG2ZddATYXduIxxuby7786OceBi//OhguXw24ggytEF2WQbrFu5mVPQB7/BF/8G+6BLX
9sRKAjm8iIG9kV5DUFFyc7+doKrFYotVPApZMPjkYqxrnavLLyZM57/CGE5XWhBJwuP1R9AwvpaH
IgHzEQzR8FBjMn8YYks9zuQaHxc/HI+hDmkEpb5xUyAReJJDHNxTgPJulRfZN1Uik0NZSuGg/u3k
NZ7P3QbTP2cd69q/HtN6OIykfa7ISXaHwCkE9IO2f6mDtLxPBI3nVNH6dTrVS3Vp+70o3hOQiHnx
XroAChcwG2dDLHfAVFmQ1RPOISRltLVaW679FrqwN4MwSWM7uRp1Hlz3wovvlRF6h9Qp+9m3CkFF
ynbWcBHqbbT4DDs7SrZeWDdn112GzxYFL4ibC65J1IDWgUMNDXhDtG2XS44u8hzSQjR4bkg39bue
RP0GSVJ0Gq2o25Ei6HYAKtyvUK3rLee4eFNYIwakYMW2Pj94bY+lfl+y6Z3jSccPFhshQV4o0+sO
XO9bG2fOyrdk9OwjabpVdtd+jqiEfYgyqztRQCOhuFS2ui7Hvj+EbRFVdCE74X1j2xf7zbq27500
C4tVQvT5NFr94JJO1snXyF4iVjZV/Ozw+c7W79kGnZZhGYu5tC7MiXmiuFf3pG8XGBabSIf+ZYmQ
3lb4PQcArD7Sr9UyuLdRravPgoEFgE6FcMW5491DqVLgxiUbxCeTZON0RVErfIWWRQxdd6J6Bt4i
+3XS9Mn7oOyGfr2ME3hOPeu53LRdNra7oZlyua5MVz+TPLUiOufs5E41ABX9xA0uZMPGb0DSzRSJ
9RjSxhvNQjyT+sYxQ8RZMcJ3seHpSDMTQ0j8dSERU/d9s9Iuv2EdM9m+aH1P7rRfO9DUL4u31oIl
vW4v/at55QR3lTHqIydaliS7iUHXyi4rH+zosilpKNHewYagG2/bOh/rzeQ405bu4uicj8RKQKWS
Ydw0hXJvCjnZJZCeENheVFt5vMGtpP8AYyv0OPROfFOqFYo2Jb/mAsKkVMWGRYzstLLNt0sSImyr
2SzSjVsUcM4Np6pk3Y/4DufT7I1rSjftefSb5K6ZDfzDwgvlbYGH3t0o4/DBtah0OiOZZshQHnkq
s6CWdv0sxTwL7RSH5KorqRKw/h9SpzI7UG7LxjLGatZLKOdsF0Vdzs4QaK6GYoaoTOsqEpuu8nni
pFisG7cmiXgsVSEm7qPuqjXUOvUxK53qbeyEGdZTYnS176Nq0MB0/WIPNNp/IUHoxODXbMCQE8qH
W0FqEiR7ULxNvjd8VUHjXpVi0OC3PFfq/agv4s6yh/ZXDY6ggcrRyVXbtalee62dIx9v6g+ekhwZ
3IxeGT+cwgQOtKvJz1NUAg2Ouvfc6rrrtx2RZkZIVy4WyC6MxdaS7CUdHDb9mRsIMr3eAn20Pjtd
NLuroI1Nsha0X6JXsxM7pClWJeaI7gCaMJ7DmtaukDbsVWPnqiS1HLjyM4so+72O7JISoSOgbEV5
x6gIIiXVvWiKksJZMlXjuWHXsbaUZotrtNvYxKUW7R5b0c7NF4jdzkctwuVcKTxvV7OHI8m6z50+
3UeDNo8EtGraZuE4qqucYjUZ76WE1j2PTk4qV4cy2NSyt+TBqwq72TAE+hJjs2bS91nVx/VWummT
HWhVm5uD8BuR7WbkFvM6R8sBJkoqNAo6K8Ny3dJrTuEtnhWnMUrY2XropH1KybdSqYvahbU7HzHn
7PIUi2Xq3Rmd97W1T6GZD5tCNl19s8wGeh08rSVb9WUqrqcuDD5lqgk+R81QGsh5c/lWhWn2viSo
/GQCyA+rbPan60qP4ssUX4CbI3VZ2k5bU3ubwTJBcwgy3BAB2VtcLrWzbi0rPbxVlqKIr9uyvm5Z
9xKsp4v6ZaKYtQlwWcw2jKzpRFDr7Mta4PjmVqW40sNok7tOmjc5mzbYJHh/Brs2r8oXWeURnGny
m9AQCeJyOMpjHa08PUC4JUr9GIxmupkGf853tgrHTSqy5X1OJvR9YBSdswkqTWosi5zSdVLaUDeb
qTYaZU3nc0pl7qxNRlC+r9oapHXSLoin49wPb91mcbOV6ub5Lphzi2pcZn2OO7d97svEoTSAyfN9
3xt5bxW2ftDzCHzG1cFneibiENh4Oa/DPio0OD63eF7sYPqg5258M5ojlkdd9IxtgMxXFUlk3HUa
14yrZJnCWwJXQNmdOy0X9FZ3nTkuSgBgiy9RXFXOCnVksKyisgg+zSbTj57l2w/hoqKPykwseSEY
5wSR6H3BcgJdysc4TPbRIddd8Nz7WISuWnKvSMP7+Ba0mVeuC1Izt72y9IeuFe5WhxaqWN9p8k/U
Lcp9kYnlMaQWBWRzpjRKav00c5g503QChNtyq12tp+EIHNHexE6DGCNPWHNIkq8dKVW+4jDjrcfY
fHRb+CQthfh05WR9erQz7lPi+M2paCuajIBnTWQFhuYQutF0nbrN/CYaYe4TjHR2Lk9iJKejpl1g
wzIyaBp2IvHgIMpkeAjadtiUi99vVd/E9+VQhh/nSmYvTpW0x6jy842f6Ok2ajOCJbSgHB4dyaDu
9Zmpkt+74Twe2hkZRRos1i0C+uraiStIlEAasTAf1KtvAWNM4jm/qnsEyoVvAJ2mRXqqIaGttQX1
0XWHmKMgpQJO4eo0xx4ii741/oktJDhmS5Q/umlm1uScs8NgIeWImyTBxdkKwZ6W1qOWjXmkjhRc
oQ4dDsqhx5UeczdBkjB0w6npiTU0ybOb1mhzJH82HmlsDHeJ6JKzTdh7y54V3KWs8u+nS/jMrnE5
bHM+tiuoagi+TLUqbDIUoqZC2E5GfPDCZUDPoIKNRe8Thx0Zt/dMxxjtCKPCsiApUr9zNu485aiS
sIZxqmq40mmLUhvRyh381/yoGqc4C4Bu27wDwBgz+w4yyprbxPEGTu5+GqFp8tL8KWoSg6XqQv+P
skco45Xu2MPTcteksjzMNPcqDLsy73PiI1MFfKdPwEXNtVVY4tqjV+O8aFsdXMo8Bw5WLlC6LKsf
47qhW7WEKRbWe/QpusR0HsdbJE52T12YOPVzXaDrqYuqOAWO7J68fujYaH2jn7Bl4DhrVJ/cRlYg
P4hWWtt09uJzUatpXBlUCmevzssDRs+QE6Vczk2rkyfW3HoT+VgDbm1NlGMPaPjwfiKXkrii0St0
wFG5nmkaPol0zr5gUxrf1CCziMWC0ttVRV+olE0F6Z0sRQARNAsfwpRoU7BuHYPEzc6R8iPrmkTQ
JWBZaudljAZvhQyw5gxIZIQkL7v2WqK3b9FS3oPHDcslf62FW+7zmsZsZpAm2eWRzRW4SZq0J/8V
FYTfNDuv85ikEkFQdv0tOcAmPn+O2OD8lW2N4pl+vPReNS0f02O58lWYibBZYCb0IqzK9lbf0nt2
QXDXpJdEjSwukdQlTVbPM8EmOw8s1ZJad+7LB59Y5VRkY/DJb+rsySX98onG2GjbIYnbWEpYmJt5
JIl70q7k1fK966cjViGNWIXtXI+0jnUpO13dH6Ud6nMbIj73LEutGegd0upCPakw2g9yBA6L/uok
dSvOSzkvn3tRypWYA/mpHidv48ctaypF3H1RR+Zmnl0WWoH9yyYgq/AkW998CTTCHdVWKQFbNH8p
6C05ioIAFXgogxtfhQFfeTd/bep6fio4aD8WKeOAgw5JT/KGB6LZ4Wpyc+5aX7iKE3fudo+K2tFp
mhcSI1bEY7QDIt++I+UgIs3RORub8ICSvB8xfUlF8vH//9INvkqCItp/Xbo5v/avdfqf/7v5Y+nm
13f9Vrpx3uEJjmORCC9u7f6l9vlr6UZE71BD05pB0QTTH1z7/1m6cd5dmvtou8E7AFm0TUX098qN
/e6igsapga8HUYdi0H9DD00J6A+1TCotqPXD4FJ5hRMVo9z+vmwDm7iIiwKWPH85bH0KG2vMefq9
h15wXaNF2qq5yg92jy1O6Vvlwx/u159ooi9y63+WUn+5PHUtipbovkP3cgv+WDXyzOw0rQdhwskm
5wDc+b11SUaFXvM37V5/ciFAd4FNAYY6GMS77y8ki7kyZYMILWu7+aAbx2zGwPSrIgqyv2kG/b4W
+u03YVRuX3y96b9AzPH9peqR1sIe5SnGiYneZIGZcML+O4DZj/ZqlweHmJ5GI54cCeMfW/EIkVJp
/AxZ9d76AnN0yyZw6K6Ge2vzdz2Tf3LvIgAdOHXyoNBq/1Cez7q4C5xJXpagyVvryvGudNm5236Y
kv9D2nkty43sXPqJGEFvblluG3kv3TBk6b3n08+XW//8XZXFKcbWxLnoE60OoTKJRCKBhbWOt/1B
plD4uyySTZiwYN5Ai+Ry80gZ1XDiMvfVh+RXce9+J/GeIDNTj820r4/hsVD+NpUvRjnOYfmrn4vW
KoMkgPNpXl9apHYRhlYHkStc7eHd7EK4U2lMMt9e2NoeUlA1edchIcWRvrQyIVhLHRWnmOfwbZel
iB1P71MwerfNiL9GOk8uhDQ0e5Er83RTcvO8rjwmNIrSt9wR+eG8o7S6eDTlIUxTqh+kqdH7bkzr
LUGC603UCUfsoMvjgegkln/W/e112keGWpLvll30mjhjvmuSRv94e3UrTo8ZZn5gY2cPmYG+NNPO
c+S0wumbvXYMPmV7kBX35f34Yb4z3ty2df3BMCUMQbEHcay8k0481JDLA69ZRP2z7Kf02ItGTzD1
2YYHXn80SF4AkzAXQjfX0gXe5Gzz1MykIhbQGqJe7L1smvghScbiZzw46cs6n81vqWc1WxRh118M
o8QQ4j+2uWoujZbAOBtXuP0SCIBrUX5Aanva397EFSMuMz1Iv6HZx7iwtLJRJbyHRcJIvEVRtvzp
jFsUSdefiRB4ZkH8grO9612XBstMbBozI1R55obRfdZN3kjt3sg2lrNlTAoV5P8AtnW8PBw0ZObd
8vVUg1eiz7lByCH+ostjzKr+6lzgDq7MEedUZaHHU0tpGCX6r5DXoF0O68h7vRyiH4GKWvPzvxOE
cZaYfWTWSobvIBviZkHvULR3aypJ088ynJ95nhi4YrzLMFSm9zTCkxTYqRdGyNeXLMnMHt2lVL+V
NOwR7p6b3e3FSPOBNvIdpBQALaBvhC8G+MulTzAW5YDahkdU95Lldd+Y9ac5K5zjkIsCUz6oj7EZ
zUcVmNTnxZlpSagvJwRwjUBtThu/RXIZcj6d9MqDaIROBeUKadn6rCI6HQYsW1GGj6qaVXcQHqcn
OsHuabGacefpSbjXm4nOkjXyrKRLyjhBndlAyU17N5RDcHBcNTxSlfIOt3/e6q8j92LelXQFip3L
nSrAyKKcruc+hJe7NKse4Nw6hJG+tQvi7znz56ddcBgbFsgwskyZgVGLyrya6dj4ves1X8Emm3td
4aE/qFNzCEDq+1OhtfcRyd/Om6ePSQpE//ZSpSMl/wT5SHUxZcSaCQOfr6UwJVIxIcoPbk8dL9hv
5kDR63jb4trmOhY8hKTpTKvKFmnB52naT7kfGMMujLw7LU5ORbLF/yChJ+nB4WKoeKqkL+CuEDm6
/IhaRiu4nGmiU0xVUFfAiw9zVHlMOtSK+jK0FobhWs96E00qGil2HXfJIfUC/RApSEvbXH/KgwMO
/hPdWfhwZt143UHC1W+cy+v9MLkFHJUkCy4UvOHyd4ZK0iVB0jBCwSwccu3dY9PyRi3aZSPXlwMA
O4IlOJRcqpwWCtfSjigjZaqlIU3o9uPB3IFMVvx0N+2UU3dSDH9LW0y65f6aI/V5IoCBiUG65Zjr
sIc+54lOx6542w+J/Qodpi2qh5Xtg7iYMQNkb+i96xLAjq6kGhY6JcWhij+FcaD5hZl+8qp2i/Jh
ZTnUPlWcyjGEyqO0nL5MuwHmVoLCOFvHogmCe8qHw5fbp2PFChcc+YflkauqunSXUk/25jKm+zd4
DIy3WWD7SqVs0SSLTbkMPMz5gpVH3IAXBVo3lz5nZgXw7kARmwZYTzeAPeSJGEU06yMYtpdVb71S
42ljbdex5tKqFPQh8QxGun48YsL8wxSoEZik/kOjT5/gwvsHv4BMADg6Y9XspMyPHs2F4ioNLK+h
re6T0AW0jbwd3evb32ttTeTcELOI8WmYni93cvDcGG9hACpwuneJKuYUOuU7EAfGL3XEIW9bW3F2
YpkgrkN8WcfnL605Y2G4syiyVln+u4gWZkdm4JUg0ZKNu0n8TbKHkGoJFXdBwS7nwbmVFxgD7DkF
FZOT2ac0tj/PrKoNNICW7o/bC1szx9S5oF4Fa8pY++XCqkAf47DCXFz+YtgQXE24Y1AztE6C5e22
retPBjgdDD807FhiJy9tJUEcKo1IVyE9gmRdOTmjctTy9Hdqfrxt6fpzEXFFyUNM6hM6JEu8y/pg
ihQx4lf91quYDnKZ16g7ATq9bWllTRxmC+k78mKNEsjlmrq5TuJ4oGDUlWEJirah5uN3lQ6hHHjR
/F1um8YzdQrFFoqqDvkReSsxUQoigTGCNFLM3M+qWN/1mPmdEKHvIvBcG1fXykbaJkpPluCmE6zq
l8vjc2rqrPGcoTHZ7KzaTR+HNov3gcUg7+2dvA7AcA3CDyIEn/FER7pPFDOD9TtieM2keHkHj6R1
4L1m/q37/j+rK2sLAjlJZOCJS5iSXuwhQxC0BXjbTs6PgOxuiKtHAQ67vRa5bCQ+EYkFYnBIDZD7
u9K+tVHhmY1DnLezfXDqT9ExHu5+cqWc8iMIGyXZvPQlMgeRdlkUxXB4XUgcQMZz+al0BnZToIKk
d4HCDDpTd3CntmZ5JNEfYcNk+MqsneXQOo3i5/Sui7tccYwR4JZp/WohDYh9FhMywj9C33mgFmp6
PhBYwUFZdscByEu3cXquo8+TeiKjAjz4Yb+QTk88FnEAIE98Dfi7jLxGwVF/19njeybrRt+x52dy
oYldQrrjaY80Lo2rVKybQAS70LoCtN6NY3hSyt8Gk3lKuhFYr296DHEJUkq3GJlypM9htqhJmyKf
cGLYwOvfqOTs9TLcdcmfIcr3fX267XIrx+fCnghUZ4UHwApFiuh7DnpvGnwzjo9M2m1pd6x9L0Gs
ygVFCYp32qURS4+VFOZP8WhetHhnKkH8NcrnFNRxOMB544G0iHYLdDlbXEVry0MPGtEVenK8o6WI
PlZMMuYWByqJ3ReDrh2oD/x5/g5SByBTp8wLiksKDanSKaldsrhqqeGZgOhgx+Ty59tGVu4LKv4Q
WoPQpS4qM4vl+QS6mrF0oEmxPzHFGAEPdDTa4u6W7uWKB4o5GibDiNIkctJ6Mq+zYVtpgRfaDAii
N0/rLxkeDCd4EUGqBZAy/9zBkLJxy698KQp4EKcJfhzxjr/0EcdNkoKh7sKHPxHMX1z+iexq41Ot
Le3chnS4lrGk0DVxV8TdoBx0qNzAFsw/mTX9EY5asJuT7jh1zyy3idghxgEJ6KS3qIlKG6rOijXV
VVH4s5If9WhimqJ4NXjN29suIn78ZQYozIhOG4xZVKiki5DusgDA87BK+4+K+UKDCbZLfv2DDcBN
kP9Q/X/q551HC8bDI+goKyqHpU4lJwZXX8OSs2d8OjneNiVTGf/dNk/IB5CsCPyf5BC17vWI2/Ag
sIYsPThDpoLIAZzyvYoceH3GPFGznVUwJcw7yMm+0xiLPiBpwJVw+6c8MczKWyvE3Q0SebxC5m6D
0ajWS52gDF1RPX104qZOduC7oYFASrVW9xjNxruEkXCGgnqmTzMwn6+Dcgm+mUFMbtxZS5DvgTyk
ls+QCzD6hOtKozXfMFQ95ILtRslDBX6IdskMcNqJ92EyGrvedWbbaLz5wgYaHDX3YJgYk6EwjiHj
EdqeUVNBZbcU7RtnoOO6v712mRj36TOQd6OzS2eV6CadmTwD88/LrPDL+RCc8kN+Kj5XB1g9fPu1
fkx8Iay3VYlYuS+IAqLDiVgWU4EiGp5dSkWFB7pKTggq0+pT7EzBHok/qAjzPvlgxHYvMvTa/Xh7
qatWyVkpRJHh0cK4tNqNGsxSCuc0XZr33aTYfsQUxa5uigCURfPTYszu/W2T12fWFuVdy0Zxm7lD
Vb802TZdRTGJPHkJvXeCCm4Y3IduLjfIolfMcPIpjXKYRO1Fun/dYGTmX6c+ik7Oa/K8+6iv7iNN
29hAua+FrzDACUuzuOeBA8i3bW7rwZAalMYUDfjh2Cyv6n4MQQLRi8ydPYxFr1QnOYYBSD51sD+H
/VbT+jrC8x61yGc5rTwHTCkI5iQfZQB3H9DPMoI4B3j/kH4fYusuU8t+V+fq1yxFkOG5n/HCqixT
o1r5MoEvJR+dgtEflvjRWZTGj1voL25bur4lsSQYqvmUsM/J78Z6UcZ00gG/wGBTvWYyZXzLvJpn
PPsydnhnM28LuzdbJnc5mLaoDSWdeRTA7wboj6LgM9eBfgoEEuLCQl6NZ/Cl49dRurhNQbXH8kDU
HqpI7af7wGxHe+PhdrVhwhAdIcaD4WQFwHJpiIho55pCvyZzy/BHrkLXIrrJ724vR1s1wwEWr0NY
clWpHuJNttJC9lDQ0Z1386HY9x8JJMHe2S07OOgfbMZn72/bvDrUYmUgb2i18qjXxMT0eZDsLWOk
6ZNQL9eSYzndOXUMVn7Y+FDrVoRsCxkMmYx+aSXl6zWtysOnbz7Vyc8pfGuSEN5eyermiRo3FO9k
t/JNP0dKmzgB4J0W6DzPVaQeyo0TehXb2SyEEGktiIl0mmmXy5jq0DDKOkIWturftfhaydDPFC77
1mO+rF/2z18ROBNP58okYzcl97ah8+sUjwssA/0LIU/nB1lnb6zp+moWizqzIi1Kr+pYqWxQEswg
3Vl3w11hJC/G43L4i54Jox1zqbsgjTZ6UGs+wWOOdwiVK46UZNcqG3Uk66DmXanvIOE5OmX6aTHC
N7c3cdWMyZGiWgtdgCNlAYs2xmqicmuZjYWU6p8kZFY0jDfyzDXnozWtQfiKPtZVQRhlNIemLvWP
psjeq+bwSlPcLa14sSEX+SMfiicV0Bzql5T8pOgAOjGDSpa0uQ80r2cIfUKFiwlYSPazup2+TVHP
zPjoBtXnkVx4K9heb6Qh5G8pexNtRcn20vl1Yyjbyhh5BM8w20SR7huZ+j5pfz33e4GNIJWx6RWC
59IlM8jutdxcTzXNpHlQKzvPfYt5ayZeTQa5n29MB2YL4gkQ9pV6QJ0sSg+5HgUrr5t3atN0/qIM
78MgSe7+wRJDqyAYeQ/TP73cPaehqa3Bq+Mrqppae71GWoUJhLjpmERvy2VjYddJFK03pC7wEnJu
YfDSXh2bBhiJimJJg8xF09c0GT0zfEAyVswBHXNFiaEMZgijmI6uOc13mhraG4u+jpdsKf1+dBkA
edF7vPwR4Ikapkvp95dGy0NZYbo19a2kuocF6N4Lnx1QLq1JngNfmDcwIARyaP42R3dK9if/H+Du
/7OAe30EL02IPz97UlBrK/tc9LI6u3F2Tq0jTKeWysFws9+ZqwbvGARSDmUElvK2+0g7yaXpcEOD
faW6wfNLdp9Ur7JEVWjYdwvjnrA4mAmMxpiBrpJKzpY+rHTWn8xB9EstXKBTYKe7XKfh9iM6J1bB
HNe4r73kLXyaMBx0G/4hRc2/ZmwhKKiCeKUBemkmi9OprE0xbzxaL+jP30NDvHEQVlYC5gTVMdEm
pictmWj1hZ0qssofxHxOqVVvQk0xd9B9fbj9heR7VCyG0q7D4Ad9XJ5IUo5o02IHR0FykPSLXu/7
0IbYMBr6edzDBLDwWoLLtgsZm4djIQw+T1W2vBzgIVv2aeH17yBimxK/Nuf5oe/z/G0QUKvb2I2r
DecSFCVMEGhgL0HzXW64UlVKMyB0j5arQvZfma+suN44hleuKiqkXBN4j84bSr4nRrezO7i4yFqa
Ydl3Rvmp96hCW+3wXmMy2oysZONwiIvv7GLkfYFFsfXci6JMK33jtFIoz7bkSdXQFfsqAvcRq6kd
+x0n5FUDzRy0i7Z9gOfTODHgNm/Yv/Ixyb60qz3DLd2sczjBFN0XqKrl+fhLt+iD3Hax6693uU7j
8utNeonotoFa8xDkVNmH4Ouoms/ruV3tpfgNZxGOMcl4mD1sxHH3pk+XhxnKVz1IvtxeyoqTcCwp
p9O05IaSAdtDULmZOeGI/ZSclMh9uUTqrmWwEMm4vdHWz9OoFKvimqdqwUvxCYd+uSqvgAZ3cPAQ
ixmZxhWTnfXGisRdJjkhd63NexdUCk03yQlLC8Ix6FHAXiauvVtM504rkntawTDuuMVW1r7iChfW
JJeDDNsBS0cNuol7tXtTJgYySwPkvurp9odaNUTJEuW8JxUPaVktM51K5fChlqE+9ovxRk/y540I
PH0cMsr/NSGthfE3BV50dk4b+3hnLMoH2+435DpW/I1bhuhnUFsiG5KOjh5VUcdFA2pf1e+8QaND
+U5xg1czFdPZUTYO6kpAuLAmH6JFUMBFYA2mxvL1EG7sUMij/nr2p7mwIn7F2VEdEhgU2wQrQUt6
NdGUvaflUmw4wOpaeFPTVIF98iqcuzVUJPogYL7Q2BgMO5u5sXOZP7i9mDUzKCbS+dL5B8Cfy8W4
5WRlTK2TWU3Td5oBH+fURm3L2VK8kxsCwtt4cP5nSErhYJ7qBsuBNwCorMewbpVNcIvmQWe+rrvY
rQ66qy/lG9rShn3nxV3YPViKaoQ7IwgZU7+96pWgwY8BSUEcpAwnCzAMqg3aeGFz+RF7NX6T9Y5v
cz+NWbpx86/uL7VM8UYFvyGXljp4VxGjI64byWjsqwJ9SquMqlOBtsPzSkp/d1hg91kP2mJy2UJ3
k76Z4X/wDQMQUQNz1eR+NtuNE70SmBh6ELgQRkgAEUkOY0xlFBs6KJuwHr8YdvY9tqi13/48K5uG
DRwBoDb4ExmWlyXo1Q0qZeZ2URNfb/sC0rLUfRF5Zv+84rrYNAHOFp5JzZkW8KX/D4GRddAB4ZZN
5f7UqgmRLLMrP1bdvKXEteJ0lkpFicYbaEDwZJemGNxIsgrOMZ92k4ALpS+yIRBEt84dtFvjxh6u
fKdza0/n8SxKGZFOh8qmOdFBEj10w4cmccp/sUH5hYTToHEpA15SiIHtweVxnSRVBF9gEyThUTPa
ZcvQikOAAWCih3oBJRS5gd4Mqa0l8Fv5hRf192kDs1vgjcHbvM/DjVtx9SvxgifEi0qj3C10e9RW
Yc2jFhxBRjfRmhQv52OlBl9mqGw2dlBEPSl7YWH/WZOu+aGy20CIL0AgG8w2s+qZegc7H5zBk66d
1FjVfY0W6V5xrOT5uRnTtvRDQbCBzXOkqzkmS8zSnPdC5YYW2hpNeJ+XunW4fZTX3FBjXIpBCLR2
oNa9dPohbKHcNEkylMX5Dk0fLA3qxkJWcgyCK7FVzFYS0qWIFLjJPHU5zmGqtfaliyrn04i8SHfo
5gbqkCkDmbpr8gDY+e21rX08XVTwCSKMzsr9v3QZ4VRAtcF3Zqf4o3dmBeV0Gn1KyrJAacEqdrGm
NhBZQjh+2/Kak55blr5dM6GqxeuOmjvAazcNX6TjoxZO+yZQNyyJ7yM7KC88Hq4OwyPX99cwOGRU
3JQULIxDnqTpMWUoDWbClKncGioeBb53fzDs4qCiNbFx26xuMQkwhWTqkuA7L92nb+JunICc+4oT
OECNEtpn8Drp+jctmKdveuQVf2JXq9/WDMxvhdC1qEPXhDcMmC7KaPql8SmPPXtR2OUeHvbIJWlJ
m1+6E24ckdU18owGBgk6jHz/0gx6MXrczjxjY9eMPkFfO90hAJLdDUqHSIgyJh8qyFnu83Eu3912
o7WTQ+Qm96ZUA1WUZNlylMiDxi/3IwsukG+zg9S8gXgSxBHDsPHAXVulhXSfTlWSMRRBA3yeNYPl
gu+8ooqeBG1/GBo3Po2D40H02SIuXYfWsVZj6x2sPNXH26tcOyxCApFiqFAL9aTDAm47a5unY5p8
tGMIvD4vENHBdnfbzOoCHRBCNFwFwFEK5Wgcp6FuU4cyass+LvT2OljyrQxlnK7KdqUaws7Vx/kR
OrYPt02vBVkyGaIgGTyj2JJpRp0CL1cIRHQPyh0lm/GQeGN2f9vKmreQ9/Fg5MrAiOQt6HJkGnTo
ZBRVOr3QOyAlE6iLt6lRztDyeuoOmlx143CsnUEqlIztUdoCHy/+/CyNyfQqCpVIHI7C+TgF2l1p
ZV9na964Q1bNgJ91UJ6jWmlLZkSfdsxCzCR5eaSmQXex281bcM21HRTVMmjR6dAzOH+5GFdNCtQc
2EH41pg5y7IoTv0+rObaTyiXCiK1Mvf8oZ2rrRnAaxcBRUmIIYS7JqO2Uiyzo5IuiEXyOTq9/Qge
KnxXAaO7u+0iq1YAkRDGAH4xUXO5wAZGPxteKbDOqgoZFbh42zpAoJpFG74ot+zxdtZzZkly+bFM
kjrWCV1KNNI8MhTtTg+6Hy58dKJP5x7gsPyGQgQ6JeOpak2Q+WnS3GUGHGORhZgZxcv97cXra6vX
wDw9dalB7Eirb/nwMMYI7CWMtDs3msyjiZBedWiL0RzxYFX5pniLhYZZY/Kfcc6ywLfJuiBatIug
9sOoQZhPzTXAcm0YzC/aSVF+2VWGnA983VBt1pUVq3u7S+ufI9O7ALvyGubErg9RxCjcqbdfKJ79
6fbKriOoSDZwWXRiuRDlgYBhmAnSJZut18Hey/rHaMw/ZGm6Lyf71z+YwhLhmmDNAPKlBy1ZBoJ0
4IhEUWSgjw0oI+Ta3fVheT8300Z68dTVvExvWNmZORHUz8JL4VVljGgWKxviu8Wu6VAMMPUY+ofI
iODQho1pN3iJ6kdqdNcO5a/A7b/oefUyK2zav672o2qbn2Wuf6KeUNB2SBQquDCmez2jDAaEjb6e
ezOYYhd42KKB+FNsfTfPw+s8Up59xbIY6qw8Y0UTQI6VBT2XojdYTJrNuukThsJXATJC7w13meCI
RXcLMdQyCOfT7Y8mzzo+nUYMMn4opGWZ5rjcxmTKOxigQdQjDaPuct1oXlqw2L3JkhqQRq58ITMI
D57gEi4WVdn3GvxbMITpx6J2x6+3f83aMdSp0vLC5jbkR13+mMJYSsU1iOVGFeTf0ZKx7b2VpUm7
v23nqdRx5jxEH+ZjQOyCjAebQlS9NERhwZ5gx0fvfFbiCYre+UvbmV/ESIbggvN2oT0qn9scVUUY
Wt9NaRhB2j95guGm9hs7CXAO2EUDw50e0G7Rjn3vDYfeUqZD75buEcJ5dxdaGdSDfQBrWV3Me6d2
vi2LpvtthcZHUDJ51CfjFw29OB+A1IM5adYuI/JCiF+Ux0ytILXNtHso77WdpUaPUMneha0BSWzw
GIfuy77x/jDigwyeNYWPlZ67j1lQfamG9GsWwnoYRamzD9UZQVvgHC+LrrNOrZk+eHPNsVEbGJ0X
S9vVyOdsZFTSh3TRi9A0Rqw4oGQ2ADwu91cvBouuHQ+7rFeT99GSZgelGMcftz+jFNyerOiU2TEG
Hocqw6WVJVAAtDv47min7l3X2g1EQFCgoqMwQb9lxOHWFLiUbPy1aFIIItFQIRySLMajMnsjDPZ+
DzPbYxEidjo7Q3UfQhi94aOri6PzyBQyHfSrrHvRM88q0M/x7bCZT4Y5oaMUwOuqBH3/2oJu+nB7
M2X8w/+s7X8NyuWTZijHKBMgUqtG6cIIuj+lkSUvk0r5EwRO9rPpuvJPoELBW4SoMyUt0zFlr26N
eUuZ1t+fQQlU4L4RyZEriDa66kWRz1zFWmB+UxHzvGuGvtrTTZ6/6rwi36Zeklf/4LDk/ryWmRjg
pSG+xtltoqTg0xhcpppTpEhxZF+8Jd7w1lXfOTMh3Y8Zk+ZK3eE7QWM192FqdS94VJqnuLXntxvf
UsSv8/gmzh+gB/CXJK3XLxqlJ7/qhC0TvPVvsg3oiUIYFVFqU4lhmndqwyndT7pRI5dVUtBOF93Z
8KjVBcMKxkkR/GRyZj5MlTb1isBm1mV19PpiPpLBfzKrrXbYuutCLkWtnpPJQ+Dy64X1ZMLzzHJh
1/Y9ZCwaWwebrz5MRPGg6qH1h+mH56RvtSqayFtTanJO++S0VMggXKP2RmNObMWZ+4xdluhaNBW+
2+cHG63QKba5xTQGhmDOfXSm9ptCBpEjSejb8PVNXjL7CCMq90o0PGpu++62A6xtPX0htM4ZMrx+
rgyGFoxdCUJRz+3Ih1K7evQSx/6s8q+/3Ta1dl7FZKuYmgOHJn9l08ggiBsU3Jrbz9zPcQ90OW8X
yw+VSmjx0ZIYjoMK2m9327LcmHradV6YjCsQiYmTUjROqW7FYQtsb5iW7pQ1bvMWkV/vAOFNeRyy
ll5KzEOp6lrrmMd68ejmyRZsbC1MUzeAEw54K20P6aZjDMUq6ESABVVguM3ayQ78DsxFtFMmRNT2
rmJ4Wyxna1tOD8dAd4l7iLrTpbdFaWFXCaqVftto/c9kbLQPIEiMUwCFpK+Y5S+vN+3Ptzd7xSY9
I5OVctXyDpUCZA37+TAXtKjqpn3VVtGpyOFHKqb6dVMiY2oF1Ub0kDNT8XVZINR0wB3IiuWnS26r
WamId9KgW0l8jBN9+jERStAlzVTtZxP2fSS0AoqP3jApB6d3ut9WNzmzj0A1kg9lmKJUdHsXnrxZ
CqzkpwC/yZXZD/mSdNFbDxsxLafZY7tvekU5VkoAeoYHHBT6I7xskKUVZp3uee+hbl5YSKZAsQuF
+ZAeI6dKjgGyQTslND+hh5y8WZwg9KuxpI+lWckD6q37sCidw6zP+b6LIca3e3R1Fcd57bY51EP9
x7oz3ytVA5F5EU7+oqNzqTGmirTMKXIY+i1SJdw76XBYSvdTHttfSdzRcE0L7a4rzIxplHB4qEx4
tdTC6uHPT38kffU+KccfQBr6/dia93qTl8BK8pfZZHwcJqiDHftlnnRvYiP/3WbeMS3S1u9rfadb
S+vHifq2j5o3aWt97irodxtjK6atHXeSPMGpBtSf2r101Ao9U+xZ/OrELUnM6S6PM5p9MNbDVINa
7zKo4x9YDaE2scc0MdG+Mvv8FAOR20L2rpx6iq+ceKC9FCfloBfV5jS6U8BpUN/CUH2crHsI2BCu
2oKfrVxtFGTAMQpSPM7C1VlHjNB46vWMs2rsUlDf34ohit4lo5/YfOI2SILPzLsg0pl7nu5XKhg6
De3F244vlUg5jPwMUixQ7zRrHPmZKJ44nvpU6V5K/UVTpm/CQA/eUDRGL7BKgm9eVlkQV9fl8+pS
T4YFsyftQ5u5fBmG0mQVKg3iZu11uIYQGiJl2mgkXz9WGK8Dq6FTrITUTr68E6Nw6NsRTqOYeYux
Lb4mrGgjwbyOnxgxBFCbbQRXJWUIiRbNIcS+OG+dxjOKp9kQHlp1wmwJSzhaNZFZ62h7tGWyUVxY
WR+vIzATYK1QL5ED6VzOrRJOOlu42MGLStUnqPkN4/kfCis0X2FOYkRKvozt1OmzKuIyzhQ1H/3a
QoZkj5p6tzUjtbKTEFOiqice8ebVSLZZx3RbBJFRaRT6w2JMX5gQfWe7MIp6bn8gVQhOt53/OpsS
09+COpJeqyAjuLxvlRoenszxcBCIFrndvWOudu9Vvfl4287qygwg6LgIsGU5qmiGG0KOzeVStumB
Id+vdZV8V/j/lcPXg8Xx+Y4vuMWAKzM/eJ1HwCw7OzZ9OPS7w0PdJ+9zg37d7TWt7t2ZDf1y7wqU
k5PCw4Y59IQvZjvteR8jxnTbzHVAFuM+/y1FuhsQP2qq2IpIeDWk3VAGt1Pk2nHU7qjNpva7QK5p
K+tfXZrFMwtXZCRHBmDBS5I4cYBNijQmzYAk3ukttOOd4z1z6kJEQaZIxNuGcRzIu6SMb6Y5hng2
0UkLitbd1WigkQW5U+aL0tT723u5uq4zY9In0+t2jFqT98ugaD8i8io/KTpkh1RnI2SsGYJ/XPCx
ksReYUOSoPNMmuFUHFrI0d3hRVEip2lvrWfNN87NiPh49jjLu6laGAQCLqHGkLt0kfayMdTkVGdO
8bhY2bDR4VhfFugMxgGYPrr6WHBtWOlAcqBqc3FwkFpGo7OcyRaTLajhWminu/+/pqRPNZHhMP3I
0tLcOzH0+dad8g/P9waH1AOQoeC+lru/bocCZmcLE539spmTcoeq1eOyZM/r4z25+JkdObOuDMAm
o4sz6EM3ncYZqQyaL9NbtOuMjWRmddd4sYnsDSZgOadiekmJVPJbqAx6xdmj/teXZM5GPexv791a
QBevF65Dptx4zFx6noHOcxPo7J0Vvgka00fL0XcKZCKN722nHW8bW3VzChDUkcjPGKm7NIYUz//4
QhG9KoL4m+mUrxdFP4gy0G1Lq/t3Zkks++xAmUOJYpVCNArD/DWsSfvZC//cNiHTIz25A5ThPK1t
Ms6rt32B+pqmIMvmJ1PfPUaJarxClqk5Zuk8+ah8TSfk0vrdssxfnKhDYa7xupMlyiqqNXu7xW7M
/WQsBq3gzH4YzflPHIXuY4yEwkZ6tXbc2W6qHDTYhYb15W6Utdbl8YzjNg3tQUv3HX26j5vnzYj8
3Q8QAqKsp9NeFL/ibM8Tbx5NS8TKtLDeOhmqNF0/3yWT8b62uLSLct4wuLosYDs64BZimFzCT3vL
TNwZ37XH+mAF9cPI4KlmRW9uf+h1MyDAmNcFkypjL8LJ03I4zUu/RlgnmL/o+uRb6TMJiv/uHgNG
/9eKFCejNm9neI+gker6wHeFrkfTNRunfe0AQnPPUwKosyApvvxEHojXElhVCUrURVAHXODBW/ro
saWBsx96M9rAO64dQwoRdCLgB4EUSEpLkY+JExs4uz/Dq1giLpxT5TSj0ug3FrZmiFoHpU0yYBAI
UvYRBCCKeUKUVCz1+b4bg5iqXraFV1vbPuaNAeSxJi4bKX6pKmcW9CaVtHl4n1bV28xRkD6YkWsK
3e5fMioqCYIYCM2wq2IChYFpsERG1WfwwGjjLojfQFN6uO3dqzt3ZkX8+dmpXUa1DZAao9CCJtQ9
asD9aUEw9h8SNobUhNwHgFToRi6thNloI5kLX60xOd/naGDXeuUelbHnJzYwBdOKEr09YGdSkq1X
XW5YjfhCjXcC+4ambPPGio3T7U1bCQmCkNghpwZHwIPrcjlFgBZ52LNpljpCJbzkaAh1HQPUjj19
uG1q5fuQ08BbzqQ7ECUZSWvUTpUPyKb7RHZqbJn+pwnif9g1bjIuMptkw5DTwTKkirvMfJ3WdYPj
0nVcEv09hM9bFKsrFVPaZk9lKQpTgO/Fxp55WxfarWbO1BhKp0HOMCz5li/h+am03dLXrek3Sl0N
e5SZ2gYJzAW5ucFGMnAXBXGM7FlSQ/tqFrb64/Yur31QDxAo2CLRkJVPNpieaHIcApWbmPdGqn5G
F/a+L9Sft82sBBC6l/+ZkeLvMIWOCpSOF7ozNL+Vpuxeo38bvS4GsLXzUocbzrO6LHEdW4Kg6mo0
1HMDrUGkilux1hM6PtkHZQLwPSaOdfyHlTGPy5APTAJX5UYz1o3MQQHEn4CIQPS6s3iddVFxrILf
ty2trunMkhSEs8XIy2LBhbgHpj082PuhdY+dCkfhbUOrHwsWAZhD2Tq279JXc7Mvg7xnSalZPSwZ
VLYVotd7XR/2eTdvHMEtY1IY5hlQJrYFpVnUq4/NVLyczOVB4Ja5Lpd4Y2XrW/jfysSfn51CKmPx
4nm4BSLrRzeOXrnjdPKiaAMAtRa6oOkSuEcwjhQuL80YkJ8nKTqC/hLNXyYjTwTaautOXjEirmLQ
/6Bl6ORKodiyYlH5AicTTq3hW0372Lj6u9ueIH7oZUuFnhJ/ObS8jIFSJL1cSKQQrJgfK+FqnhDi
+xICuFPjF1YwQXpwuG1rbT0UUjQq2HQNqd1LtpreHcKnG0y3986QH+iJ7P//TIifcPb5vR5x2aQj
ChGC53YfZYk27VCWRpP1tqHVfePqIirw5Lu6V0j9W50eJ35G18gxf8H18a7uvOOg6TV7ucWnsLp1
glCB64pCslwHaK1ebWa0Yn0NmtIqOJaGtru9oJWDA9yDB4eji6lJOb3QKlJcGC9LyG+7CbwQhHtN
hMRy29cbj47VtZxZkr5ROlheAWSQAkA5dDv0tr5aTfzrX1ZDGc0AXscoqJQ0x20WDUo+8nna5gv1
s2CX5fqfrs/0jW1bX8x/hvRLh0NfOrDysoe5tvCWbDezNuXoLoh672+vaMuQdHiGTA9tpvtIZt38
dV+Wb1tr+XPbxEqgxgX+W4v4CWeHp3C8tPF01lLn1StUfV9Au390u/i7U+bvb5taPT5cP2L4nDxT
HgEKejfzMqhPGW+y9ioFoGR5DA3lpWqiR1l/vG1sdevOjElbZyd1UQSmyJwDrURNo31lMTix4Qir
5+fMiLR5XhWlkyXYMhvD+xM7ysfabX4W6D5uXHBrHwmaUx7sDHrSBpccbvE6kZDwkQzLOylcCWgw
T45+5Jn4DysC/EYV0+Z/ujyxOmZKyOOXbWuRPUhy5bh4QOGcrf7OmisgVCFwDQyT0gW89DqiaNcs
NUfVTYrhiKxX8T5hjBl1c9177aD9t/MUVd+orzxR9cv33plVmXEaaH1NZVolQEBcmO4WZYpDXw2m
7mDaLdQbhp6/msbS2TtREt2l/VS9oatRf1iGojtVpaX8H86+ZLdyXMv2iwSopzRVc/pjH9vhJjwh
bIdNNaREUqQo6etr+c5evQIKqJwkMoBwWhKbvddeDawcW5CW6ZZ2Dx2L+GOfC3uh+IdAm7NENzYE
/H9jdv5PiwzV7q/iHMgDYK//912JhCL6nGGRIfeRl6RbnhrV1wp93P9hlf2WHSFmYSCy/fey4PfE
zFWCVZbDv4ct2T0D3tWn9MWO3v+2omEm+7sD//vX+I/E4le4//9LjRZfGgwF1qQI+Jb2SP2FiLQ0
YWfH+14oDAo63yCwO5XEit0KuX20a5y2UbU0ETH3XqZ7JMWsbA32MX7Ssp+2KGiuMFdi0Z3QAOkh
eECA8HBACq8/PCkRNdtL6FOjngzkBY+tN8xdHbaUs6cJPnbsY/ZH3mBeAXOYvhhH9MS/kuBJ9H82
B4+7SzbDjbZC5Cwnp2jIxXueN2l8WIOJjU9J07dkh5Tv0Lu0PPDWijIdLAVtyICHjCGrKob2131j
NVui6mFJo2kucuiOt4+sXdq2RujV2t0sz39j5Eyr3gdl+ViLITVhMTjf8TI2GZbCiEeRR5MOTpSj
JrL/i/hh45AitDUMnCgvZu+g7+TLNepCe684ZW+LsU1YC0Eyftg2KYb9HHhyrEfgUNMThBWjzOE6
zCO+B8Fs+5vYdHH1AseK5IXD2A8MmkXBBrkVud/VHWqhtkpd5+Td2jqlSs/yDaGWPsHvameMs4oJ
VDt+QnLNcLcFNAyrHCfZa6iH/svbVPjau5bgBQCM/JxSaS5ok9P7MYngdUHWxDtGfPUPWOjb32He
zFDmcWyjMh3ieagWgT+DUpXwDLPH2SLAojGIAu9aBRrNSDm4Mo2eoQJhWDuYbGjYKpesHdVUUcyd
YVw89earXVv+4PEgYyVs2ie4GsF3uYRT3tJfbJbIb+RKQzaK+aB3DQFc1CKm68eSTO7bhAukMQoE
9LGEpow8BIGZSkwZpC6WTf2yAJXq3403EdC+JzPdI3puDGq7psE3sy6vNRJ1TMEItJPFiu68L0nS
hF0RML4OpV3W6UBCi3YJdU0vwOdcHMyY2ynrD3YK5lOAxupf11k85BaPYVbYoIU7O5xo16xubNxf
QqWTndtWHZcxRnINfPEaeP4xhGufpJLrm+1U8tO2DRy0Vjc/imDanv2MsbjEc9hDEE/dTsrAop6W
9Gf0t+6mlFNIIxYzr61M+KfbmNO7NAZKzgedffV4+INoe3KegJ/dWKjZt119efMGEJuIWN01TiRY
Qli3u8wXqi2EBwHISEP1gEQ6+akajt6HILv9DU8LQ1FAOPmuNXrGrMFv9LmLlgTRyLT/CS3Jb104
6Q5eg0NjK+uFcBy0kpM722bEL5upS+hdsrE4qhAnRn8smVNeozxYdiLEkobrto6x64w3gOPTDN/Q
jramMnPcJZCZjttUuTWITmKZGtxNub5Pc6Nrj9K3mNm/kepeJJlUOU1Rjxg4yRDztKFod+7Ctmkf
pPYFrrkwy01sX2L2MtXCRFkJr/5XfxEWB1/6Cq0g7pEgFjsW9jPuJ3LjYOhgyLAMJ5aaDzHpYeeP
G3mmidFf0SrYjVPu6jYdPxzJ74VJf6bRC26EjNAtrN22xxca0NRF+p02UFNkOWLqeRyUEwjmFd4E
LZdZbcXWjXDVpEHwooyeDlo679axxodEsUktv1PDGF5lOkY7hPilJVZQW4J42l6XeT5CjcAfkpmR
T1i+uxelVqEecV/FtUvoHBwzs/lzGS1KXEVEBSsEpxoSk0Xlj6sXRicD8NuWARWw4I0GGHHEm5xe
m20zhRzNd2vGtNommVXrvNk9fn2w7qS36/J8K9Js7ErkKQxVCGrcbpBDWE54r8clneIKtdilyZJj
KjQy+hSONS8ge7ba/oT7YsD/blIR5ivUK0eZidKsc16DAf+aaK1rMkTJFeYhUMiFyXCTcMopXaRe
QuWFhU/G7axDyh6N2tqjL+FXPoTR1fDw7Oc8hydMFMIIOhLlgguikCp/2AJ1iZohLnpKxv2aL9uL
tci9H7sVuhEaIMpcg0O4EFc6iOILGmMrBwsCBW3Y3LatTQp0UXGZC30fa5irj+mvaeKmcdrwKNv1
XKRwaicK+XFZUklLwvNskxuioj883GQFy9ff5BKxlatlSI7upS4hvpvPM/D6Ikk2A59AKOrSDoLK
yKX7THYZ3MgHdlJzdIKoLCvSqR9K7eclnbmot6zZd2CmFUEG2Us++KB/j1u6S6SGF/Bsl0J5mBiq
fEBwOWZBpQO58g7wFDnA574pRYvFGPkPC7oovCPEq3g9xbtJtvnom7bfpQtiMqCQOo8t6L0hLpHS
i8QGdo6fVzDTeMuNCQplrKmzDAMZ3kDpF8gPOZDl4vXxn3giUwU10wuio6Ny8qHdhtprqYFX9MeF
dKrKmW+qnkmzb/s1OXt08PaZP7tngtlu0Xkmrv2FnOXsoEQdOg5Pe3fjzSQxbhpkKZULcRuHR6TO
jHurk4NqdJUvY1JvnQBnr2lPpjW2aplpCjN3+M7eHNVbGrzrCRmx4BurohnwglH3b2Ufc37sOKRn
8diLMmAqK0TP92vcs4K28wXjqa2YrADbPtSXmOJyavokOmJVeeh3oRzrm+41nH2Yr/1OZdn2p1l6
WcXcnEfhPRHc2qskb10kwtK49IDscLAlSHOTCX228abKzclHOsZvTYxzPReg07JYzQ+wjZQVXv98
6/LO7bgNo8rXQUUXsZQuH15d76J6bB2t2h5Qez50Er3x4JU+MwyCnXCoYTcmMXNksmxbVG/CJroQ
wM4LvvbfFq5AVQ+/8xLmR1HVGPJFUbwE7foXrtBvUqq/2ur7UGd3bWPvZU52A/j+hUH+bjp43kvL
gntBEE7nsmGtoyk7Lb59CTR9bLQf7cgW3Afz2iDSaFp+Roc8zyhpJbwphd/hx2SrbAvXcyT7zFN3
jHXY7myYbqWHuKDjAsM8FF5Jx64k7k2ZOR/LIvO22pooQYHa+bWBk/9+NFP7OIANVQnQ1M8dQzIr
5ev86MuRvgw5blgdx/MjVMzRbs7n4SqR5L5HNE13WeawITVkBOtSck8kWT24Tq0PvpywKWFS0y5V
ng7qkEjyHCRtbGAkitDUwtOpGSu6DYFf9FLgiFb+dJ2SaM8i34cxWk9rWJuYu35R3ovx0xVAqT9V
eJFfzE+mghMNBrTbmuO8zHlhG7fhbFYr6g1CUQvPph4lQcWXWCRqJVi06do2JYIEGvixZLLYkE95
yHN2Xuj4hoDLvmzzYHkVOre146s65r/qXuun+twLEYID0sAcdIR7ixW3ONJ3fbLEVWI2vSM2Wm8w
KYhr6gVu10lzYJtcdywwx5ayA/S7KyjJAwZUsm3360D8YoiEOXgOKpQkFx9Bum131jKcaxKstBEC
NX/L8iNs1PKTL3p2nXq8FrzV4DjRBroc5OM9g2eOMrtDEkIYNvdNb+8GGbsKnqbYd7OOkA7YPMTb
MuxzFvOSKoUfmF5mn4KADrVEifo4KmcPDnGdXKJqwOf65nYSe2hKn7Y8svAnJRrq6lgfAw7wXRq/
JqtNYfrZ0kKPssM919+hbt3FxkE9lORrQZ08JAsSV6k59v68FbB3ep/M/CUxYi81fEz2HZycq6xh
36Ztrq3qjpLLo+Z6F3lDf4lNd7+hUobOjMeoMXGC+GOWFySfswKTBlbDDBOnp5tRJ6HzQdkGOXr/
iKyrE87oCn3DVzfJVz67ivJpu1kMlUuJVrHEiOQvETLe9WPyHSxtX68k/hoaLCEMwFB9LTigE6uO
YLbtPIuVOofq0lH3h9Emr8MF1qpAuQP3q2F+TUxISxaCr1nIgb/IJHgKMvGAkN383kdm3YXMPbqG
6SBCNFar9b+c39fZyOddnir2klIc0MILuiphuSqM4Qez8DOie72TP+NgQF7tAo9mri9Zh94S9qYP
uGLPhrkVHH5zgf0NEnX7tRhW2BLnmkOSPNETb7cKdorvWNHlTPg1XGF9jwbZ7+hLsDp0bMshjFGo
r03wga4FZhaut8jIbNodgnGbishsKrsO7MG46cDIdABwMPbJC2ynruRzg5U/MK9qgzktWxd1hZ82
BNpkY8uEGPK8EBaowqY0PvUtyL6IOIMbglZX1UMsTZqxhUFrj7sgJBdBgj2y/dpKy8grtI/fpO/7
l8llGoZyExwAEMKCnkLmVQpFd7nh3g468YKR9jlMJlmswXq/NPNPG264x8c0KPqOz2XqbHOhcr2n
KFnL0AUPG8+iGlxMKC8gwtHx8qEZt1UHZW+ZBvab5pLcI+gWRuB0/lgH896LkEG/MHolMz6HTi18
4HP0wLjeN7QBgc/lT/BCh512kn3D86QrITLhZYs+vrTWdfimBmVLO70tnvpE7MS/tEFhjwTk4ag0
XXA1hmrn5dwr7BRCJcJVPROJJigXpz615pR58DmKaLDVfqjs2cgAoDePf2A01yBZL3yWSFrH0ynI
14afIez2QZdcZZ+5Ep3Xhqa+Odi1OTE63suF3U8MhdAU6aIj7j1r6KOG9W69qfbfgCq9WOfhqLf5
b7jBvmBTucARhyjyQLMHD4YAiJu5m2ZyARnwZ0EENuS73odT2RHn4Kltk3gHT+Xr0vR5vSSUlBbh
2xqWeEzpT5bRx2GWqAS3SD+SLd6vWf4VNS2S2/UCr6MxfkXHc4t4f13ymZ0RH/i3bReG3OHgDVbN
opxaNZbpuP0dPUhnIpodaLeKB3gYLDsLw7DSz+AHLNqLQy/x0KU6ui60g231kJSJcOdozZYK67gS
zJ67nPEC47PdtrR7ADX812IJ72WI/vnhWMOvy9s3DLL8MoWq5MwX/19Hpr9sG7wad9afjTW3MVrf
IJEpre/rKm48g+Z88Uvftvsu5EeydGezDWcIR6cy9FL/xkR+HDxADn3YtgUAHdRkLkda0pwA29Ou
q2dFI9yJ3alzBoSQIKy4gMfMRNLHho64/cPsm/buqRnJHkfjPQ28pfLi5Qd+5KYAXSs6TIn50Hie
1IkFAk9dR/38jWv4bjB5W+cctaFj+V0UZBWPvceUBbbi4/AAT1JTchXvognBOjN9J79RPxYLEpUl
kmISdwxm+pN6qjuACA9L1mY8bAw6IwwYQDr2YDQrNvPdqJZBYqIAJrgaxgsvTSseWx3+SpNfUOdc
iUo/bSfjEufOWGsvJYX1B+8yOBibx/DFNlSQfSdhJJThOaiabTFnzVC30Mde3bTlKLe6a+9Hp4QB
p+ndV26yN1jMRzs6UXpO8bsUoddBpo9oRgsdeLlm2Z0S6HQxQDIVIfNUMLFsRb8aOIaE/Z+uiR9m
GjyEVE6FjGlY8ADLF9BOrWEGC3iGPsLdrxRD0h6bLjP7bMLpEwu0fcy8NLCn9azElJXxI8LXn3Nv
PHs6PhDjXXodHhNKq15kKH2bZA90DQlNIsPVMFYh8sEO2Zb+XWf2lq/THo4G2JLNcYWHfgF79BnY
1IYoETSX2uRPWdo11TJQVmmNesN3h3YMw7LLvTNDKVCOEZAleIjtjU4uS5pUGMqsld90X+MYpBAi
dsdBC11gaO8fjRz2vXWuxBXTXTPufcepbQrPTn9YSFSxIGeSeukZ0HIxqwgY+Aioa4pq7i7YAjUs
oWqdftJGPoRGVrlZvnikzl5mSiC3d1MoHmeoAnMz72W4vbU5q11E6mXYNtC616fBelXEcaoB+XtP
QtqUxLXgY9oqF7G/R0P9gESpPVvIXo1drXNaypDVXh/CGmarHaYkLZIKVUrg+o+jNWpPfP3OfwE1
dEeojYLlz5gtb7+CV4TKJU8msfvJz0rewjxxe7XTegX7+g6aNEgCcyw7JeqQLD9QsfyiffC6Yd32
PHTr65qFT4kETSWZkjMsDb29G4fHFauotK13GH21MzFj5Zwm92lLHrxGXCeE8cIvpjmMJn7PBvKZ
mOQNBtBpmcRYLCoxdR6nB4SbAYCblKpX44uDacVRCwa7ba13oUx/1kBgS08n4XBCxf5h2AiElvNz
xodD5+IzhhPXFlhOo8Vdmw+gSKT7CeGOsJpJT6pRtAgC79BQxDcjdPEW2HiooQZ1YMq6+3ylZxMM
x44ml0iNoFnSdS3aVL8n1JUin08DyxCUsoBhS6dik2o3DN7BMzYqhmZ8HAb9IqP59lvUYHmoE4IU
ZI02GbkBQuyl2QBIKOBryXNiWC3Du9BzB4GCeRl5jcuaFa2njmmEof6yHpFhdcYnvzaaPESmq9rc
q5eN3kuLKyBrsodG2r0XypJlDDhanvMCTQDmdEPy4oEZVoKUgG+Emm/W8x1ozzvYLO47dP04cHtW
8rCLKxz89z3zjmIIRNm58YtA4oLDuwjDrsynZY/w84L06HY2jP36+Z/s/fd0ZZcoFi+ePz8m24I4
oWXF35LtsVunpyixu+nXIyUWb16vKrZ69RotqNGRzl1EATpqCMAOwsyllqye07le07iiAHEwMaW3
SBkUO7I99CK9m6n72HL3J8tXdMTiDPOOU7L4J20Qc7pmPz66uAKuMHExaVrYdb4zKSHlIAiSvPwa
Zl84Ntm7F8Y/y2yeZgtyi+ri12zuk3Jr82/qKa9wUCGc2nDl1diginFQjaxbf5Hc74tQ56cIDqO1
iOKjWsKdJP1u3ZLXVfblSPH9ZXAnUvWXJfTYmvbU4JARCnhhQu7ASa2z4T9ZY8uHL6NTuNCSQmzT
ettPIKYKnf4lQEWh+7BybXTPQvQPDkLweHMnY4afdQReJHh7zQFZtBEksOxzRMlo/GbaRVQfqXCP
a/iEhMNXDGxQVmdV2pgDro9iluttCmxSek3zIZVfRKM7M0SoJlOMdMTI/kEexEPqcWhbmT6pYKj7
Hr5MbgEoRZnMSqclKTVA5lLSGUMRZ6cKFvFHwF+fHe1rrZGLKvLscUlZKb3J7QjdbnDBfoFHBgyd
Nnlgi/cv6IYFbdjwmPv0kvk8rIxiz0mPDlCsfAdDyyrdAL3Hc3rN1u1jTZNb3gMkAUCxE1gDpVzR
XSwO+CL8AQBGDPGJBPOxR+Oc2GEfDgakToo2Bdb4PgE0Aen33a8ccnSqQmn4uK0dOCZrMWPqgViL
a7OFH5IFn2yEYWdudmwxVcDGfZty5FJqEASsH+97Gp2mLKizJcd4ZdrBO+2ep6kGqEMuBFOMmrOp
Mt381cD+ZjTJXSdRv1qnjktIqw5TyWmZXsZQHLfGamxQmNGnFrYyxiyHxapPPcbAslV00BY+N53P
6iWc7nyLsZVqL5F5nCcDFHALjxCEwZwgefBE++7WtFb5tAP1/D7BkEjoylB5Fiaro98HTeMdRJTn
ScSHUWVVQLwnOPKcPLkcgpldl8U1iHDW8LmIH0PiV00MS5g1844oh5En7nJTxpPARhV+v5uibme2
FxPN+G96zpiMaif4T9tnf1JwrqshFr8soW7dhRkdS7QFQ4k53LHDJAbWr1isMmwqNaB+SzcEZgQJ
bGc7oIchXWFTiB6Fd33dDoi8gnV/VCjaf2cyu9vy5SveyENscMbwPnhwNEdynfy2pMPorD9h5o09
iO0VZVjt6tXHnHFV803Z64x9vEr27Nrwb2cnu0OR2RQcVCZI5WEu4aY9lWHdoFfM0Q6sePfe9uQF
E3bMWHleCDa1pT++aw58UUgLUvDHBIyTJc/Y+LVoXiXz9zzMDm2M1ZShm2rdHohkqUhe840HBYXK
uW3RyIruExE1ByvDaoqyinmpw1wCxsjc+EPFHAZd0eCau2kDI1ItwGftEKSHpEfDFsQYn8wBXe7n
JpwAIxnUYQMZr4q1ZgeWzHpWKzwNsnSadmocugdQnVgRNPPXzFJZwVmalYECQMh9f/jA1KqBJ7kJ
Kq7DrvKTzl79UMN2yAf6RMfoTTdsKAPBaj8WP9wbTyj0Djica+I+F+ngOJfu52H71l1QEqAZTOwN
YUedV2DEgiVOgbxCDGFwfgdEotSA8LkLT+uIIE6VnwIgecDMr42BL+/IbDkt4WGW5CgRzNT3KIAG
PqGS1tM+4XBDCQwGlXOxzOiSg3GfzGOdkBUL1r8NGD9R7HcKszI7oiuPCAZJDpE59ub/p/2crwbO
cVMM27J+qHpPngeQFEjgJkjQ+REDwaKDkziz6sNRbz//SvYRZ7RBkyZCpJrz9o8PH9oCsbIXsdi3
qNuu5HfWjN6E2reQgIynVQE56EmmDLMFVWZouLyv2SFzwsVwLwiueFmXVoQHGWclGimczvzgdeRE
5uC1CdOvNB+vQ6dqYB97byDAiOHmTe8A5fRf7UhMmeZIr9DLVPdhvuvm8AARJz5aUGHwukN3Cy8s
cVJhe1kwiAnj/oEzYBt6B2IK5hac/sCz5kgEhoPGXmMfpyfDb+fRF8XCsgXmQyawcaEjSJZ9zwEi
AQHKQSDovPQ28OfR/RnRWHRDVxKAhRO/9UCHMBtC0uny1qdzaYfvqSV/mEoPdiT3wWKeA6p3Ztq+
mZl30QyexdzWG23iopPifaHtE51nIEvfdMYhJ9pH4sb9ovghMnDmAMTQDUGPyg4reWJ/c3kd/HZv
cb1Mi/1KR3OFbVYFEjcKUyLKQSN3Z0jDPXH+FU6MxZahq8jJCcOSo+3tfs6e8dzV2K+Pc4SxUgPM
x35YstbmdzWH+UkTewfu1Hlk8YsXqqcA6v0N40PjonOXBJcefYqb1T6BK1jUoGYE5g040/TrGW7o
F8HGqotcdAoMu/dZWy9ZVvkSKLNgf2Ltg/HQnWSOi9Ob75t4PfdAJ6xBbi7XBCxbYN7edqZb9slZ
WvzSRnKvPXg5ItYX/8/UBGca/PgbP4ZberYosCXQwH4FEUGRBfCJxFlI5nfshu8chJehwfw3FPd8
Pdr0hpnmUwNfM6qmawfLZjmstzXS56075UBQsq0p1t9JIw33LYYFaw44zsnoODJvr8l0i3T0DHtd
mE8DMc0c+RxM+yU5TYD4pwNggeEofl+RFZ88k39wQlULt7sRhKoVdybcQksOTHxq/Y+c2Iul/Bx0
zRMC68GHwswkdfwtHflriDDH0nbtldMW54P3lLcJ9p47jRj6SourDNzb3e+ApUmWqYAOBlGZ7Nwu
W5Vs6R1mqmhCxn2AmUnfj+eR0mMi+yqbLFA7DJQavM2hveDz3LCELnxZf3jKUTki1XhS/ssAuwgS
6J8l1MChVl27dHzPQwkc0D3NeDM9YloNUwhRINsfmuACa0K5Fil9Vb+4XjL9CRjFvM/WvZoObUh1
Gdtw71AeFxJgB/5q6SBDtpP3EKnlhmiGuouDB5K/I8a8jjAz53Z9CRboeWbS1ANgsC0D9gvAt0Gq
pY83m6P9nx0G3TKAJmdqXuQ2HoNw3jXRI7X9BxwZSiIfnB9V8Hk89QuSqXuKm3+rPKprucJdaR0R
Az9UKXW7VDbnKAIxNjvZLkAfo+gd9uEZs5QDiYbnvotOK0HyeIvbJbc7UE9Kusl7L92KCINhnTwr
6u418WQJADFDgJCPuMW9Crx/A44G4COI9Gi/lzi+LZ27+Op1nnG1ov8YbXvzJw69HAYF3Xbn+dth
m8XdvMq/+RodMSooFPgodOIlUt3A4wcgyeHtwVAFd0CE5wn4c8+/ZniSAh+HVALDBBtNX6j3Tlhc
Elai/Zm08WsUzHsdmlOvvQc/3I4I2nxJzVJE/YaO+T72hnrRAEcVeSB6OTSDK3h7tPSW4LRkOFNA
IdHbz8ZFOW/bToN2K4d030DE7vPzuLzgxjjhtvihjtWh9IrMf26z/NDO4qLXuR71tAMy/LzZaS/4
gkq/MbVOthcvcfsGdjNdZI6p7XcwMYAnH64LDLYzlCHB/Md5yRWKjaqfs4cYOAgsvAqhP1K1VsAW
SzgRXdcxOSYTLRid6yXuPzgmKPEE5xc4QMcmL/gWV6EJYUXjwYmorxMZ7Bp4m/m8q4L/dG4L4vr8
/Nl4/nfjeXsuUCmnEnsTWt0zHPZ2DQOGrtxtntqLQcwWQjjQVHvowKO4xsFX6RaS3WXWgDW9yxjn
r2bMr7YZ3wC1/FtGdokRYgqc+th5vzzFDgsAQ/l6S059j4Gj9usmv3kufova7sy52/82Ob5s9yTU
5Sp0CX3QDkOPagw8wMXfYAuXWY7dPkU/s6VnDezT857hIwRegXS3WKynGDwJOJo9DmHSFkHX3Tky
X0wqH3QX143pL90I7vQY/fudiSCO4Obi4HUJhgMyTPbhGEGDZjG1hz9qr2oIgI4c9J9eDHVHwmpL
2CloxWmiH3Tp73DJYd7XgrAzoHpMHqCj2v06xuOxX6O4fQR6+RdG5xrEISBqC8V5NMQ1Bw6gFrEj
bCqpe14FLqckmnGegYrhus8Fg+xxlecQ2bkTKoOJzlBHg3JQIxywRKIWWFSwj8X3XaWFndJ7hpGo
wFym7aKXuJ+Rzu6jk8AAndv7xEeIaGOQu4W9m/4JGyRQY2IM4kJS54AKfESnK7A1pK7CJgVuOl4b
YISJviP0IppPNTEwvCCdxL8jAvoljqSIjh8h8gdqh6j3LehO0eZwmOUAFCLMwDp3L6bobfTg1cnB
akCWMgLU1svYZSVJz8IL0YvebIh2w//HV3I38biG28YPPH/vYJWya5GMLPsNV7y5uPgz7kDZ75e6
2/pipbSImh8r19oLDOahP+jjikzpr7Zrdisll3TpS28ylZgUQLDmylGQZ/kVKZllgyjayudJgdyh
i0WFO4C7WIQ47Uw/nSharIxA+9Udqd/AXaovWoU9lYTndXozGg5GmrcFD+0fjPZiXAzL3cyjz1Tj
Rt7seIdS+O/Qi3pmuBAyFAJFFqOKTZX94Im+xR6MXyTkSRn2dUA/0wH0taRRqIrSsbRwAMkTXgDU
KqP/Yuy8lmRHrvX8Koy5FnjgjeKQF1VA2fZ2d98g2g2Q8AkkTOKd9BR6MX3FQ0mcCUVQN+Ts6emu
3lUAcq3fmnlNNGqRzNZ4v6jyuaZpYewviHW5cw0kL5bITnrIXyUvjUH5VtfdVcYbOqPcM8fiImqp
CDftNn0Qxv3wkKWfnXjrPHPrXkg8L4T3d5E58VgZae/m19d7r84vb6p+XYT1noO+bwjb+PGkGfFT
JvgZ3z7kGcOU6j4aU7+Gtn0nPfkmrPDdG1/AHszE1uk+Lcxd7eWvAG/veXi7NOXvSuvnpt4Pet2V
/VPkiDc3W3Y2y1AnHsnEezPn5iqykPu11ocS0TfG0E1nnQkm2fZV+kNh0qHxxacX9PbeVBnPqQxR
SpRFgDdTyaFW/6RteZWlDGKNoW/SIRcP4aLT9/5ySZa1ehbCCQ9WdqkwJW8CiNgWSUj/9r3qjDoW
0Phx0zAj9qttJl0xhGevC4n66lQZuwViDVUyFZoid7ZyifptSib4oVlydkBXdezQ7PfatKvYdEq5
KQO1skrI7KxNT26iRsntYjkSsTRtm1kefsyL/7Fqollh3t4Dmw+vti6ott0+1LItd2mgP2bPKhCD
QQYaCxbMZgncjdDZ8ygJPWuMkYnBltfr4o976YKCDoWqkT4t53w0xqOH328LytDujICTG8nwpZi2
uJstqG8CidBYNnAU2Ba4EsiQC1J+TA2ZFSze7aTDh3ASAUhq7TCEyQRVqIVHzBIoExt7H+brld/h
rLIKoiHGdtpPg/9Rctoxa1IhF2TUmyMqhr3JgAebT8TM8VgyvguX8oCuO9RwTtSZWXd2Gd1PHvi1
5x9KUrK2BJnmdKLCrIfjY9iMh87kJUjR64S988M+purvOPvZRwhWEgCJFEN6Zxiwp7qXD/7oXEX9
eOGujKdKiPMqgxgKnOkxUJ8FN8BiY+usbJCdeRO4zQ0/mqw03tMsdcQGqWR/RPj7iWPA3PZrviRr
zXo7W5O7zcMawm/pt15qkvAVHvl4vh279ffIzY+NX93PRbefAn0PVNYkPfr02PGwaSP0AGAtu51n
V1cB0+2F2XyaNW6HcnkVxMocCsSHVPNUKOXC8VjjlIOM7bwtKRqflF/6d3XdAn2lPQGOE0pVVZTx
yuNIhOWRKtlzaCIsGfLhm74i7Hys0RQHVk+WKn/EulwX1bDLPPUw2uajGbbf7qovBxDQGGVSI9Ei
3ZfvGAuxfPmxMdu46933NPQZNzzj5BKRuRmFxCc71T+W8C2kgnOwGVpmgraB2G1Krtw0/EjdumB9
XY92rtEQVGo5kshz2/n5ddF23yt2fUDO8ZP39Ys+G3O7VsGef3mHVO79gm+1l4GETmEgqH6by0GA
hxCsqwOCLEbojrkP0w0OgWk75zMph8X8bqmVQGp0juv6UbqrDZo07iRmtzhK05u2La9twWOO/UVs
plpUu3FcS4SV2W5IpUKHELFdWWzcdjHomCAHuXW5tTaFaj9Uaj+u3NwNNzaf4ipQvnMz5oTHHkcH
PHjuMwEdiP6tcdNxs/jmD9jBkuihQU+Zti9RN1zq4+GP0qIl5lVViSKwaVNSJ2rpiP6XaPoRDUob
OQeos5W4tQJZxVONxoKy18NQLz/s//OhH2yDyrXpvgz9A2Q3i1F5NBAobvNujocLzOlWBvg80pBa
Gie4r4/KDZOOf9gUM+qVeWHwdDEJIPS5JhDR3NBuiFZkMhm6L7T+bFtXXpc78dpMMw8FG2kxe3NQ
8MB1SmMHwbPLJ5PTufLYkjO1T3X31C7VB5MZsEhn7SuKQYgmYbScshtHsrvRHbKZkUdvO/jejiyZ
nZ+mz6v2b1XjfzWEvvZDG1dVczf13btUyB9bAyaS+qNYFGw3tv3YoSqLIy61eB48mjny1Ni4S3uW
dXrjRuNVv9jnorcOjjsGoMtvVEmbu0r7j9RRP0/hJaieRuVGj1/lmN/qUR2bIrguiuLKqyW8TzEf
3Ny66wVIiG1Xe0KPb5Xlvg919rrO0wtG5tfcXIZtYDpnyNKdqQxg5ujb1pNzzOdhibUN0isKazys
4QRotO6d3PyB1doU3rqPGu/Y+xW3DJVNus1kTI40UsUhuwsaMvWwFW1TdzwOnUbibvdv7F9ObHjB
AMolP7oS/skseE5CjGF+qR+K4jIYXtyhGL8RjPdcHIXX3zZliAQdEpJYVzMuA04c8lbhWYqbkiVs
E+As2NpKDKzqLnHuzfwrR0K9cXT/ZmdhHtPZ9ZAtYHNBoDIe4FOwy3pZb3XryKQnyJPr1IU5Uo/S
Dk9qoSf+UuOSlBMXYJtqWMoV1Zlq3jKd3c3VeErb/muC41pK4cYDQl4wKjLhU9mku7xD+2xSTkK8
yRnz1K0Vdr+vJvi8DnAhTwZDlGWX+bFr5+uBr08D1MfgHNPO1wd/4N6UKaIdgV1IpU2GTLoARyqA
1o1GnXUVdbHwhtvZVycnW44rdzx6nD1VaxdTwHSuHb9OFquVMRo5Cn5hxj0jfCha+9tyhjwmlJjT
uzAYQ1NoOMBQxEo+Z3Q78ZzVpeLh1HjlFuxVEHMfPORkBmzkmh2KiGtygPVJEf0gm0q0WKYkH6K3
wfBeA6uCU0ivA07YQJj3US1OtA6yThkVjG6LKheo/YEqtfM8IEQgY5ZnGEN6pdp7MEPAHAkOtMDE
z654l0gwVnZtI8s+cT+J7WLzxALhRotpH5nCIWOXUTyqkEwc4r1+WY29oNfxk5G/en3R6eqRwOWC
Gr/LYlj42qADYCp2WE8dYMxBHYYox0Vpt/1VZk4s3x3inCnwCzxVaXA3OmNw6NPukt19b9uutbMa
/zkqQvOIh0jHq/KJRbVbFjphcT820oxV7RYIwFnrexQRdybaiy1K23JXWMC/1YrYrpUadz9qELlQ
MDD3xmEe/IzHZ/psQ3l2hf/eLQD9oZO/4G2g9LUi0L8qXxBPPZh9dczRio0Wy5CDLiDXyO/CexUY
T2to302B+xIhMPTg+Ie5gJaebQYNO7hW6/o0qeCsa3ou/eKiT790tTtlEdsGj++ut+Bbc/NddfNx
RLLoyOCXnPVbENkmeOOgd3Up2CCIvz4ImpoQmmTMZ7WG7bCcKQlne972UXc1OfaTnwWUJ/TtGzTC
zQTii/VjTpNpMh/LnLmv873ntR0esZQc3WY4GgH04LAeLttk0YonIzdupiZ7znP/Oo0MFnZ1xoh1
Zfe3EQqzrd2j3e/aM8FRKNsqg8dwLbaDK3bmAGzcL9d+01BkWy8fOKSion+mZuIAN3vCLPTQtNxf
UXeefOOqsPtnM2BaGkE3zJKh1fbbFLAqvVs9/UuhT9r2bgOB1gcLrIKK+YTYy90tV2V2RqIoY2z/
z6piWi/Tcw7LN3jtVYiykpU2Y/R38nuP4iXT8V6b3PpCg3FQTn6eWnkDAQzk2U7bKVSfLdBqbNjG
7RJVKFmLVxQZ26qh8qtMqnx5zq3iVysVSK99WIjwB1woTsSAXrWD+ekVg79LzexpbP0r1AEJHzbE
DLNhgcakn8BXwGrTyNvZwRC3K1qwpQrOxvCmJrR/2VSdaajK6VBxtqaY/Y2yTYuprn4hVf3VMfxT
hcgFQ9Crq+2YAprbmZEBLDXkboGQr+sx5JEqCmAFF+JscPx9rVjGsDDmTsPGV7ymF5mB256mMnoi
SnnfR3kyWN5DY1YoeL33YkV3hzj9WLB1B4Z3iIzlyUVXN3t1bHXodtHEDNa6JhR54SsI0Om651ln
B3wst8aagTo0v9LaO7iux7jz1UpILAKrEYuv4nVS7gfYR7CpF/XJqfxYmzy+I1SsvvcwBGHSBsEd
UYHfAwpsiEXjh5kwGQltrq3wobeBhuocSnGAIU6UIpB5XpANZbiByrbYaPFuVlX1xC71LFlDOArh
wN1imwfGXVWFN0U5oXU0H/HyPQCgxvJinbIoltsV7PAbiQ3tl4L8JqwTZsFKkS3wJIRfJmG64LKK
DHs/VZIJ1SH9e2VQWYf5XUl/7xork5Sx/gosTp4uyu8v+bPZwghjeTrHF8AmoCFidNG/ZguyKrNm
JJ9+dzglt/4CsS5lfci79HoZqsc2as99ZK7wUortlNYhQPyxiFU5AtfUJL8GdnDwKPoKHWqxosiE
1Dbrk7G40wZO4DSXAiKts40km5rzEhiwOlr9ytr+NegdZ0/H8N6oOBt8bKw4z46S8bRrx1j6zlZQ
nrBBfZjjrBvLZHLXlzk1A5j0JT/Upba5GWz7zMr25JktxC4mTgxDYhutqMbb6R339d1MOLgx8e2N
cMZDgRVyPxXpk/CDU9ox70b5dTcS4OWO04GH2fNQAekH+jRAJ0vHTi4Aup1ngF1oCmdjPrtIoVg/
47ZzoRb4i0V5HAoNIRuBNnkSGr9t9E1RhInh9eemZ2X1yo3bGwkeEhsoRBwNsmwRCWG+KaNw2hsO
CWim7u90p+FzGSajRR9QVO/9iIMiqtuH0VgMxL3Fuck10kHexy43Iy77udpYch4RsubPDFVbSznJ
ZOk3i5kMlSC3vRPhMpmkoY/I5DC9wZXTEICrw5tR6tUwsV1RP1jamblt7XtaMA9G7n9pSxynHi6I
sPItbOzMrMDfLZ/9ah+GPda7kduflblbrD19jogBoFvjkZuSDvG4K8tTtwQ3sGYJ5rgYIyxh9dav
RTYJyQVl4hYcf2bHYL1KPWwiBBNxmi8tDP/cbfMyrZKoi1gHfYMZoUhPHlTniHA0Vla4EymEnuuT
yJs/1tQVcWwNzIpOCGxsL+6nv3CAuAps05q4olYuG9vtMbiK9oFEYzTBxMkDDzvhnCiHW2XEOLOo
jd9Lf6tL96aj4W1vpOEDTkiOogrFgzmi/Cm69TuTuJ9E2j/1RhluEaWCzWU5W8gk7lPPu0H/vS9y
wemGBAlQZ9i7JYftqFgXBMlMjZrYx2v93NrRT4csZjvW1nWb1wcn8/h12oRI503u8dgIeurfvHsf
pHDblqzrgTvC9udP2JO+3Cl4VJ37aNfBc8RMu7EZFRy3P/iTextc6EE2moe5qN4iw3rSgfMZlZ7G
a5OeV1xMbODybZwxBfjdchcsdK8VtgRum+a7AVcw2HSu8Y8tNeMWT3ZKl4u4C3JgzLT45S/8WhdV
Eda+eGnbLzvitUzr1fHqX5kCIl/TNk+yFPV66O7M2R83rp1+MpevGztIh31La/qGDjS+1r+hHyB8
KH+z3HQbDuEBkszdR6kPNrFacwyyxiQq51dhOM+z1KcqrUF67YfAbfmwTcbjnnVHDzyGFt+/HVyw
UIkoJ0pX8Heg4HH56VH+NmuBBMcyOQTMV6KcJDZPDkxbGdTcW9kurQBW7e6BxZchOArOMy6JAv1o
mk/XoXCu3Dk6WAvLgh3cpa4B+O7zM8o8YQw6F8jNMH3Ggh2RIdM6GE12jGZ5mxE6AhyWJo1exy9w
kuIKS1F7joboW5hlh5uzRC+/3CC92tPhZGHEMkioK3MMwKgAayP9NbmI43AhrFsl+tduHN6l0NcE
LFN+1BfNLrA7QDFTfNtZO+xKhykKlnM2zTMN4Cox/TbcukRm2zVyZATjLETNyokimXNV8UB7Mu/z
LJKaMD6ir0TcNT0kgZtPGzH1xnbIiNmW6bJbETNjBoFjNpDb83zHjJMacJhqZMPS8ssUjrrALyxf
+NPpvQUfcpqrLBw+MxuxUBS2/LSAWnKRc2xMqMKlb16xiB1MC5GCIaekq+v3bPQVEzPDQFkskG+G
uXdTX5AWWVLOpQW3g2TpMqwmu87r6MkhQhY+zWOLxZWJ+c8wd6AMYkvFGGKeMhi2Rg/lZsocmi1D
bgWpogO8Nabeeh76g0G43E9lH3zNuipjYDue+gHIqrYXrJje7KHOCutw17R1kVil+HQI5dkaKQHv
flvIfdNSQ7Xo5VOy9+0AEJ9C073yfZd1Pi0dguD4PCSJnh9WSAzbYq6IdV3ndyAzFwYIQ15jzFe1
Xy6xQH7Pg1/MW1WFEn0tki7wnkNncECKNI2+7CIPoQqH7JlrCwFHZOjtGDTJ6nCGGBJJStDTKFaV
cLzFBHFnGLfUwf+42nfO5chy58mF40sim3NdMR7aWiA/6MFBYDi7HQUA5ZYDrr7nKJtjq+zuZWHp
bdF79CQWgvACcMqXoXQfPDxYN4HtNr+o5gm3RsQAbc5ddtNUmsaszhp3gaQankuzx5fiPkElg4Is
nCtz5Rmxcvt7lDbdLnXaJTb9qeYXZAbqBq6QJStmHkdeVpxQ56HcJndz2lDOgwCkovhgWMU1gZXB
k5962Y8FX/dARCvX9TIs0a5fHfuQNmMeO3MPNtvgRJAtvipP2CO9PKa3axTiqbElICHMx+7QVc50
TyksqwvXUQLq/cNxOyReuGJOGfJPLpX52ILC32XK07s0Ve0h1S1KWqt2dmvvfrgK7WSfg/Dhxvmi
2E2jLUMlMM5Q6bZfc8346Lq6MVf39VrqLeoHdNW0ztAPuczZ71VQGd/jMC1o6t0+PPte0ceMuv1b
C5B3qFt3isOMPkloytF5AfhVTBkC0YmlUnnGBm7d5WM13KigDD9c7QS806tEK2EYxRMpIfXrkrv1
lcA3zZxRG2hujGxI8hq19mZw8stTh9N7T5Lacmi5/q+5JNiteNQw9AS0YDowH3XLh6IHy6D9sg/g
qDp9veYuNwLiRmazHj2X9vOT19jp9bgiLa+ci+pEZhdltyoPFnVRSeWV8x5hBvKafArtxHF876dd
EBSIFg3wZHozMYpTR0/KKOIm6/1zMIAFrGWp32arh+H2GVPcCNu+XjQ5En0xIy9vMlYDaVlvPapL
oKgIP6ljDse679ErCB9vbMjEaZp2eDcUQPFpHtoHp0JisDTW5b3L9QN/Ms7msHaIOWnCqZHtESON
AMx1uKtntv/DXHf+vux5O6vKb75GS3mf4VTPu5Jmyr1as+mpAcO59UNOZ96y9JHzu7mG/+AB3vcY
XIeBFQgWJBnJ876RFy67WKjqlbZxschF+VXYmNFZ5hk5nMMgiAfIqt0kovCYichMiJtkz0J4GEdy
UldlMWLeXyd1Sue6vFZSLr+nCkinNnCxo3qpbgOFDyIdmuHs17Q4db4IqYmxlls+NOPkGK6ByqML
bpwM7U6EOSFxRGkxt9Q4nkF7z1oXCmvfaj0SnOCdCinWZ1VYjLjgI3Eui/UWaTJ8OgPs0W5Nemum
kMdA48xnEr+B2iceL+lqWnsrs1t0d+y0o5O+IrRDOkliS3dui9nYmQ3ZG30L9etNrrktewzuZtWZ
nJde+OLwST2OS+7BfVu8a24KfYbRfYvBfLymbT7dl7ipdjicckrBu/Rk8QTHeFoMOzPVVlLYKUsK
PvDrrIvGOxcfdjIEs3WwnIrmTyHFkZCqCtfYInbM93o/llnz0qQhbACi0F3T587RlUNxOxcp1/ZF
yllhFCGtx+GOd1K2hWFpk3G1gz2xDynNH/B0w7x8ywuvN5equxqyLNjgQ/RjKtKjc1Rxv9YpMcLW
AGJNkWhxPUNvEpq4FCyjjnKveum5e+TH8mB4AImV0mNczj7iBOGZN+wjKzphj+LXIqjxMVRi56JU
wQ5ftLdIy+9D4faPo1UsR/hw2AeU9mlM4BeyWQzGMVNSX20nS6Lmr+BvEhxzHG4jeuhxt6wB/sCg
rKH75zFCG2NWmOITuFp559VZg/txLKrrJkSMyVVaxVaeFh8ybeRDQZPlHj/mbBYxZOJcE67Ao6b7
qsAaNnOq+2PbOdFRu9JLiDmadAnA1daYodK6AtQWZnrXG6K7FtPijFxHU72fyF1Pt2Nq0Kak8B6n
ULu5fln8ynswOESKxJh7b+TXNNnfRwAKHPrmZIP0UbaOxcr1+19DmJZR3KQBRuMim0zqrsrBvsma
FAe9ZKoD0reCKbGGMdTgsxMjfUj5m8+qVQqFxKlnQMh47j6sbdSEh6AtjGgTdqN8JMylfMNZbM3H
1GnqfMdFGiEttYMquEKEUBovE6ow98YxSMC4p5ywxki40nR/K7zKqSskAnxOJ+JkesZPdy1GJGX9
7PWoNJhokqaDjfoaqSPLELlEPSdaXiwTyQezt1wsSXPw3Hpj7SW5rovsJJwKDCQIL0GSQ+fM/i7D
S8DTBufVc2nl2Ufa1f2YeHMZPRCJhehMdx4qMaUuZkRksGu0rR36I9mb2CP9TcEVLjdO3z0Sx8o0
WTehLrZiLNHnsdYsmPBNuepNr7Kmh+vVajZ+pjqbfUQBg5vfBGMJFF1S5dQ+Zuul5oro5DK8DjOr
BF7NQvsNt3QTt6oJk9UseW9NBAddMtW97ICEJjEeM3cQ6xZ3CClSs42dMEF9TTxHuLR8oIwzlbPr
C8H3Ehs52mceLF23XdMu+87qgH90Qo6GOBx5pu5LKS/fREsmGKm9NP0V/VljG8/VZTYyikGGj6R3
zE8O2+rTsjRczIWv6M5tO706myl3O9j9Ooc+L/g/HgXegmRqyEg92s2IUyitqgeLNDCUgEXikrLE
IruMF0FW5gInGSGutWNbz2Z2NNKorU4B8wJqosXHzDCFGHBvc66SSyqI41b7TM0ekWaOPX+ZwbKK
5L8R9csjrjPxbPlpHFaYEcpPGTy6jGI5zvSBUu5MhbGLf88gNiDtLwu5t9abvCIfiYiLAnwhQJYO
5IT5MWrq47SWiG69rYAD8+iarFPYOjyy/wjR+4+v5b9nP+1dSzpW2wx//0/+/MX70YssV3/6499v
u5/mUfU/P+r6o/vPy7f+n//073/8I9/5z58cf6iPP/wh4UhT+n786fXDzzBW6h+vye9w+S//f7/4
l59//JQn3f387bePb07TWAyqF1/qt39+6fj9t99szzYpBPiPf32Ff3755qPmO+8++o//+T8+P/4f
3/TzMai//WY47l9B00OKt2CIItrniKebf/7rS+FfL+mv1ElFAbHplkvIZENZVM63+X81bQBkYDbT
971LQOhvfxla2k34WvhXhx/lRSilOd58Ojp/+9+/4B8+hv/7sfylIfegFY0a/vab9adAwEt9C6/t
03ViclWFf+4GXAgAZGbSDOUJKpHv7EzYrX6H5d2KrbkL7RgAMLIO5iGI/+Wt+udv8odXvoRo/td1
cnlz/X/UJIWX6oXLX9Wx/pxGh9RV847xyt4tGQab8jQd3M26be/sQ7H/N6/1p07Vy2sFru+RieT5
PslPfwr0XCkFIzMbC5w+ZYdmNx2svbEvNnny717pEjf4h78UXZbMtGFEA66PU+kSVfcvIZgIKOYS
su13jvNjfVKHeZcf7EPwb+JjfetPoZTUkhCRRAPKpR/20kv7p9j4Ml0DgRQX1Wo/BT82d/bLFMnu
1mUtAVculaGOJOmmL61Teu8WjiMi74DJapveow0V3eqcdUv7e9ARyrN2CuPW0ubiZnTN5ZdBnJ2H
zVQx+USYc1mLUnz+fobvEDWuPV5IVusw41a+GS2tHjpyNB5q5hRasWWb7VRY1ZiHVHTTh2O2l14w
/Yxr3hwhYSy8cjmiXBhS8Wl0pHbmQ9cfvMoAlMz6sapjU6fyraQf88kLcQxZRjogtc1y95gFg3WA
FLbqs33RNnm5lo+9RQI11VFloiYYq5DtGeXbEl6b1RTu17HrEmah5oQYvIknBlv8OSRb0DRbYsym
0GXkxCn7Kb83/SHkEW9GVzxw+R+HfxcyKj0zQJbkbtWsy1DqNsWBA87NDRy1voqGi6ZYFf5eUhnw
ASNrHuweY5IR8DdarDQ/aYUsh0wY9iG3aoZ9SH3Sp8EawMGjWWeDRdjvUdpP+xKpyM5ExMCkXk/j
xWON4L3txUEsQ7CD4Ov2ndcGr7W2OLyiGdv/1l6s/hAG2rmzSa8Go5z8l9lU6Vvg6S7h5H92ZDrs
eiDshkRrUguHqJmx29S9/xWFNcLYiJPJbkAPzElzF64hAot60U9jhml3WKT8ZhDpLv7lbLhhLklv
7ZVYKEJwCJLLJME1cSvr8BTN2ZxtybsD71ucAj1z3cliRvqb2cd5Lcf7SDn2OUB+/tiulfkRVG77
AiGC6BXJrr4fqlbeusFQWOh5a4dVwzVXh181nKctsQvoVmjqOPsNqXWVMqpdaTRIISNPBjhmVe23
8VqgTT5Gq5zeeiXFrXQowtpmjGqIAqKuvsmJEmeaom48TofQO8yBY3yYxGsYpDyMw9WgZ8bj1Inq
iAM2qtatSTMrE8qI2hqFMeXZRYD0I8gb80yIMLuFO0xs1EvAGNlPBhlXNjKLDSNdsw9bVATwo9lE
bJ8L/Oy1dcSiOGdj+EJCq38/4sDeZatTvBHVZLyMXdC9XmSEYOZEz5IF0/mHBR1ySRDYrN5dy1Pj
0WbcflOe312hksGGVqxkW1o+MR+BUSzP5BOSyyJta7TiubmMMZ41NRH6X7dlDBqi9H2ditJM0sbD
AtODgpPbsozDaweD/G2h40bbl0YoMzXlz2Mg7WOdtvazt6AyxsysCPed2nZfIXvf9XklSNOpMu/c
qWb9HLhpAFctCzZFlGgedGCHj9gol5sqCNGVKfIYA7tcb2lC6c59ngdqz4IAqlA2QYZl1BHyd6ul
EJMMQ+0bZ92GqII6S/BkUk4h+mPuTNLbe324yLhq6ukgccBcE7PTUK46hfU7nXKRs7fHMI8QKlc0
zrpZJZfL4kDyQJaVyGW7INJXTKzqwcgrAHFfeTTfT8OgsKWI9BfGPP17lxuRB1aGLiVBsOV4W7aX
8j6QffeDzSFtcUaE84nm1/G02JWRowodUQeU7TLyPMrr/npdsbFRIqH2fVrg7a7nEpBZhtG3wYKp
ULrwIN4QSGPiHVvt6MVppgHLi3Csh9m9QBt9GFVXtjsZR1QsaF9CUbVbrA/GQboelEnjA49trVZE
B3JDsC00YjopMifOzWCnh9LXLDpLDfc6pgiClBVIIDRPis/OioK7gt5CsQk8mxS4MSJTecMQaVyk
IuutmWsEiKxBiGZduRMYKk/mIAioAnxDntYGIINtHmT7svQR7vIC6QFHOMP7jKR9F7Wm9d17Tsgz
MMPU4Vjt1ey42cMiivCxsrvQ3kDIR7dOQcmKIGDxm0wY80jKozgRc0U4gL/KB0Qywxf0fPELvAnD
AIOqjIgd2Yh8NPbmss6vdiRvq9ZqD3NLiQZDeXp2pOwemQnIr2mBETKh13vZ+/D5aGzjeSr6g85c
+y7ITbWzkSRhkc1XGJRA+0+TFt6JONblu8KBRdE6fm32JGMvYdk6BNx2dJNHBuO3z5VzEt3sHlN+
Q6R0kJ6/C7SK56yZsH24nkmo82JhvSr7jnIhS2NG4RRVWnZXwKSM74gmM6RILR9MyyPqRNRkg7Et
WDdB6qmfaGDdcBoz21nrIG8VlNv9oP3sLmS8QXcCwZl5cj7IwskPrkBeHTVIpTaCNk5zS5FjIWJ2
VGcv7ACH9Fr4SwKY2DyQ1o4hc3UleO04iHtwLW9PyhO2xJVbfNPWa/Vd2Wgi4PPpR/RxwiWsSfaJ
ZmmxbcKAzKes6qyfqssINfQyEq5Y6oD8e4RjmalQ02Spm3354VAdncwP7qkwhi81FzI7ozqddh70
RbsbghKn2BTwKa6RdZPrGdFU2l2MBWOWLddmHumEqM1qt2bCeyo5wMeNoeqUXA5ImhZ0BbeRQeLA
7FWgHYPvZcfKXsPdOBv90+Ah3aqlnJ4EaJVKKmvyWVVNGXsDTmHTz+znuZ80Dgn8vhsM8YynHanC
OdaXFOZsXUf3ZuzH9uCSZbPn+eLd+eZknG1Xl99ZNDffkUs8T0tyzFl0fHLlYkFKEvksT9Cdw7nC
GbS1S1SKS9FDdvhTdxBgIc+Add7OpDKi3ti1BkiJpgtTJoBPAt35PCKi8iLVGKKHKY3cG1JUjRsj
6kOUz5H1sPAYx1Ok0Tv67vgrJUTuUZOpcF/YDs1r9kS4piuRy/l+CXtmwLecc6o0rpoqJDegjhS4
xpDfu8og3lBX6oi25n+xdyZJkiPnkr4KL4AUGGAADFuHzxEe85gbSI6Y5xl3eqfoi/WHyKpmpBfJ
eNW719LckMKqTITDEQazX1U/tb8WeQ4WiDqWRS4Rob1XWDpftEJD7SuDltlMXGTbIZDaMejd7Foy
A3hkW+ESrqBRFjdsNduL2SdgJlHIyQsENJBGdaAkmdk9BCB4b50pcL5YVZ/fDuBajjIQ3dXU1wYw
v3pimITL8zGS6LJ2JqsOokrT3Y1hZqu1qvGhzknRfW9SkSXr3sSgGjKaYNlwohejtfAA+0Y+XZQN
lGFvaFrYPr7TGBcJgJ91rur8oU8tQaJ8dLpvjp5kRyZk8yEVlNN7HfhjpM1qtC66ZkaSVNyaLSyC
8T6GK7ZnFg56bWg7GJolwYYY4NKrMJ3kMYCAs3boEfOva40hykH50G1XYkwEFuvRxb1Q4pZc0bA6
88IpoXxmqEMbOeMfSwHN096RHKnryi4yfit+qqgpTjXgo208EyNwC2Xcgh4o76xxHDMwxWieK8MO
mw0N4cHRdCPBW7lyX8NYtNgmw5lXUyG5G5XMOjKmOsFkFv1DVgj/YjSz5CKfzeAeu0lLqq6GwQMZ
pyLTAGpQ2KN8akAnfaktIkh2E1Y3Wtu4T4Rczctp1s07ar0pT3ch9dxPUaIdss4gywTU4VTlaJ/C
UThc2KNZxS/W+N+aLJyib3XRFD/b38cIv48j/sfNH0zHXno0/sP8IfrS/a//ej99+OOP/DF9kPon
09FtfZlASEmAgcP/H9MHuYwYOH+wO1VcxjLfTR+MT46kcJoD5tKZDFQf5v6f0wehf+Jv0y3+T8eV
giPo35k+nJ1iOacJZdAd6EqaCoUpz+oXsULHVjzqMa87vKS8UM3867sbcvPr5P1+yvCX87htuEox
TZHozUo/L3hcTGtVSBpnBZh43+3avbkc/I/N/oPLvDWB/Xbw//1CxtmBnCOsBk4T22VTGFF+KHOV
PcAbRfhx/Sk9Bpbg2EliQz7KvlGbrh2Ma1+WLCmNrNRD5CTVgzb59mNrykbg1YPuTL1SXnlFO0re
KLQpsMmLcJhTIxm1+9afmetN3TASlrfD/lX2yfgwagJUIVn96GuI7tWy3pJpxog+apeByODxJLLz
Z9Ysbfza5oHE5+Vn9rC8/W22dvPiy8qmSPWrEh3jew2n/rq2qnoxDC9kZY524V1pUNbFPHNi4TPn
OLF2fFxc1uXYoPQqbXBhFHaETxGjJWcAkurmCTh7eY3MHGuc1kz1wtZLe2a2Md4UWAUuM3dGxtYZ
uWIkmKP2SzGGxec4iNOj6LuMMlA5uQ9FFWbfMdiNn2ehIb12sO23djYqfHG1Gz20PkPs3aSF0wl9
W9uwNy0AWWQBZ35fT+qtLyYB86B3DJwmBUs/2BB2ZQcrNdhktIMk3q9L1mNWZgewAyg08bmPY3a4
FZHN+Irfm+F5atrgSx6JEFuUXFIJojIu22SEuzX45ZG+2PZQwDH9ZiQOjjKXGAudrq7pzWbnXsp0
SO80GtvuSKgOO07uBLKr5j6HBI6va1BH5Cf0DCfhXy5mmRHyaOVz2w5AcvPO4XuHDs7xP0lU/WJy
fPXqIMNlkyLxsE8o+6OdgUbWAe+h/XIq5OWsYl7TSe96Sc5rPtcSrMkdwjsssJZHZ9Nz544w6tRp
duf6JW1nda+VbU9wFtWUI7FhrTo77o+RqrMHO83NVxIT/H3BXODpZFeMbwH95VIYTWms6iGDSzcN
tfnZd1LjyK4c01NoJ8xRrKCCoN86CDqFnev7eqyC7wUoUwzy1LFC/c17Qli49OuXeowAW7DBNR5z
p65u2a4AWs1U3HEOIt6+QUOH3Kuj4+yYEMFaQQaLV7aa+AqT0oi/uCJMD7jb4UI1ZnZVT2azF0OV
PkbNnF/RUhLvMsaTFxINdqVrDH+Uxg5dY/9FK0SnnD1bP07V7Deay7ikggqRhRIBjEqlAd+TicVL
bSfqmejrcEjrRtszdpcA01p22ZNrYrqdpgriETb7+yD2ASrPvuE81tZUPbtR1r1qmRtSYUi8V3Dm
lsGNPunJBdNaODlaEMF0YYa7HQqOgU5cwpCMhvJUmV32WCb9fAXRO9nlURdd9lESk9g17aMoK3fT
FAi22BCHn4lfzTchOvJNHCafOylfUE/IbVsY4cJ8Ws0HUUEJmfWTmbXVPnGIPXKw6w1iikl7MZBJ
ea38jA7bboQ5NY2mcwXQSr+eWhd7fYRx/yIbUkkkzKTC4IKzd8BaqPNW2lsVcv2KrSpXFE6H3cGK
6Ij2LBBbt/ysyvWI1iRf+zBrbkrMZvOKZIleH/tGm2C2B0K/A0W5+JvjpL7PlQlLB7FoMjxXgNzx
qhI08qonoB+sSSPr2qarrWRPD4w+XY0SJW5owJqaViBelRP29wncB9LV+PBw/Oqpehxcy5JrOxmC
bz0bG88vydBbZde9Bko3rzM9Z481aY2GEpPx9/XmYBDIxMBO2qERxh0JP3KUIHucS6HNA8Orrm1s
D99CfgtABXN+KyAli3zWSRiyjD8Us84cUTdTUi9aoBEP4B78aCslLGKOpWSpRQ+7ltFQ36eqb+FS
ioCQG2Ru/SkxtBb3lQYsxoZd35JGnFkF+m4SFzUj4Z6DLdrlKm5S83symfFlZaa4ItlEmg85YJ8r
OeBhC5UdvbSWET/yfVqkLtmeriUe2ANAw3qjiwEfUh1aXbvW82B8oKk0uIDqxkS7meEB2JVbPU/D
RPWv5haPYRdEJ1W5+kNTQTRghx3siBFjt06TFg0BjPIW32RylXcCt6fsxx/OpHO+CI1RfZ/LpvqG
6Tjc5j7HIyEMbaF0Bge+77la02QLVHiQ1ramLP2mVDl+0K7U3ENaObyerFBVJzGW4tnA3AU4w4WY
I6eAPpGxwqx12+dKK3dJm8a7BM76c7+M3hxOURcVRP1woztNNRP+9x2WgYTqgxHnNL9DFa0X+7J3
01MNqj7e5PmcPaYToqKHrWrR9bWo3Y2uoT3ljAVQ3jCI3ApH1OZmEtrS/IC3vpHK544kgK9EBA5m
QOR9JV2TfguZdA+bPNMj3mFZk5/Qg1nRMhtU1arqbfNOVzwkKXzsp8bQbV4Bob44VYee41yQVNnX
XJPhQZdT+iTd0kTwXM4zpagf2lKJm2QAt73sS9Jbn3HbDWaX/NpsmvihmbX2qw9TgTPRNAKaL6Nm
E81G+2KGYXQp2nxZpge7BIGidSekrq580QszOzGx7i548vBgKqOxPADVaYyIvTD8g6oxXiMj6V/U
YOL5nfEOEa2bfJz2gVS03JS9zwEXg8x9qZM4Jk+qCI9NLlB/rwtz8P0iTILKy/2w/uYzfB/w6hWj
ywHQN7fdiM8m8pdoasZ8aUsdjcQiXefB3g/M8bLCWh1BoWSQuSTvFvZsraYFF2NF6zHBTbfWHAdT
mVgqP2rZJT+jpQZELIUgvQUIg6R0XF1T2GE1yAll+4LPF1wDRY4QmPxuTJ8dfWkbCZfiERz9YLmX
MhJ/qSXphrK8adMmYJW3EQWYTjsXgSzLtejqhVbQt+1DMTldvYW4m34VS/3JlNpLZc5SipLNlvuT
m07eviYV2084qSdcP9yNpVIFhQLge0TNSpba8ufcu8Dxypzk0NxV4zI44h+SLpskoWKjSW4B743M
CGhhYrf41u1iUwYH8Iwc8o84D4f7oeOc18SzdR9lAu52GzhxhiPJn0ijjlTH2KGQG82g6mKVuwMa
sh0wyvekOYSMmN+qZ4qU100/0UczZvhM12GJHxZ3OzHgvgqCJzZfpLoUkHzs14IVFmVC3TpJsPiq
KzzfniBw9yNdOnG4IwZehVo7JW7eQGrDcPEjSgfmobiDtGhrkJawvGBp2fHfCneqzExurVI039py
nr4P1VTdTFNoUq0AGwAH5bgU96SoWOGq7jrrCzMg+oqycOn58cnpFYc0tmh7sRhH0AhU+S1bqslp
cq+ay/lVLvVBfjJm+9LtfRR+d7Cv9SJoL0cVB18Tv7N7LDQuaw8FMN/KfGif+zSWvWekqv5JP5D2
UFgpz79VyJJgsIYd1qx70oppM13ovHc7Ehi8iODS8LxWhgmJwS7K6MZt3eybhpsEVd/Q5gfYsfw1
4VtzkjlMwe3U4rYkOO+7D2JwWDgmUiKLea5rIJ2R0XzyO5pW2K33kvUoKm5ntscQc9gC3wcydHc+
8xP+ytgKSAWY7fiFEWRpr8d+wEgVBAbbCJxdaQJ2ggNIHz2nNeMEKC5hvLSb9BY57joBijHouDZX
nT51p6IVTLJZ02yG4/j/8BtMusTgOYQ+sG7alEaiK+ADV05Yjldz6KTPvR2396nrNGS0F0sQCZ+d
DMfqSwr3+wESpH+ELZh9ZtMCRCZyLGYUYVljDYqa8Epnins/2o7cUaeFv70fq3rcljM9CJuoyPxN
07HlJp2BHwZtU5shDbZ69aSGjr/cFGRcGPNvOdi0gPxJiqyoBaMkQZ/S8DbuEAax9rTPYag1Lz24
5xtV9do2sasKlh/vbCSW+CavREOgxonQDeeMmRmzOcjqMDauEAYmCrvCxHJXQksQvVG+Dr4xNIeS
7uMlJdLeTlJ30o01FuOrXTscjMN64fLp9txvjGEmnJSIEiRoOjXpd4HliqOzGgTwxAQ3dTzi6efh
wX6HGxzT1UbTW+dkzmF1IjSBKTb1c9Ln2fiWD6IzY5+rxP8SUP+wG4j7sZIgNT5YmjmDI1G8Z1dA
0vQDU8juigMdWZ6p0pCwHMp3ojUrqbouKyHlvtLDn5Uz67dOhFqJo7fvbxFB50NLuujrUIrye0KC
/weCSHTNKSF9dEXd75E3kr1TRdV6HIm+BWXWXGvarHB9lu2u9ytacPzGuTT8lshwEaS7MC6TayPp
pi12ufm6VqXczQXwmXrid9Ylg0sim9zJWJK15RRi9JsKj8VOMci7iDFbhzxx7Osqkdj3/QKjxCA7
4tYR8BnLQt8jY5R7s2jDGrN8wAoizewmLhWcfUTw8d5wo/Z57lje7MCvbo2+i0+aK/q7hqQXPJAp
dbx5GqgOAeQzrdmJikOQZpwXyjmmDUuv7GDvOh01byqEU8HJ6hJTG+00shcnN3CMncWbfUMkud4K
BE044bLSgUFJa6lxwN1FAU4zEUQKogcH5/8qCaxiH88QNsRcYfGliOCyUbIAJjpkR8Jp5U7Vvew2
ZuOIjSWtdD+mLD6YrNvnlCHxFZmR/NBzxGE55Om4cA1y6LXTmjdERSIPNI6+dpnUfEawn8h7pMa1
xNW1i32z/9pxp69Fp5H7kbnejV6zhHAwrrRX0mnL/RQh8UlnGpG2xrwd1mzLEfytunjSdJSDnFzZ
jc1hCGTDGB4Lmqpuu7bMEaNxIsPKFTX2cN+Qu46tqbseBrweMJd6/ALV0D4Mgz4dS54+smFDr9bO
3KkrOYLabcvB38d+P2xiv0HZBL9RrSyUh8fUBbUEPWJEdyUsiZUj+Z7UTU74O3We0yTgd2F078vp
rsV8gNsW9eur0RVTvrWjee7X4BUgbPPrnV32cQ4vlXpL0taNPRA9KR1wIyJ34bhEGB5C6i6eGh6e
dtWnxaCzsqTOaSaScEjqEbq0Ufgjzgp8x8dSi8PTQI8vO1UlLi27pX5BixihrZQW64qFXY2GV8ko
/TE2kyKQkQn2+3pGMwhvfxPqWzJziG0kLjV0d2AHR6LL1b1p1ONXRu2w+BoY6uRb88TBkVyDHsU/
jtSeV4WV7buoFdea9IMv0pjQXx3D/R7wLuLbTjV1ZTGTx0WmTeE1ppp6D8IAV4hDeeJlnQNyR8qi
Q6w3tGhD00dEkK0GCuixmTUfyimpfw6tET5bfkBVSkb8zFZ+CofULqZv9Vigs9aq8e8N0WjbMmWw
FOXDbSUi0//If3TWhmkbDigjwgS2snWJ0eqsDZPWjgzzeghu5UXt6oOxKbf5dbiNvH4Tw+talV7u
xb9scL+54N6PIwXGrd/9QWcXXexY7/xB0HWwdxMwXZHCW4+HdB2uNQ+N+2huyp1995+nkuKjj7iU
p767ms3WrEaCxB5xT4kLH5HKyRN9eb8+Igvc+uOPaJ05yv5yX8+Guk0i5qhWfETGOXDpDsFFthF7
1zTX8WHerosra2t75sUwd55/y7xrP5yEkXv5wT52V9beyrjx/G9ra65Lvg8HG5rvZ2s00x3QF0CM
2q5bC4/z8FrTP8t1cYhX8+OjcVnCtsQ7uQrW3S+N4d9/bR/dyGXM/O5Gzs5AroxW0VXyNGxwq62J
1Fz8elYQnAB7rlMv/ehZ+YtB7vdnxTkbKTMKZQ9hciPBcXjzZbqO1/W+uAz35c66+eBJWXxpv42v
l2vx3uUMZFiWOK/RbWDZ6ug0fEBMB0/QctblPVZsjwqWfI1V3es+mJgbZ7P/X4/JP694/ukEPS6t
KPh07bpfk1XiQmxP1sNp3rd7f6+MYWWvAVDye4EQsao9ja+V5hRrF91/6EX86Ic58weSa/FFOvDx
44O9S2/cbXIc98uvCVk4Y8WQ78OVwPjgjjvLSvHukXKmGhhpxecPL+ctefd9P4vtfFHuq0uClPtg
23mgELJttHXWnHGHxqt3w4W/sTdvX/3f0s/+xzlzHWSjd0/44v39zZl7FxX/2NVf8u8//vG9+McV
ttof72Uy49ef/9Oka35SaLLIZIsR1TR0vqp/mnQtJRYJyeC/WBX+dOjyR5gI6tRUMnDB4L00RP+p
kdmfMPXyVlzULV1i1DT+jkZ2VnBNTkzAKzcEE3QuZaqzVSAPLVwko/05DC7sFNi0mgGMap7vRmvh
Pr27SR+rZVwLNVDxqSzDtJR93tmdajFHwcb+TBmgZ4bm7WTuKt3Z0nTD4BYuR4PG7Kjxo9V1edR/
W3wMWzmGbgm8yJih37S1d78KGnh0ZfTZT2gjTP1vGmJNK3SMbdOynhMG+GDpMRcV9fyCjN0l7gzy
LBKn7u+/e1PG0cvWISg05LF0pHbu/UabS+xZ/eJHM4d+vk4iAgewaOAFgc9o92ldaPVKmJZZs2vC
32bOufXZkk51yhtGnfukb+dNIEINBmfssJOenfFZyzV8KYuFrk8m51FZcQIYYrHYZZzQn5s33x31
GHjw2BuODW0PmtutbG1q4vVYKxB3/Zt9r6r1Xqwdmkct4tdJT50ovQEGiXqMfzH1XjSQLpZARv59
dyBjZr+UNAKAayR6sp78WmzmX57CEnuhuRgNNQbDr92o0+ywzEJxEA3qSeiBb/BFlAEg8kmGt01l
t/YK/EJOnnnShxU9186h0VBfSBMtvseeH+Sa8lT9wnTZQteLQXJ+80rOb75J6CB4KNmgUlPG/po9
JWe38NS2tZjYjhdkofwysffJ0D0VQQjVZDSYsWmc+680Y7FtGgqCxsppHYU614f6Y+1Cuqpc5otb
P1+ozrNm9gybA7WusECfCl3V/MLktGY0WpW/hFOi3Yoss79hC22Mg2bq0RUF7YufU28BlC664VUP
kCVazcPEq88I5qvIIuFV5dR6RtZ8mYB/IMVel/mD7frtQ9UUI4neuI/xBpJTA5vBUG2Fh8T0zDrp
T/FsyqvRJjG3okAEPJgCULGp6ml6QPo2vnXKiG5FIMd1X1j1k0HV+K6vyvme6wJhM/zMbCjGTEb4
Coil7P3nCD6VKTkh3QnJ0d4WQw6tTUultcNkTCNEHU0V7d0jt7JVSPzQ8RjyXWhtUD41Vi3paIDZ
DUGq9vvnOG6SH/MYx/qKGluqdhnPNKcw7uRPd8aZtCmoyLp0ouqbKfPqWYYy3km4aydaiJkUF6jW
F5buPCVUMxbUK1gk3RgIHcJgBGyD6xx+O3k7ws79KeB3yr+qaiRNeHvxQ0YxilwHSH2ncGzHq35g
XlVHiGKkrFBaNpUVWT/KmBJUExYQYy1HQTkmVZu4+oQJiLYH/gwIlNmOWpDFU+7LesMJMspvI5CY
TP/ntN0J0YffhpzADEvaTIYti33ny4jeetNOTvmZwRWj4CbAXrWvVWpdtbGW3bhyNB54BEo2k2YV
viR1V9/EljE824OJ87vT2vwhKS15P/dNASF90C9xIVD0OgbtdHRLNTfrcQZ348k5tw8ZOvIrPrcZ
kPFi3yWYx7PpOQZdhOtRG+sddJ8y9+ZRFey96Gfx+VcYZq4pOilOMaOnPSDW7ELXaVKaw2Y8WYMD
lF6T5bDBmZN+Kf2lhKdOZno7itZ9DiIFNL3zC92rxehzyAjhxnZl2Nxg8cDXlubBrs5jZiOBMDjF
xvJCahR7Gqk9LwA+s/lMOG6ZkAv/JdWm4dgzltw3gcbjkzWYiGQASCzhaNVDdyuDI1D/iRTS4mic
tULsyyCdv2tB4XrDkNcvo10Xj4G5NFUBWIaZsHgk3Te7JG8Hi3qQYbyiV6PlPMmc8Kp8M1niX9N2
svXh2tKcyEQQN2a3+DKpp7If8sJeAsei8Ne8P9koLV7OwnaqvbP4Oyv00stw8Xya+bwoGPhADYa/
9wVf80XSxd1Vi/i60qxW+1YNgoRErmHdhfWVgsKKbiplaGvfrNJ7xfr8rZ616q5YLKmMs2YISg7Y
44kgLSNx+V0u/tWB8OU1CjXjibhQ5n3QJiGIfzyvFsyVQ50O05HPbHxv3dDc2BIjm9cujtn4zTw7
UIyzy+YGkntQ14wM5sVpGy6e29Txq23C3OBZLI7cYPHmyjIJ7jOyApQstSVGVE0qjLzF4uk1Bgt3
b7Jk5bmAeWB3gWkbsXlaZYsnuHlzB/tVf6wWxzBmE3efvdmIWa2wFPuLu1gxKfdiTXYIkmWO+xiZ
d4s1n+Ly2neX9smmdJ+YzjNtsEGGwF9PmsXRHKtp2k3YYjCIYX5WMfpcAxF18MzI7dj3m93SKDZO
3bFb7NNmPYXQE2jFxBGKvXpME5zWkCByemzfHNi9ZU4/EWL8l5mQ2Ml682o78wzKVV8s3I079Af4
2Zhd4zF7Jl6Az7s2Wci8dsxBVWDKjdx1RNEpxKLFIo5/Gbd4uRjHrd7vGGYwhlq3rVVbO/ieuMyB
fvWcv4YGH2CoKUmA/M2V7iwG9f+8+/rLIdPEjWXzH/hxNpLwsmt5tw3qwzhDbFc/od3C73dX1vg5
zh3v72/3/9+0y7FEuGye/71d7vSlXU4FRdMUy6ngvkt/OxP8+uN/nAmsxedGO63L5nAx1S1fxh9n
Akt9wqPKWcEQtqkrknj/PBYIZ/lnkm0sfi5HKIfv+M9jgSE/MWuynGWry1mDo+/fORaY1tnjIi0u
bVu2qzgccD5xz+YsvmlE8IAFVVHL8v9QcjoIjshXkbxtbRktNOUxsoJno3HqFjypHVrHlAWKXz2p
Srs5Mq/ssmMGxzF9lVrJe5NJMpLdRiVmo93ogGnCrxPqrvxiWL1hfe6IObicwIE9DVs8C7pB23Mc
tOJGJqSblp7QrBo/Fw70io0sfNGTUrAaa5OQ7yFNEuLZwuXqDNkG/4RT3HSZ3w27KWhEttGtHiBp
yFi181gEMOjj/q/diyS1B/dB8UMal2ybCX3RTQ01UHerEHQrZclI/qw4YG5XvV70/kVm8x29ir7U
QloNWhLAqKtluokzUwVHFDYNdbySgQNnK2w+B5Upodi3vnwc6H/styodeJEO0+AWl2VOi7RbxlZ6
E7GlG2+cXiKeIVsyaNczu+m8Mcu7Y8K2ni1/xZgdzrtZ2/VIErcFzEUsbyRsnkkApHTjBnIfGamZ
PhUqKtyLsRANJQiuYURPtphmOrmSsHU3eko99U3cYH9rkHgSfqxG9ozdByzLFD06UTNseDnXFQwv
Qdx4yLupvZV52sujGkFAE3AJks4zYDza+0yl6XwNDqNkBico1NgNuHv1Y4Wxd2m+KIdiK3OSKZ7M
4Ehj2a86Xtp9RUwalAwloMns1O5xUMr0pI9VJNErYnV6zA+TzBYNpTIJexvLCJltL3Gqad4HwLrJ
VEdFzdki4N3Xr21+1ebVEIouxU6TSH2n524IDd8mvkzH3Kz0uykl0HfVxZlGtQy9i/dTQUr8UHZ5
3D6aGgV0W4Qpsi5S1tz5AdgrOF72WtMhl03jfp360R083dZwGkHQB1IrDVsjYkDhrLO22LD2hwp9
GZ5R5I7+deDgPDxm5OBaT5C0p8dYNUlNt1+hkerx2TaukqrKjA2enfAUpBLEuRPzPsnzPKOGVQZa
+6K3TXRtkPHD6AWv7FuYNmBsperLnzEcl5rWg8zM1o07WtUuFJWD41WL4dDqWdk6NLJzxFkZQxbi
pipqOZ8MNnDppsMTMYH7hnSxKfx0kexnng9o3gM2pCFHTR0jx0nWQTtb6pDCKVny35AFKRrM6pu+
UgU1R6U2zT8qydd1X86uGi7aTrnlEgL3xys8kiCaqzQrUs8sx0jbRlnd39FlPUAOhYqG7u+4WoCV
tTXrnVZHY8hBg3o/D/ERoKCqY50R4TxA3aywpGY3g1a1kKP0iBLZIIvdrzW0DJ4Vs6Vn+CmI6P1h
XovBxdQ04ha6j3mpWZ5Xlc7DvLeTKBXuujIGvW9Xumnn/YWKW6L37AYCGI9Kg7xWE+Nk59kFoO8K
4PN+89QubKgGe3se/xjG2MIIJcewo98MSh6xDOylniSQB4OvmGudOVKfkg5DhyLTRxgb0pBQBasU
1XSUZSDcODsgr/D1TSOurBtMRE6zmYKOdH02WFWza/PQDC/LOYfK2GWhW69zIx23vWgHgLZBhFak
KH8veFAhrq8Mex4MDABWR5cXrLxgbYo2KGjW0FLjLrcq92dWG4Ozx7bYQ+nSAtrUDCydDb6+KoEZ
UKadQzSlHXx2VzoGPx2HpPBkk9iPow/Begfv1G43oUih2afWoDV7wzR8tUnAGFHW4tQCW+UEQwbH
k6SXox4pljeTCNCEK5KYAJiu09xgo+c/9N1g349RNj/0thHEO6tI8mIf0Mrr31th+920J5rOho72
3Ta0cDnmMSfalSGKjKhmO3Y0y+AyYPXvUifbIAe3gD59Uib7uU5z7cKWeYxBzHDmCmGTdYIOghY+
n/D14dGEUY4CVY4gSiqpdwMdaS7dDJVqmx6jKtG6mwY/tbgoQTp2TzgUq+qQk/mSF7pWGwTQGrcG
lWSWQ3838BPat+HsR6Hn+7WToj/PU/5Q5G0AJVbhGqZoum2mDau5rD3CloPJb/Ocx49hneXtY0Vo
FBIbdGTqTiPRDVdh01GjlbYsE0SSCUdetq05PovR4ejYtA6llo4zdQ85PqNgk6hkNI6Jo2bDGzHf
+fu8tCfdgx5ViI1D5w9BwOMwcvpAD555sLIkw303psXkbpVPB59HfiditwyHjcMm46fwpOcVZ+eh
Lot+U/cufHHp61RiJ4iU+F2mQd4IHx4KAxCBrlmNuZPs/v+2sp1+USAYTv6nbeXNjzr/kn0F9vfb
dtJ6+2N/bCcN9xMJDDZpAB9MwxbLtP/PJIb4xKzVNB2p0ySMzfL/7CbZggreh4ufkn0e1DOHOeWf
u0n3k1RkM1w8Z9JUrk124u9gIJYp8rsRLEkMfjBQtfylAkqFXASSd2cPN5lRg0PnRfPtzJtnHTiT
qJlljSCjVJICfdefsDITAiA5pfzNuxv2L+bOf6VQmDpxFDANCxfHYt/9++U7v4OxEpFi9oYNpOLQ
oyTogqOvJ7fNJcxJpsDp6UNV70xgY/77/qrSOLsq8+imZPfwQqfqnbm3D0hfW7k10F4+0n3f4h+/
3V9Lmuz52awD7yBtena2i/MaKkQobuPLbuOsAQFeBvvQi9eU5qyzk30THdhcXZsejdnbj+7umbgl
3bNrn323srabtu0cBnJ0Yeh19Ayz6PTBF7j8/O8+HxqIxUNIHEhXPKy4EX7/AkVnasQKxK1/Etts
X3l0ha2adXz3S4/98HYu38xfLofdFNFSKvSXs9upGV3o6lyu2qgd/rQv1h6IwlW3K07uHUriluYZ
LzuJHeFdr30cd9l1tg228ytg5t1/A2Vydod5bi2bUjN7ObUrlwf4908/zQOhjAQ4e/az+aJl2+42
3aobrI7Mt6NX62n+XFdAgD7QTc6UoberIpsrHTXL/SVPvf+dTYQUQBuxfyZdd41UwGQersA45Pep
mK/Zl/1a4/+tCv7XTwlHH4kIZciQLExnn5IUMAeInlAP0M1l54Q00Krw9YMnadFe3n+1oFr4VWHy
BBrGWOJBv9/LwvVFYNpcpV5vKV/R/FfqxnawPkdvWMeTcTfSG+yFG8TR5IMb+i8/4LtLLzrVu0Ww
byOaBvzlA7r9vNEZxeMgsp3tB5/wbNnhe+MRUcrmxMd6h2P798u0bM+MjqPniha0o6I+Zp+gtLs7
EM/p8SMgzV8dJ2dXW56idx8KK1blVC5XAzG1Hi/ZeCzXM3fhPgPs+X+F9ZHMRnR+LZUQlrmMLd5d
z8L8rkKH68WHaD/e08HuNdg1+rv/BtbnX97Jd9c6u5N9hpmbew1k4hBAPVjFW7VuNxMFw6t695Fs
+K8eTLrZWXAcKdCJz4TYxM6UVS0hvMjR/HWDfE8iuir3Lf/Z5V1cXnzwnJy9k9+eE5YVoaSDvdc2
zwY8ker02cVYuQIrfluM0ytjfZwnTnhZaDPmqpak3kwFg4j2bWh8tKL/dXVhhiUFGdBlVTfPtWAC
4iOl8C1w/A2++JVl3Qn/umLTv4W5shvoULNJJ1SrMDxRnumv5P6jGy4++hHOboA9Z0U8jvwIxq7B
Jjpf+dPG3Da7cP1t+FY9yOIaEYHqgHW0Vt4HN/9surbcfD6+hY6v7OV39WxvUJtlDTB6pOdrzaBl
fCy3xc7BEDI+Zc2adqEr2l7L3UdGlMVScL76vb+sdfaQ0e4GcsGlCWK57HhZuPqql+MXJJ+9XOtb
tNDnpUDgILfFId+UV9k2uZmfaOuMovXj/+buvJJjV84tPSIo4M0rgLIserNJviC2IeG9x5x6FD2x
/sCtc08Ruy5Lp+9Td4RCoZB0mJVAZiLzz7W+1WzOqXSkeU1frMb8HtOgjKbKBqP+82xW1TqDZMNl
MwXyZzAWs2Cts/Nn86d8oJK1Ls8N+nmN/arBxUaCyDlKLS0Ngq3cZb/azSxX61243f+JFOD04/67
e4vFqsOqZaoljxsDcuYIWXQD2v4yqfCvnhlP5x7kYqnKexW1aUe/RpZhcYUg0g3uO5vD7SZfi9/q
c8/xxNL46cUtln3ow1KC1nZeGgkbhXj2c3KKq24DA/1c105P078f4mKawpcSjcqna6wU780h3Brb
cI85bOdtJye5irblfXqfOd6Zduc/+8dI0RDGsAOcQXqLqRKX+CtTTMLYbIhg5nz7ABPip5AGyPez
imiLyiK7zbz5+kWeHDFHrS62Jy147iyi1mNTXQqIRZdrHA6joeGD7eLY/bqx2YX/ZR8XO5KauAyt
S+lj7yAOm9YANyQtWqurYTuPneS7srLeo628Hobv+U5ZJXfiGgAY5N5tfwhf2utyh6m7sJuzX0Pp
9E+DbU/NFnnIB6Hu6DufWNlYpR6Lc4SylFTRLdkUK99J11AzzuzLzra1mKbIKsKO6BCM5ISfbor1
rLxsIbWtuYZdm6uvH7p8cjwznv7q2WKqQtWQdDLucVGRme2o8TcJMm3+Uhc3VrXFZRlfWSXOPMA6
22RNFAtHHVSCoQ3oh3VkNWI+iTH5jC4JZ4j3vv51J8cfiYpUEWZ4w8ePP3rsOjaYIBe9Zyu8s9Tr
PHlN+oevWzg5r45aWExnRWBf59NCA6C38Nbc4Kwy8aFBdlRiDakev27tXH8W31kFr5IeD8KzYDar
tr0USeCKx/ev21ieFj++5X/3aLlzq2vPtzrNe2bw7OvN783v+d3oif2hxoHrrzfzMZeP3kyTJzrU
JuE5xnZmNDsii7lnI3cq2H/dm9Oz4aihxaJAWs9UwZB9IdQj+0Y5uNxoTUF0LoDTHuUUyUbcXFN8
lHPe2VRUJBBnE9qSutC7w5nfcvKz9l+/BfLc5/2BkVFf5SopgK+RXiUk0KyHLfF1SF8AeSLXPrtD
OnWeOXrM6kcp6egxh1aSSuAW5iWxX1FdJhpvC+79miPGxK7/3Hz7+q1yov7cQTOGMJkYdLAfELB0
0gqMllMr3zUCQr5+lur83v74oB09y+XEq5oWQhJNNa65MQgNa3aK+dNMyXciHMq4M6B2gREkr8mO
V0ASnHFdXCXbTr4UuILZUrgjeQTZyHg/dD+Id2aH2um2odtkEY3yjTS42nv4LNSUKW66W1VlA/cf
SOVPfheOerGY0FHrNaOMZIoRkdykK2/XrsnvtLM9IO4zO4DTB4S/21pCV2KzJNkGXzQ7D2hHvXin
Ps1PhnCrQ6O+UN9PdZWbGAwClXO+q/NW9I/3RRGWS30Ou4a4mIekLgqEulrPxaTZ5BGKpPV+PSL+
pLzOh5CjFubZdzTWDeIVS6yLz+K+vspvw1XPpvh9fpqV02/zdbZpxzOfl9PT66jJudNHTQZJVAp9
gt7rQPGFyeWvrCvrVV437Bzzb1/37+Taf9TWYvHIBaPOhcx7DpD++95WvW7L7dctzDLsL9/R4lsu
jISWo6l5jg7qPnCSNVNiR+yjW3+cK8i6vCAl8mG69N1z29NzT3JZEq1Jruu4n/+9d9OF+7+Wxjp1
LGV//vvzsdZ+MR5BM316dZUVjbU/NwhN5inxf8ARuKhJ/V3zDp3B4b7bb7VDMP4n58Qzr9JaPOex
5/Y5HGi74txaWBhXlcpW3NlEwSqVfpOU2ziyE3CHm7MVrjPzcBYBHQ/ZcNKDJJ1oez4zC+rTfFRn
fwjk1FXemztF57NwttGTu6S/x+5SfcO1ndGQKzN3GBe4CuhFsRNUq+Z38L4uX1w7uSuSnS485vKw
qa/Pn7tOfpkQ6YsqTgQLzNfnbmsa93jwGJ8zKXcHI3eqxiN3i2BtOKlfz6JzLS3OPHiGPX00jGeU
71sTtrJIFksfkO2tnFnQzzW0WFEzq+2nzjefTQKp5XArYjUQ9TsFuMvXHTo9Wv9+dIt1lcwcCf6F
9RyX77p6k2kPZnz7dQsfAO4/J+N/NbEslkdJScR8UPzeGM1VjHadXbFknzUSnf4I/j0OlusMUQhE
5pgksHXr/Crjk8sNjOUYW283E9zBFJNx4Arv6nmq+vw6vurjYsERyxI+sUDL0a79Pu/D5oOQ9j7b
4Xz3XHH+9PLGfQcWNZTUYHcW4722SJsM4Iax75Od2mlVW/g4ehFNTQ0wvvdWZzcYJwfK320qi82M
4JeyKOe8xWHtbV7H6mm+i9BdeMjT/C91PdvS/m+2nPKsD+SaBW69vlhLq8ZsQqMEVQG5uPxmAvd2
sXVrezYc6gpdebT6eqyeWj+5ctUULkRxRs23zMfrZz/lWVVPsI7R/yMj9qCp/88aWCzQRM1GUSV7
z9gnyPR7EbDRfN3A/AeWA/HvHsDe/9yDqZeAbVhwT5LoMJnSqheukVtH4u1IsMnXTZ08fR23tdil
a3qkKh4KEltBczmAoE8f4Nc5YdfeE5FxgSr/Rs8QGSlPGuabM43j+Fp2lVo89FRux8iAMHCrfe5q
1iZ5UTUSTvJI1uJ1B8FPdmR/hL6DO7v4kZGf8jNHU4fiBlTcd7kuCVKfar14GSq0zUYH7anl37kK
9nNTd6vMKzLiTvX6SVVa/WEs20FaNR5J5yAAp/hWIHrOcAMALhdNrXVkDM43oK7u6SjMI3nQHQzj
oC4SSWnYeRetql6UYRH9KtGr1U6gGf1DUGbDRo8mWXZAmQm5TQw2m76CK4atn/gkPedJpz+TaKK9
T3nfZqu0qNLtKA0iflvPDwhvN/omJ+pGCR4ncnoeRiJRHkKrB4GVRFhJbA2lKtv8qOwvNV9VrlqO
B76bKUb0fYIelJKIIsmEoIh1di0K7fCkgIPLLxHSANRo4NYmNuQhuESyOBykRPc3QiqTNKoOmik4
QTJ0t6bu44oidk71XAIhRWUbmUR42eTZkVwqQQW7HsGcRHYTw1x3IaGM5qof5Opmirr6GXMh6O+Z
/bbLC228j7R8TiMyyuyqF3tC4aOiFX8ppBiITtuQ0mqHhRSXK7Wz/CcfXf+d74O/cLtaES4mn9tY
BBpjukMLJu1xYfQPRTBWm5D4Z8+pQRzdBUUbXmtQwq2bRlNHYt3StnjyNKN9I+EbvIA2qj/AXFTs
wUdGLUjz6DaAG4uWt4oZHLmovwv4Wjh1tp5WXddxIaCE7ZPLWEBilAVwxcA1FuhNY2HQtpOekUWs
4U+C7m8gqIdHDkUoUXJXFwYQ54KOKwhDb3iTRPgNbDVO1e8atFw7MxlmpiCYbg0K5wUP3rvXCdpF
ZjWZ2yihAB9CLZQ3vU7Fn3VBkGyulNZGIYiWJSXidKsE5n031jDt1FDHk2AoNWxwT50u/HzUL5IU
buaqyOps304AFu2aG14iJJLiWRj0aK9DQEnnTNcucwZ/kG6N2kgv+lLTGDWqlD1iMJ/uZxWw7pAi
aL6Igd/z+nJ9y+Vds436gag1RQs5gGe9MMdwDOGtnqbTQWsM6YYZheIsjnRW9iqw7tvUr0glix8a
cnPXaVeW6PoauRNWmIIa1IdWn7xUU65eGUEZPnf6qOzhYhnXIJnhWER+25KbN4zOyJqO0FfJt0qh
WgQx+EJPMFJRXAmS2l0aYs81kq6O0nrUyKoIJiWEddfx9bICA9+hIjbkaxfctwyavq5lYAx2YcLy
awFThLaZivGmNZLyxddF8PChElv3SifW91bVj+6odt2lQGjWodVQoDlWmRWPRlnqAIGmoX/zO8m8
lDttEu0xMwfAJSrmLea+VV35KZeKtdonh6rWR9czkpiYexw+sCVr8ONJzIe9MNIN8un4ZigC76VP
DXUdm4Ox6SO0fmnv1XtpGtGPJvKwrSuB2FE1LtAgImhC4hoGGfnSuQbomzASt9Vi7D5KkwLzBii5
NWtR2Vlg4LAtScnLoGVhAY9sEF/8OMR+LjQRUJZSe4tRUD4EVobXUAjSDopllHIHJptp8VAYJkh4
Qxp/RMyEp6nOg1+KNzUuzOsefEc5KC8jZQSQYHFUXw7+RFB8DdofZAy5gXKHHcsi+3RnEtv5aIWi
vAmaEtJbIhVSya8tUfYHvrIyxUoz3RabWuYGFAd+FOY6YtV6LAbfbrr6LY3li6qpylVr1L9qYpMV
z2LIC5e6EDu6GJHamzslYC+lq64i2XQtvX+cxuQq7dYlMhLL5+QU5GwzAGAaM/yIACCCvvRAeSc6
FEuQiWoYxKCDeXNV66x1pZDzMJr6Xotfe7/cK4QnAt9eJb71JiScPhlIkvFLUIyKaaMwDdtDIs0Y
fCSL0hPoGRRmoS0GqKKk2bGG+j0z90HZX1tZsZpUrrnbxMkn85bhe0h85Rs+pz1ClV0TNCT6GQe+
eZvGJ7ZMDG4LQi8N3HNtApgh8G8K7UoijUYwg7VqvqqhcJkWc/rMVUWWfTAEa7+IrhOlf6i9byLx
iZgpXqX+G1BcB42KmwovqIKdkfrEGL5B+Ua1XfCHn7R+dGQxdYLiJZGl73oar0PA6p581egQji66
dKeTfUD4CFgb347Knwn8HnWIntq81VfEgBMgRpyMr6s/WI42uhWs8hLOoUVwQdLYUIvfi7iw00aL
XFnxOsfDb+UQnnlXgcp1DTOVVvjXfqHPD9apQZW+qrZTTayN4BNz47nV9GOqhm0SzEBxlciBmwZi
N9KdJoMIbLUrX/Z+RR2+LYrIB2sSfppNcRXK0RNFhHBlieoKjQcu4J40DtTRqvBaQxJkLYaNZcbi
zQDsyZX0vsLmweVUBL9MLIzbiqObFFbOUHNXnIgrgEOHVMzvPWIgtUHa9Vl+q4UPuLk2phWRb5ze
FYFK4Di8/tq/aDMYVlENJJ/8Ex2TNlthwm79FfLXTRjIT1qpHsbeXPM1LXhM2R7vvGvI2Y64v42X
jbtCIEJyAGRcTOoN9UFbqaQ1lL513o/X0tji1GbsILJ18lp6q8Ngg2Vgh0fkXarSW1Grd1EpCzwV
ZdsqwA1LYrK3hFWWV4mf/RojUgxJhXeh6Gl7mKf37P12BYxiV0jL+nkaJ2ml9sErH+zeTnql+G7U
4k1YWzc+Moa4ztZahHq9LMRhBU0LwCmnC3aTptBqbhFksJGsStoMBobqafLUp94ILvSwukCmTwAv
5LgcoK8sTW4oFvVaihrVjuTRRCCO1XXEh7LNBil0QPW9VWFIPVTmO5cZClU2URHcqoPKM2mQK7Uy
oK9+oVwISR7zCeFEn5Wl+eiFtbrWUGddk2kKmlSmjkqAhINw2LKFvk63cK/CfT7iwMmzEKvkhK09
1TQ+IbrhEFeNGVD19kav9LZRBmQ+SIkzJM2PtIUwVFgHwFDzxoUVShWE0u66gpereSrL8KjdDAjE
Sb4zf4lFbx1MvAAHdU6JNuueIL0cstsPMbWADSlCwNbEnJK9GIF/8upiJY4TaXgorw9KHRU/lTkS
yRRJ+FXmmCTvIzHJD8jecPJCNG4bRUxugoFwpXqOWQJNJmyCIG83dQqc3DG9dFrDr+s25kBIUyQV
FD5Uhj9gyK75UVVWUm8GbB+rcIgzIo6aZDdI+EPhWeNYH7Vp2+WS/mOE47SBMkJSNBSrQ/KRH+XX
lXhLmU5lGxKNxCRZcAUeYwyjVMty60C8Bf9GLMBG9Pnv6lb0eN5ygNe8y8vWLVo52eVKjUaoHzz5
pdcK/qOfFdlebIm9IqzexI9KFFbFdmqbpLK+ztXWslFOKfYgisGLMsdoWWIppheBUUvbdo7ZEkmV
AoNYGdVjLPblS/ARy6V/RHRJclBt/VLhk0LYzI9mrGrTbiRJ2kP5Njdt53HfnGVjsUa77N8OYTNt
AaQmq4EXRjq1NpmgONPmrpvjw9iBS9t0jhQzPtLFSFfzCQhPp/G3NZSwnzmRrJ+zyTpySYi+nhPL
gjm7TJ5TzDwQwWDGxWl4KApR/9U0ExKhWGaSSZ7V7AgPsohjzWCPt7kvPeWioL8RaUkOAWfhOZNA
Ef03+BPqZWsK8WEKCS8IqD7c9yWP2E7LdNoIsO8usqJTDj7gt6ewq8ubek5CENndfpcxUT3pc05C
HSfVj6SC7G3XUBJGaBEduQpzwkJrCdUO7LDBbmAOYLDYzRm2MucyNGHUvmSwk18YXVzzE6qwlUtP
3KhRAaW8wSmfcqHWkGVP5O5tPOc/1HMShClI+SWn95Idc8n/U6yb6TLrjQsKg8RGSGSD9AXBEoqJ
hcHuP/Im9I/sCbCJ0rrGyZ7DXxDNgK9MF5gun2hfuAYzprhBmyePcV+aL8VHsgWgNeTgUxSwHyP4
AiFmdGfVRX0g73x4TIJcu+g+wjJSaQ7O0OYMjQ4D074ZyNWoAlABGy9XxB+UF+SL4SOHg8SYeZma
4zn4ApLUUZVt+BzO8R1Ro5QcYVSi26Hdtb9KA4KEEI+9vwpbv70bBw6aW9R/mlMQNUHkCEEhpOhK
XLriXQPLrtR7lqHsthRk2kuan/zZ7NWbQ0fM2s+++8TRuziijNAZOKQ4DSU7NhmFfgBgCGetFWNC
THBVdY9CS7IJxnJhj/yPr8icexLBX4DTI5FGBOFe39Y5ISekgAy5xkmo03+YjS9AgzfNHUBDTbGb
IJbduogzV9Vz8yA2ubqPB52rvVaHX7pK5S657eKhWnNvEN+W+ehd92Pl/6z6CooBXvRvwhz0EhEO
g5+L8Jd+joHR5kAYvSJsOWtlfkEkthYCmNniIgDi3KfCGL3FeaytYZK3jyFm6C1Bbv6lEgNZTuc0
mmGYamLG54iaZE6rKYkqsbF4WhcaXCQ7+Ei1ESZuHom7658bDhb3lVR6B1Cq1JrHSpWfOZGmmzzV
sxs97wo2abLJabkB8wik45BqUnChyXr83TTymSpB6KvZ5/26x0N2J+SJuK35lIXcUcyaW5pdBWFf
v3dTWf9qi/KlDk1xk6VC/Shqg3yPBU6AJS6EUsCmVmY70xVpMzmWOs51jbaV2VsGOrmulTUCsMh6
soBKwfB/ioSqrjtLzSn5Ev3tyoORGraQKJA0vcgSfvgkFJJIPxSihKKnTu5qeVQfaw0qaBImU+NA
mQXX7EtZtieZQbhABBteiMQxDm6uZnOgrJrMCYNdSWhsngTYTzPN17+Rvgi4NeO2wtpI8uipF4Ef
V/46Jnlo3Bl1El37utn9lFXi552ploMHox7BRuLxyUCikbJCfiKq94fI9CAAGo2Qt5eWoJT3Q5KY
7xqf+5shGnriiP12ss1uMOV90HcFaRJeRKyBEmiY+lOeg+WQ72bsDd8TnlLRDP3VKHhEKGSNWZmc
9IlF2OPTC/E9euJYHsgrYBPPWA0vMB9ikjO4bL0e/QbNPYbTndCZ08wKnlq2kEZ90VaRfFePHUuG
SYbFdbLdRqpMtbZlpwdaAqerbWG9u2FPOd5oM6C+0UbzFdyZviccO3rMZ5p9FrLTymfCfeOrWDSU
Dh4l7uNH9k/q2g8A4xOKl0gO1FoC/zI+/mU4aFcTxBuJrKYCqD4BOi07+K5kGaw1SPeaoUS3laEU
mtMOUcEOTdZylxO4+jpUsbC1fL3bkf9gfMs/yP7Y0DgQyn7+TCZhtU9lohNsNuvGVYhM+FWX2vg1
bcP4goArz07lGVEhqcRekSQvWU4E+YWPWE0piL9SpXdyFpVbcBwsn5gq1oU6FntisupHGhc3UAnh
XseB1lzqStltErKqkcITi4UtJ1KYIlFlhBddyMjMBoIRG1+buOqf8B8waEI285nsKy+T11gHhPw/
w16Ur4YRLCr4CuYaCZHAB0ViHjom89tH4jHk0datS+5j8YZx2JYgkwLCLYkFlEaZTZZiXuUxyqfa
9Jud2nfedQTC8lVljfyVty1/kYwu67bhcPyaRW22x1bfvBVkWPzMW7WnumXVo9PmQRn8s/tqU0Ib
rZAmqYNxEimKLj08EhFLHXnQvyUAXnjJc4r3wqpacWVNANT5S4/PBdg/GlyKiVRyyPFqfTRI6hhA
xU23ZVO3ivLVeZXdwjf0Z2uLqze5Uw3Ns7Lfd5vwTAKT28yoXyUP7FdtdlYrb0uKuWM9ZVNySfkK
Kfo/vWL681csis5T2g4KOsf5V8DqwyY133uiECDkC71PiTBZLDpbnu5/233+TUL8R4i6/z+ZFQrC
el7pf8+suH+D4lu8HTsL//3P/AWv0/+lWCr6dA0PkgS3jdudv+F18oyioBICIALHDhc7f/HrrH+h
Dp7dgx/Wwd+2w7+shZL0L8yLGuY4MHairCvGP7EWyp8nDJd1aHPNOeYaHb2CUWxxYVLAMo9TrSts
cd9PDnAHJ71L3JwUwRUMebt3NQcUbIZ2lOr92kQeXX47emQ3vy+CPlFX56vw4/shSZtdYhIh13MW
t24uZhFkqNqMzZaa6Y76/XyHp2Gst6XL8KzsY6kLWDY1X7Yd6Wew9ZemmoLABh14A+FtTZkWDjvf
NSs3HkAWXZCNMZy7F5on4KKDlkG4IcZNCdnq0irCRgLez9zBWSfMhcxqjC7Y0q4UJ3XT2BmMM1eG
+L2+bvFDzHbUTzUDI5HUM7aaRLuHhgPFeqrF3JUL7NPdCIt59KtwkxmN6ER9FtxYQh2/mNTFHfDR
QLnTAkNz0ww7YQyLi1IY08gWppQYmDofTXJ3ZUXYjZWhwmYToLEB74niuykZgewBvyiFA5iHUl+Z
2VSXyARSINHVCKU5MruYeAGru7JSSWAf37bdG8HcMx+kb5t7OS6x6PncIki3qA266iWtJsnqCPwN
sRlg0gf9JEphNl5nSRpXpFqI5V0KvM7cGwTaPfhjPwSoS2IYFm2bXVbESN4OEfjrMbaEBz7I38yK
oh1oDW8dx6PWu2rQUHZqpDIibFZS7nVPmKsZQJwlR9NL42YY+h7XaylogPUDzUpdiYLnVT1o4zeB
Y94hge4S7TJpUn8WYFFSwigi9Y6rUPYuUtn/SmOt/EGdiwgIs245uslUAVZ+aTRXdZCWBsrB0r/I
uI0Q3SZpcyoOMpEBYpLnd6khtRUlTlX4ltZApZwRGUa5NQOe7T7ThYYI+C7lXA7/j/11K9Qd+SQd
2ndKpPJUXVLVbF6UjqO+M5V6MNrcFhJgU0Wjd6khzdlSVE+dUBIxaHUSY0FOiktoI2nlkrFsuvoQ
mA7OCw+U4JDcIK0ft6PMDpu0xc5FZJ5iLeBekKjrAssux2Z5shW2zFdtTZHR7ABbreSCaEsXBCK8
uBiAapooLxwL0g3beqJVMuj/hUOxJ+d0KXC0dypDRkMAfby6n/q09u9ypWXzJYNnthzVKAihMCs2
rZNsOqI4RFivqnofVqFPWHDYButASMZ7Q+yab6VnIEtI09pJiFBxSw8qYtMVNbv3IGgpA5RZupfj
oRV+UDHILq24FGcUmMYJpA2bq0AWqBmIVSffd9DsR4fATu+hLq3pTsk06xke//jAZtV8GVjMVhw+
CKNtU/MpFAQ8dugEfaeXevEhlXgSA9ioHbK38jBkonhlFnH5ZFnt+OprY/IrEj2sApnZXJHU7F2H
CUQwzgMS5UG2lvqaUMjo1uvG4CoFB/cd8k588KE6XPu1Pr1SsqpuuVqt3BBp3WUQQpcwhqoERjoE
M/i+AGSb4QiIY2PdaBNEtsIn56jQKLfjMZ8T0UH8GeSvbilhl5wduvxCNo2CoAiVjQ1ol7WW5zoj
KR2ccDLYN0ukyhAP0rqkjPzyY053oO3UlWhmgkO1BVgEoolbs2S/rTdltPEiudsaAhQNra/l75rX
kbnaB+mWBWPcUTD3d2R+VJw0fVwxhubPbKB4q3e5twWAiggiCUkIJ9BvvAhLkypJbpHkVylasDW0
atpZ8O+2Zlfl20CthhXXZMk+jOp0XaZht56iQnz6+hP2x3qLwUIBQ4tLn7q7yWf983fFG8q6hPNe
Em1drfWsvM5l814kWE3TNHfMsq0ayi/ZqF6F7YOfinap7UqxsSv/Rmcmqj0c/U6mLncvxReBFa2a
yrO19BDEd4lBtUmfiXHkwb2mvbiuKpYic+OJHKIMzakRtpJp7uQwSmPxPjSGjRgIK0u5bmrJbWrF
0YMbM+9IlzbdmSNvjbccqs5oPP60ouH0mXcj7FgkQ1SXMj+F73s/anzj6tXgRpx8NIjt+YbYLoyY
k2OqTrE5Z50/2+hi80JoimeGBo0O6+RB5wYaIx5Te4U/eBYVC2c1zbPY5vhLzns+6qW2VDl5aY5i
I+Y9KxP3YamwM4WnMegOSSOeOzrNgqmvmlpsVbIknJLCom+zblJ3sPaVK8NJDx9s9XspOrs3kpfb
lLlzjF9KMua85RRnudXRpqEcQLfqHlvB3hGue0oSIxR8Sv5OyrhGVUU8JQkZ3H+7LBGkZ22lEiLC
efXm3M6y58e/Y6F4mhl8hhz0ha3191zKP0Tao2yp719P2ZNj57iVhSpJrQmbH4WP3g5uKGjYtiAb
0c10stY+m17f1XYfbf6jk9L/azBvSVTn3eN/fwZa1cX//l9VCLzv/nvWfKKs/Puf/YuyYv5rPuZg
1zVUmCkg7f/rLKRK/zIxCpiirijcW1nz0PzrLAS0D8i2hcWaA9HM7eN/++ssJENnkbjdAo4PGIV/
1vonZ6F5Rh2NOw05/4xOADcGBBBz/GJECFDiWsiiAKCRApgROBViz44ezc3vP/bprLNQvP/RxmLF
QjvREvgzwZ56bFfiSgWl4kV2Zwc/LM8hE167ms9cihMhlXa1xoVndOYXLNaV5S9YCpMpcqkh515s
u076fRxcyS6d8K38SZZAs+aS1OVO+UyTi1UTJRxvzlANShWSSpzH4utomKGsdtW8e8em3DxIgS0+
5a9EgYO7ojbT3CYVpEA7O2sPWqwky4aXfm1o1nWDiqi2K7I41WtROSQQtb7u3bk2FqdXsssEcQDI
atf9o0RpHqG/06jnvq8nW5mdtAq6U66+5v/9aG0ujMH32z5HTZej3FGn6F3ojKtO5V7p6+4sBcsf
z4zSJ7NQBJUJ+uhzS72fmoJZ0pJ6OTp4Jqud6mjb+k24QiehUCx9Gh+wC10rN9rD102fGibHLS++
eInnw/knPMmuUx1at2D7HLQyvbLH9Bw+4Y/HaYI6JFQASI2CLW75qYuUPvTqBh3H/HEdQ0efk6HB
4sQYE0ZXBxoo2tobaOEzs285/a1Fu4tPW64CEUsr2vUihbuzLG13oTphyNB6U3cyVZ62vTjW154y
eZcIg7r114/4ZL816DBgFA0QqIuX63HJNHpc79rVdGNBm2sMAlmacwWdP17k3MujVhYvEoFVC5iZ
VoZ1+5QVduStI6T2u5kR010ZphO/oJsKVlJv+2faXq7hHw/4qOnFPIHiL5G8SdNq89TAOfbDfzwT
F51bvEJE4WgSJVoIx9aJlZZr2XqlmqH79Zs62ZEPmgn1Q/Cyizc1dKOWEuVJADiXpuAL7al7+bqF
pQWKuh+v6aiJxWvq0dRK6IuaD6/mvM+bfug3pdse8jVQw/TMwrIYelBdOQKoTLg5VN4yllcBbdrE
ou9LkQOZ227IxxBxMIOPPjPDzjSzvAAIraZJAOuiCSMeMXxXil+e8v3rBzfvA472Cb97QvS5bJFk
9ucK6UuCFhKCGzkJLu+aoj8GTu86jl9jJL9fN7WYSb+bmkFa7H9UU1vO1z5O5cTMeWgdPJc6eWrQ
cFuQ3wrl6uuGTj62o4YWY6Ej2Zgdloh5tg7d3jIudOCiQ6adWX/O9WcxPTN024VHFKOjT4PTUVNL
1SsrxjEpWquvO7SYP388ucU0LQV1mHSVlmKvvo3l9DYIqjND7VwTi/0ixZ22jAyaSBFgy9Fro515
KacGmirBoNI+nB8ftfujj75Z1Vybj+wnRognBiixxrgtBm6s41998w/JGfP0PG5L/vzZF9FXWGJG
Z8qK6JpMgsBqOmUtnXlmy/uGj/eiytyrKKwCiikvRoCkiPEg5UrkiBtSEjNtFQSu+I750003PhEz
7+ENzIwrLJH78EZ09QuCLM/RV06NQjZSTF5VAhMuLgZ7QNADOqIwcrKDsNXcetV/z/f+mwVAqD8I
r9OqcWD6b74ekH9YU+YnfNzqoud9hRAumPnF4z66mRkhlMOu892clHYuWu5cBxeDvy38oOsEtDOd
aa7yCPLQRM521juT936mV/O4WC6GQJl5lGQwQdFcbH9HgXR7lYwWR7rGFr/OL/1NszI283XR+fLL
qQlx3NhikPZkQ2gouUIn0Mk/JxOemrVdyQ8R6O2mOAs2mb+xi77Bf5vzBxWu3FgtPs8JIPOjlhPC
4qQ4/NfxRXk5Y12i772L9nUTnrWWzSPgq/YW3SN+ZPITCrrQsaGkVW/kjdudp52ZgtKJdetTt+Zu
Hy0rPhoKsyH3ce6WCYURZle8MV6Hd/HQObpd3P0HpKoTI/JTm4sp1xemoGgybY6bxs0eCBV/lQkG
DBx0PPPNIjvt3hkJUDszPE8+UjYbEmpwfE/GYo2WB08R8Dmg+HlvVzL3Nm65ERwUAabTrien3s0n
3rP24xOTAlgqqgeuaE0QsItTPtSyAXGYHDvepbw31tOW8Pb9756eJy2d7iIXiKqsQfqRF05jOTby
3PDG2GnkX2nH1h5ie5Io9tdP8tSgAaagkWsgU6IRF3MhmTQjKXKU/u2cGU+OyBie2Y+e+jTICg5H
boJndsLy5NkoLbKuRmf478NtesWrcvxVYxu3JLTv1YfBETbTZexau3xr3ABiPTMvTg1RVdRlEazv
zPNdTAtTziVRTjBipM2sHpeIIkoofeZ7tHVnmjr1ylS23nyDYNhR7/o8A/Wu7ywg1YljDf03rQCm
64vfQ0U908zJHsF8hRgM9hVS3udmwmIqpYjIbKcbsaxoT5lMDFG3t/y3r8fGH7VUPm2ypiNIENmp
KmAYPzeEo0ypYIPHjnKt7ic3cOpH4Y5I3Gve2GN/cc6Ce+rxHTe3mNRthp6gIy/cIXj2eUq9bSET
e4y34n/YrcXzM80oBMROO9EueAi30wXIJbRL8/Kfk/x4rjQnz39vuf5TJ4NWy24fquTc76OFGeXm
wP4JqX/h6hvhQgY3qtj6Rr1l4RrWg1veEbiBfAou+XfvvtkjkgjJC8dh7WSrj4L1uSdwagQd/6LF
i02RCk6DkqAE8VZq4Phb5cLcGa+eYMdwQ8ecSyVXWmW3/lo9WzVc1ErmnaJ83PbiLY8xx2xFo+38
3eIia9dfzhUa9aHCKLHKuX6xu5X3rKximJ+xk70au69f/6kVD3SMquiqIiPCXqwHdWVZiUxN2DHq
cDNrE9vw3A7jdBOUr6kaUNZb8pnqlGXbIEnJCXCQKofSuv26C8ti3v/h7sya4zaWL/+JcAP7MjEx
D0DvbJIiJWp7QWixsO87Pv38QN/7VzeIaYR83ybCdthmiImqysqqyjx5zt9zCE85hR2N0tzco5S+
a4dG4QWhwkC/5aR3xkN00g4TP1F96J3R0T4ixQZN20roWdyiF4ZnjqP1AeGiNEJHoLPZ/CLL70pj
jd1q0TkvbMwcJKS1KaVZZrrGT6K/YB8C6GxV25Nt5SSczDvxEDrlLll5Piwu2oXZWVRQkK0Iog6z
dSNsEJ8Aob3ieYueDwJpUjCSJrDXdRzQubBURWNOLwXvMLFDekdhD3xxZSBvOBumHcZf4DJR28YD
Z2c6Z30eC7obOv3n8IO4pfSMXB+gxakEIbZ28qN/CVY9Y2n6dFVHYB6uamBns8EFDR24RlaQaVWr
LS1i0Ihsbnv9gu9xX+dpp1okmkRzmt6LMDoGQ+2HGhUOs/oI2NvuJDC67UoKeWEYl0bm/JalYjEQ
X6c1vvro63dNu/L2X9q64PFAGfP6h0N9fnMdqlJuvFoMnBQdl+lltUdzWf5gI8Y9Ue+7tmxnj8EG
OsPVc2iKbLNzCNQuhfyp5gZebbaxgK74QiZOz0ekj627cJM4/W5iRU3fC455Tu5pdnuJvw0b4Gv0
3t83np2811cmYGkVoVXmFccXwMU98xM5b3QRnH3ggGs5c2buG19+L7jC9s+dxdRBaPKENeDYmJkZ
80JSShme79DgsSW6dkdjkDauzumSv1zamQXEtBwjqa6wY0i2+Jwkm3EDLf6H8h0SUcf0ceItUfbK
RyRj4+/W/QS77O+l+3WGvjdVfja9cvkhs8XlxDXVQeFDlEfrXO8a4Bq6o0UOKSZ/lx4EzU4+9PsU
uoWHZDNAG60+hS9rd+2l0HP1FfMg6rVeENKh6hiP3CsALU+Uu+5mfJCPsgVfNf2pEMis1l+Wner3
as9CA29rtIumwZOhckIJMacKHaO0WHksvSE2u55kTZy9yUY91CQ6aGle2uXH8hw8Nw/d80gsJ7jC
T639gqPmiO4vJBv3awypt8eozV9qkt6pvUfbCCCh94q/c4t3IQq6t3fNwtF7sXzanFzPTLxYjyNs
xPBdpyFAEfFL6EOVkK4Yur1t3gBucgr2rdBjaBDRb8vv83LlFrE8W5OIi07NH/L468NCHuu2JBgS
68Kz4gabjGKc0mX/aBi/rcyijKloeVGEnBZ9/oW+Gacsvc3tFZlXc6arHkvy28QswOhDSqtTjAn9
SXZoj6ZHHfLbHqJbug6fqsNtc8vr8tvaLIoIce8mIqRyTpJ9j6R3Zf7y3/3+WXzIFeh1x2nCaA2m
g5jUt/B828KiC0PRo5PGw4HnpRXTohcQShAEHlrJUeATrpsfQv0F0byVtZ+m4s1pemFo5mEgcUMA
p0wVAne24p7B9jtp9sszYqdGGOr2qJbd4MLazNPaQoMnBYlHR917h/xxvCO195LzZtUp6pFWvG1u
cfdcWJs5XScNPNMsrDX1uYof4nJXrVWT5UVXu7AxczXP1OO2BIztyPv8KJ6SZ3WLxO1W2Grbbl/s
QS47JT02yTuewrBC73L6FNbPzbWvmDkkggO9IpV8hTFKMDWKttzEu9uTuXDtV8yLgc4Op6Gqcg2l
XByFa9eUk9X2kMCsFyIWr3emCPJBIy9E18V1yAtkWIeLFDvaY3ueIJPGNjoiX76ZShHrTIiLM3dh
bvqci+t4lUI+2bachQNyEJSYxx+3p21xI1/8/sn+xe8ftTIDVi4wHFk+CHG+hdNqK8H7JAQrlhbv
5OaFqdnmCpBi1JqamVP30u6e6uXWuBMS29v3p+lGPsFi9GcEhv5JsL0wO9tlascb0Wo4BPVQtxsP
KXvv/e05XNzH9P8YovaKMZrdV2JJcF0/ZI38QbMF+VGTG9tVv942snz1pGgOznQ6aud37dAlyxLQ
KPIKPQvP/bvxUd2LjrJLttHWO5WH+pQaNjlm9726S3YmLc2Pa8W/pWhs0TvFVQK1XwZ77S0E/UKn
gx5vmVQCPN5W1CH0+D5Uz+0fM1lOZ/KlsdnCKU2UjNG0cBWKhH71IVEA3Vkr07rolZdWZgFyqNJe
SXOs1J+70wAvsHgaQAwrd8J2eIf+Z//Rc1o4dNeyV0tOY0EdgT4epzG5uuup1HNiWa0ylUZ8rsKP
cXvux8+3XWbxOLPIhJLBpkdMn6NG0qqLR3N6BU+1qn23976Cg99IMa9fkffB2jNtLnX3eouiU4tm
VaocTOosJdLXAxQV02FT/xhO+qnZCw+wBn5F3WcLW+c23yfZ5vYQl2fxt8VZNBbdWGxDgVlU6eAs
h78QI7Uhilu5hLxWgea3kMuBzaJwbUmJlrtcqJBfJeinj+VZ3Iov2T5y0L17dh/FTelQ+X/XvEev
Z3t7jNPheMv4LEQPyHVawnQp0fzoLsvEc2UVB6WmZ8e3Nk3BI78frJUEzRuO19fNd7GUs53udmre
uj5GhxNU7QgIToec50BmsBKeF1dQRVOLmp9koIt2vQ9QOR28wp92eZDsO9StvBZuplR2bk/i8l5Q
0Xui+oYK2zxbjAbkVIHjIhlKgoPmnOMWBYdO3b1khQ5GbHweB3B2Rjg8+bBHRL4Ibl/vf93+jKXj
HDTS/3zFLKb5ctpZ7oQfDqMXQ3mMi+f/7vfPokoq9J0Cv1HgeFbzzQ3Ej3FjrqTF14YwuevFjSGo
aSt8ffNVIbog4vs8XMmsrhmY3eS0qjbCUmKO8io7a0J4BNC75t6LBxkdxebUJwycfrah4XYTvbLh
2tM4DTqLyTfzNOVQpuI2daGCLMO4napU/yCzT6cu72V8EPG619THxeRlxSChWUu8yvVfCvggeIfg
+vBWsn9LJcVLM/OqdhPWpRd1uIGbKh8jpMVqYTx5KtlwWvuqkKavTmjv0kJ5tjghYD0MH5LSdUrf
q1eC1+L2/j3g17L1xYDpE4TKo57eb3T+td5X1G7gjgxWAvTy7r4wM4si1agAJ9MZcHcy99OtPL+b
So2kqbZ0omxub7Jpk74JyBfGZs7DuqUwSLKIXv4r6UUHVjkx4tzxhpWdsDZ50065mDy3anShhNHS
aWXSqnFha8O3blhTYlq0AlRdom3JoNlgFjOK0o+aYASEJOuf6/QzLBDOECgrcyZPk/Jm0i6szMKG
JOVWHfg4wsRxPeFlS/1eDzfBNn/v9VuaILnCAlfYNjuIBu0Ytl0YZSDf6KFPdB3rw+0lXBvzLMYk
upJLI0TAThydxYxLGBh2I/1+28jy3fI/YzbFeSIzklxPGMHKOeb98LECj5HuzGO1sfajo0yvU0Be
ws5avYdNbvFmqtF44opOAQCgxLXbyGy4v1G8oRbtoz50fFXbrgxt4VJCLx9vYOAsPDzmKEBKR3Xf
a0ygDB1ptfXlQtjDEaTtq9yDV5UKZuHZTSWaOw3ZO2fMgnojZ+q4gSptcCAuZQo6MXNEiJ0PUwuI
rbax9C7vivZ93nTmyi1j6T4DEA0UMDkrhDvnBZHRyuoxilkKeT+pbCX7cV8cQ7SX1wrfC551ZWh2
wiedEbVGSm5eHPVuAtJDxLaBm1BcCXko8L5ZZvq5JhVtMCqvJerrZR4Cr+hCr4fWN5fpkXa9YEi3
yFvHsq3VqksuB9pjOiBb04KdVBfE96Vc6V8GDiaaXo1I1h2/haDRNqrevBsbrYQeORoOmkbG24SW
83OpsFGgWIPfOR/d6AExZlOzU+gOjlDhQIscUGY1zWJ86lVr4tVqUXnWp25rrdO6p0AnqARGUjw0
CpluKRTSXxyAMOWNtUea1TD1U9Yr3abvGzTm4Opy0ioWNnWhSpvOLIaDD4GgU/CPXd3AEhqSqIDX
rDd2fQq3H2ntPpNsqYiV2ukys3LQAo8kqNzAuGyUMQoezbE2QYxCCfgRBshuB4o+OQZBMnxNhKK9
o0zIWz02dO8l66yaNu28lmDvS5R70xp+WFlDURziLhiEanmvNEEPwWgQPaLKRV3Py+BZzgDDjZ3a
HhByo1lbixse/0lXebZatsNRbdXiRyK2/F+pLzWw7vFwLk2f/k+x4mEGP5ntlpV8liEkEGx9MDrx
UMdl+bkScv8n7O/5oS99+bluJMi1ErV6HKVSrGwhLItvGkjEbAubbk9qY2z60SbBUtpGDCW4Dt2B
7ct9D2uXLN0n8qg/Ak0OIHcKoOfceS7qWXvNgqWq94ax3eRRXCitraVpXJ9oPVeMvZSzmf4y8i6v
YOnTDO2sWW7cnUNF1uKtZwI33Wq+Ilv3EvxH2i7UiqG4o689laudWQie6tvSODbFJmCi7mn8MHZJ
CLWyHdahEm4VMVE+t4LEZrTGcFPDrRHYriEORzHKi8AearnrHDQYtX3N9N3BoaG9D5vAtAvAuYem
MrytEoXdXjNCuM9CIXqSgxTOy6TQ7w3djD/TlZg860WTbrrpOpwUrfrswWJ2gmAOGlA3kQ5ppMXv
pBCOWvoFmneaJhQQ/Day7VcKfJJZG+rHujLMrRwE5hcIOxTo4pQqzbZlaqkfir4LToI2hM6Y5NpO
0KrgL0N3mUJZryqnCjMk/WAzPUbhOMhOY0TlswkB1VEsYK41gKj/9AW53DRG0zzEIFEm/glBPihI
g0N+FYT3BnQHm44TwLWpTcbOpIWzTfMh+qAYLVzaXQLBoySYHqyCsgy5ZK306kZFuvsYJxo04nok
nwu3i+9AmcI7ECLfY2cGHAQfoJFU92PkdcZDXrrNo+8W4WdBqeQHs21lx8wGoEJpHDuwoRYHrclH
ZNgUq/6axam1LdUorbaGENPv0sB/chcOhvwN/hTYACPf/SgWudSeBq3378NAD3O796z6jtyWHO6D
3s8+JTRKH9lGyTbosuKQ57LCzBraJ6jIgqfUF8J3E2DkqRoEaJkMUeJmkORibGtRUx1Kw1Me5Ka0
3hECdFuVsmynGh5CpyIExkpiZSAXNOuYQAtx78M9+V5J3eSBWDScBa82j7qnB2dVTISNCMnXoeqo
5FYEwl+F13Y7sZPqPRzw3r4SRWvvtl5xP0RjvYXpwX9uvTjdBF4vHlpjiPd1BqU8FI/1PitVfx83
Wnr2Aw2CGBl+eDWvO6YIUs+jWSeSY1hJdfIjtaRw3vo7WS6bbdMGzb6TzPAUQhi5SwfF3XWBTNqk
lhOVTgw0QuBxqeivk9Sq+pWF7mjYrewbu6gOo7ObGsJzZ+gQq1n98FI0E8NyDiV4uOOJnT+WbpvY
Af2lqDjKIT1l6bgPBCvfxH4dc/1yxehsipV3H3TB+Jw0QvlRpN/Ng21ah3Z0GMdtG5r1Sc2G9Oc4
xu2nOkitTZXHzamzMoiGDQ/mwj5Q/U9dYzWnwBNq1c4TU98qg16/q9TC+CJmDTXCDhK5TRar8QdP
j4DANUoo20JOQ0OKRvoHpUk1G7xB8y3Pg1iEXC7SX7TU77+UQoJ+gCyHWupEWWa1u1KDp9fLarQD
Ar/znwPJlDaqOIS7OBsQaoLysN7rkOS/68YvXZ5U+1oM+x+qmHb7dEj8CKHpUvrklXmsbwIzcF80
eP64M8W+9iFUc+kd0VyCrC4XoY0m8wLS1H2IMyV2tMatIEAcpXorJLigbXSyfPRCOT4JVVPuWiFt
TnplpY0jDRBze22bbEepg7VcK9Ot7g7WuaR3KKd32dKOoeQK9+0AKTD38ezO6ErxmCp1+h0yEm8n
wPEJ2VyqnRIEJna+OcAQQxRM7cFPYEUO3OQxDwfpiEqHenI1oo6Sa6YDIU57yOqw3wtNbXzoTU4G
PVPgOOstoANddS9pqXgotAp+fz12N93UFtDFZbXLwia/j7LURZADBysb+D+lVoYQeuz6r1qJJgIs
I9rHNvOjve6P5jfggHRmmJq518RSJ4Sx+5CxdXdqPY6nMW/1o9aq7dEKTSOG37rLcjp/o49mPSR2
OMK4nkpVsi1EaEqSmC3fI4pBR6tSbpW4ib+4nhHdjZH+XuHsgUwogZBDJmZ47GFEQnwtPRWeDowN
cNFWELXioAsWKfExVoFqpIVpq25kHhSrVLdp4QbHpi0nclmlKnYjiMm/UlkAp5iacf9Nj33lHoR6
eS+oZvLXyF5AuSMLEb3gBmsqggJlaqj8cUVdBigNjmRiRCEzMV0vL558uTqCHerb2EEZa9f7d7KQ
HQLhz4EBkxVgeCCU6OGZvxBM3pRNaHqJIw4ijIkP9NWuXE8XXuSYoPcSOPorCGv2CPEyr0yzVIyd
ciM6E1fxfbyztt1O4tS4C09racQFTMy1vdlbeYihrJYGJk57pO9aOY82UrW0KRg0ZWxpj4dK+z+C
tX9ESfH/J3kfZX0W7P/NW2F/84Nvl8x9f/+B/xD3Gf8CdCYDcGCrT5QVpGP+Tdyn6v8Cu0qSgW4n
PANiy99kFea/eJ1xdealbKA9hTb7b7IKyfwXrzdo/UjNQjUx/bn/879/9P/L+wut1XhAfqia/fcl
k8Ts9crzD6IKKiMimT+w/XOQYyooKazD8KKhHRvcN4SVj1Zf+/d6VA/vSlUI93FUqe9MMu/OxTT9
+0suLc+eh5PliYBFU+iMokbymjK42N8QxSkWpwxgxPFr737h5m6jUbO2+daszNIbhhrBfaMbrY1+
QfQAV/0u3oQba6twjjnFUacwbm2G/e2hzbfg69gAwEky1VZr0pi+jl2dO4mz5FgdnloQet2eFHq4
aUmn9r+Uk3+IYb3Rft42Oi+LvjE6y15BsouqswDnyLBvwGiT4hTttnJcxQ6odlUbyck247Y5C6f6
CUjzfZPYWrDZ3P6K2VN8/hHzLOcAvXpO1YD59uKDAjVvBuOwUX1v+mrF0vIkawCbVVFUYEOc1dhg
FTbbfOCd1jnuk3nqj8GJmxgywebjhGot73m8rwXXJXcyLmzOY7kGR3TCI8GWYT/8armucYR4ruLW
3GbH2zO5bIp+AXBFtNTOE+SGnpPBSPChSPwqaI9V/0kE33jbxrxO+fdy0UgP842OvoM1m0PFcwHg
NSzXpEacjcAno23yUu1Eyw5QvNobJ3PX3eU/klXk5jRTF6m5V8tkywiAdEWAsJ4C08X2l6Ihy4TX
jUkWdNxMu9LcGFsYO/a8p3fCym1iwS9hjqHGQfvea2fYtbmezEZrTIQ8vEnsUR1t3zRsX/wQIHWy
MqcTyGE2sgtTNClfm0o6BReBjNomx+G0eKUHAkeh5rvWCvy6ma4sAfORYOBQFUp5E+L22pJX+j66
Nik5hLOU2cIPGX1G6ZDdR/f6T+PrWTk15+E8HNsX+VO879iSK+4zOzzIX6l0FdBxokj0YUtz4D8P
AVfm/kSvJ3x47rhXtO/o5tnmAL+3WTqtvrKIb/GwrwYB+5PpI6M7L+NXBu+coqt0W87eF41qc6M/
ZjHgeaO0s0hGF477jR7vU7M9jV27typrF5iiHaFfFuTqMak+Gf03GqQgSE8fb6/727z+9cfNKSN0
WFHyMePjGnTuaPQVneJUvXyv6YDY+juYkx/bX2Fpxx9J8m/ip+ydfPDvhzU2gcU10UlGSSR5DQp6
1z5RppVfykqNTFJ1dCVzz/aG651reiU4Yl3ZMnI1twf+thF4GviFyZkbypnZpEGCSfXeg98SPNMD
rK+hrUIBJ1FArIAo865eyy/PtvTf3ndhdna0e6NpQKeK98VubLfBFxBDm0z+PnrGygAXDFl0JBIg
FYBu4pz+yarI39VWY9ghjH2CN8KiSEltvIutj7dnclqbi/08jWhqsaQARf5Yog/3eu2KEDm0NuP7
w1zxnlsxmDSSwo0meahdxXH4PuzX2iPUBZMa17CpbYHQOIevBsLQZgGkQbCCoD0ePtS9vjKotw6p
cYXldskZTT/uHAoDsblHQIaKKQm91ElD7YB6zJdMH0+V3r4Esnloo+jwpxOJTawZALOAFs1rHK3o
T9wF2Kw0+SUs9JPhB/ehQEOwWTyIZvTztrm3k3htbnKgi7OsMnxf7TsSb00CN4KVOKb6Z5cBPAOm
bpi/gd5M3HL6zNcNdB0NHdYCPMO8140QYrkE2ctGiFdOr4WhgMKCY5pGcB7ecziA12tmivykZleu
/JKp0VFRypVa7pqJ6ecXsxXBbYqoHRkUXKazIx2RXT/+cXtF3m5ZAqBEIRdmIhEiytl8xW4CyEWO
Ndv0PXETKO6mCvSzanCdskZaAP7QGrcZMGVoFFA5hu9sduJ7IqKSiLTJtl50D42bocqiZXuh7Yqt
UCvCirU386dBXgjwkZSRStFrvqEaK/ZlyxdFu2lGpy8+JuZak74iz6PCzMT084slCjpFyQrIe23A
a6ClVUc5TPho/qZwm75Ld9GT9UBH+8E8K0/m1GfzNOwUR7blu/RFfvAgwvwHhJ6SJplTb8LrpZEm
1NnRZqC+1iAmKNoZYhhRFD9LyU/RlHid/8/zfeFd+jZfo1G+4UI6kZEQGsX5bh6ANTRJ3NnF0DVn
U/fogTAzEpzFqGvPspuldhGbqEZWYrFDlULaQsqePgRgJ53RDNbeAW+PV76HTAEVJDjmYBWYDTtV
o4T3AQ9lzYatOLN1IAPuESw+4lYwLQY767jKPPHWx65tzo50xfCzseiwaUZ2/wPV1V2z907GNgR9
sffehQf/lP1pzJ6GyTOHZj3yHWQErn0uljpy4R4vRgVa2Fj7q3VR+20/W31oi3W5vb3I0y+7Ommv
jc2P9LaW6yR0MQZV4MmlfuEa0QcBGnEpNH6ZQv2kQUne+8ZaR9fivP4epDZ7b5VNEedmNSU9rGjX
UxQZ4ET/74Y227vqKDRjUjC0tFJ122/6Uw+Fm90L+blqcu7Bava5VD3JDuO1Y/ct2up1WmkHkFHA
4TU53zpFLcClgMTdBG0ZN8l2ApJNhH3iLtsJx7XLy+yJzHk4ucxvc7OdMdBgWlU6s2mhLGFSSNE1
nCX1V5xldVjz3RAMlM0RZLHrXbdVyCD1d8G9sVVtlGl36cvaW3XZSX4Pa7YTioAhtwnmwvFTpDxX
0vfbHrLy++eYuDRBqCcP+f29Rw3Br7/KIgH1to3lqPV7beaJINTvxhZRU/AVu/QY0GzjbWH+17Zi
BngW4a6a3Ixy/C+Nzny/sJqwGgwcotyYTxN4HeKXO3QnNvBjgUsGavDuv7Q4O/rdjAawUGeYGoeC
LTrSJjihAItQui051Qf5Ttj8YQ7q314PSzwJG6h65nmvNotDI80ZJKJvu4GSsKxvtfT97YG9eYpM
W4u8NGBk5GFIQV1HY7FNgiBFLh3STd3bmG68Bauw15T8ixIbvh3nmr/iMYteeWFxFjvyUo8MqxFa
UKC6dARUY55RDzM+3B7XYsi4sDILGfDwjKZWMi4lfzI82FmByYvSj39gBLI97mi0iNAAfz15RVFa
Ec3RrR1IRy5SDnBI5EBX4vziSC6MzDzP69wOTITb2q0HsXrcJC26Gqq+LSCNWgmAa6ampbu4DkZq
paFQj6lMIea5pe2RrB+9NQ9YPJQvRjR9xoUZt0xC3awwk2tkeEDN+bRT6voPUyV73n3P8vdCvnaZ
Xo5TVOco28gTfcrM7QrRi/2qMVsbdfKd96Cf0p2/039ODGbFUTyjX7G57RyLfn5hcOaBoYZuSUHq
2h6UATWd6Gw1+cfbJhbX68LE7LzSxxK08YiJqjcetNA8RbACB/pqJ8GyHX1ieKB6Cg3V9YK1Upur
ZYKd4pd8Enka8GKwwK0a++qogBqHZGtTrFwT/x8L9tvozBnboEBghAQfChHlUXwZD5kT7L0zb/1j
+TRZhEbi9nTOKw1/R1z9t8mZY4ryRAWcYTI+S59lInviWLCx6ZvxBEZ+HB0Y7/b5fq3dZXWoM99s
xipHrfB1qMpO2UiHKY1YbOpt+CwD2CSn+3R7pAsLasKsTt7kb3q2WeBS/MEYlALdRrPx97ouHPJY
PWSq9+u2maWBWbxmSMjDeyvzr9eOIw9ZaRRTfSw99w2Ne8rBRLraRrAaxLPn0P6/TuK+cKJd2Zz5
TTgGYx+Y+WCHlknvY5UHLtrxYq/lcGfH1suYdIW1RYxTMdf8Z9pvs9cGgBjY6CjZTntl5j9Nnw2+
lDLcxqk3iJQ7coEypg3yAjoW89jtBgoue30X7eL7brXSMi3aLeszLxoTPekNORrsNrHi+BCMid/b
haUN0r6lWOcB+TZQtgbMoQjOqEvRh7rq6vyuLwyvtqUgCfQ/P7rIyk10crxqlTcczgIyGZ3u0VIo
V6AipB+xWDpKuPaIXXBmUjLkXtCImMros0DrIqGMZE+BDFEzmI4gF9oWGU5hC+hu3N126CXfItUo
TjzOpCfmVzIWXkNmNWbfBH68nXo5P2ej3+xNOL5tBM+rQy+3+v620YWDhHQgTy0iPQSR8mx8uQpi
nLa/AcnW8BTpxibppTXPlRd859LG7CTRqJZZVgRpmSFEm1T2/9Ka6ORW5QuPFLSQmvugCD+1edHb
otFuI8lPHbUui5WRTh469+DLr5g9iNAikqQ0TwZb7If9WChOD3bZE5HfEz//gzmFv5pEvzFdfmc7
dUCRNoq1KUgMf7WUcqS6XnGVxVWz6HmibDZx9M1DLFjArO+xoHLB8SiyCjyLbg9iyfFJ6IPIoo0Q
8MnMMaLGFcxBYLpGzbMN+UVAg0cXv/93RmaeEcRxn4kSnlG4n8Ls3oAtrS7WEqvTl84XHmUWA00W
qvy8Q/j5xY1QlIErGzk44NgH6yk9xAYYOOGnMQKcH9eovpemDdkYMGeUeCQYna+NxU1ejGLHfnJR
Yg1My/bLn0H36/a0LS3/pZFpw12MqIIlWDEnI6ObbBoz2XT56baFxWEAZONcpfxBP/W1hSZTDBrT
sdD7laPB+l+rcATxJr1tZnEgkD6QIYVfjCh+babOtVHpIr3ngHBPklnvQLhtbptYGgmpJFgHUQ2H
t362IPXolaFYmj2a1tGjGQynzPUq29M7/Y8NUdVDYFWBxU4xSRlfjyWuo9pvVaZM7sDMic1LmFT3
cam8/9PxYAYVYzrdAW+hYHBtxhw9t0I1Y0AlPj5JA5q6Jmd+Eq9Uyd9O27WZmYuh7icYhYWZsih/
AiTbNmbzpIfGSr377aUGM9TzSMrrlEbnJRa6gltdnIJyVfufoU/8qCv+T68pdloUpTa8djtD/ePS
EQYvbM7Z8gb4yPu8ZqHyYqDc7Mej7UX6ygZ6e9pMRnQkXWDthNJntoFMv6wGaOyJA0B1HaPKTj0Q
4FLqnxXdWiPaWVwswwBBwTYSCdbXPpGSO9KSkDAKOM/uY23jjv7WbVbSVG83K0PiCmpoJNexM9us
eSBGejOSvO9Jyj1aeZ3cjX3T7W/790KeFN+mMiXh4zwI5zPHY7aGZUvpeJplsJPtgpMFc5T+ozkr
CKEJq8wRc/gS1iaDBKEJdAm7w+wdYXoemPIcQkOF0kh9ljaoxARbd4MizbaP4bPtHya54bU36MJ0
Xpmdfn4RxGVv9ITCm3gUS/jthmY3oV1uz+WCE07lLmTOpur8mxTSAOOqJSioTInD19T8K6jNfS49
+oG1kjJdHMpE90374gTimflfK6eaRwNSZ7uBd27ageaztYLE4lB+m5jjYrRmGKWCw8KOqt7RrMrW
ivfIdzhWukZe9va6gDuoOkVRRQPr9eqfF+si9oElDhp9fPJQ7+Vee6bpZ1sEsElJxcZIo93tNZIW
QuCVvZkf5OVQmqXHa2oorBQMbdMFkrIJ4tY3UcTVhmQrKE1zFil2P7WdlZKRbscXs3Hp2Ci/q3r1
0aJhJbZDv48+daZCb1kmNWi1BVInfqNJMzX/yXJfzNAstqWFl+qBwgypZmYrDfpGa4QCr6fY9Z3t
ehEmd7hYBDnS0iyUMdH/EH4INDvSu5DeQ53faZuJh121EbI/hYe035r1QaYtrrDFu+KTsAIzWEgy
XH/ILOjFxmDQ18+HTFKi4tY4BE/RfuI8pa36Tr6zjmtl8+VwpLJZZSA8PMlm4SigMi9KDRaVxp7q
X5VTvGS93R5apzjX38JDtivv4/1a5XThDMENf5uduWEBstHNB8zqbm7HReEY5ehY+dpl/G0T9xRt
L+zMnKfPBS8OJzvThAp2vtPNLbrHE+doA7J4OPb3YO1iD4nWtaTpQlEe2xyR8PEi4cit5dqrqgB1
q2EA0dshHd8fIyqLk8xaMkHLntaIsqZf9saF4XAUTVQrRfL418bkpBhdGJloWob8bmJQ63YTg9pa
gmJ5UBd2Zje11O17F6D/3+VSCQxs/d3gwKSqvxM20peVaLUY6i+szbyzHaokLyusTWJ11ufwS/ll
Irpudu1W2IvVplxPYE4T9WYiSYhMQg/0MM/hxaLqZokZv05kcBjuffpQup1/SJ9SZ5Vyac3WbDJ7
1ePMzNxpeKKT/1QgoAbk/1w+TaIgt6dyccNdDGs2k1UvaK4cTjNp/tDGH20T2aq+Rse1ZIQbIbcA
1KCBFc12dW2mokHy92/n0Cho/lLpCt9QnNiYj3r5pHGlCl9WN/mSl1yanW3yNG3bkA5ykBH3aCGD
YwXVBJu3hRxyZB2lrWivKxYsBk5evhoNr69A4tnaeXEOfLQwuMeh/qPsyIyEG59bXPhxLO1+C8gF
cZX0ZQ1AvbgBL+3OFjJpC/JKJXY7B/ISB2lzvAbujb28EQ//lu29ar25bHhZHeVsRdW4julax5p7
b+7D0Pa/yFvlkO3dD/p5oB3MpCZeO+uKJG8lowjcQGu4IJsAiUxrlqvRBkPt+kjo7OY07oxdsXfP
/sN0JWdaV7bGovtcmJrFacvMxzEM2YWe4m3zBmh2nG5v777Fa9fv4ZBMvQ7PvVjEZdO9BrINIuFf
gJm8D4OdkgDotwfpVQx20pX2oKK2Pq5t/sVXzqX52emQlVLr0mjT2f5RI319rPbuRnqA7HCvnWpH
vPvzev/l6llzkmTFjFD7RI7S9n3XgXPKrgPdbrvIvj2tS5fny2HN9kKkynla+JixxndC/yOGT1tM
031mnmIg7LdtrXgkTRnXS6glhpC4LW5SaXZ+TLbZXnr2P4q72uH1u+Yvs4YMLg7XEzgLabn8H38J
j+0xfp84PzSKLfnLP7qkXE7h7OobSBlcDQOjGlT4unPYZVFTGtDHyAicwyFdK15PHz4/Xi/tzW64
6pg3kfF6T0nyD3qeffOa8SktgtWL7ZqhWQBRBWFQXZeB9e17fS9Ds+ke2W7jc/FDb2yDRhc4/NeF
zG4HE/IX114Sy3WkBBJmc3O0W+tTLq01kS29TS9m8JUs5+Kx4vdCERYxFkoRcAFcK0m1aVxzW/dr
TGTLY5kI78zXvoyZE8LVgupVwFtR1j7rKEmk6grV2fJQJo4lMpjkeWb71x30mMjL7RxmALvNMrsa
PaeLIQz1jiu7d83UbPdafiPmo0yoML8G1LceBDveUMj8YDk/is/Dztpnm+j92vG5PIG/xzebQMVP
RLX2p1fO4O7yDHXApN2sDGzZz3/bmG1gqRzkVpr8nHamfXRXPkp3qKbslb24k9GQlA/dJ2slW7t8
BwHY/J91m23iQFBpLjGYzGo7bCXa4HQwjMd2O27DU/EpW3sVL4f53+ZmW3mIIJzuLMwhtNjTDL4N
HqaeWO+rwfGJZv3nKqOFylYJxf+XtOtakttItl+ECHigXuHb93QPx70gxhEF7wvm6+8BtVdsgtiB
llKEXFBiThWy0uc54f+vif/3EGgpSEcH/O/Dzl500WoBoyOkT6Y4c34mcflpzW0uh1s/ZcmzMAE7
O0oOaCjk386IxvtG8MJvgcvFRm0xGzClbuAom+zwh/HB32ec0z1mapT6dKpCTUOw/GvOrMjRrRoZ
MsAm+Owf0FEsZuY31yrP4+e6w4ucdKiQTHVbG6WZqiZ3CT7lM0rLw5Nv8AbdSpEFaKG1IHrxXYqo
uWnol2IVdx4OMZLGAG9HDN1dguiNsLUS+ZqA2eFITjSqUGQkHEGHBpilcbDGjzyp3W+O9OYMM9vZ
czpHEgYRQFFBPMe8zuHcf5DwL9qXGznTUW/cDd8TrtCmnA6LodgLr80wNpKTbskGDIzxDbjz2XpU
smitb4TODGdS9HWK7hqcNzEq1Mjpe4h9RALgvbr+gUY87Oq32mtXMoHF+hswNf5WjJkxHVkZpFkK
uRXqDVqILcjUBcyoBdAsD3SrJjggV8LKRdt2I3FmShm2Q4O4gSpiIAEcCSR4zxOAJwopaPBq5inF
qvFe082ZNW2AlyYL0wflt6KpmoJHjmrm1E5vT+k5LeGMjeRpxUtNCv+Vts6MaFYIHEk5CJXdHnNg
mCEiZopt3wBcP/8ge1x5HPMYCVuRBIPc0wOHPSP8MRMtgIp4oBe0+Wjvx/seHLYJ4AS7B78x1oH/
f0csnOL3n5/1RzJx82oCBDJlOVkYumGoO6Kyc5Rcsk2dtY3S5dTuRtLM1FTgNOiTCDfL1dsJHBGw
nMpF3eeh0e2bF6Dw/AlU+Ox0M9ujqimATScVAtbapsKM7aU2c3MioBve+Xd6FK3Y4ddWWpejDvTN
sCWJ1TU0Ln+1RI1Yd3mdQWptBx4FI1dgp6Z8FbGnUfPGama0/E7+FqfNfHHP1Q0IRCFuqj1mz9pu
ot6YioHAZeKtqTfYrK0l/0748eNif8qcOSah8LmoCCGTOUDtuuu9KcDia+iP/6MO2TxI36dXOmms
6Laefmo31YGuASwvhjw/b3oO6x1XrO8AdNIZySbwqitwmsBJ3m6iLdmshh7LluHnkWe6FAPbu8sn
WSBB/lHPSoDvWXka4Afi05rjX3ZmP4XNnBmAqiRSTJVCX92Vmm6G9XMUfnxt65Z9F1bCAJMDLBxp
Zl8FjiVSPkzRKpUsXbKC9CBodhGvrassyUHxUUaXXQRcyzyI4cqq5uQ8wVS7VBupfIc+jgOYOxNA
cl8faOkhAOsGsNcYdMdQ0+zdtXLUaGKIPkameVI6WpW81m5djHtvRMx324Kol8NwiPsfb002E4vq
hsgZY+skO4zNYfkGppSBJg059VpFYuV48/02P2FKo3aQndWFi9lli7Z/UjuaQPIFHR22CedgpncV
CSu5y/kphwg9BsOFiHAjO/7jeqF/yUxCFiwklvF5SZ1PBimtJpVFO06PN/TCKZJXLSRIAlZdOw50
4+T+a/VYqm3+InDmgcYs0gA3Okz7RCAaR0VaptvwTo8QxBj0TQBWsujpmsE1Viza6WrStPAOAB4G
2KIJcEZR5p2vUI70CGNlOC8L3hXdtwfuovnNR87SNbu4LAq8kNO8OWZFZsFaHqlFW0kYomCstCpe
u5AM67w8EwxeijeZiJlwkjxXQvKsh4qnRtF9EidPdYyVQkzWtrp8BNbs59fXv6C+2KzG5riIC8AE
5SxUpq0vVGWL4xdD73Sd/+IX5fvXIpZiDIxbADcF4yoYapxPZ/a05DmgjP8n398L6DhoPLw9+tK2
uAPC9x9sxSF6AhMJmWhARdi4X339yFMiMb3+a4F43APIEmSRlnIX3o8P4j53MrdfS6iWgn/IxGy3
pk8oP/MkOIpaGmoDZHZmtqk2zTlEfFHY6UbCMVVvnZJx8dPdCJw9nFahAJ0dIZAXC0PrvonY0/j6
yy34O1FQeOz3a7DdvzElCKSUKFEqfDj2CuLexyovrMrvva+lLETbE5IOJKlAEcIfv36sMsBUmkAm
TB9YHGXXeDFAysTdau95CgVmScQvcmaelQIbXaWBygz1MDoiYIMY1i8qG2DkZopwbK0vtPjab441
83tq2CRFBMJ6o1V4iwHKmGWxNYpPdM3B/o4RBGt9c4H6LNQEqhxJga8Ju/KE8ovdop9IgVsQuxPE
lHrfOdJ2oiirRXu9Cb2oIj9POXcXJI65ceghuyjzEyM1iFMK7JD7E23Z12qy6JlujznTdx3MzmKJ
NhiSQBxQMKijfxT2AE75HsslFll90SsKo0+/fpOF8WOQykGJs9W2gButXfjCs2r1poZMjMrGmsYs
Puibu5x+/UZeJCR+QzscsB/PWiligX1t33Dta83sIvDhqaa1OFFU1KeET8AHIn4kRHRWPtVCWeIX
jZzexs1JgKmIcdwGchSQZyEHCb0EvByIWkyGD9a1GFZEsdfu3v4k7fpF8syYUKn0U8BmTFaYB6GX
YCRXHW113jFUD3hkKy59afTrF3Ezm9KzQheGBp+sM6s9txddDC2ixqsdYyyoNgaQ+TCSWYE6Sdvm
VucJmzVWtmWdgYcDkis2reTZFwW14iDVsC5G3APjS8jVS1lV919/zt9xvn4YGDRZsNaDsckfIdzN
55Ta0o87hksdT7CcZgp6OZt5HG8IO0D+Amix3BcG+Fa27U76rA6K+Y8YxpaV6udPMTOofKeNhY+z
4jn6broNdt1LC4xpL3UZ0BbS52HfP+QgXh7omjovG4K/Jc/hA7TO59VoMgR0MzqKU4M6c1AQwABs
wosdH6iSKze+/E5/Cpwl8u0AAm9lsqojD6zr5kNvQhfoRF9/1uW4TP0pZWZQZZ1RPx0hpcKik9Ee
UcszAWkHhhKY1CO1Vx/n9Bv+7oF/CpwZ1FoOO67P//MFgaC+TQRg7ICVzq5crVkdll5UGKx1IqwA
MAd2UH61QnoOxAdAqWMyI+ePSVE6dS6eWj9TrGponJjL3ZULXRM4e4x824c55SBQLH5Uu+lTQY32
DkPhNqZx76StYDd3UoA209ri7KIZ0IEQCGA6AGPNs5g2Dcc8m+azM6wOgYbDyLO17XthUcaE7QrU
J5UAiuHX6yzGiMsBPfWX/83Ak+U1j9PX4y3pExCT03buWu9u0b4CjwF7s5jh14V56hBLoNb0JaQO
zBHegUWy411xG3rTrFSwH3e+NZxi2aowzodZPsCIv6zCXSyMUoi3P8HMwsu9roC7A+mp7DabdJvD
h0ku9dLTany6dL+3kmb2TUhrWcujH2nSy18AoTikoRwn0qDETj7Xwo3FD/pToDifKlKHehgCHUeb
4pu0MjOUzqasrMam+QZTb9bwuGoClkwpemZYnUdtC3+b2ZyI6yLGdz9k9ha2F1DKT5GagdVhy9zw
uuagF4NGCFMBUjZBNs4r6SAnQEeGm/xjYhT3glWa4UsfYGBqAiVm+SoF0FItClBAMDg4H/a85wl1
xDgtHafN58pRrvqd9iSbpUkd4Ly2RlHhdqe52sDqn7+2PYvKcyN29jhlKstsTHCvJehXNnEaIt/A
RtLKBtQCLsBUOgesIYoFMsD8Jwt4EwlEiToSEFtN6LnMyi8AvcxNtTQCG0EWIrtaQJHI+geeY0lt
buXOXqEO/oIqayC3G5XaEUk1AI6Sqi6V+cBJCU2xZxD45zLvayPSW9VCwaEBmH/X+l6bV5lJ1Dpb
CwuWvLSkwSyhTovS3NwgZpQSTqC0Q0JZPgRed2hVM7r2mEXBVr9i9p/a5/CmfXz9odeEzr6ARHK1
IgOEisE9J8RWjnFVFq5Rry+p0+3RZvcNihUuDnJIkbkCRrbR6gMLs+Dy9VmWpcgo0ADZFriVs3hA
8pmi522AAKTPdrpIKVBuk7WjLIY5oCnD3j3wULGDP7+xhqdDUKcIA1659yAA4nNgVztmggdnU7N/
gNo3vbV5mHMrcHZ5ud6IssAgkEWYbyEvrH4Ay4rFipXrW1QFINlPQC4CYLNn15e0UayXNOoMLXA1
dQQW470mKMYffCOAVvxAcUCwOAtFhboTxnSCNY8L6o4Nt6/V/Pq1iOVz/BQx8wm1AgQcdVI2jtMt
rqs8odc4o24lceUsix/m5iyzC0u7Rq1hLCAIxB9i02/KfpugbpD47drQ0fRb/aYDN6Im1b8xlIgy
C0llEDV1GzMLSIIXHYgtg9Nu6FbZVGtavnQ08IYAIFqZ/tCnO76VV4EERdZ6ZNytZMUybyWhv9fa
txI+53//WhhbRycCPhwrdLNq09AyhSk+whQVtEZFAcSxOHf8Ul2zrkvBNJQOYQnq8kCzmCmerGag
EYkVGIenFBTZ2Lo2asz53IW2anXvJUizAETzQB5iJ3DW4s7FsGEqqmHRGwzxQLT69TpVVRpboccy
YnCUv0/IN+CudLgKSe7UPV0jFV3sgdyIm2/5jgJXT+DfMLd3MSAYntQtmv5WiT0c1Wq23F1yie+T
S2Jn7p/UD24lz26ZyWHQ5BEOKheBMVaxkUcrMcOSkb+VMHvdRQuoNb2EhFRMN4ApPvRsWCnDrImY
veuBZokQixAhZSXY4XaRsPacp2uYP+fbQ8yecxCoKUz4JAFNqsGujXgrn6eZanAuuP/7+7oVNXvJ
ZduERUSgC8EACqO+9kIMnDBZ+7dHmizKjcVI/KqN++lIFVYKZOzZ/AXbrzv0bjXqX3zLP5/T3AVn
6DcWfYnEeCqTDbwHLreiMRPHtzTM8USvgxV5Kti5js1hbbNtTTdmzjjRyprQad2X1qop1Q8C6KX+
3Qeb2YoSlIqZmkICNtsNX5bMHAdaQ7Bc8pEYBsBCy4QN8lu7HllaNtAa9l2tJSPjRNBc8aYPwsv/
/SwaEBskhBVApJ03sXQl5ipJRbrUd+Uhi0pX4sqnPBDtr8UsZkkTRhCQyrE2/xvCbx6HfT0StB1l
t9oQR9m1paFbBZox4DSzenfYAVFhvSezeIs3YmfKoPY0Jei34hlL5SaTNUvlmB3Ea4O4i2WL2+PN
VKJKCznmuR/HA+cg1jZTIwV2NPM0e2o48fvsGKAo3Hmx1Z7V3fp+2ZLWY1SAAAt8ouCal4Up9qLG
PMUPAAqNbyA8vopKseKgl++SSLo0Abj8tnrepBiOZeBVNTglccAbe2QN2wSNsDYtvhRJAf79bzkz
05uxVsTkPY4yDTN1L01mTGgHrSU6+q5CsctZq4usHWz69RvDCDpILe57HEyRQGPcIr5QgXEKk7Xy
Bpa/0c+DzQzwUFWNFIrTBXr+HX0usKVGwdPUPaMgaoIalm7Tx69F/gAemLux27uc7PTN0WQhLZjc
QSRzkvvw6puFhQBn2+/7/VT8KWyQH6obIEG+g/MVCHWamUNVwSAMSAl8gQgNRPny9c+0mJ7d/kyz
N8natBDS6bpRoYlfESw76ibcUCB3oFQi7zovXfN8axo1e51x28Ql6mIwck/idmoEg1zWBf4mVp4j
G+WLFYe+GEzenHDePuBCbeTlEvI6s7dEYJkrjTGBy/MOICOzVZaQxbrerbxZTCeqAKoSppepnNAo
ubQXFKCgWI2d+oZkT0xcaw5+5cn8IOq60atMyWKJzyCxCd5GEUFkqmOpbrUhKy5EYbcHm8V5pZ5i
OmoSw4BK7W+VHXXQUQS6QXNZH11filluhc3sTiuC7ZibpnVIU8aukmaREeYJMCKT1kp/JFnix8pT
WLEI89rh4Gd1l02KCaLyg496c3up3QD5zrhtXtPiJ4vhf19PWSpv355yZoQ0nYCdlkEkv63BpQRk
g32+YXectaYiiznOraSZ7WE9DHlbQBLnTU3EeMcyI+3N6JRNFj00ias8IAfBPjD8/kGvV8zt4t1q
wI5GAwPoQ/NBBR0ULFxEYcSCgBhBBCaldWTdRcNyI2PS35tnMMq8LJIcMib9LM4Iqe30gAblptvI
b5n7J8Ov4o+z/OdMs/cgJCmR8kmecJLeq03rUsd3gK4CvAF7vQi7+MhvTjd7ECzl+wq8yIjZsNLT
d2fMUlujvBaBTub+Nxd1I2XufVU9LpUBXSYp5N0hPVdCY+T6hkWBkWW1oabkXyrG7AUUYLNvM1BC
GklVGCLm+WXJ+/pdT7/DV0eaaX4ZBKLSBJDQi9gJETMDjTrLj6kX8GvAvWuiZs5UrlFsTae4b+we
W8CNCuRR4VxZLM2vj7TYCACDngh0FDIREs58qMiDPJMX0W9gTrNvwD6IsSPB64H7op/Id3YsTyBc
XHGkywr4t8z5mC9R5CaqZORAWZnKhpz31X0Rajooe6W1dsqyz/55vvlYb1ZEXN9KOF/l9Bimj8Hy
bFS7dtr0dLq3P9j0xASqBsQQ7CYgI5p5bD/KWgxhFpCGGVu1LYz8j5r96FRgRATgWmAgnH2wMU71
OFcqvF40F4G8cuI5QwiM9AkFQs0tnc7Tu7XQfaFqAjIZHrnkX5Sns7fcdlw66jJ6YROPi2gKRv1t
Gs0HMcG3tQb4wgfD9Slgi9ERA4j4y6+2l6OxWOcVIKmwyHqnOeMO1Gj7DsNh06rFWorwuzOBMFBU
oWmBkUUy3yXR9KqrUxHCGi46BByiLG2NYet3ZZ9EwF1hgEFEGjc7jyqOkUwYphWBuOIXL1mxSwAK
//UrXpQByMyJj1edGrK/3lneF0pb1fg+caMd/aq0gbBLAVCwRhD5u03HWW7kzDxHT7oikkfIyUbw
s3ehDZRYRx+Bn3iKhX2nbr4+1rIu3Mib3V3Y9e3QT+cCmdO2cPxNgO3iaYKd2oG1BhUwPZxfrfuv
h5v5j7LuysCvICzCtovkTdBJwGVfhU5aVLkJ1pmHMgi/VWZYG3ExGNFQBw/CBybwH5wvfPv63pZF
6MpEAwUmtDn4gNQhe1cHtOP8+oOCmT6Pn/6VgHnrANj8VB01CMhExeIQRRTZ+9cSFjVaBzYrqNwA
Ty3PPgYXigVf+5AgN6E5+k5VgYkyKqyvpYCa8Le4GYPswOkFzNNfFbmZT9dG1qd+kRGja3NNflK7
ns90cK8VjfaWxUoj7DgfrGXe0Itq89pRra4O45iJ7Ssf833wJig9GGmMQW+48dwULENvIWgy36I9
aKEAp6HFnj+UYBQQxxJ092LIMQ+Q14pqVAzMiG5LWvZa1fwgWIzp2XPWdc2e75vyXKFfd8DAYP9R
h0DgM5qCq1sTq6KSFYkxSPQiwJRrBgdAg+pQtbXuvwQkEiypqeRLkafQMbHrWuoBApXfqE0v9rvC
j+vioMtpEtsKzwfjMw9uw7Ma5H76XCSdTN0hiDp+g145hipqufEGEsZ3qjB9jEqRWubGI+1R1NPS
qgmNMJDDyCRaiF24XlByy/fJuPU5UJj2wVjCC6ZRW157UEfZvVQXBigeQO5MxPYuZV0LEYTzYkni
dnLN6HOaazGAdwr1oCltflSZkr1gGYcpZlMooVFhA+IZcyDpfgS+txvUDXuu8z65EE6VnB4DImeZ
amA565XYk4NhWxH/HAdiYwpDhj12jgm20nHEVJT0PGaFYnZZsOFS7j1tUw9898JWGCXJDMo0sks/
uReq6FzS4llvBmKMXFAd/SQ99rxyTOpqJ6QyM0MwmxsASryLYdtlH8P7Shlsekb3vBpfSp7Vu0oq
QrsoAFJP+DG0K7EWdi1TiYmQTNipvsbvAaaoOkoqiZ5CmtiAw8odVohgppOSN5+xwurjQjSZHiAj
R3v3oPp6cE9LDe1ivt8MCsUOrxK8jmF20VnALL7j4Z/brDblbIzMNh5CI6kThwWjaqW81joj5VMU
UJGhJbJQmTKj4R64uMQM8OdI9Be50gsnzgsX/MMo6o7gi6N9AaKKQYjPACK3wyzWToA3fw2DCE6n
SHxj7LuT2AzvskDJfcza/kA0Fp5zWQaqRxZ+CnxXmJrEnsVEvGT6sM9HNTdLRsykR1+MNZgHb6g1
FMquTOLUVtC5NDW5+kRHW7QakjjhGG3aQbwEuf7cZsByKSVJAXSvSA51IEdWIhSqEfTgzeVaca90
nd2M+EqDfA0E0dDAXlA3xzpw6EgfweiI9TLWeSzjzEHa06G8SB3vcKXkURC/Rl3h9E3u8gxjwD6e
oD56BRA5MZRy0uvBaodrwmPqihTHQgqtgoSWKKFKU74DEdP2k9IuNScGdzOVAN6gpO+E9k9xFu4D
Jn1waeJodbAro+6s1T1vIi/zMlxUwSsA0agYjsEwoZqUsdF0YW4ACeupLMle7P2HPIuPo5R4uUh3
SqCeSSvf13647cbxpI7JRyQODtcX923oHwNVu7ZAz6U6uqxlbPYqZ3eBduJ91RKS2mrKYV8m9S5h
6ScfI5Ysj3HjhIXZD58teWCJYIiygfL3SIz0LdbvxswEVXGVOPpgpMiOpaegdKLwWU+B4dKa47nQ
z+KbcO6BEe+DSsCR3gX6TaHWSF6qN2GEWbRSFZyDGdjknui9fAH0ImL07LUOHmRhhMW/SCB846nV
DedAtEhqEckJoF6pgeEcQTvE3/xTKU90e49tZoQId3Td4+LtEFgMYFaoxl+FB1ghgyUJKAAeJLrJ
m/sWs6ISB54DFal1OhpciPkBjjO6Ad+IJNE3DNIeMi57BcmHBXuNjeLmIvbFI0CsTI5d6yYCJ4Pd
8/5dDnx9bciMrtbuOBYatGSnDJiSoDayAyqYvAw0ycLiXqUMY2oyIKXdBPMCjxJKajWxw8LpnjJ2
EfIdOjQ0MoMd5pwSbitUd0lwHCjGhZGcH0Zi5mFqEN1uazPhgMEDfqEHIJTBJNYRSGoEzZIgUi0P
LAFOgd85LWFXoXqiPhrBlB6AcWFl0Wum1S5Hn2QR23jKI6fFBowAMtj6LdEO4nhPldLk+ZMYVi4H
APnIKFPbD72MeeiIDflG0uw6MmVgQcEO51Jp62GProTZ5aJZSb6haTloB13mf1PLd2g4337EwXNO
OANuLyxCkIw90pFYg39tFQxVCaMFPmINoIodLBFG3vmLVG5HdYMPKuzkxiSJVbeupjhZ+jhiv1Vt
3UZxGjHHQP5nyjyquAXMR+xKzbXDhjLqsPx9OW7K4khR+e4tqngZuRcY7Ft8CDtPeaSZoySJVdXh
RohhEu0my0AtbcWInPXPKjzwtRe0JmbNsE2PmW1XAOBr8dTGVjnUZo+cTtRsoX8j1CTpY47mJzmW
zB0xCugfoYbJpxLvO8VICxuXHzZmE52x06KGmOrfJd0+U7d+ZkQXHkOu4KhPXaJZSNuKbNPFdoXk
e8C6mdQYpDJbYgz+C+Ut6u8AtcE1Xiptc83qqotIzeLaaXZTuYT1hn+sOzdorwlKVbkzvFHOrsjZ
D6wSa9rU9TVD6LZjbGSHKgIFJ2+mhRU/U2EbXQogzMD/HHTBjRJnmsoTnWBH0SUBNWdzYHB5mod6
acSZlDlt7Jbo+1JTj/cqEBUCs7nnm70SOwTZNDlmwbHkbSk3oLxMPPq8LYBTuLXktjF9PGqRM/X2
Ojxi685IU7vPDykwqINjGh1kuuEq2CEr9DWzlr2Ws5Tu1NexVbNtEyAkUO0A6V+K0WCUo4v4oVS8
ATdfHMtmWyWYzoapaMy6uWJAq+nuOu1+EDdR44IsrcRWmL7JcwBOULcsqDGSE4eIgN/lySFIXU4/
+eQY9t9IdUglt1I2CtSCJk9+8K0VnIjCDFsi+Mf5DYlaC9UykKNFquhmgpGxo16mRgDzeIjUJ6Y4
uBxf+6ipnSlAeLdElJz7swRto96YPIU1b7bcR4igLProUWThbMynmELyIsab8HtwFfvvRDKC0QRx
qJ48tOUOZKKDaoqR27QOyLCKe0ptVg/QkEfAsnGKiec8Xqdr13d16OWYSyfQr8BT6Tn+rHObA6JW
cc1Ch0Vu9U3FvyFzg35G4U6K7FDHLObeV1/G2BXCrRgc43vQL9QAcwg8nT0WLRL+ztI+aXPKdFuQ
jZS7q6rXIbQ1auK/zApLYUeUVRo4n0csrnAAnfD1jaAa8UAx0+b17H4IJKvONlS5auUlGV3QGIGf
NQ5NIXvJhl0k7SvlHQdvuo2OynGWWCTwPdZeBjW1ZMUWYTRrs2URZss2EvPQnje0wS2xZ1zuRDD6
ia3L5UcRLxlk1hKBgtbYGz/19HuPGBv8Of1j28kOGz0Nyy9gFZVV0fAlaio+rsD16XGIwRYIHCk5
sBrVyJoHjKgaRXrs6tKUtEdduxQ6LNwBZGQIy7TMDuCVJHgyTr924V73N5iOMULNizJLFHp7qNwU
U6xKknkIQC0t+N6H14S7VnxoSyXuBeFsceDjDfD69deRfKdxbWkks9UKxcXEhNkMgrs4lUC4dIFR
8YF8Q0Ps5+2ryKXA1tCOGTPxD2m+1bNd2DpB854072XosmgTVTuFs/nuKAkuPiQvIY95VttDBwAU
tF513lKKc0peJd3K+1OUIm7qe0PvT4OmIzx0k5bYiZ6ZYZSeiVRbIRahwvqa6aWlD4lXR/dRm7h6
8tlJH3mJH5JPAifj3kr+PsofhO5tLEKPjgNMLD4G4Y68oJybDnzmLLpggshUslI1eglNJqloDz4f
2CUv7Iox9WRfMKT+uxTB7Y2KBQQ9uxSEl0bqnXCQbFbCESaFkSXYPRaQe3TDVZHu62ErBLxT5m8Z
vIJ66WDBq9EquJPYHxXFidtrAAQtEZFVso0qm4YnNtokPkM5xNYmw5Hm+ILHAbA7fbPNiNekdqVu
VH7TkdQZmud4tHmMguO7ZRFBELnxe6eo7FyJLFmjYJqUDDn+RrAzUrfbFK9JfpIjzqOiPbAYYZwT
S6Ktc6odEidNT0rpgr03wlNXxMdIOlHYAT5oLZRG8Xm3HNoqUgEOAky5B6lvIhnhfLvt7nQkasGr
LL8I/n3oK9BEwWDVdQo/MMQ9gJ+Hx0xOGgtmmnNGBXjWqSFbf2p8CZJnxBWSU7VO3ux73uorzEEh
/aQjrhorA3Cz2bjPtF3M7GI8kfKaRBXGX72KB85I/yLIZjPmZhQ/ssomIobpmk0smVF214T3VW9j
5V9FNiCbev+R924um21ud/ED3zCXF/YlfoRkDKy8OJFoV8JSNrsGpIy0OnBojQkPWW8meWXluMoW
61+Zhl6rOBlRfd/rIXQociqdd+JG97Duj7dbYkFmTxpnKDCZMWz78TmUj3zPY+fSlDgrCRL0MD2c
EnGyxcdmMO7F+H4UHIl3EnhDxIahNWV8PbcR8kOgbklpFUJ0iPLATKZgdMf8C2teeAjhotYj42sN
L5K+92yjjr3pj5VVFrjL3NCR/mQg9yhy/55yA/jhO4sr2bHX8i1RS1PM8XsFBgdIhB6Wm+k8Ur8r
ACGMSi3uRsA1GCNGMSzCnziBmPqgXcUmN/IAtkC30/CzHl3w7yDQtkN0UVpAir0G2mMf7Fl71oZ3
Vl9VxSrDp1hVbMYf83yn1VtCTl12ToqXsOwtn5gqt291M9M9nSsMjrlwvXjemfqZjgkWVrFuGdtp
sS9pYEzcNd9rcl+Fn31+GZqdJD5x3UHODrGyLxG9yW8qhG3CzGgeqGoFmdmBJEG/ouYhRNe8BmGZ
1QKCVSu5bTDUbhumd6TmXBHw+VKOPuhZal8blEMbPzRY3dmMvncJiIXsMn0ivschTdbudCT0vppB
SxTEEE+RYpZw18TkL4L/EPU2f+aDLcnt4qGlhpLtW4KtRgUhh4n/GYFF4oy9E5jKuIlbgwNnwZ3I
Hiq209ppFrV4TimwhSdYimuqbsZnRC8N9eRjeowRgcaIcTfw/HUKmLEE+RVG3HJAS+87cduJVq84
mrIjiQudD6Rv+AGSwUJYRdUzYqhS2aYo3NT8vRgDiD2GS6qehA6JliED2P8ziU2tf9OA7J8bZTtF
GBf1oqIG0XhEsILvPNAogbGQ7us3RTXLXSPB2YOfvoe+6iBOjU3+Ey4+ceTnCX5J3TEsxXenMXL6
qcUhboGMqCi2H1u8uFXLM3mEO+SR3D3Qd0zRNTCwhYlS1XP+0PGujgaCAihn4I8pDwRPyIc1Ade2
ESu29NjCUfUmxu6TjeY75H0MrQ4uodsUusNvwufRJb5B5A0nehpvVHprVKDwAgY2chmDDvdZ7xXe
BIGHLN3NoIE7mntV73KNW9yLKXDIEWdqBs5LkVRcu7cO+0TAefEvYnVVh4v0FLWY4q3jpwhAxdRM
ZLMKLWWXtthMxkU1n0PqyN2xDB3+EmoWlHxAhtKmtvaefKBdDRbKE6adA/84IiBHFKd5mJJRAhc5
oGrrCNn9/bDLsWwi7CTBCMVtxDlpbnHhQyTuWBFYWmhqZ/1beOJbg6Sbhjd7ySsjIziDPkxvzbT1
+I3fnLS30I16S8NTeCpDQ9wXudlFDkzwN743q0cu9NL8lD8ryv9xdCXbkepI9Is4h0Fi2CaQ8+D0
bG84ZdcrMUpCEiDx9X2zN/02XbYzEYq4Q9zYLH87g7Bp/POwwN2ABRr9uLH/BffhSWKJ/LTR3UGB
uBFncgHuIjsKv9l2nd8TcZJpTtiRF6LfqNuabuPXdSgGfe9+B7gpwBmEO88+fvFqsBwe88srMsgu
4FOTrpDJkzCnLntN/M8aIbgV2MXt2v4nvLyNc/ByVABTfEh7Hw/Tr7kO2X2a8+Wj8oFLy6YjZYTm
Hep7fZmj3Dsbi+G9CAYjVNw/rstrkXMM1yFU7UOips0Yp47+aYgF6r/uIs4z+78J++Gjp7iU0yKI
y+CUnulx+ttcavBc66kPSi/YJWRvde5HN/WJ8zn/J4J8WRCf5h+r7lBlbb5U17retetVxs/NeovG
V5cWGX0OqzYfjwkw8FCiQqZ2p+0eASJBsG2aL5Vh3cTrAu2MTM8AMabC9s4VO+dLFuEfoapOu77H
ZAk/JubFj1+S1m6FRnAw/3Tw2qbeswxyIjdQY/DUfpVAtH1lStY8VeS3Tl67ZmP+TOYQ+YfVoXV/
o+xikUkdPNVrGWa4eYsRBlCJ8SeWV0xi5Ork2AGsXJrb5MsoBLlhexgAAjDyWeGKcHkP6FQQtPab
CVf1k/+PwPjF8xQuq6d03AQ6nz/nM6ia8N+Mm/DZTfny1Cz3yeYgD4zdYWPmcsyAo7dApXD9V3WB
p50GWL+87xtgw/2CcEccgXYs6pcIf4Db+u9Mgp+72ROyAZEwdcZfhL49nLDwZSuAuiA/nvgrv1Xe
QeD+Ify8HuuT7MrlYYma+1z/2EsA7gwPGrvUVZ7Oh+ETnEbwUb0O4QY7F+XBS3bqdXCob5vkNHr/
6ncVY1HeLkaNdlfyhExSue/CwgvuAIh6u4bv/nACEu6fFuSSveHtWkt5a3B0quCkzjx6WT/dJe1+
E3ZeRCnmM8gmrOILsfWjeaYuH5oroqXGFg9h3AkE5llc5uXIdy44RvG5utSfeNYq2ADSP5oqTOVb
cpBAhRl6CmTD4CrLyqHDdp6DbncU60Oe4u82LdG3c0D5pUTHXMX7+qVeEKzexDv7De5ilbm6YuWY
k3t43ME+UrNT8r5M/2pa8HsVbvoUcXZhgRe9yl5JhQ4O7MFO/K51XqGiAt1jk9yvrf6Cl+n1N2bi
HHby4S7G9/TF9tjl3nu75cPgWS9XQ7GwaN+hDizeaUbPhaKnulPs//o+qg7a5aKj60a9QvQYo+sM
kmB+WhFvt5a2KWqvcKAnkPwclPqvxcUgDwCLQYtGDxz73yQEbRcf/SNgLP9dfjQqKt/Nd24hOkV7
lZt+Y/5bsKtcbib1OLXrbZieIF6nd4tPGYOjibH7heaIVgFdOBXJ8D7cvL8c3/1XV6MZ4SeZXfz4
NenBNsjbMh/GHVdl8BNdDbZeozhiU00YbCGmGXaSt/icoXEB4n/G845hmRgPaxGlOw4IesuKTu+g
SegAjfLRHHpZVO+9hywqHuyrdIs/jLR7j5TAQHGKd7SkSTl/PVrC7C06o7oNf1ZoBv6mWgtqQdZu
3LNflYP31HoX8ABo4SK9Dfgp4U/NkPfH+hKNn0n6x1dbIvCYGI6fBh2Wdy3mdD8m8Pv6EN/4S9Xv
w7ee7hhCb7uXCot2fxAECg4uHIoYxZgNe40uQXq41FyLLzZHX5WBu89QZlgT5KK64uKTCxi4jfGT
wkVfLjoO9MsHooR2vr5Hrj8O9bh367fvsGQKD8v3CsRbbekKMM7HEkoL+EywfM2z1/+HFJjN5Ivd
ykAMkSavYoXUICwY1RPY2DJeH0tj7da5sKyyBA94T5ojn/94Nr2lcXtY4ALrRfuUeu4YOa+IPOwu
DuhGJOE5HT+b9d2Czq3A6ZhgfZuGn4SAPifIBGXPcVNvMlR5TBtsKid2czrfQ/lp2jB3WfgK6QKM
Xf+8pj8OS4//v58KA4dwgOfRqnLrfwfzAahuwGhY9F5FT8J+8OZYjy9ds+uz10ngP+zLk0/+euyS
M7BXEcxIRmvvjG2Z53K+oN6cPS6w4opsFHoETLwM6qmVlyD2wAW+ZNUXbe9O71N9C/vrwp6dK7Pp
mmKVke6Rgzmyi/aGksDcLPlXxF8m/4dj7j3C6oXqmPofFRpbNT5RTTZmCHOxfMtqvFjzYdHBLh0v
fI/nAV6cuVvKyPtOzM30B5vswzT9mP12O+KgB2O26QIwc88BRgfD5ZS5D57RfTK9mAxIpy4kPbQE
x/Vfh2cS3Hr+xhEUHB3YPB8F7nwz9EVSoTFBNSUWjj4flR1fbPNlk99Rso8UN00VfWU9MJ/P99jG
k/cKAbGD3TNUA0awUWngpQTmWZP0QDKzr7t0U6FXNvh+NZIyeQ0RP3xlWfLao9Uao2pL+qunbhM5
WfU5Na+LsyX3r1VFkWj/KZAoIbR5S1xbWmhCbQdwNLS5P13aDL5UIByHAYrGvfUC/lj7rPh2icMt
n/oDmbFufAY1gkA2Ocy3FsUF63e3DFd2Q9y2qb4y2h9pALiiEZQOLISUYby4IAzmFhc+M18K7i4s
ODpmCwdNA7DRR8NRgg42iI0nKI++R3KEw214g+jNRly77s0Ff6kbnrHjo+jG0yDOa/8vrR1erG4j
gWRj6h2o522DXu4UI5dQahwUfBj1HraXCbdMXwVbnYhtHyUb0ovjGiznNL7XMX44hodMOzwElW3s
ljya9uEiCwzKFjTGKlv3h0R4TaF6OZCNWYeoMnAnnX+qJ+ClwXvR3j+wo92jXWZuS/x/0aA3ohu2
UdXtXdCc4tYd+IRL34FxAq+hW/wxotkH9ZQH0Hhd9zP0fd4nSW6QfjFjes+G534ybR71NzA7DICy
GedvU2noofawtsdGYjE6uKxmmpuSZmyLBb9lnUy5XcGVx3gWwgMSrDCMilE5KQ8ixWD96CtUtuHM
H2StgPTh1TWO8Kubp/0C693C4OEKs50F6AsrLJ6E2U9mWzmj9PHvpjm5DlsVY7YhC/bWjc9h+s5H
CL/mndbDbpLxPlkgaUWfS6yvSwfrdvYYwvZECRnLiXs0nQO6H5pnAayD5z+SU8Yujdt77NZmqtC9
PnNAx0CbEg+vimjeg4ach3rvd++mifZDIv4IHRxjAA7b4uiO3a/vmrOypgyT9sufplLr4KmfovsS
6mts/JcpS8osuTRtWDRtBF8r9uuSDjREuKLjG4L+bJv4OLeioMZMezOZX1NrmQei/4en8EyNAB7z
ybsfLIdwgCRFGfY7emyrjQcyGDeT9p/DwX/Wmb1EEks+RAu5A0MDbimm5J9J5Ovc1TnGJK7G4Apq
ZboZkrOs16PfYKh7ipZ8crSgEB7QmgqsKmxFuGOsRcsBrYsHfyUPt/3Y5h7IlRmuBwvRr6YIlB/o
iaIGuOBz1vo6xhqsUl9KboqIQSHBOuHU2U03A1M10KtGKDgryuzUl92C27hS+5T1pwyvUip1rhJW
1hxhaNFutK8L2v4E2uBKbsGMgB20stLhH9JrwM8ilNiLsZQtFsXPfMypt26w/3kzLF9G38EaWtLl
FYhVCAkQa8dwu3YfPrvXVTEMxYylGs0e2l3tTn32Pa4g1vIAJCQEqrl/C6NtxotJ5Qk8cSv6tLIH
ITnkEd017SX0Dsl4qPUrZ/gStwalQx9av1iCA7OXFZk5DHADICP90NHdG+5c6LxbbuiHUqSjUIiL
/l6G7aZbvzFCi9jTP1n8W6fv5IG5yZ2pP4vdjej7dUtRyIHlkWUUXRN1HKOvOLZ5A45X/gu1KUJ2
T90u5m8Zmvh17DHtW4Ati4D0+OsCprgOUdglWPkiZcfY+57THxCE3J7D9baAxXQfHj+kUBZb2H0m
u6HqZBCgbU41nqUARvX6Wxd/Z+jc+2+aXZZwR6eSZDqPkZjl/63cOcj+aUg1BPbfLvhek1vNPy2o
uAjY5H0N/objL/RAI02ZpnnYsbJCAA7jECyB9Gt6Ej7eJPEnUjdIoEnzPZmzjk4V3wKmyPavhE6W
VO9x1u8DUEUSbPxKgJ3B9PW4Xi91tDfBj0BnYfVL1+YpAdhQRYKlMIDHYXpvoYWo5J2hM2r8i4G7
fdyS6MtLIeWBa4680gbhSTVoZhFsXWNT7F0BriPSN0rfZ5xy0YE0tK8khWSSZTAtlZjgLp14xglJ
oetRjuUNaoI+iA47BXOXbFuYhJiqARma3ECrq91cQut/n8hQ6ASUv+02LMFUJZrywY8KD0/ZGggl
+NYdvpZ07C9DEBccvauJ6UEilWls/Kd6/jujbFFsgvcgw9dSlkElNkOrN8iAiOYnN59g79gk/b8p
fFnTe7PuxvGEtJAyTc4sOaTZ05DelXuKYQRa23PnQWEEi5Y9mri3bDoOuG6rRO4FT/I6Jler2S1Y
JpbPS3pue1jnvfl7DsYtk95rMiI8DlCx6dR37EPPBN9B0rsWiNInbodUjjP3yU6CLnY8OCZBChlb
lCnY3bHGcjNYatPB/fZ1XagY9cQNh4pmnzCJ7VTTVcVaPyFapOAe26TzBDFCH5IZvXJEiggP9/Fn
ZHAtZNzPDVRl3yZlRAXagQlS+c+idNE+EJDGc/LCrYr/IyB1mhBBCc1/Sxg9W47zU00g9B+on+1Z
ML2NoH4mLzrwoL/2ll6yOtrZFfT+uFyX4UpHb1t7zXH2QNYqFmGJUphzjllFaQ8+tCVNg1zFDSg+
vCqDFRsKWQTbnQ9uxBK3Rp598/X4I+sZEtX0S7IvMYtLWIE/dujoKXe7ybW3Gmfc+gh9hd4zT7iv
Yrm3Kd9OMFiwACWhS4t0wl0KNmyEqACT/N6HsjS3ajv78caf+/9UpXeBQNxJ2nx4S5/bIYYwXe/6
eIKlCe6kLNllQj1p70cs//ka1oYaqphXX5K+zofZXIMGssjyUYt+zxRDppz4Nmvz8ThvcmhUESxi
p+BwCGFo6LE6tYUeH8sNw0ZZl10cXAxzMBy0hx0g03Tsibgk6D9mmC3IEh2rGdnBfCoqm76tunk1
LT820IXari5NMJed8B4Y5JWlH05/O5eCDdX+Di1eQV1XutU7kFY323AB9bqOkFQ8hYPc1vOJzGhh
JREHTLcfsU7jw5u+wgZCrBnucdN+xOAt6gmIoAkXmEwIor/A7VgF41EXv/krOdO2vggXgW7EWV/T
90bZaxI83CGQN32NS3ncVsqe5iB9NFxfTZTc4Sk801SCPZS7gKmC+OG3kc2HD/+ezqq8d3iQlBfj
PEBXGMHai0MbQbIUq7mmobr1YVVU0/rWebCXmLk69iPW4qEGFIHnv1bSFNZPz1gMcqoVf1rrbltz
cXb4rMMEsDIR8OHjIV2+6wY0CAWeEn2Ta/DB0aR+s6E5WlwbHsSr3qaHbPnbe+PBUIDqVMb/Sa6T
kvli3RjFoN/wL9t1W71AK1d+/+4AMfAhZvxGaelOjDKnKIBLPzx3es2dPVBXF/P6IucrEf9kNW3q
bC7xRMR8VfOrRawHTJ8CvZcXXSlIS7AvWAevx/cAO+uiNK9smwcQ6BDrtUmkhBnhaOxLx7oSN8na
zAcBeDSnGcasGVisXdeB13lBkH++BHukKOfCovLNWMgapHkdTVdNYVAj5tyNz172NYVqX1U7MVxG
dWpCAu+PgVXOL2T7NYIkr5Y7i184Gtlm+CEr3BwnwbYEag1Q2wynpOeQ0wrTZYdiPN9nkO2emOCQ
vIT1Z8ZwBmIJjSyfvW2ofgX54nTfKdx5fpjTxwi1erPBdV5JWVnYyNAYAYDSNtnWZt5m6kDXojMi
z4QuBvnTgITgAO87yDsGnKzFJsEFpz2WhzT8E7rcZKUCjx81f1l16qdPiyFfUAxanwZm8raKNxn4
Qnuh4DgGJNwhe26aUH/S58THU12BK15RzNeZncjyGrIYeA5LmFmUozVO2yfl22LkIvfRA2VgCeLY
ewrSu4TwGADWmYeFoaO7ecbS+wjOxLKNEFVI4DSEaGswSQmvYzMWxntbxKVvcL+PuwyQY17uAWw1
HSippC8xFVHMMAk6/eyqCAz3uF19COzujOymHd62TQDuuR8OQ9YeawpXC/yWrgMYe6osFlTiqHT8
PJi69FxUVMvNwyHym7bI7KudDsBBG2fR4MFustLu1qrmwDsk7bb91YoeYVUX0O3SIK/OmWPPuoOA
kRRHDhIlSFRxb9MGuAa0yYS79gIgDLMkwh/aHUBg6Y94DNGui/7MGfY8gkLGpr0RScJ+1+Wc+fk8
wW7EeSEbODbnf3TFu9UPe7jDLyHR9xBaQBRgoCRGgcbOdmcd+gC44SS/I2j+JLT+Xte0dFm2gdlm
Y0DCe7Rs299gPCTwnGHtSi6hI8+RuVqD9Z2ITKJ63aoMiy268CRFBFcspme1g/BntvjYhzGEKXDB
vpIMUcsaXqgMC75W2KMf1dv5CCmER771PmhtChgucr8HIMOXmnZQAkBgys6+U6zSrvHNz81+grxr
WARzKyTB+E/m253pQVrDPTOFpEgf7rAJFieQLiaGj28EM8+gbSdFBa9A5iCxoiRj29HZZ2rH6x8b
LaduAQFc+cic9rv9CANiBeOdiqNcDxR7o5DQZuY8XBIQuCDV+nuF6TBvXvMHaJyWGrjgble4RgZ4
kfm5Gvo8SbpzpJOiTTDR7/+kFFRIGWXFamH8MeiQNfY5eVvJXCE8clu98dKm8ba10SbGF0sB6WcX
ftSzy1P8ZIiPHm9hO0xKAS7WN58q6otoRUonBDW3Ql2+1tGaj7A/MdDCATBR31f7RFD48OqgnGyw
MYKeECUKq+eyd3DqIZcIqwXtiaJcRBBcFHiqTpSon9C8E+gKKX433LNYCPi4TCP6n8LmMHbHgNyz
NbBxmuSiYA5M6rEkeBx6NHsQrTba4g5RvcxlEv439MO4Zz1/ztbO32Yx2wUDeGYMtv5hmfdslvnP
THAsBqzXLgWCi6794PG9t4amjEH66QHt2NxKdEvhQQcoVFk6b2F67wsHGN0FHjzsiUN/j/Xjm7pB
9dAKn2QaaFbEKhQwek59zmEvqpT3XIkJXcAY/h2MD1Q8qX9kIj9ugs7gPPWd+hKobmXnsA9Q/lXs
w1wBE1rG1idbB7c0qa+d8D+Nyvaj1i8LAWU7g6yzvYCmCLGeyvRhw8t2SSgxLqb530CAFEJ8AFB2
NYUlYqtvQs9hzvAc8rkRR2RPAKUtytuYBK5AFzcnZA6c29Ae6ZjAA4+tGbmb6QXDGg/jHNBjyAzb
4fVsChMkVR7SwW0SC7k9Fvw2Dku4Yel6NW38A3nKAeyH59FA+6wNf6aLVIUf4ZeMAYz4w/pHZuFn
utZ7MdTVRnvymc/DG5gyCLgy26Rc7Hm1/PhZ9ZuMouRZCLkb1qCswQjmwl9ozC/xuIAMbW5LpV/G
xvwZAUElo59qIbdmpleu4TwMhteKildT02MbV6Q0MJ23LVxf8JtdmBnhgX3UaMVcXpMW71OkdpED
UYaByTKgEJX7tr/XM4xSY5PkjLdwipg/pAZBFqTdznPytGDdKczP8FwnIXkdU/2wViTZhib1neih
7Gy8D5W+dh7Zu6Hfm8VDXV0E+CmPxhAygveuZvvEBv/NnXaHYVoG6H3sEWZYo4623Us8DTcSJwCh
FTrxkXag3Vnzh3sSe5lIG0OAIBxGPfmM/J4e6vOq4PSxT3KZwZlhu2alr0qjp0jVfHOctHk79G92
mmBahYU4HdVvGvdXghkNTBM9C86fMIEB3A+3EEeiYLDguI9jUpDYf1tARRWrwh3XNyvedRvcSNeY
Y9f21dZ63ggwspylIfjBUu5GvnZVDpoOgpdugCYnfe5VALZ36I8+ZffJz56mCbdDOI///GEiBfZq
RqUi8e+CBTJw31n23jZg3PNxTeNnzkDopES+KW3ZSwug98R8n8elEfO683kFwOjAWH6QLKHgE0aI
E2Hkm8u6xK04IKgW6zWIje/Io7Cvq8DSDebw9Bbpr4UT6JABmxBdQiEEDKn78uMmPARsSJ+mJgvP
3hLBn52lXV14Cc/epcqU/Ug6JP08wLknR0gwrQ/79aaZx57scTkkzU8Yswk7w7iiWVnXLfYjYnUp
zgbuch44v9r3FfchwEmAIBhqovZnHJoB4sDayJPue3tArEu2JRI3oq3AoS4Rj29LVsHyNCzTh6uh
Eai6hWARpPXWA+gqdI0LofIi/9X35u51YUIecBTWfAqD/jg7R0vZ2mxXI3Znn1K1YqbE1bhRhcvb
MUWzBAOLO0lF50JOGtFFCRa+72Hu6/YZKLpSqh5pzfGDdEsHf59lY4rKFo47FxG59VffPuMsgPlP
snkvqxVcVmvrkkZ1ep8hHuAdArudtT0pQxdXsMOadzL1oAldUxcYPwE4wHYBTNF4hzEWVdHHv5TV
WzpAdMeERw+f9dQSsGuE/Jcsw1ckkLFo4RRmHXgRfR4r9GnrKC8xdP2pR7pZHy2/rCJPJmjvZPBf
0mpFIBTHpsOBdz487tPRQ9ADWuYuRmwnSOFhQg9sRo4mklD4NPHnjTH/mQP2X8biL67tv6DLpryl
M8KEMKwSbOIugiMQSaBJ+2kxowq1Wy9U3uumIQjxTczED5WCWxt0jd/9h5lzPz5gfL/GmIdSjmUl
VWJBZqN+NJjW74w6grpGSzstMHuF/dDVV2+llXhqWVwBLle6SsRrJGNAbDF5CznyLk3Q18JIrnLP
1IMu03Eh6U75yRpua43s/es48GyC34FkqDopBW2ZLswbJlBNtcx2HRZRO/zoAHMKVSih22f1DAdL
mIj4v3VBk7zr9ZjGeyqnR8kyoaeho/C5h/1E9HOxuAaGbPy/oT1VTAuUdjHYeTfUbKkOXd0tYy48
EbNTuE7DpYlTXl+y1K3BS8RIEmKgpkLfJJA4CMGmIR0/+FRUC3w/Ei6pJpjXpWxm11fnKCQz9jLM
3ro8px0BG9hShXty7E0ktpHuJDks+BBo3iLW0Oc6MQGUmNYFbtdMakn+iXoEd9liJguTFtwE00FE
CA3N2yjTOEQUjOtWMxkPZ9cOChHbrYv6Ert75mw7ax6gTY6XWJbMgPFCd+1F6rOhC1enMKp6TNJ0
HqsrWLs1bAGVP/V2y/2oGnNknU6Qj8Ao4bKIVKZLQsYuOUaWq+EkhgiTZxzldrK+Fni/snk5kzHG
HaKx1SSARyUFIbhWmiCjaJi5hHmlgwVgpQORR4Rzu6pogYegx6Z+12Z7GS9qfcIbaxtgwEdoZzLG
YN7XaIiDskoizBi4TlNgn8gL0l2AtsrPmeiyvxModdCENRSqjcFlZPcdAL+CE7tmFNqOzrrC6dbq
ou74g7WTwfKeojPfMF8qUnZqWn6qhMjQR8+uU/HiM4zIPU9t5pvXSiPm+x6oCDwT1jKN4990Nhao
CnVL7muNeaPDPExwI3QOUKZIeskHvL3CmqJeapjYZydW2BO4SrwAiMK5+LAkyiwwXdbyYSvmmD1E
qIBG9g0SVvx7aLmF6VyEGp8zDAB512Fce6i5RCRbM4D6OinaE1mQcMbXjz+Ndm8jT4dXrUXND4l1
4bgXVLb6YGbZpudm9XA3xpA5+QufQw8a0kAc6KusDr094yDKdiknui27NBOQy5eATE+VSGVyEpKA
dmDdgP8VUnH/WbRKYW9phfDTXFe9zo4dzg4tTcIgQUBcmTA/n/Rk8Da+Tljw7SUTpNHHsg21ox0Z
/1ACT6aJO2GK0coV5h1wfvSrMmlo1aYa6Tq9ktVDQFhIoHCuJqKIYkqFP56W9aEaVk0o9GfbT2S5
BaiX1yWI7I0vme9gZkoN2y6amejNoxB+Ssb9QZ2HoRrAmS1i+dLLsGDgNu3jBFJlB62dYmKOYUuD
jbGJaR5DBrd3ZVS8S1pRw1USkBkIb4VgmIZtCJ1iXNYGvkoWvWufuZudaPXerehXd+GiRLr31655
0UPbzNfAPfhshyFHbyPGqkU+sYdrMZ8eLxiy+OPYL2noaP+G2cwVjsC+nzBjgd2p6aHChoctbSeK
lMDGFy8Yg6Wg5BOKjxKiB4qKhvbspxJaBXmgfJ8WoHNcekFovXhvML1Hz3JqAvZJvMHGW7TfC4ga
zKfOuRCNHA+4jrAp2EoCp1uW8aB7I4uCC2cULcYX/UEoWDdw/rvSDnNWlVZXMjyxtqHjjgozknKe
PfGVzRy10a5j0l6yWUbII5OYBMiXBsqqnSnAE9cdqkmayQ6iKCO8OgoeEDgvgmj1AbJtM5aVn3Vw
RkTV2u+tAB6DrbqNoeJLUqf5MhJwVIO2AaDpZPtl26dBNRakEZ39VLaPsk1UpRhj6DC/CeaiEoiW
qmjL2v0UqB7z6C0AxN5U/DRqb9nJli97BqO82bGu1d7WI0rQ7VAFMQOjxMDMgi7SXXPE4Fpb76lt
hYS6zyGTaUu0Rr+D5muXhdq3+yHQwK4Bjxr1TBr8ElwBqgVnFHRL/dbMgmK+LJjR+ZS8Wiuk+iUR
uM1Jo2M+JbXFNDAqpNfv1drBj1bPgzdtbeWUd+Q8Yik8DAPBoobGNs1b1SpsqqfQWjSGgyBwwiPC
k/AW1YH8dgK17TJkC/urZ43qjTnO8bKaWnzq2oc1oGUmfbUiZUnpWt1nGJFMMT8LA8YCpNgivm44
wn8CY56PfOPmAvZ3ECb3s8dkhxlBx76tWQcmOWwG2kFfpErhhcLRR1xMiurszxKWjngNI7i1F+mC
N9Y6pw7oOsOkSFUqokOWVn1b1l09WXGFyFoPahN0wbocjB5rt4NWn5iDcUjXLVpqlxjMVzqTY4bv
E1oHsGZ97HrJxn2GywGxSUrw8Q28YhqfLSeTXzhbYS6ZJRVwpPYa2N6Hel7+JTiUAFlhiIkzJtYB
Ltc+hDumD5GA7+zgb32oX9uoa0DiYFAZJjtio3m8g6qDyhYhB2vMjdf5HSQzR0GhWt+0WyTlsb9+
4kh4EmFjPShWCSZrlspm04vmQ0/xzkVNsnULFQvcQpOun6TFmS4ZiewLBJCo1MPqnxA8y4uoBjZE
SjR02tFIeKRinwXvJBnXCAMfWdpgxMHACzg/k7bvMVpmM/c/6s6jOW40y9p/paL2qIE3EdO9SCAz
mUlS9BKlDYJy8N7j138PWC4JYhLTNatv0R2tpqiL119z7jnlZLOx7gVdVuvnrI591RmKOgscrzdQ
f5Yjzsuem0h9tpjXCaPvUdVLNU0AG9YaEr2TUSS9VMLgufuGXfKijH3t3rtaTQo+UbKUXoQgoiyl
Cm6a3SpxQH2B3ZlS52sS349rPGR9XOOoe8fFoKuiIllQDGi4ne+k13pXsDLVDOAXQE2OzHFlh05O
98Qm/aju8Cnwk66F343+1xs2sOrf/82fv2U5VT7Pr2d//PdN/iN9qMsfP+rrl/y/p1/966/+++0f
+c0//mXnpX5584dtWgf1cNf8KIf7H1UT1682vR/Z9Df/tz/85cfrv/I45D/+9evL9ySgIbiqy+Bb
/esfPzp8/9eviqFb0Gz916mFP3784SXhN68Dun9/2f8oX4Jq4Rd/vFT1v34VFOs3U0PP3UAwUIKQ
dOK+6H68/kiTfhMVHS1BU+JvKJAe/PpLmpW1z69J6m8y0RwCqqLORaqo/KzKmtefyfJvlgxLtiii
eKijoKT9+udH3v7OH/L73DMtf/z5l7RJbrMgrat//Yoq61ueERXtCsWwLD7DgkzFMieSlRNysZaY
uCRzQBeZ4TehEw5kpHexQN/VnSmoeQgCX6N6lCcjOO06EEx1mxqmsDcrAW6BoDKF23H0OlCNFhXv
Xdm2vLKd0NTmJmzSRthSq8gBRqYp5ZNKUkCXZVpb9Vc1jgO9JlZW1JtACOh6l40G7MZguJQRPDWp
rxt/FJqPYd4o/k899/roTuuF5iehfw0Up8I36w9dbIJDDchWDZeQwdG3XuR1UXyAi8SjektjenRT
lHl+0+bp8CHm+HUPSs9dSHGHUGFP6ceD5EHAMQCd7nWKcnD1XkOaNBXoTrWSyAUuH7dND3xJKYEo
u5US32W6WfUkdXPNsqVComAl1CK1/UQEuOOEeSiCPkv8TqRBmqCjEi/ipPVqEto8cmDbK2kMnZK2
KNLbghXQkZ5bNKYawlij55wm+Uez7yEcUIZ0dC9grYjBUete9znpjNY79pUIYtgVhFRwRFUw4G+R
Qa7sYCRIpENf8Kg98cioxHShO1o8/EkpUPKtdIDeoinR4uD2FOHKPIZ+IdCkT2Ov+NFGDy1g+Yid
VbrjDp3copEqUegZQtmg9ts2ip5f53FgVbeqCPcHEbxXuJtQ6ix9b8oNWLuQxJbmDNAK146Zo957
J6Vq3QBEjqxwJxiG721DrUPnmEhfcx0dQgLryuDGoz13NHvij6DSJ5BirOK39LJM2cFsaauLjW4k
qz+2EQU8eeJJ4jHolK+hNAKlbkrTvzOSOG+2Pli5l6yM5Xgf1zXEinqoCtRaKqPOwStXbX4pwBst
XvcmmYmNKIBBu0VfkLTRgLYMfTYxVWbIUahhZ7LW0vRglPTlR27YWXvddV3qJbE2fi+bRP9ODF4+
0L8J9KsYxVLb8pSbsA13fSHB8lgq2jdC3v5TrwrDi17EoU4zZikAh4tH/BCVZLLBzHqCuh+1rFUu
Y2HM6MYj3oyOQaJ76aM/jC7ZLMlqAIv7XqJvrTLKaAZ5fU7U16clKV3jJQ+gsdr7qSV+beOMZ4gQ
myeJeyTJrnOXJ5RCF69W0lgCvLCvj1k+dBat5JJaq46sj4pk4/fUGtgWAZcDDJ1g6VtV9hLBRjzs
vnt9M1VX4P0M9Fr6GIguryqHOc3pAk6irdo2LCt805dhN6R7fmH8BLVIgWppOWT+bW+1dbdLX9/w
+vU9x4cQaBlvgwTdl6qRzV2hlG19NU6ugCarTbhTXz0Eze1abys2kgD9Q9fDiq29ehQpiT+acTuF
cDoYChqKySfsywEdAbEUghy4QIHiiJd31LnSspAZl8DjDHK6TCkFV7XUH5NB68BFoAqDNjGBWnqZ
DN1AlxB+BnlX0uMSncJmNB5pXXeNfffqRsHP0Op7qqHW6OitrEGv+ep25Q2/fSA7OPljwe/eWd65
UbiFkJMWMY5woTqkLvvy0L26dnoR0pQnvbp8alHh/nnW5AoKr26hnCq4iJ5veoCOBZzkT5GbT7vX
ygSKdEZpxP21N0zOJsENjmfD7oqp6WqucusB1CuhS5PJl+2k0iseE8+gpScTCuGDJZbjuNWCqcXV
N4UkvFIn7zd5dYTFV6dY1IY4BS5SZ6NjyqlnPPQlJdF9VVi0mjWGqSWXwaujnSpVhtPtm0V2ocBf
hWzNq2MeaB5OevbqsLeGOI7htu7Tyt2O4yjLj5KfBRYgUZVoWKi1VLiXB6VTNr7qjf1F/xoekKka
8xvfI9/tmqAA9AG2AiEy/Y8UlwzSq2SQo+BC4n1IjuANuvH7UHsQ2YR5nGo7/zU0Caac915SpOxO
15OyPbSuYkj7oegCOhNU6IYAMAg1dUuv7z3lqiX/2hz5OELXSlFdC4eXnt/LCio/GLjdnv+uosrl
jm31HvyVWBtJcZOGYZ/tqnS09F1bT+Ez+MSWXFrbKv6tlxfEVHSBhqJ3SE2zhU+gK2Jlp1rFkGy9
qiSkHnEtKfNHGv+/aTa03MEMRL3bNAMIZMpBcB05kYXwqi/Mtt8qSpKodlgDnPgmyAXWEwQgaPRs
VHdKJuc9jBJhnTbKMYe0xre5chNkXbnxC1J8xTjQJWx1413U5qNyDMMatRS94bq8bELCgw1MRmp4
w5VXCneS69KRTVk0p7EWdA29Dbr3IxXcEvacCDTnBvzo57AZruM6vO7UDhXz0vDF6ioa+pSftoST
u9y1tE+4zjRhWF2s03M2iLK7rZRGGsHhuQLwDyHqHsFa9t62yg31KUsmdvowzIUUBFlcDI6pZ3p9
1ZmhhmYcXI4a5daau4PhAXXXwixof1iueQH/XAkfRFBFKdq8gcDRKaXU/9QS4m+5heiqy8yIx8LT
sv6r2luyuxPregDzl8DERnIpGMBUljmcJ2Jm0BdMWjB8yXKze/QakdtQ5TrMHE9UWEKxlKmhEciW
3dYUR7ZNlpBwdtTMpRzYZe7gXWdkiZq9OpZ9elSlLgQHTVD6WKKFBSRNyAMYbcYCiCFEm+y+iGxL
vel0TWuO5NE95adcWG65yzRQTA6xWAdPANTpabtREAUXd2bdRRb1BJ+9IMs9WfqKLc1VXcgGbBlJ
ojV7UwrxXeQ0zLa8T1Q6wizTDZgxEgJ0BN397khhkc7EsggianzIZYERUCwBfhijESAvVsLWu8/y
iJtBDrPG4HauqT0MRl7lxEWkpy6LQY2kXa2Y5CKLxAxgllWM+iXteRNo2BAoJ2/UQgL3qYEih+oO
9AG8GBWcShfVNCfOKCITeJ0bfgkqr2sADeQxdHpboYC8bBMZ4tBM/35ZPbiA+it3g3saVbuuM/Ps
th3BdgMjMTo6RtOuVG9KnDEwtiRIvOTaiPJeeqi4t9yEK46+lkc1SULruYVhm1btquPf0wV6Cuyy
K8LytqDm7oKvUKNmpwjVQM2iFbV4W5ZiM3La1SIBeJT6QBaikD3blWIKDRadGIAjzCEon8gwax4l
m0GigA2mm6YzUe2973VhADMkCWmBaufthHRoKMUCpkHXyutDlzZ5f+tWMUWPNMtqahulEMF9YEDn
tsHLhx9EmjLB28ZSPf8uhroSCY6UlaORvuSaoMNMGsE9ZmL2sxSjIXpO0nxAFcnPnCaUih4sX5mn
LzjiRbFv1UaDAEGK+q8dCkEGOHocsavM60kQhoYQZg9GR5FXrZBiJw+uZwLM+f4gUDTPpKD4lGgK
fYl6YBU+iKO2Hq9dbwDilAeUrOFcEms4pyAEIxEoaYnTdQmuWVf45NnHUmLdDSqAtGy4CgfIEBLF
OqoNQ7bHIBmrnUKXcmX7RhIEjhDGwdTwqEwd9CTzKHzV9Amy9jHdR0x+ZsdkTSHVGBSZRm4Wq9yI
qWTA2JPgxz+S/aohOComuNKY4B7BnKGRyw0bqcpu40GhR9KkT6WImuIbtYShBdmUhQjWFiay4qUh
m5+jOKCkQJQtBjujK7hAuwJ+RciB6rrYkChxg8uxAefxO3PgfxRiXwe0dVbZz/ptPP02Lv//LhCX
DXOi/P6fA/H7IPvl+49fji/pj6DMTkPxP371j1BcFX+zNB3lCthVSQUTdP8Viqvqb6YJd62oGIqm
aK8/+jMUl8XfDB3WOeCWBqhHKE1PQnHlNwUZJxklJ0uB/lsz/5NQfJaa0QjnDVVHBplEgSHrk6HT
QDyqmqBIPLOgOPm1wP1o+3qFl3XOLqlp/Lsonsq6CZWtpYszE3rU40BJJN003zxEcXcM5QAQK13P
IarZRvG9E7ujp0V7zufdyaIsJBqkGYX0H7YtQ0Tei7KwMeUhTvIMatSXZRl5lS3v+1tP39A+3t1D
QvID4dMvcOT8hHNBeaISd3He8HxaGbPB1IoI9bGT5Dl155iMtUH9taRNAoKw7DtAifMGZtyg08BO
DWgzBmSDHL5Z5fhZ1LwPYkXjWdTc1RntyuftyDNu0LkhfaaQhoRrQotROM3guKsPvOY2PZ+XyZNl
93b+Im+gLtgbTul0W0gP1shvF9bPgGVTJV0F7k6XZuS3cTbEFMJ1EOlNsO18CG8qdSdQXifRCR7M
tDOLXLBHFwEoQymhQaLbZ32xK8PaqS0SKWDPzk+INJGhnlDkvk6IhE4huUwYmpERf7ul6qgdyypy
S1u+02I7A5+yH50ETXiwyLuJ6CIj92IbR1Run9QP540vbStJMpgIqM/RT5odJa9ppWioALcQQ+jb
1m3cnVmgGXzeirRiRp8Nsa9V8g/JxJp5173IW4hFkE4xWG9grFBQN5/WKKjlNYuzfKBXu2LUE73Z
nS09uz+bfQF3An30Hwv70c12wR4hObv4jj91nL6gk2wmIdt5D9b3lbEvLu+UMzXIKOgIob5dXkhc
tTYn2rP7b+kjWZ1UBlFi6w6YuRc60Gvb/2Lu8n1+XNc5WjxrVIX/tK3MKayjouAsGMzCMUBD4sE8
KogtljdfATPY7kN7tMMRgRDtJbyLr4NPKyNfulJOrc/OGpCqfNTwQGzxaD3rL8N1gBAu7UN2d9U8
ttf6heCsiT7M6KZ/P0skmlVJtigRzPU4S1kqajHhmtR1Y+uPQKpLC2YW+lsg+yHpsIHQdNe19fb8
UBdHemJ2tsa1XuUSrcO00KkfzRA6lScq5udNLF5c5NeN6fEzaVh5u41oc1CpusEMR+Br9HS7Bx8F
+F0C7qnzhpbH8pchY8a2n3VCAcExZ7UP/UvXmtoEs7tYCFembPFYqJIBTTz/TQ3h7XhCv2wtoWel
BHj4yuahb3520Geq+o9Vdv/FTXFianYXBCSHiLGn22fvXaCjdwE95oV4sUqyv7hEmizK+D4438rs
lgPCU3bZdJHr19UWzMke1tfoUrnwjuKhJlEBExDvyy6lz3Plgp1G8O4JgbRXYzohw59zk7daZgT6
pGORCMNW6D5Y1c8cAvEW9VvXpWtkTeV0yQ0CdzO5m2jUmeb8Qh+Dqmm7PivtSXbM2FV78+Dt3cN0
uCexeQiqoLVZE8lZnF8UthEON0k1T+WkU9+rbtugoZpY2G4HYzedfwk4dwHOnfDx/BGYU+T/fo2c
WJodNiAPdAQBU2bHEK7qdCluiud2S3vEXgRCYA+ifd7i/NAhUSxbuqprJv+x3rmVcRaDs6aZys5I
fmWVBa8r0fXzeSPzN3FuZPYakN/Ne+ow1B7yW0F4Towv/7d/f7J/4hvTQM9OEXVuQS5eSf0S+M3K
3TTfAa8jsNDzoaioKvpcV6VG5CGMw7Gxo+xDUX6gB27TWRdddjw/kMXV+NvMXEplyHJJNdBjsstU
+VEpMOjp+ZFutpfzZuZXIKNRRFHG65IMBvT6ep/MV+v7SddmNGVHHq1VVuj4XFCRukHlat9pKyqw
r57t6R3xak3SkcwQiQ/VqS58ujqR5nNBDcydeDfJjZDJ+Bo67QYhALhzuqt2H9trr7E8kziB/J8R
ElxKr3oD78TF3Sb3M5JTLeeoPDQ/00fpCk/MzvapE13kO+obTrOb8pjpNtvViCU7/2DHvPmC2Z3R
x1ovlpIO+Snen6EddfeDNnxJmhVfZ2FjTkKPugmaBE96/pqhHqOLI9Vf0A79TR/rcHoY0FSLIanf
DNqo8xvn3fX7Oq8n5mYvjV+IvmpO85pyz25V23+eRGqJGA6TXxnDgrfLnMDJVkb5zo+f253NpinG
ZTiY2CV5DG/O9fScTnqTvrbTN+ou2VmOdDg/1sWZ1RREeai+GMA93m7bUC3LLjXD1qbYdjA6n97x
CLIZ5WDWKx7Wu1v/dXQG4ZCicz6w99ZUaVZ62YPDsY2HcaftpAsVaRSy8U6yC1YV3xYuY1obTZl4
HnkZcBpvjSm1pYFtEhvyJMDggBAk+cot9i6wnMajgLDFZyT40N6J5Pip0RvTeCa/p77JRUSM60u4
Qwi7AMI78Cs6IgQT9lr0NXe4fjcMZEQBMiKZxuyhkeFfqTtP+t1whU43xLAXyWpOZC6O+Xq9ADD5
y87swamHqgSuzBymV70jbJofvvMNWqGP+g6yC9t4PL8TF14F7k0U8mRkZjTqvm9XLBNKQSRzD09u
lgE5YFIhyUm0YMUVWNoYp2Zmg5LKLvFKmXiRZB0qATIUdKr++fxQlm1oJARFFbEcfebjo1YxtIZW
V2A+lDsFRKEFA9p5E/LS64ZH+peN2XtjAkWfSlVIYOzDWyjrntWjbCdbetLMj/g5tvlZ2gd77U5l
63+PUeRzt8rB30L2sV0/bYtb5fRrZotn5ZYqtSYFZnoq92DZ9sKHb/UWSDTqrUDn/skagt0QQSTJ
ImWOt1ulGuQ8k2Xmt0C45YAURXWgp6ZbsbK4IcliqZqF04h4yVsrndTgJNcqkZovg1OHsUAO6fIc
pHLFUXmXTZkO9JQv+9PSdEmfeCppRPN/PRqlDfHrrn0O7ot7ePGd/EqvdupTcAfpm4OwzTa7okUU
pCddsdxq8oV1a66MeXHnnnzJbGatxsyiUWwru5NNp9WhBheDtdd1yWs5He3sHTCSRtakZqCHFuYo
o1BvKpgAKPhC2teG7sb1oAJAOrDKgKrTXBFBZ37+7CwuLJA4yQDtDERutrB0ZGae3xENWHF/qfvB
52KEgEcqVhToFudy0o4mL8Ujoc7MlFFbBV3VcBi7QEI5y38ErfIPnm/NVHiIEF/SORBvd86g94rZ
QWwAqeo1JbWNGzYHv3zJJXfltVsaDFOFJSbOFLXZddPntULdH5o6LZe3GW0rGiSZ55flXeFhOgY6
YEbaVijAgPl6O5gRVHjMSSCAGpAOokOuPQKOh7A9V5tdk3X+y9BWUJCM8BqotOlo/SjerXzDtPnm
brxu8gmyZUic79mEVmM96r3LN5hfUnkzAfycYk/je6heBPvkoGwh/bn2L2nPrD6592tTMME5z5mf
h0b0zLrUQfGny52576/0l2vazejDtyUn2srb4EiG78HbZwf3AdqfDUltcSOhObMDz0BaYO2ilacp
fzcdvIQ4UeCBkQN8uySZVPDXA/oX9DvjYNzEj1Cxb/Wj+ZTCUCk/kfWFt/ZL56BikaC8Q7p/Q8b1
aKwcpUXPGIkNdrphqTyrs2WJIwUhIgi4uCFR8IGW51K6ELbmVY+W6TfZoRfwei20WbolTky+7taT
SxkQpI+qFVehW0IB538H12J3kLCsbLilg0V1EPSQKjLFc2nMxIrpTPYieIopTAQX2qf+wrKTg7SN
HNgE9ush29K4kKdTSfTgO7Ksb5fUjCyCKYMd7nn6TvA/o+600dTGWRnX0i1/YmYefQMQzGlUxgx8
0VthA/Pak7cPP6QIgK9VWVZG9Bomn6yUCV4afkWtgr7huztxMIBdCBthbaXenwVKuCwTstSUX6V5
SCFLNIKlMu5weIhvrx9TJ9mLN/G9jDK2azf/+WU4WTOJK3g/DGv+SIWRkYJlxBoSTLd0gG2nvGr2
CEnISubi/exZkx4ZSZIpvAbn/XY/DEM8VZtLkghDDn9kHGxjr/sSpM3F+R2xcJe8NTSdhJNlqruu
o6US+hm0x3b6NKJd8jJsfaRZw5ueTMmwg6VY3uCe2tpR3sAfu3qhzYXA8ePefsQ0GycfoVcwmVKk
b+yCjzBfYHcdd/DSbP1dmWzkJ28r2Eg7baeS5KqK5tpMz9y8slYUmi2wDWPLhr5piDSfxvDj+WmW
3h+8aYR0CqCqSs1Em40Q+IIkZw25EvGY3Oe7ZF9v9I37TJObvVY1Xx7Q36bmAwo7QZB9AVKiEBw/
YgHAV0Zr5e5fMzJzSXvL1dKkgg9F89NPpqjvhbA0EbXz17pe3r+9E/QD7AepbxgB1GliT7ZGn45p
UoTkC2HJmGS+YDIBiTYlKuAL/FR9k47yTt2ZO+tjdqOtJUemW/ftQwt2RFdJxMigOgiA3xoHfd91
sAZOxmFSgYxxl+/QcQgdGKedxlFs8TGHH2cj76iuUi5fudzeR5MWzcyAAqcNSKZtfgnkWSO2Pmz5
qYq4HIRrtfplRAFgcANHqT6f36LvnzyMaVNTC6gIhWrD27FGZNYqS2JF/fHSH0K4Ztfu6qU9c2ph
9sb5Gth7nb4KOFzVC1rRtnUz2mlibM8PZPE2ObEz9xEisPZDXjCStAiFGt6oUrkchgY0OMx8+zEV
IabMReR29MB0RqLJiQ87/d4VJVwOoolcmya1V00oQ7zexZD7mIP1yqlXdQegY1G6sswLWeo3U/96
eZzs8U5UsmwAYowflW3IY17Tf27DKeToz7Af2ese5MpKvCYFTwyquVKjBynwuiSUwsMBJL53iOt4
xd1YCKGngeGyE5qIaAjPDq9CA7LUSKw4kvDyhpb8Q8rVl18ke+06fkC68AfKhNTi/YsaP9l6tDIO
Um6vqcS/ek/zc3z6HfJsb4dKJDRB2HGO3TvvIjnWX2MHKaw9kqcAWuEA3lr79h5pzuqBoq+2Mg+L
tz84JlTPVaIoae7dRXpKd5MRIHnniHZ2L13STrqHCP9m/S1dPMZ/m5p7eFmjxh70Ap1tBeIT2dat
OeoP5w/YoompZofjL4Kcm92KqZx1GfB0ClITXS0cRsGw8rosH+ETE7M3DNA9JDjh5H+XG2X8oNqF
7W1h7fsCpfu23ia3agz59QZZWtDWq4CKhVIDCDv2LJzXGulca2a+0gG2Z5rb2MqD9W1K4ClfU+oM
0l79Bh3MBvpCW7wsvp6f1oVUPFaJ400SaLoJRuXtLq2yLIllmDps/yo/6LZy4R4mL6H9qF6sp6uX
Lp031marCCFlCtiVssbk+NXBNt21F2q6K7fyLrxM8k2y+xlfm+LK5bywd6bGSUXWOA+kymcnsZKa
MGmTuIVg4wukxqO6khFZeLHBRio0J5ukBxEun80hPbhWSYu/Dbv91ZSF74+IRF2YK8mqaQPMLhSK
uvhsEuAmU1Vmw1BLvc3JCbQQcEj7SPg+wN+nV4dW+Hl+TyxOF7enNrWLThCYt8ORPYi7Alh+qHkV
cM19EfwV/395051YmDlynmmEPZ3jnLQjIk+7Yl9ejHfJQbMjpHHWVNKXDxZYWer+rJI2j6tj1R30
eCRzoe6TDxkCotRmpMGGNMkhX3Dnb42DdBAOa9HU4q4wRbaENmGS5+c5FeuyhRyKSqV0h9hClj82
/cFPb63itu8u6UffnF+2haQZAzwxOJvVkaRa1Po563ZlHrPjdHUI+/E6Xa02L+Rg3lqauW1WX6pt
HU6lwl3rDC8o1P4RXEDVcKSpbPVyXNySbHlg2BPsR5sNrTC8yC9kDPra9wFFZHlcrfSumZiNCbJL
CMpybn/3On40j8OP7Al5s+vOgfj7JaLGG61cvYv7A4wAqARynHR0vz1muSVm9ElNjjaPnt0CB3OS
SPC3Qy3Hl5QW4CHVMunOrPX6vqkC4W5luywO+MT+zDMutHzsWpdjXj63O/lnze0/fiovIHqSIUe1
wy1qASupjAUXEPwr4Q0lUnAR82XsEAVx88DEZCTeDE31Las9GiULukDOD25pbKeGZnMr0UXnBqNO
pAg7zs7rIsmR4Nc+b+Qd6JMMwpvhzGYQnhrVbKB3tMMAIZ0a6PA365u4TR3cBlvb6w/w1FfP8nPy
fUplwO/xT6aTB4fvMAgYpw6F0zDV88TSQimBLSt9jmF3jr1naS2jtuRG6hLPABgg8IPiHM1iVQZd
ACLutEoWOue9jq6KA3Dt7T8cD0VscDM8c8D+344HFiFfLz00HEN6e9z8vqs+w4WysjWWkk/6VCr/
08oswPWhVcyQ6sHKlY78XOpvBDu9sBLSTgg4hTa6vVty6HbzlUT/Tr+ntw6xOoDy53fP4lkg4pV0
+kRwvWafkXe6Sgc3g00ampfgEs98xK53540s3TGKRZMKyV2DytDs3oQywa+VEK85PqBif1FfTBFA
eFyNdaaPnbsmbA5oK0Rd1+RXgMRJbJfXhq8H0ObYxg2CCE62N7aIn23Qm7Gn53Vt4y8+6aQpNUsS
SVdaczS96rtDLQqoP5jX6hEZm+SiABSJ4JN2bez1XXUT36VPzaW/Pz+d8nSi3o/zb7sz/xXmnRwq
Zzj+hqO7F+/6524rOVNFlh7E6X/tQM04yt67Da78+8mdmVLCU5l9DfA1Ldy5D5kd/Rbi8HIouLwh
7d7T8W+r1vdQT2xBorWDTsXz417aq6fTPdtGUTOKYVzheVolMmOKXBwncj87Mr3VZ3hthmc3tyLG
WupPO6l+jg/euE2/+1DOINJ6UI5m6bQ/FXu6fP7zajeg0JMNNbvKoS/p6OXGrAW21xiQ/kNl+j+f
RPJ5pijJFIF1ZRYl5OQqLQgKSePXtAiEChztCdQ/H3Qd2orzpl7rHPPtcWprlgORS8hwJTgaSe7I
SBc60i7ZVk8qTQnpjXnIt+ozMi439c9+ywZ1oMVem8+lHXP6AfLbq1yHKqwtQwZbhspzEaWf4eB4
Uox2JWZfeudPzcwuUUulZ3+EYNLOaXnVGUb+cH4m1wxMPz+52AAOsGyofxFoTWQnKNe1j+ctLM4U
1RYSNa+tALOZguOkr9oB11YGpEpeFyZMRc2+xiH6QP83S7PJyrOwg5p5SjAowcZFXHtsX+p/dFdM
7V6Uiqa2r3kuqGxR5qtZfbs2oOxOY2Q1aBUHkHB+MIuphFM7sy0uiYxC07gB0ZBKD+q2uK4RCfne
HuVvip05/tG1vZviYsXq4n44Gd1stcJMqcu8YD+EBxzmPTKsn6f2sRZNU0feGT9o1V55cxb3x4nF
2aoVNW6ZlnD39pF4IU901vlOSdaCxzUrs32u+qkqlVNiJvVR/UZDnjaOTf1/Hcv0FSenyYAhsghU
rCRw8cUN+rmaDj/8yqWwmF443Rqzx7FvazFTyumm3RvP3bV7QLjz2G5LGh7T67WXeG3mZm9jqKKf
0k/lmmp0YxQ0059aNnxMjHxc2fHLhlSIt3CNCRln70fQeGnbTGmMOv0cdCp17fs8+XZ+f6/ZmB0q
F+klLy142utCuAiH/Gs7iDsIIVcKzUveC4klQ6b0A77zFdF4sg9cNdT8PObsGsbXPkLTJZaRgE32
PUQYKMX9k4kzyZpNIEGdaujbXdcBqWiKlonLxdukuwuNS0NaqRguYDAtnazcnzas2eKohC4IHnBK
hQdp59s5brC4jW/Uz+Z34yl4gome4ELaes8o1F4bh6knajhqTrszP6zdUYtrePIpszWEGkjSxEGh
6ispF0GJeEmr1wSHifR0frMspoFOBz27DGFxbxKzR3fJvaaFeBvRZDCpPpN1mhBIymE9Sb64cU7G
NrsM2xwZshohKzsKyr0v7H0IKCCzdPrm2+CulQ4X7/oTY7M7sY8HmhpMKmRwkiDC8wDrqrMyg9P3
vvPTTkxMa3lyEDw5AuecU2iutlkK5ifeIfrlVI3t3sg7ELPXa1HnAlT97Uad3Y3QVPpFITCo8NBe
URWFPiDYREdri2IjiBwHApHd4CBAvBqy/A+mNTC0xKLqu4g3jDMtFDoybMZDtvmi2tFx2jPmZ0jh
wAdrT+HxwXPWymDLp+Fvo7NFHKOJrmlKNce69bHLhEtdlpG86d2VS2Yp0gY189fgZivJv+oF1B8m
hLyyawhG0a68ki/WoDPLB+BvM7Pla+FpaIOBI1flqN9pubrTVIQGA+MqGMwvsSiuwQGW588SgaOR
paTj8e0OTbPGFBQEFYAZ13ulQg4NkkEX/a3zJ2HNzOzSCiVoFX2LF6Gt6p9JL6sIXKbXDGeFfGEx
goeD46/xzO4s6L39KpW5qOU76XmCVpQH756Onl17mT9ET9Kn9jKwkeU8dAeYmeEvvvII49378Eu1
8mYsuyknnzK7zPxaqkDATo8tBVq09Rzp0ncm7JOyje/WADqLlxmu4sQ/AgfCHNsldGVQGA3nPsvC
b3Tc7dNQWnGOF4/AiYnZUavaZBj6dnoD2/C5jkg3DbDaBAUkWBlQRt1yZHR44Llasbs8kSeGZ2ev
Lss+hExzutPMvbpF1vkKgaSNR78B9D0rO3VtImcnsKoCHHEFY57YHEQvPhrBGipmMXw3YD0Bh6eC
AbJmSZAuaNtIVjgNqbVBJ8sRnps9LJ/g0fQrUGl7705GdnNfOSPB4g8NOqbLf4IDek3C0gBMZgQC
nLcHH6Zjr5hcJ9sIxW1IigCtm43Y51tXgMPD/3n+/C+Gc1PO909zs3NpdUEQl9DATsQV+BLJFhHs
HRrN4KzK/f/uQZpWav74krEE6jX1TpEdfTtCVTFKKg/4hVqpACe4bhoF9gJvY3hrEM6lkwG+SaF1
ZKL3FWeWfL2GD7Xvphg/3eWDcdeaKIl0wdYof0AN7YgCejWr7tnSW3FqdbaL4jG3KHsyvmoLkkho
Nt79dH8/4C4lm0qxOwe5be+zZxc3gQMb5vkVfS2rvpvek0HP3O5WZG7Bv0w4tgn2a+2Em+BiIvKZ
+v3oDELAz+4vo6PviLSz01yS7ZBaekpu/Q/5PQzvF2uR2mLW2ABFS80NjqZ3Tc1V38YRhIxkxaAO
+lYe8l1m9+KGRuDI7u8MGnUnrOknYxK9XpmNReeHpkoFuDVBD11tbzebbEZBEcFcy2VvJlv9pwHt
jE9es72c4Bbyc/kyPFQP3JfO+WVYelhP7c42gdwBEB1zakT6WNxEQwnnMUy9vvV43szSrXhqZrbY
I6WoFiESruCm2EVjuTWt3XkLi9HGiYk5nVEPWUEnGeorLrJ0+ufoBQ2Vi+nFlIVd9Fg91vs1EqPF
WtGpzdklGCDVDoUfsVR8xa20t25k1ADACLuO8mH8IN0FB+RPvIP8nG7Ta4q4z9/z/RqOYHEFYSyg
2RlQmzTvt+nCEqkAKLBtBc12JECcWPGexHat0Le4gidmZt6IXpUkwNHqsn3IAvMqegmVeAUns4Sw
mgqJfw1l+oaTcEfqdckYS6ZzKDfhY7Fttt4FvrKTXgrEHxrc2hSeZSci+lh7tpdnEVCwqMDsRQ36
relWC7gNEda13SrY6GWCLP3HofrPGwWnDuO/rcycg6jO4QaUmMQCOqlyoAUm+fmPkjS0aMvQy9GC
oCizoZQjQb2QaZ3t9clVJqDSHvd3pmk65w/c4oydmJmNRWyNqsZhoxkl8e9R8PoiVfmP1BtWzvWC
GTY1Beypn8wCq/h2YUYo7LIxVwBJwrZZ+5dSoj1YireCnVp4gRHdBvGOQBEx2ryZqwkSzxcU5ux3
ZhrKda+OxVqCc5qT2Zt3amYeLckqci4+3MNoB/Psep9SKYOXD9r7PzQS3kgkvOHhXzE0mzXLS8nm
t4zH0O774FGsoNdcSaMuLszfUza/dxppgKa+ZixBeIF8M20gmwhJs/ObbMFHYcKm7jpAj7oyh3VW
kUZAJmEE/ZWdOxqftK6pN7BZ7SIk12xlDL6eN7i8Qn8bnO3q0JPGiDOFDhTyWTeBKMXbpPEKGx5Q
3xbVsjqct7c8i3/bm737XlWgyOarzGJ0kXkIOP4/zr5rSVYc2vKLiBAeXoVNV1nevRDlDlYgvPn6
WfTcOyeLYorofm1TO4W2pK2tZQjNyBbFai0I+AogfULlQAZt4PsaEidGEokhCMkLByrGthaAKkn+
fdcW6gl/oyyGUhdGCU4kojSVclIn3AgCGKG3yd6U3VDZuKivXQi+RVsULvFgslyCELQVwjnzCnjf
Ayh/buNLcNVraQ+xiM4b/XLjUr5yCkJJAYloinhWAZjh+5eEP5nSiBxRI1k8DjDUrqQtTMbaZF2G
WHzGQQVPJk5M4E+a8pSnD3AquO+zjblaHQd4fSDR6oBjLCUUlEhQc+jsA5GtlwelhiMb2dILWSvI
Zo00dPPgDEPEJSs+LUwyNQH2IO0EIctHcLdswVJoeF/s4BOFy/dmAT/P+XJ7vYy4mJ0AJolJzjQc
SafqqFjiTgOwvtjPLRvlY3JQSZ9NDz5dm2CdNVLBt7EuJg26fykXW0QO38RnwL0GO7vmu8qdK5ja
k5wEj4A67PCs+gPE/Pg68ZVDBNzHJvJlDvTbJ1gsC1hhKo0aI3tqJxQcqXlnsZWib2w63Md7GpA+
02s02NIRem+2tHGKri7KywlYlPkCK1GjdvgM0Q6QgrfUhwu0VdvVAS9slmrJD0D7bJQha0Xj5adf
vnupQ1sW44CYs7I4lZxZgEdFc0C35H2FjjUgRlch4Iq9v1UzrmHfdEAzgYpHWaf+0H2oEzw1mBob
oMw3Pajh8Nnp4+3Y8JtW6l7IILmwInBDc3K5rO9FvtVQm9P5x1xfhF+kuynFDcTnB9jGlB9TsOtb
ONtGMOfeKMtXU+oizCK3Q5UVRlSG0DpvcBsVrwcRymsNhGIh1Dpo9cZ8rm5/F9EWCTw28MYMlQyK
pBUMDYpDkcCW29xo0m0NaZGnfNJg2p6ng8VgaKo0gRNPLS2lr4iYXqmW7u9n/Opm+3dIywzV0RYP
lAkfMDfk1z6As7K89bywFgIsTtBCUPZD4EH6fi41MPqI4mIuxoZ3ow4s6Nt6vw9ibV4uIyzuf5PR
8k6AhYYlw2GeVQ/FeBeob/8hBigYYBEb6GwuX0lTA7ZEFUEMpg24VmS0UPLZAXujqPzxsdBlkQwo
veEox+daisKUjRxqhlDBv57d8eFDqbfwVT9FbhBBJRiBMhPMJGNRfmetWkGQBBsDvO3bP5Od24Mv
7eSats94twNV/1/3VxYBF/OvKxVM5qCrb+VTSXseWq3xr1UOEAKvubgczSKhP4ifehRHasgxpkIi
cN5u7KkHj3HrpfxHmi2izHN30QKAFQlTMiMfLAKUeSec+0mEk9jGjrYexDRkgFHhzLIkPkdNZQDM
j6F0yRHOnq2aUD1LN7Ls57PDP0P5G2WxPatF2MJmhQ84DPlulvuFQQgofRUQdf9Bq2ERbLFJp7zr
4fw6b5swuFZPqf6RbJ0DP6orhADlR5GAjAYddwmq5QpTkzwtsTKrAbbORQb/tkmXjworYvgYJ9O4
EwYiQqwHuPZ/uTEsQs8TepEVTEh6EqcVcs8gFOYxFHx2GMqr/yUMWuLwwpsb00vvuioo8ohozWBl
YuWTWIzgLpI/JUq5cXlZyz9sPxDPQEMDYv+L4USzZmsYIE5ZH0X9VkjujC1nxh+1Ab4YtEJmdr8u
ocJf5ENrwFQ07DBZ1aS/haw8wm0kb+BpFCnlxsmwEgpaFzPQA+1HgGgWJ3Zs5ixiAdzrIljz0UbW
/aJhD3WUeZWQb8T62XGFrsvcCpj1buGUsKSfF3ArVUQ4k6LjKlOVwp/EboHgAr7PEkKq2aqH19Gr
4G5+3gMHwQsbus1TXJk/tFpBNwJra4X/r6V6X0saRpxA6qtpDzEe2aaNka7GAJYLCjbAJenLCQR+
zZyEOUfS1jiYOnTajfa61Cbn95W1NnlQd0F/DRCEGWH6fWUN42DCExph4BhGh/RFKD6IfitGX7+H
WRvNZZhFjqRm1Y/aiGlrIC2tkVdZ3bfpv9buRW5cBllUdVMZ1k0gI+f7AibozWPVvsHDcGNb3xjJ
EqY9RT1jXYOtCN5Zjs5umAjV7OLu98+1UqFcjkRe1A9pjhZ5GKOyL5sQRjhx3Et3oiJUGzn284o+
fzEJvB1AT3BFX7YBUhaygWhorI778c/oyOAqpCVFq/1GuCnvwUpy5X+rao6Fix0WjiQE4GgVZO3v
CSeDRsRVAAEsiSd3lTJRs2SvojFsDG3lsPoWZvEFUQaJtTDntRwxqkVfgpL6aj9B4LOkjfkmyXyj
kffz7rsY2KIEU4baLCAThwWLuvWtuh5PkIipISWQXfED8Cr3OXw4UdL8l3y8+J6Lupw1eVlkDGGZ
2lEeXZmom4Lm5vd8nFfOt5vmYmyLqqzlhEF2EEH0cqdPeAStZnm3fZy8ZxUsuLLEyustOPpa/YQp
BLQZ7Xg0/5cqSglc7NpWQtBZ2jw8lHu8h98GPjLTlZ5gDvL7EOeN7ucQ/1+05SUtz7SyDeJ5h+rA
/Q3vAaalhvQmk5Y26lafZHV9/x3aUtp/aoFzY4zgSv0onFV3PBUPzSE7DHvTkx/RmXlJn34f3equ
dRFwkZydFsoVuiSDJWQGzeGI3L4H/b+mAf2TJX8/4SIVJ72G/xZQkdaUtHYUXeENAm4u0UaRtp6L
0PAAWAlk32UFUJq12QUKogDNs5+lO1oX1iHeFpJu/Yv9DbNI+YLjyITnI9ZVgzZd6ra9brPE/X1a
1pPub5D5R1zUtRIZOUx1sUu1tUxTMnsI3zdGb7fRQQtffo+1etKjZpmlAUwCCbnvsdTELKouxHfT
xtnwMqsfc8CpDTG29CzaSPB/vFR+rKaLYIt80/EgDbcyHCz5saxphZPETx3mZWc85J6L+zqhqUdr
u9wVNlgZt0lJISG01RpcnUJYYGl4NUQZvNR1gDFu0ENIBvUA6KlsfO6Vr6H3f/+qqyv5IsYi5wtB
jWGuO+HeNZU7MgAlNJgbt9X/z8eEDD6RYfDww84iClQjGwQd60rTslsZnSvYCLOiKY6FFAXNgxSG
46tZwI1vYNL4bkAF6yGp4b+yq8asT7y21ADwkFnZmXbDYENKoZop7GFKDZ/LEnazaIM1lT8wLh1x
MguRXSimvjeVoNh4M1z9WlAixlOeBgGJpXbVWJiRpBT4WgmqmjC6NdjGQbV+Cl9EmFfBxYqqiryK
KoLSvHkeM9rdz68OJl4dgB+Kd8QNwQ6E/IDzexL8RO/MOx+QWzivZIhO6ovNYlKKhmNYWMfqzKar
7Jn1ybwPptjjNdoMf/pjf04c86XdVIVcLXQuQi+2EEPuILvZY6VlkN4GZsoT3w3Alp6yQ3kUrcwf
TuNBv85Ca5uP/RMwNQ97RkqhJyARkLm+f+xeqkKz7DHs0tHPhgevCT8+xfvYi94MSNIkTnuovC1c
7Mqqhlg73PUUfVY/W9asJRxUyySFPlQACWAxU30Yx1+XobKxNa+k6qyigo0D3Uj1h6piEGUq1MfT
EXV+8qBn/KE1s41kXQsh4zkW8pqQ5/6B+WIduoQ6DHpxR0/hZPLV/muqBzTZLwMsbl1SLOcgY9f4
VApov8NrmL2xfKPuXZsOFO34UKBaKz8UtsW8S0G0HkarjSV41vswsrWy5HNjga0cXsZllMVIQhaT
OtYwktrJd+xWeptZdR/R/KwE/1AggoIraMPYv0fdGtpciVzsJTxmksT1OWjxGfFdrkNXr91oBf0U
iZjnCLR4oLeg7gTV5O9B4DSfBWgnjNYMg4z93G3fZsc9goZG4cHtmj1L5+hWtkq3APxv2HJ/Wh3j
Rfg5Ry/GGMIMOoD0xWhJ8Fjvk4Ka/JNs5chKmYOVNF8ygXAEAmFx58P7HBMLDTlYVQU48I1wKqYr
eMYySGn1cPaBmPPGsfxTXQ2f9TLkotoJQkkPzKkYLdNPdqx2Q18+pFB4U+47B965FGRQE5QrQNlu
AChRN/J1/mqL8udb9MXGqElc0GIR0eXKzAHMKx7T0NjInK0Yi8TJtGgKWMFGi+i6A2EfR97qYK/l
BuReNaiEwooDxIDvuZEkRqPIjYBTrbgmo0LHhFnNJm9xbWlfRlmMQ89USRZkPlpJf4hRGKryK1Ee
q34D8bBybcCU/B3MItF1PScVVxDmfxFesjdDx7d4FGtPP4gDox3oy4iwkpzXwsWCEvI+4IMRjVbj
ogul7VuvsLSdekoyanrwNXTl/7AB4/xFUY89GI4pi4G1tVLzrJVRZSiSBwPWUxyhN6qQjXT7STqY
V9RFnDlbLgY29lJDxgAfsHOT6/pJ3v1f3cLaSm/ikkLuWgDAotglfswp8f/8B4HIxQ9YlHZmSNQ2
KGLczvOU0RbXJprz4FR08u3v+/4/eKgfyxcAynkCcTmTF3NoiONQ1BxD7S1uS16+0++qo2G1wBZE
lnwYdiVE3NKjvB/25U54nRxmdw50/7wtJ7vVNX7xQ5bHHiQxTXNChWDoxGqSu8l4/n2oa5Ur3EZx
mUZDDqXrsiKvkD54DUM11bm9I7u5C5pks6u98GE4cGeyiD2gkT5Q80Vzfg+9Pra/kRfTKYE6nMHA
BR8ZGse8hKDO1spYjYC+tgznHVQoSyn4GEa7eihkONsgFVI8yP2WY6y8tqmggoKx5ywciHej72si
mOApFPEJWqXQox7Vexx0TlxfQRLcSgiQ2HFrl0FB1a7ZtYWj1MwVumtJINRIMr+sH1o9gun45JaK
fG4k7o9jSNXpzIOvYYhxWr6jVXooNJGy9t7oX8peu4tAToAGim1W56hN6Zhf5+nTWLVoIdxNzcfv
c7Q+vvl6C9Dy/Pz7fXy9Jk7YEZB/szTeLO7UuvH1No5+baLg86ECKKZghzaWn3GA4F8voYYU2sRR
qtIu1Y1Nci0C1LZkaLjAuhPtxO8DIZnYlk3RjhaYp25Q57e9uXUvWTvHoOU3O1MYKxDi0AyLsQEY
30rzTzjX0xKKOwV8J8uNdsDarQuigZCAns1mMC2L3WkSOJv6ECXbXDGKdhXQ3J2eDFBzYQZwM9qJ
D98Jh2xBy9aqgcuwi1zITPBKAxVhS+m+xVIShwdD37gRrcbAJRqSVKg5cJv4Pk2BXqVpT+YY0FDV
IYrYPJN8oxBYj6EiC1Rw/SEs/T1GJjXqGA6IUZRXmnI9xCep2kCJroYwgFiHlcuMDVsUn1lWazVe
u0YrxpWBa58RQCbAWv6+NtdaHQbeQQnM4iH68MPTz8TjTacquDlA9shOONhTot9RoKMfq9yRZ6oE
gyzh1qVobSUBAIKbvyzOirCLz9fxus0nHZ8PfSPKwHyPx60+8pxJy+P3MsQi05SeSygFECIQ5BI8
uMKvRADbUlLtg1E+c1n6qKutvXwr6CL1mqY3mqrBnI1wJok7bhX6SGPAsWPxWlVyL6lff5+/tSSB
AzreXuEjDAm2xYccmSHkYj5vSfxeGl5E/iiLz7+HWJ2rixCLDxkoyv8Anbj8h7Grqd3CZazteWhI
wugHb4gQd5vHeFETGkNeCVmAFGRUyOAaUHKqm8eNTWG1pNbBwwTi2gAVcxklLsU+Tks8y9QOcOsl
hdtyBK9DwFltkOIiOm46CK8mw0XERW2iw9hDDEdkYBS9dWpNzeGPCSmEeCxpMtzI/f3v87T6GS/C
LVJBkKS8NGB0ZU36e06+xAFmkpVTbxwcq60GcI9knBsyhMaURZhRUeSQNxiV5Cl7YimP6Vu3Az4Z
MtYzWVjeqxkNXB0I6eA938RIr73ngVr5N/wiGw2hBFdubqfMrgkzu7P46mgJWSSQ4x42pfjmy+ly
E7mMtljPgdEXWsIx2NqJrufeKHmMdrODx7RDT9g1kEAQ+r/SH4IzUWCJFLpbB+ZPeDB2qYufsGT7
QDobKz9H3qoURq8AwIdojRbHyM9et5iIq/2Oy1iLI0drE1mZCgxX8bojtyeQLGluz73v2hbgpgM6
BAi9FS3dbeWOtW3GgEItlHfhDgp0zvddgLWTGIP2jm4HM6jZTHSCZdvvK2Rts5yp3+gzw8bvx62a
pGFetSoKUVn9yvlTIV1lw8byWFvzlyEW6dnKZt2Y0zjCirF6yLX0MKRwyjSmmyZtXtpG2qFs3Ai5
tu4vQy5yVOejKfQjEkQUXmXhLMf3uvHcb2GDN6IsibFo2jIuZGS0OGiV1aTafZBZJQO7+r8caRfj
WdY9gSgLTC1QAtcMj37JfR7cVeHu90xYTba/mbBEOo+1IE5DjGnCdvIeBuxp1Lf2jrVkA/hPhYed
gkaOstj9axF6Xflc4vAucoPsURShvTH19u8DWQPfoP78G2axHXejCTBRhTDBKYQy6bG6n5vaml3b
LKDRIThsd7TXPh7OGVgAAnQIKfDFSiWt2ucyR8KhOLZI9m5w/h8W6mWE+RdcVAS8kyNFKZFsJHgq
qgehBblR8X//clujWFQdYpqGvJeRAkH9ntRXCt/4+z/ZPHiRQatwlrSB15WypDaWuSqMmoQA0Nje
6+f2bfoY/6jPk11bCVxTbWBCqpAmj5MFTwL5YXDg8Yy+HorEja/5c6TzD4EcErwD5lxcpIioxJXM
evQXCv4HDzAgJm+hKX5uDvBQBKYbNDD46WrL21CDC4Qpj+VkQXzvQBpIZBq6nUolTGdq+m+nbdY/
A1Rp9rDDnWWRfD3gHHqAbglsFpgVAzlZkI3n5bXBQDgV6tBAOaAfs/hcE/ZTLc8kdK2Eno6hZmW4
fyUCiIHJlmDD2szgNgwUtDF78S0R/qRKog6wWjim85dUPNTt3e8fa6VawtfS8bVBMgSOd8mFgDmA
OdXzxOTH5ijbk899cS9aM3o89zaZcz+rJURDUQveuAGW7XJutJynwSADkZk+QjDZnfwUOte6N8EN
frteWClWvkdbbBJDX4F9aHQTxC6AoaQNhIPROrY6mvvGGTHtaY+eqjs2FAY8m+rQq1kC9y40UfDg
hle3xRYF/ypJyOrJgqTaKD8x4yCwQ13k/37tIi1g14KyCKaYy0cvOZdbbvYyBkkqyronrdsA2ayM
41uARcknGj36ZgANWUXIbFF9kHSYpYu7RNgUXV7Jjm+R5n9/samPrVrnSqNgKM/yc7MDqc+Rb5QP
YoPF6W6x6n6evhKCoWkiz6R/MDS+B2uVmNVylRGr5B+89QFxoaOxUXhJq0GUmf+BnQgik/O3vRiR
VBojHBo1fLs/zRG2LHag0uAEsVGHXaHFjz545xvQM3Ijv6hgJErnlWBCdSLevCZs/JTlmaxN8qSG
0zBZtU52uQyX1iK1u8L9fT9ZTZa/A14S6YcuLFFZYwpNltiVCPwVAQ9VNMGmeP890k+tS0Aa8Bz1
v992Sa+K1Fwyq0SFub07xFS5BU7/LJyH53j4H1gMuYOQ/h7QGDdwwSYBUp88M2ZBSG02i7d//znz
nv/9Hvj91yzK+kgX1CZKxcnK1ACq3T0ejgSaDnvWR0dT2GJ+bUymuajohzCHUB2ZJisNcFERSlqM
qj3UxsZsAqL9e6QfOGpTjzCbrCIwq1PvQwEiUVJJ6BQNp4yVjcXkRqYZr+8rI/ZrOTtpsjRQhcEQ
UVGHm57pxzYT/TLgp6wEeKeq74Yg242SdG+aMDiJEpOC7+llEzuBoPAwhIOfR9FLqaScVqpxKJRG
cqOB+SDAnTiP7LyS8dIxmjQixI65RgGc8QKJvEtF9RygtWtFEnjJJhHsqelam5ST6BYCv5OqQLIm
MXXlsfMmMrn1VN3p2pQ5YVLlsL4kLgv6u0E0b2oN0tTFmO+LVn0Wjfke0yGHc/BMQE6R7E5np7jH
NYcnUJSW+0w/QQeDnAVV2dVyD8NChl9KlOKJ1cJeaJhAwym6IUzey1GKfwM0ZCtKzvzkNrL+GEYp
t7Qy4RbLmaPkhluW+V6T870QS70lDd0ZChEHoDhfm2ZK7EIy3ttcuKlj8TaFvjod2vZBkZOXJk12
LWncMioO0Au6ykleWrxCD2Q0b1vJCJyqCHaMxMdJUCOrigRuKX33INbdJ4ukz0YWPtuI3wZmfTNI
xTHOBZAIK+L3ZuiLzeSO+tQ9wgjwWipUieaTeF2mGqNlFAi2SkCiiw3xCqfRHti4p1YL8LZXpzos
QfrChgHSM4mnV80sb5KIV05KmAbr7vqeD7k3CYB4R1JPPFZ01yMHd1XUm+cJMNUg0KicwFpB6R/K
NvaMbLoySJPSGpIwXOZ38MeFmpSs3qgdVDXhJ9haAxslF6ixB5i8Moobf+lkafFJiPEF7N5JVWAt
G2pkoKJkHsZIrOmUVuekr3dF3Td479KdEV4DTh50V13a7cw+9MF8vYdXq6sJ1S3hjauU3VEI0hNM
wL2mm+5jmaBcV3uvqBSIeeVVYkWhaVA8NXh1PmUULxEVjWLtFi8rDh6jDCAih+uYlS5saO0AW6fP
iumO8+EGL3JPJAx9nsPyW2syIEvj+jXRjTO8PA4tl/dh37p5N03HgJuCpYfjXdqVRyI2e1Vhx1LS
cYXo0odoSEM8Eqn4J/DFIFFNk0ZCGRRxF//fY12nV0o22l2W73Kjv4+GwXQHMw5pDj8H2qTBZxHp
N5lUGU6j1kfgTV7MQbLzZLxuY+XV5MGdruZUjjjMI7vWVQL2livGp8YjncaVcdtN+lU6oFKWxXxw
mFKFnp4kEx0a1SvT5Mhk+HvlZhzTPIpvMKUuaesrwLB2oqqf6yk8V4KAJwbWeIYyvStp8t41eBWf
tEOb1CMNmfRU8/wqUVuY/g1uKCfHWg1jGsrqcx0JH12tf06sfNGhcjFgCmhARrcr4pugVQ9dpKSQ
7a88ISKOXia+ZvBjaOQKbU043imCX03ZXQW/IJphaVOjzABBSKfPTBmOitm/drmgW53afQoGDlU4
w0PMbqp3dVaYllxKJjVD7dBoGuwWh9GVps42pfB9TBJvVEzYck63VYjNiHSaTAOzvE1D7SupTXho
8OozQTqPRbircry/ij3k8mGFFku71GS7VkUpOya70LzvRa2wskZQ4OLCzrKWW2Km3NQ88s2ycOJY
dGHI4cIPyY4mQmvIyhVAm/ccDpT6YE+CDgGQ9pTHr1PQn8tas1SpcNNKcyRklliXZzUbaGHoXpkM
fik3Vo2PVsHUusF/XnROrepYTK0zGb4sPYwRf0wF3CJKyFIM5k4MFLCrcegKL2MPlUjgAG5z+U03
UzS8K/jeKJKfYiryqHpIJ0hHpGdSKx9QPduFgHSXBbAtIcZYmjhQi2bXlclJCYAhC/PkxcSZnpRn
3VR3Ud3cSw3U8AfJyRrDj5rkNokhacz5QYQfsKZnniRjD2haWgfCQ5YzNwa7tKjTmjL9XjBquwVT
SBxOKQC0VdlTtDYoEs4NDSgBdVyhEwErfWxspTH3bIxs7NfuGOgej9tTVL+2KdslFXOzFPYGUWpN
+bHuJ08QxX2gg1cSybsCODAjg1IG0axeU51Qvi/IWyLltzqs3TV93EfRK5Nrr0gg79bUByZHQDq2
HqlzOxUBjao5HaDplXEG1yBOBfEWKvM7NYWBqEBsHUoos+VGLyq2qQ2Ax/bcSZlJReOcKyXgD4Hb
hTLaJW8cxzne5Hd6LUFhwTGyN0VL7FZ/6MyccvETtxpnCBs7iSFKWbzK5RPEd6616hNC5i7gXGBi
wnKm1QGrEJzUPKSaYDc52vpNDF615uVhDHT3lxaGTgEH35SXNlNquxcbRhP9IybPkto4JNUoQAFU
INcJEfwx3gO+6LRK7wZSdFWxo2lCG1I6FCVeAM1IscIA5R4OlSl65jLUjDqvizWaJvxKrDNqRORY
K8MONz84w+S+kLxXeC8ySHZg6HlW9YPWwxgoAB6PWJwnbpZntozjiQ0P9Zj84UZ+I45uo7lprNph
hF52G1NBOA0tvCHz3B04znxjiO3CvIuSMxo4tq5FVEO6GOmj1P0ZKlR/mKBKT8+V+ToJUEcV9ml3
mAsPnCWWlIuWYZYWMeHGa7zyMqGDCUR1eYraoxnj9QBfy5Dw7mkkaHQbYLc8Q9LR1Qe/bX2pfhrI
TWxGfioRPxn1P3kNwpmIS25cnpNKcir1yUi/2l6zI92rCGK+Tp10zHTdM6TnOu8psMiAUonPrM98
o00rqstfAf4KiWR44r6KoD4H2I+IZtBOx75kFHbZQlgGSp2AiKj6Q0ucNIktGXCzoHgf4msW3EXB
PcqHDL85hTdeMb6n8ikTG1rqd4p4HlWVCrynQjD6Mcys6xZvMgbsrKEcJ1eKHaXPAvINhn4UrSJH
IQEl9bXC7oN2X0u5V02VBRkAaA0dYr1wcqJ6KZ8eJ57bEKzA5U3sqNEcjVR22eikRWoZ5C7p3njs
K43sRv2+hH6rdG3KglcWhA4xd/PsCXtGXMo3c9hA/tPV8DutsUAb6S7gEtXi2tYj1RHE5MQSdoiw
cHA6W2L1J4lTzNG9Hl4LbU+TevCGebYk2MKqmqUoPS21+077GCpIMyqCl8ZPwZDvCdZTLxSPUx7v
BqOhMDWydR1QlDS6MZjfgh6rk68ARwNKJqs0I9sQhh1pmaObAY256ky96ekR86QA9WeRWWPRQqU6
9WtsT2avWG163ZCbJH1i08EYBofIX2b5h7XDXuncMtkV2t4oBOjn+pw/RtW9yj+U3glzgp3WYYIn
x07QcRpVHkS+7RwHhACqoYj9lhsS7dvTFD+o5q5Q7Ql9UYw5Gv4Yw3VicqvqXVb8wQ/2IK7gN8Fb
ZUavkIwUQ2hYG/4k36V6bVX4cmmNI8kRGksYuC/wF3l4TCaICQeAK92OGrGTpvFFkVMz1/wKTtbI
ziPLKqrE4o2e51cBN+xaTPYhx5/WKmssW18URJ8wNAsG8Vyq8QEWEvteeA2K2yF9bbniSU1DExJB
WQD2XFoI/WA4XpdmZodZ7GBfa5HjtV7Z4BDbqsC9jIPurRu2BgGu8G6Sbs38PY3Obc0o6kfL4Lhz
jpkzJCeYLHuxdi8ZL0lyq5gvAu5jI+wOyBDR3nzqk5yiJ0mb5iMUFS8xoTubPFVRCL+JQxfuFHBV
5EjGeZx5Q4qJFfvK6mp4M9QmDGqZUyWFq2S9JwQARwko99LULgvU9VhfZJTsiaS7Vk5us6qmdZN7
CgAMY8UtI1cRtbw1ui8hD5yhBsYrYHYTJvtAlR04eh+UobVrSXLaOb9wl8CltWcNhcSTXyfQ3Osy
S4yPdWhYQfRWGKKlZreBgnojly0DNlX9FFOA83dt09jQO/FSfB0JlLxE0ID2lq8aIr3FfcZok3f2
QConMlJvbANHTryoye9SnqEuNR9KA+QRiXgBbmSTqh1V2TgMxWOThNhXca8uIaPdXktJ76h96Cgt
t8LJtFmmnrq2gppt4qrJYMcQJwlHtMjD7CZioqdlV2J7ZHVBq/gfWNZOFGLMCRFPdQ46BA6ASizp
VOPEY3BxSDJ7MAMrEkGXlPizigOUpIEbsNapcVtgI3Fahs4oHupgZeGHhuAODbaY4IbPUwLE6AhN
YxInzqTJnjlpdjV0XqoUdtfFMKRubT6cK1lGcXsVVYPb1k9cLM+d8lxhFEOBZKshXyaByauJ3pip
VOliT0Ea5ZL8ao5oFKHJAOH0zpie1Wk8NNCHV83Bq4LBMcl10w24RZUWq6NntSJULwEoFdtdiV+U
BwznzqFORFdJIN+Nsn2UQrucMmuSOO3xiGaOpR3qA7jL8WmUTqVanHBq+riNAIAT2KqOA2BkZ0hy
+zW5NjoJV+CjHgIVxiJbySGHIBvnZriuetWHNASc2p4DiR2noD4TFIhEfBbgDJuEX2P/AD1glB37
qjTtQTu2wYSbSYM/NB2NEroYlf7eYAuGHbUd4ZOhcRqVH4b61ZHeKZLMi3Ax6rsTPNax276H2lk1
DL/NP9GHu6pF1WolbB+CUu5MWfE0gcPfReXumIJf2WW+OhV3fCrx90vFZRG5YvAhpUYQ3SRN5Qpw
gwkKYy+Lwo2sh+deYQ7RzdNUi+cwnj5Y1h+ghIQtQEMFIva+aoZ3RBO+BKB5W7OzRaX4aEOAXNuk
h/GngPxtGoWCGXnNK7JjweRqauIERXtgQ/iSZV1EWRl6kLrcZ0ZGo4bYE2NezkqfJamPLgaqblzN
Cp76PFY/SxzLUx4cBEA7jaK9Nkd4CEQB5r3EWZgQeTeI/YPeZKCslpqtcHWvTM0Zx6qf1ShwS8XW
wtZNOu7OHQU9gTd9UT9OmXIt4eELWYcSeJRiZMb4GosiAGytP2g8pN0YWmbZvZYS0HmmWh70Dspj
ZnZigf6Ex3OYURnCk5JgKehBDY1EM3oSBDQL6ujLDMX0aKop4L5werKweWLvqYR9K2XXeNw/A+QV
IGo+wBpDgzVHED6Eie5HXJkHhSEXpEQ1rd0FTXqj6skulerHbGgqq1Rws2mU/0Paly3XyXPbPhFV
CBCIW7rVuFnu7eSGspNY9L1o9PRnkKrzZ5mwF/vPvkz5+zwtMSXNZswxysgPVes2Z6QAezbfQb76
m5QGEqMufbQyvQYdalNi52Jf5fKuUPrSaVs9cgyRFm6vjpkHRbF9pbS2R5CSZrS3HTNHbqsQ/bvO
px2m4A/lDIbsh71a8OuoQFY4ZOFbbdFTKMtDYeTPcVKlR73r77te/z4p7G7Qy/tUtKU/mablCdve
Z02B8pd53w0pZgYHnftaZYpdzWh+owmVeBZvalB59aEvVJUHoCt5tjSBRJ0+YWQY8orarVl2x8mq
PhSlOrajfmRmdZuZcN/GBIt4nluuoWSveZM9DhxtzIa8KlP0otL8bmDTDz1W7xQTpKMZ09qbGqBI
ryLNc1QV8GHEI04tEU9Tq9ybNmposVL+iixee0qZApPfdDcgDul36CqhYxhnmY3oRN6Lfq7A2VHt
EySJjlqCWRJRiNfFBaoJhpK4g22VThRJzVMTawyA/X1JDfEMLQOPjWBF57ywHBqPv7rewr8G/bOo
J+GNGW/BZ4z6VNq3PvKRSDrRFLH71tL7ox7b/a4dJ0zetJF9y7pSLSAaXsS7oRsgagpi/4fKxnic
X5STJnya2vSm1UP6KopaeRpLvf0sQcnjVA0DHKOyxnvZNbaXlhUNssqa/LZrpwejyHW/Hgy5byyz
uAUPUeOaqkKB9zX1+zTTyncaGmkgq2S4LyReBKBM4qs0BmleicrIdy7j9tPKYqLgXNTluzqEH0JX
ayfqp64AHMvSdxiIqTHdSbPhpTOl+t4XiYqSA1V+qnYUPeF4xIFqVbEnEiQARtkyL2K59LSpqry6
7ZDo1Mzc6S2ogdwxanTEn6lx7HPCMBCbKYEhijTEE9gg2aZ6Bh3GSmJoxJy6PbhvyU4PKxCbhoZ+
CGmSoX4Zo1dL1PyghyYJxJTb+ClNdziaPFC02rqO0gZ1jTzMvIJTc5d3yUzghqpKS9oc85qFEXtR
2GPqTLWTfYg5vkNMjXuoZXT3Wdx1po9XPx7eFY03nzUxkpukqfiIAFGmyI6qLqPNcw9K7fRkiiG/
MmM57uwJyqt1Sa29VUG5oCvCKCiIUTjaYOlvuOnAt5ca+Y7HHcq6Cfq1PY9iHwrXjauBB+LOMKL6
fmpQTNIkbdDfint/rML4Z2UN5V1pE+WI2aSicjIcqp0ZV3rAVLzimNbDxByLleaYyFwGijoilzeq
8ZDUeYjQxDR9ZRqQGgk1PpgzWcdUKCTQeN6CE1dyvyqR5XUxAY1QVUeerqPWogza8K7qqfmCKknz
DMZXswURRoP/R2NCM4J0asNbIAa6PRdmpLrQLmtuY5FUiEii7DZvwvQbhi84RqyB6P5mTXXlJQy0
kKqVJjcZZop7CM7bIskdhKuj7rGUKYh7mqqPyV5XY0wVKAMB+D8xpuJ7ODbwsbDo7fLBwtA2Dxgi
UnZIcQgrT2clafw6rZIWvXxDqC5IVmzdjTKpoJIEyTVHZC2RyGYS/RpJl360gKdws6bBwRdT6A8M
kOXe4upNVDNxQ4UVfpSaEgunbwnQiXpbBwUoRg+9wZNTWJTEN+zG8A1uW/sJSEYHSi+oOTXJkLoI
JFVUpsbeT1INRRVV4B2xavWm1XLlxPJQx7tl9ojvgBvrefWKwHi6aqWCgYqqDl819AocCsXzUcQP
YJxunRKe65ccZPc1jwuH4AkD772eWUghMNZ+2/Zji1koS/EzJS+vUqMne82MzIDoibkP0QDfcWVC
xq73/YcWCcy6SDxWVtOqeyVU2bfWFvyoiZLizrHoldky07FNad2MamKj/gEGowTdFa/tLcSpQwKS
f5yRJzFqClIo03pCm11F27BDOjgKvPyIIQJzsIyj3Znozw4yPaEMOu37ugchF17pdi9GJTwqo7CO
IwD/p0jPI19OMv8R52q4E5E9XA3TYF/3VslvSYWiWigsGjuQw+0f+VApGO9NDb/vMxxqKIkg8Oev
spsdhzDqZmFTf4SNBnFn3jfXmTYMQTno4SeJeXIvqtT+ZTIm97Lpp1Nsde2thE4G0K/5kDj90LKd
Gk72LgFrcCATA+pYqMWDWXZKGHkUdpQ/A/JBHbBDG1dNk9HbzG6zO3NSyY7ZCjHcMuY8aCMDcX9n
YgSfcnFTC6i8C8zlga8mmXa8RrEqo3Xvqb2Z3rZGUr4BNc9fTRXAVScEuey9OSmg8AXx4rUEzsPP
SFEHLE2RdyV6VNzmE1d2mRLJZ0OJwl3VMwiW4UbxO1xWscMEGiYYdQRIGY/RnZAdOZAeN3qt1zvE
n9FRZ+3YomIxxCczRlYBGubpjmD33kscxW/oeoKFHCqpng3/90CnVR5CowpP45QKH0IRaueqg0Uf
Wp2gxIvRoJNa89AVkRodgbhL7wworkBrJWfVaxwiOgpHaboTyiyYu0UTqyr74TSW1mM2gngW7dOB
vNAolNKhUTOZxwEHMr5PQtXco8FQl8EUc1W5nWiWxseqUDUHBfH+M5GGXaKSF4cqCnKZ/osPvDyM
HFUlJwnt/DRqDJESN0rFnaB17rGCkE+SJhEKAFWiTk5rNtVnbwn2ElWWdtf2Bar9opnrsYrO3Dky
u9PA/47COu0M25W93u8UnqQ+BvSG60iipBEpI033CJYH1BDBmY0uR0z6qwFzQDdDyuZkRh/FZzVI
YDz0HoiPzGoH6AjBvdQIw5OWlOzBQCHpAVXq/qiUk3LCw1u6cVZ270pr2CASUezPurOhJa4DG9Xp
AolKW+p0Xxmk3jdA3h81FBM8jSgcieLQhWCm0YxDpIDFUh1xFbpNKsYXKRJyPbEpeZByoD8HiiKk
bDUg8kgaeiWp2qvObnWvi8bIk2ZaokCbVShpW9xXmzJBopHagdBoso9UnaNggPMalH0COYlMGXMP
NUXTCacw39WV2py4PZoO8KbZA+cCvZ8xRMFA6p0VaGFaPbUDiqEOHcEKn7Pa8PVIaZ9pwVFDEVaz
byIGrvNO8qBWBSLUfijR/aDtwDw9LWpHlcZ0ygSxfNTEEz9TG+AWOmlOTq6NOvLwST9KNk7lHB+G
bppIE89N3NKTyXv9Ta9plbilKJprEOQOLjq7KPJBojn6mZGQo49saNqVAhaGBwoCYGgX77WO3ERm
+pBZ43OhjE91biIGyHXc7KwN1Kp8ROwWABkWuYKDHqJANmRX9k97YtIz4/pQ1SYqkjr/YfMRcDpl
eOwUFQtP0M7UFOVBqU0QrTX9vTn2hme0pEIMkyOm0IaDkLTf5RV7I/YI/vwByXncFLZnilgeeY50
dzAQlSq2vAeTxivn7WfLrF99Z3cueFp30VAkbh+XJ3RSTR8yJK5MgVmwRumlYYecXaKGVsDDS1W7
6jJEmrb4Mb/6zsCTn5lSPtlS3Jhd8V6xaXIyEhtOGRvPItY/KzpSJ9GS76BmaVy9NXFpC63wwdgb
qG3KD2FfIyHr0x1YIn6C0x6qdmbkRwl5zOrJJ7qFu0cw306o7UsEJIFsxsGpRPtU1Mkdy8u9VhrE
IW15Kqh+JxNuejEJpS8ItqBDJkBY+lGy8EgnwtE4xLNRjunnWFNwHmfK9wwUHm6p82uUIcA3UGXl
boyo6RQh+zm1EPcSIPo0mkc9gv9oSYTJi9F6qri9FxFY/qMQaBIjrn+iz31bg84A60cnJAyVp3rQ
URxQtHeaGm80MjOnldGDgT6RP9h4VXvekcCW1b7ph4PRxjYQKSx3SM93I4iZJ0Oi+B7TTzuldmCP
kV+j6mOaihXUDK1nYOu50yr8GGXG5Kg8esrS7leRd1AJoyGaMRkOsTo0Acg297kRfjSke2OZ8tHI
aZbStu8towQCRqjA9yiUecgWX0JV4DT2qleMszRqKhUvqiX0UWOp78MiRBQUg/1vFPLWbq3c77I+
RIiVPoPtSvq2wYGa0+hpMvGuSSbvYoL67qh8jAZ/TtHwHBokXZERoaZn8WKP0w/vLFCx6LP4Ti+m
b7mhXONVQmW1Hj6GLn7pMwbgQqx9pFP/SgZbc7pqeo8i4041M/xnnD9Wimo5NekadCVs22tZtO9Z
ewR5muahfoN2rqQuoqVDPiClztOsRctLPTZqs0OGfxtG43vZjD865PZ+ZBmZLzjq7rxCBq33ocNy
cQozTJumavQTXmWiq01Up9SrxyYtUDMHn5ATWUgyGKCxKFncJRoLDKP9mEB/kKNskuj2IYxbV4Tp
kTLu6yXxqoncyCiNwZ4+oIDKqsljibjRS7CUQGyjz1HsNGTyve7rQ6rzHBWtHBXNMA1oOHiVUu9E
o+3iOt9H9reMoyhAmvw+UeoCWeo3qZg+L6ursel88CQclLZ9TZCat/q0M+rulU4MESscpMxn0oE2
e+bUUjw+4TKer8eUiUAzwjsjsr/r4WtmDbfqZLqMFzd5rvmcmAQVEjnCpYHJRMETKcXd2OBAtqPP
I1E5ZjrXmSvlZBbms2yi10TwzKMt+HmJX9SWk7fsV1qwxrNTJYA8h42CMH1Pq7i4TvCIhir9ltMX
q33v0gFVR+1uomPm9piAItjW1MLtlDcv4Vi7QBE7at07DeqxZdvEHlC4L0x0w65KmtdUwgYpUKfq
tJ9DPvwIQ3prmVPsdSJ8yKrmu4oqpKM0IeqtoQGW6kH1OQ0ht6bK9KBJ/U1R0OjN6qsI4B6wslug
iMyI7urZ9NGqmZ9U8YMleupAzwTySflw0IvhF8E4ryNECE8aMlxO1qcZAQ8eWSgmCAtAJdANO9SY
bmWZP7KW8aCRNToardZ6SHSuwZr+mSCIAuIhfEOSctUjS4LEVSk8Gzmta0Xyl9ZQgV8dv3d4xAmB
1lYHehgE6fDj9jkJUZ+indAg2gfkkJmFA/pmECgkrNyFSJecSR9vQPsLqTcFNcdy4LeJ3gIXE7a6
AyzMbVXxI2R4UUCSd20KAqnR2qUDb+AxofSyKLT9ydaucrQUcdFRYBHATKhR+ZTEKvVZqL2XUnBP
WvFLniDPwUg1auM8RpPQEG0QG9MzbxAIVtIIA6a3v1ILDH3ZQHqv4uieIj9Ld6LA4Jk9IRbF+/FL
m8hjgxKCh11FvS6ZiDtl7GfX8Q8+6ZkrhH1Iu0JBn60hV2YvQxeKvltA/98cpP8zsA50vF8hlKWR
Jcpo18gvPRTuZmYEXM6xl7m6g5LWrj9ELgQ//NobPPtIrqA8q1/zY3Y1vJVP8nvlKgfeudvcvJfx
fvpvXPUZsrPMGsk7s1Jds3mYLHRNxAQ0A2bWwfxS5s5lcOEKCnwmkgeAFK1vyDcu9gBRv4LcCxjf
3O7RUnrV6QYMfBW2eWZggbwtR0OrmAA4tERDUSjiMFXdoVQrf0Sofnktq4DCM1MLeL5UpD5MBnC3
c4tM5m8oz3nQJNxARW9ZWUK/20IkiIjmHcOsmHawgRYbh/vLS5lRln+5JgP1FQpPGGtY0rERqxB6
1VoSw3DjdbtTfH3XHrT9lpqXNm/JJTvzYs99rSJtEY6wYz+yHQSz0bT4SZzYT5/VRzxH4x4wDeBb
C7+vHS3IoPfS7qvnLYTrqhOerXb2obO/IkOBKLdrhrkKmtyMcXtVSHtjsGLtq9kqs0HOO5NVLuHS
tYLsrYJQpMvrlxJjlCEoA2m84RorJxd85WDUxtCDoRu/Mdtn6wjt0ioTxM+AKEMyBmkB6X7hdfBC
VKr/BagLWhAVimsY8UENeOHtCkpmFRcYviIACWhoPEJrGdgYubGm3xM6CxfR6TwEgNllcOdbi48T
jahRhzhYrnY/fEZ3PVBUP+eLERMwbt847K25GoKo8LrdlneuuMUXy4thGEyAFaQvsMIhIyi/amAi
+e+PGebWoXIxzxNroEH56nig9J747xHb6diDEoffzOTr6n5rHG91IZA20VGbZCrmU76a0REC9JzN
U4XhcB9O9XdmAd50+cYgW0bmn585n1WTHjo3mFvDE35QSkff819w8kN7mA6Ni76yvyX6u3K1z1P/
/1nW4vIwmNJTrcZs1xgBAjc+qwRjwhZz9P9auVMHA86ZoYUL8kgFvVw0G2ogb9lh0OG/19OABRAA
QI6agc/gN1b9bPMMPLdWjqTKndJXyHcXReSEW4Jvq9t1ZmOxinYiUSZqeIHZxQAj3Vi68DPzKfzv
uTvmtUCwzAAtEjguFnYMe1JCYJgxwNiAo3RskwDleVRpSRdcdrmVO/WLocX5ZAQNmjCCodxC8cHQ
PTPtQaBI/MtmVqb+vy5oMQBh6ENUAQsKLoODZfgyAmUMXqib6ko7lT9QmZt8Q3OMPcILx35MMOCy
9T79ZrP+6w4829LFUIRlqLEVRzEmXLqBoB0EfGGLMZ8juhHkraxr7djrDQ0qoBZvZKXiL0EW7fBU
5a410cEr0+pHEarRL1RG0UOV+h1FP3rXToXw0NpAQkKBvuE56W5y3La4I0izV3RlCmTHIMCLCmPu
2vjJbmqy6Aat1ezNSDVjj5LRCDSQoA8JlCSBGhuR1EeN8pSDZ8RNlaHeZ6XJnqvcLAOgdzGdIhSo
MbPWOui5Dq0x0MxflawqkTmg9xq3ZRWQJBrmrqFwC5pCBpiAdVep0evswen0CimoygE+qr0pxlLd
CStp9lVDyU1hRp03AV6AMQPD9s2qkb6qjQN1Wt4Cm9NT6gMFbwSkqcMbWWjKMVKL4djyrPYEWFo3
3HOFXuaL3/z2q7NDnceyDTNm4kZ8TG+HW6D8D1R1MRSl78DydjWL8NIDKzfcdS0IwEwl+KnxrlCT
LSLqImKdOTKQRIC9AbMi1NPsl7R+Ugc7yPMNJqD5KP/tl39sLd6vyhhZbM+UL1EWHxkwODl5HMxq
Vxhb2knrmwlZYYI+CMQ+l5upGY2aoLMzswIC83IEtHAfQ9mc3uo76YoDC/ITvds4+KvLMynGujSb
QZ5usZUEYIgpLRBPdeAHKjDKDNTZvfJoHA23dsNDg4LKx/hQvMySiPOoubhG7i7d0NEc/HNjbF+b
r5m/Nvvsr1lsthBAznWWNkEhsTqU/jxL1wfGcQTKyRmeZ5luAqFGAGIe6W7CYGEaAIh21MFnhfGw
ff1xeXPW9wYRmQniO8qW864hV1qR1gjL+g7jSE16VVv2MWuIH26R0K1e8+YfS4vAom1UKrMG17yS
IfvXvtegFUIjyrm8nlUroPCzMSlmInRePCZaXnR2ElM8JrIJ2ECOGVE9cLBvzE2uRklnZhZvSUXR
GICUHU6nHQYdLjEtHTemWldyN8zU/FnJ4rGIrchoMT2DLEDM+oLl+DAUBnYukYeahpjH0YDjBigO
9eWHy3u4vjgwuLH5yIDT6GsIaPA60rUJezhUIYqpo0PNjSO5eg0A9IxeqIWJYLAmfTVBG25aeYbF
QSHzCf0gJXNjiHPO2qDJi4bu+XUGzaJ8g45s3SxyDwieWZiMWKZvXQ5QnVHh7Bk7e1+/jE/ZY7U3
HOZYPju1d7MUKNv4jGsOaZ6ZXDhkRQ3O6n5+PWIUy4SeXSd58g0Vt/3lj7Z2kGe9QAwMI8IAUcLX
HY2YqKNJAfdM21hOo5xsA9xJ9kdRbWTAa85xbmdxmdJE62QfIz+wEFBQ402OGwtZ/0hnK1n4RotZ
oSmRs/u5GEdGqwRZonmofP40T/0DSO1AJeEfCCZ0pKVg2zOBAwApyNftQ3Zqsr6wJ+DZ0usGkw2G
3fmXv9CqJ5yZmL/gWRzRCVGzKsW6KgKQcAf8+q+xf7ps43dUvnxdztexcLeMkpBNvT5vnuoK0ymP
4SFG+qYgzQZHg6v7+Ul8bO3e2l11bnVxHVJWcm0sf5+rmTP1/9eZthLg1eT03M7iTuQZZhpqzGeA
Z38eUAfwwetfJSIH/k1zot9v6eX9XPd2cK4RVHtAgLM4VdDUHcyJwtv1DAi3DOM96cadtBbnmRaD
BB4YwedZ8a9e0WQ175QyB2KaRYpDhHVXqfaLWplPNeEJ5ii2GMFX3ZCB4oLi/oMYyOIA11pYRKWF
F19o5Y5XNznRPT358Q/7dmZkcYZBelKHHTDZbtpJP9XSQ2JHGzzMqxt3ZmJRDZnSdmrqmWY06wnw
b7WXAo8kMLdDeWBG1Pm/LWh2lLPDqwqrrto5bh2r5D5FSZ0NWyRYv6/ov87u2YoWrmCDxhI4QjyK
DeCjtQuGtieGmBVg1AY8ZgzIYNyE4U9TzMEpwDM3k9c9FMfuSt8Vt5jOQ1MaAgC2t5WKrGbOgD39
x2UWN1ceQRwlBrTORR++uk4M13CzYHRSt8V4nmeeNOB53ZlGrrzT9jXxp/1W6rzqtDiBlIBcGCKL
ywumDGMme+TuCuYUamAnKv3GLjaettUn1KYWw+uJl0BdLFMFNKKPZ14+zPA5cfImNGA02vt4K91a
X8wfO4s7eiS9OQKuMsvu/jLiN5HiW5Yfl/11ay2LDSulkdayhC+JGmqrYeHUA2Z2wuvQ+nbZ0NoN
CZYh4DURxYHmfeG0NK5LFhsI66fikek/m+Lh8u9f26zz37/4KBHAvKZQ8PsjDAeigLGzW8Db1dH/
v5lZfBMFqcIYztR9YGI5KF1x6gnEeRqykTesvs+YFUKXjNg2WM8WD4rdQ8kFiRC+/Y11GnzjPUh9
frRd6zt0iiHUDjayfZ94lxe35gznRhdXPhDiMgFDKSIPRIVoBHb7pGa3elTDv+n4ednY+gf7s8LF
1T/hOZNMB29EiS56VH6HKCrmWrbkflatgPnAnLsWFlg8v97HbVHloFzFhcD5SRpXMr6J4o3IfdWz
CWSLUawghsoWJuLRskHzD5ews2rPUvUKygO7y3u1RrCmW2c2lscUp3TG7cLtbgDa+Wn4fG8F5XGm
1R+CXXns9kDY+MZ1sscAyV0edPfgGdpw/dXWzPkfsYiqEqMCM8H8Rxi7+EGxnf4aI3pudoo82y0+
MZ72UgbRlbrfIgpfPwx/Vr+k9iorPuTVhB2GvMD1gChur3tQe3Ft1wB5M/shX8bdtFeCy5s+7+ny
mT1brr04DTlweGUDbKybc+kXKHwO+b4DgAo0Y35uVzsGLPJli2s8XzrYvLXfdINotS12uLNyVYgW
4VDrI9Nlx+7Er+aFSswcXqUuxnVdrnujj76pC0nsrfB81ZP/mF/yr9YUAElzQMhnTuYM8nUm2m0t
cXVXz2wsdhUMGGYOEWy80HtzByaSq+ElvZpFx9KbcC/d6j17mK7NfeQbW9iD1azgbHeXxYSRZGMe
0d85D3kjAb2W+8jj1/KIGVl3fI4DunGfrl4+Z2tdhJ6iEmU15TCo1vYpB1WO1gCIbW1KqMx79pen
ghoXVM8mus7LYim1OwLEpYXawan3+L7w+g/72dqBJvjXvzRJEfYQKImh3kyWh0KkIaEK5GjdPGmc
DlNVZv52+RCsOuGZhcW7EFZqyIBuxiNUAoLeZ51rpOTpsg0y7/xfO3ZmZPFl2sYIAYbFVTYG9Yvm
Tjf9FfVNB1jLYOaA1zfqWFtrmn9+lhUMSTcOFkEkJzAbpk04ydMWHfuWidkXz0xEKQXrkjbHV0bp
TPLJbLeig1VvPtuzRYRVd3Ie+cOHAR6scNS8u+86G8KYZfyy8XXmT/z319HRuQZdhoVay9e1kGgY
AcGbv44kbEejCLN20RgfijonbtkIsrMVM7pCBKF4ANypp0Qn9VPfm8ZNn9At3ZV5XZf+msW6k0xL
OeY/4JCI80Gg6wKt5k39ldFuvPLrG2zNDPdo1EBhZrHsOh+sIZ6vCyl1ZzSaHUi3mBOrRXB5g9dX
9MfQIpoIy0EtswyGTAw8dn04w7SDYogxzrzFYbq1psWLVhim7LMBL5oqw5+1Sq6rsQo42LIur2je
mr++EVpg6BihrAmZiq9bhwZjrYMsDUm+RjzEYY5F77u4cfpJB4vARsD3G6dxwdoyHhEyrg1Ln6vS
R7bTvfiIoSzqhycwrQTh7X+vjYYe2J+1La/ckPfQK40Z0n3jJ1ioYrFFILn+MM46qczC1plLpduB
srxDXIfA7h489367C73+SG9rD3Ncxzyw7uQ/3IcAAWKAHVV9YKQW2c3QF2ADY9jArr3Jkreq2uwf
rj2J5xYWYcaA4axIxuYcSYmXCqLHcsfvZoVN7m1FTWu+d25q8WCJkhUpxJRQ++tBzqDI8VAJ5WPK
p1vaVCembpUFVsNh4HogzDMX8MH9+dXZFZFqpKwS6SbXBMj9zwLBcOiFwfSG2xFUsKBN2SE63Irc
1m5lpmIWD5pDgK4sb+WkwzBsN3AISGKkxeMh0MtKM2FWDtQ7EFiCACPoUiKaH2vQcI1KfATQLnI0
Mf5D+eX871jcx1Y6ihwwFKR0MrYdEaUgIciOUQVGUiEfL98ra9fXua3FlRwqraqmEW7KsA89Vr1L
QJ3b5h+Yb/VzK4v7GEwH0qwJioZ4x9wYZZ5pC3m2Fh2cW1jcjxnINOpEx7eTPYMYSFjehY26cQdv
7NWyBj5GKq2AhERkL7V3DPTtQ63HGGL6L1H12VrMhfuziVRTKeH+oazA0nUfa5VfTz8vf/jV7tK5
lcWpLsDGNY2Ye3X10yh2mqv5BNmC4ZBjfM1O7E1/aTYRiGvvMhiQTaIahKrq8lqsMkJBrYebRBrW
qcnDe8rSYBwV3wSg5fL6Vj8W2MUNU2eAwi6LFqEgoLAO5xCgxxiwMGcsj2OqtnvZzOxXy5cSUkv/
MbPw7KpW9SRN4ROgM+msHxgOt9K3pD8SHfxu/Ue3VYtZ30HbYBo0dhA6Ls5rPNIhB34PVcB2Btpj
/oAWpQA/WbJXh3SjSLe+uD/GFourOZdAas338KE7zATIjW8dt8XeVp9nRv7YWRzeSY3CwZy7ZmAA
fB9eZrZx2x0C80f0MANRuPcv0RTmIYC2A03u/D5/fWC0lhp9yDPpkrR1je67KZ7iJHGtwsaEcxpc
dpF5l/5yEc22wKbPDPRUF58spGaU2dmExtYYB4rxDK7lIJt+1hG/yaLO7WjrXTa4WkxjhqrayJSp
aZuLByQmeUt00B240bXwQVGlR35/l3k43YfanYE1yQsGPXH0iVv4c6El2tme/CX2Wyzya4cQpV3I
FcztCnVZkCjBvKLEJjDUPWZt4jG6Uxk/aRjNu7zgNT89N7NIdssuw8WC0VkXEyg/1L50OZiG6uRH
3868lRnIaRowjn1eNrq1tvlFOstHJSkhoiKwyTX4kcYfcfyuWk//YsIwEJOAv+8vjJiaaHVk1SNg
kj2oEEjqaDq62eDLu2xm5U6BsxCQLoFfHZMrCwdliVRbNSzxdpbMpZhCDtUXFkNeFCNgly2t7Bks
IaoDLEnH7P/CMavc6KkSY0EWa54qEb2UI7s2afNy2czqggiyTAgYWOglLx5QPtGeGy04t+2Sg2wf
ZMWgB+71HdWGjQWtW6I6gtQ5vViCTTpgacuqwdnuyvhgNcNVQiLQ2/JdTZONqHAtKjbwlf5ja7Eq
RB8IWTF3jep0onnlu/02t0EVDJRgsFr7Ub2Ais+P/H/oOMIsA1YIsrBAYS0eAbMKpdkDDesOBrXB
vZvn3+JCGdwC6pbVxnbOZ2ZxVX6xtXgIKO5C0x4gcRG2M3Vw/gCCo8Nl37hsgiy1HoABznslASeL
xd+N4SkpXi///lUXh1IMNfG8gHhi8ZWKIktb4OCki6rOPspAZTXqfsvrDbTEujec2dG+Xj+TZpbg
/INewaz5qaBNwX3FZwrSMydzMAx72+1ir098unEnrT3WyNX/LHBx2bYYM45k/tswANzTC5gNXX7D
wfCG9rzDgsQHAefWaufV/OUY6BVqsxoJhdre19WqSlEAxAE1Eki31y4N2h3z5E77UdxSt8IoxuVv
uPJiG/NpMmfAv0GW0wsstKcJQOQ5maBPJlj7BqhOGqAzn4rn1gIQIdy6gtei8S8mFzcjMj0tzexk
np1MnsCcmz+YbnWKHruj8CYPzKnkfxGOr54FBArQU8eYBqa5vu5qIgxS1g3WCWISV3QYVMvvL+/k
6mnA8BYicA0B3vJpaYdWRe8dCj+g3nKMTAOJaLlTp6163/xC/eUeZ2YW7jGVta6n4ObGQNBrB4ZZ
CW7oGHynVA9IuCV+sr5rf9a02DVLgAYw07CmQbeywOwsaCu0zb9snA3NDCAKoHyyhCOXqCt2lmJh
4yD9WIfUa9v7uRp8+fOsPl9nVualnsUwsV1oeZY0CBR7ceyTDmmm4unjfQeezcuW5k356wudWZod
5cwS2rut2XG4Wq50gc1vKQh1Qa06NJCJMJ/iwfaadHfZ5NriAAMFxw5BCgiB2q8mwXKgRlQwPCZ2
HmjNu5FAj8D4zHK+sYtrTn5uaLGLNKFqrTQdRKaMb2R4oSUIpeMflxeztn+EQPjLJMifsaTFYgYo
lxcxbt3fvLAZqBuNHAQmdprfKUn2Gs+TzAWzfAM93MuW11f3x/LioQEHmw0OTZwttc/A0/dL5o82
3zpTq6/K+foWH0vBBYgwCla6gN1T6D5hBNJR3OxTeLpLXzRwmDpbkc3arXFuc/Hd7L6uS33+blZe
pyBm/n+kfdlyG0my5a9cq/fsm/sydrsfcgVAANxJUS9pFCXlvkeuvzOfMj82J1g1LSCQhhhVP8oo
0jM2Dw/34+ekgy2LxntjlQdTBytL1AucGI7+RfYUnFpkToEAXQsQFmBLxsKhGp908nh9rdanUZbQ
dSdCWA0R6fk2iaM8j6MWwZpCUVUCWCnkaAvpE3dMQQMMouh22ZnFXR0i8hZvcqhyhmBxq0DBdv1D
VjfNyXcwDplgWiewryJWLeptO37JssE3UOq5bmVlOgG1QipEQqxlXLTsTiXYgWqqUTakBfhXQJan
cAKPlWOHyxGaU3gYoW7AHrsWXHUK7hYA+kJ9A7FfyCzsrQUcQ/GuyKCl2po+WkWuj+qzDYfZJTCK
XmRaIFQVgykepOYiGUKDvnvQW3vRO/hQ8jfjBtjv1E6ggw5SXHuiSBQPL1tb3k0/coeX8l+dWci+
KRYiIBkcAOf7SNHjKJvAtuNoOumPYO42QdS38K7tFQ+toQ0ayXYqio6K0rkVqY9lyInj9VToXxQw
eoKHy5al47BEzvUpXTWEEEQ0ZMmQLhqfktIC5xyBdzHAEdvGx6jsXCJtKoNza0t0Xi6WzoKgAu4D
lH7Ya1sxiyRc6L6vQQJcT5pbSpkzSK9N0d7Ewl0GwiNzST1L+H59gCzxAMB4kFihnde0rqpdHAUQ
x+baCB5IpNDavXGL68HpAvVN28wemsshblzsJU/bUUUttC8HjT9uWv/6NzCTfPEJdE+dXPFSZ4pz
X5edoyzHMX7sldekve0g+HXdjMRE5xd2GCeatZIsiEvcfSL7xxfJTX3ByW4oyYLuDl52p3i0VUwX
bR42ROYNkf78ZIjJmMXaomKW860YTJCsrqBh5FheFegumEMpyuaBeCOurNybbyBthNxlCkgXX7KQ
dRIXs8B4+lCpgP8sMNvSY/YyuKDM9iRQHbvZDvTEbxSDDDrVoAJ/74O810N35N+f67OB7kW8lBCS
sM4x0lsSqQk4zAywbibGUyN6Coh8kunu+oqzsOs/x0pLcjKCOZo4Op92GbjNvKY7K92aO3mnPgz+
7PXHzBOOiUO89Basu8ST/ay2VTyEuQVQ9nX21wcgv2FqAECiLnn+AcZsDm2TNJ0j1skhyvR37MCt
mVfP0jgFvpX9qEHY5r1ay/izzs2d1s+gIRMJJxJjLqM/v4JeCTIygsgGMtMATcAyWypIhIFnzs1A
GhT+LMAUUGid3Qzfq+aYzD+vz/wnZc+JP2NNfvq7kw1fVss0gK+7/TxrkHoCHFO9bY9gkXarP6+9
//6Y/lf0Axy8+RxVZfev/8G/P4AKa5MoJsw//3VIPtqqg8Li/9Bf+/d/O/+lf93WP8pH0v74QQ7v
Nfs/z34Rf/8v++47eT/7h1eShMz3/Y92fvjR9Tn5NIIvpf/z//eH//Xj8688zfWPf/7x/r1ISjfp
CIJ78sdfP9p+/+cfaLalx/e/Ty389ePje4HffPw//7v6r7v3Pq9Wfu3He0f++Yegqv+Aj8feB3cD
heXTQzD++PyRpvxDEtGaY4BogeYh6cYowSYb49ck6x8GAiQFinw6sHOKgkPcQbiI/kzW/kFzKVSc
GbU4ELkYf/y/Tzxbrl/L919lX9xVSUm6f/7BeAOa00WKEFSE+DoK1GMcUoGiQyT3FqKWEljHit7k
gJCC6iscP04m5y/Lp5ZYnO5fphQN0sEoLqgGcwOIAlgSwfInwx+gST+MDlSHuQR7kAfZLr99QIAU
FT696xKuL2Ai2wvbzDCTtMknGRPq9HVqz+ODFr82kFq4PsK1uUQ5DN1QBkqXAEGc+5tlnEAdHmIu
VbE6jIV4xP/7ogzj16zlNfCyIcvngE5tMb4tjjoQNGOunaQl93KVH4xR7+yxSyZESqBW1Qvwy7ZK
4Yxh4StR+fY3hkobJoAJ/uxHPR9qCB77NmlgPpckl0BlaIG4iAi6yETjzSoT1P45Ugv3FGYUMuum
fG4Kclu92QJf6iRN9Drl1dus87g11nYHyhomTfxCPOgzdjnxl7FaQYovxu4YyBe9+Db2X5KM0+61
sjcAYsJRR8VUgSXmFkC5OUJOHiZMYtixOtnzdJ8uKbiNVc4uXJmvE0uYuPP50hNojec47U43qq4c
RoDCdpzAnE1j0zWBzjgNWfEIkOGGzm304OjQQIIoOWC+8Mony4eoy2v0/IHWlrvJI052C8Fnzit8
bQYVtJ4gZkH7M0pr5zY7YYEOCEQZHClMJx9YC7BwaQSCK1M2uYPR5xx7LOr9c5Bw2/CL8N6XfEVG
XVDVEEzkuCuO0M6cXAD4uqB0qyBzejfa6W7+AmVhQO9/kGceNndlTwJE9cs6E5fP8VQSY8IJawwN
VOAfg/SmQBft+jHmGaE/P9n4Ux6K0ljpohPlHaQUYuWxU5o3SxA5MRCb4biYS2bxwCYMickFMFlw
I7l4TtWAJYB/9lZy4g1lGwSrKGePrh2D0/ljnLFUVJmokhA0eH0YpMVsqxUvkcGbPcYHt7FkQesE
F1pHrHtkwQKAFyg7Oa+xj43n/pw9gI4N8H+gKi8zx23S2kzIlElyQCbtLSABBlX/LBeI3pWjZYZI
aCyHcFD9WqyCEjo81zcJHcZJNHlhXTnfJMUwt1OKjQoKgBlUTW0QDVDbmjooLlVihoeD4PSm+XTd
6Opp11SaxQEtGXo3z40idTkgIsHODNF/NUdQ7gA9qlX9DKGEed2SRv/UyfgME0wRFOqAxz+6FFCQ
OjfVRuiJncIMolJWZEA/b1wMW2ot8a0pIT7QKZS0Wk/B3tmL7Rdo4whgVpwE35zUdJPWnQqS9ZFq
zyJ1vZVMoT6ms1p6qg4FrhhkQA5JC3gKCED5tD63SeLIeFBNJXqE2JMBPiNRPqgxGGM9Ic5UyJvV
zQ2JO4gIggZiviVdpJm3kBXptoab7m/KIQeKMYUQblw2YGEXrDT3BAjS7ACQhLSrAvIEFf0ytpyD
CR2gQJCkFiPkJKGydSerVMGtHKZNpej1boG+MeekM8fuczJNBAW4rTVsd53ZLGnaZcssYjKRV7Dj
+nujcQywPRIXFhjHqELaemjKXEGeLTyE98lG2pjugNYFW3RlW3B5joRrkHGSSlsXSthjSNptiZds
sYnuM7xfi0+CHZf/buVNIbMfESkIla7DXkEq1KMhT83tXGOO9J9ziFAEeUoR1Vm2iR70DS2EEAsF
D0RIxu2hbLW37DGYNoAs7uGkA8mhLXvWG28yGZd5YZjxZKMFzVwBlFvgZnmRwqeuqOAvOYmH1fk7
GRyzBVWlJgBZwQapQMhmPVojJ5Zj/fHFKJgtKIRyBw1SWBB3yUb7BslYOz4CZe9ad7xqx4ot2tuC
BxoFKwJ/w4wmqkjfzjPI/vM9lDD8aZPsIeDxiRjnQqkvV+fcFjOudJjlTKW2iNt7MgAJAUWqGAD1
gcEJ3Bu5N3JZIdnEICZTQUAHThtkkleyvHM6E1GYB3Tl34Pl3VPQkw8i7gcB/KvWA3RfAV7PQHbn
1A8Qs9xWr9e9/7p5FKHRtmzihpWZwFxVGmJOA8wPHyMo9dQd6CQ26SNdU92evL6yJYc4+mvk8hil
2GTgnyP/ZZqFIWl5o/VTT037I2gpe8/cpW86RQeB7SSxnwSv9cB+702gVt/NG15/xdpqI8NggtMK
CTpE9Of3ngCqMcVCP51jQWjhS9RAwlgQ295JyjF+uD7L60NFIRkd9qhLqCxNyKxZeqLoi+rMu+JF
b6Cvg3Ba9pZNdiB2ss3QMZseUTdX/dAufBCNczMATEDxOdlIA2qA/aIfGoTC56NV1TwbSN1D3bhD
I50JOfr6Ef8NqqEVL6C4iCfw7jbR7gOwiSbC8LklSGe1k5hBLEcN90r2NTYKO0KT8PUZXVm8MyPM
JREiVSOW8BlOoT61DegIt+bAa1JnG4ronJ0ZYXbIFHZiWxCMZHSgaOnkrvBAkLK1AjRy+H9lEs8S
idfyQxfW6KV18hiBaFu5iAOdt8Dog9jJvK4CSgkUkM/Ce52DeRmqPDiMP9TU4YH3V3bH2UgZL7Dk
9QI4OGxP0kuR1zczMIdxBMk1SHxdX7jL24nOKXJEOAeflCTno5wqtG1o9CQoEGosU7utnn/fAOqQ
NLEHEL1lMIuWQ71WnGcYUKEa1YaRE9VfrltY23unFpiFMqdOtnIFFqYResN+n+wXk1dNpRN+HpQD
KQ+HDPAR2J1NtuW8MhrLAmcLhJ6D0YOk1m2yqR4Ev9w2R+yM+9gFe4sLkl1Ht/UtyHOeFq+Czz5W
fu1Ybu3y7omVMeso00HAUFfwDtOYaxgN9p1EOqID2VPsIxMKlxZ5kPOn355ZXIGwYIkKwAostEsC
ywltpMaDX+lsKWqCujR9cIhwPNTK5BqojqMVgXbVIZV8vgflsEPLbDhqmFzKd5UFShBvoCW4+Ruj
+bcZJJnPzWj6AMbaeNKcobK+Sk3/WsalE2oyxxWuBOgIHE7sMG9FNBG1LaRPNLBQGBAicyG0FgyI
k0TV6/ai+9sNMdRTgbcDMZmMNkH0AjPz14lq3UvZoDlm+hj3G+iOOpJxI3Fxyp/BB3MKTg2xmIJy
jHStR5+qk7ykgRzEyLYNe2GD7h/f8pOj9aVEsAKpcR9yphBZuQ2B5ez25Dh4oa1uIog4XF/RFedl
SMhtA9eOoeu0LHHqoucoVwiQKppTTL0dyoojJD+vW2BTi3/O7YkJxn2NkQaJ5LyjezN5iDqUDIfH
5gB5L+OQWHiXCLv5UbgLAc7lHAo2R/VpGT2E6IkEuBLoPeaIV+gcTJIu1Bw56HbWbXpXbCAbhr6L
qnWFAGvAZVRm6/8XJul8n1x5qraMMVI+2Ln3zTuUR70x6J6jG+giHjQfkSBK5B/jl/xY3Y23sYG2
j3THq46v3Hy0c/Lfo6aO7+QT6oFkERLv6JdsOxdyQQ8GUe7TtKmcTkWd/PrqrnhRRNomuiIoV7/I
3k2tWhro2NGA/u13OrR+szDIKh5BytomRXXJ1JG5QuP1Zyx6MqJmUaYZys2a04i1G0GlsC6+XR/G
Z8KNPZenJuTzSetVYin1BBPEB/WsgObkHFnh8C58SimMO3KKR+K8yncQwXFoq7Lwpj5c/4S1mUT2
HfApoFZQZGc26wKG+ToeIIwL1j+7JaAg7aEp1zz+vhUUINFvRQGMCCbOxylEwE7IUBmCtBN0zTrB
pXxiA+fIr60XoC9g7YAvtdAwc24EwpEJHmeR7ijWuwwlpYGTD2BrZZ+n7NQAM1d1JhYgJo8h0LjT
d/0h3H4sTgaqNx43Mp0NdlcYCkIvQD1BCsuuSd6EykIiWqHIha2Y3pcNKM376lZFZS7TOKTXaxuA
tjDKuMHRXcK+Z+bQ0pVOmGRHFCzPUAZXbfpdV1fu9R2wFirQwhuQpMg+62z3rNV2adf3owy9wri7
gZxpGZRxVDtkqkxXQ7umb8VyZw+p0d0XOZE5a7fmnWiPGF6NmqUBEny+N1KtycuxllEmIDGI2WMB
ip4DOAH2hYSCTxHJ88f18a5txlOD9OcnzkNtM4hzLTA4icVmkq0NgZzndRMrK2fSKwZRnkFdFBOu
WGSANndsSo5ZPTb9gYDbQPv6N0wAPCAiY4QSrclE6FElhmUEnhynH+oGkvZDtVMyC8LK6Bpzrpta
mTD0Bpu0LUxRkbamK3gyYdXQQWizFGTHUgjaWw1bGd+uW1ibLzg6YMHpixol4HMLiqABHSvJspON
QA4ISKM36OmYeW2z9M8wpxeNl5Q9CJkgMIkzbmiaymIwFgwkNNGIo+doQX7Mv5noOQLK2dZ5cIi1
UQFqS/tYUeZAb875qOI4bpGTsmRnKSvwgQDvnj1LkIO7PndrqwMqcYsSMIEVSWVC8EIDn9CUYlA9
xPFG8zk3OAeURXVQ5wqKOSwN7XewLmJh+IIMAqNweg3oob34bXwpvMSLDtWXwUMK21f9bo/70Oc9
LtaSE6eG2dgY+F41BZpeRtQ/uRAZsnPXOMKz10e+QtRabAh0NnwtiEFA2scitKsyjJZUqGVEpb0D
AqA96FW86Hk5Amu7UzzhTni6vnArdwkMAiUDdA7lB2Qcn1CqRE/CBrXFDMpa7RQ+Qu59tptqQq5Z
E3pXjXrOc23F16IUBsUGEQTZyFDQHXtykkuxtVAhg8kiGp051gMZAMEsh+xbzsN08EwxTiNrhiwB
n7iM7kQ/Jk9SD5RC8q5EPNTp2iGDCAw6IFVwBV+2lEJPROggvoyzrAf6YNpNCilWVOyvL9bKJYkG
cRq/yBqSnCIzc9pM8mTsFwm7w9z9+Z5WfUhychZorRZwZoeZNr0swAs/fNqxvtByDbE7N/lOafdi
Tnixeq7B8QrfDvw1mB8YdyiXuR61Vic54SE7ih4O9W7Y5DdS0GwrN/ZCh5btQefCcVhr7z+M8Zdd
ZuN3VpkhwUSghbgjfrmXf4JCPdtBSOVxOUoBAjfIMtoQXuf5sTVPCWYGeEkVT5SLeIpMpZSkIHAB
Ok3d0c5Mit0XnMEZXXIU3Xz3txwYEGDoVqT3JjIY5+etQ/OPVtU6YpttcjR8aRMF4SMlOQfSHKoa
17fo2kk4NcZE8mrUFgKE7hER5K/5mNhKciAjx2et7hkET8BNSghsRDav1CRygddXKH2WFclW/+xu
7cBdkAUU2hza/W1ymx94bQ9rN/cvsxfNwaE+ZnqmAocR5aPf5BAULg6Fsc/m2jNbBcw1nHGu+eZT
e0wAV2pDixwChpklITSAtoJQu6UGdU7QUnZ/I06AS0EvB9DaeDKzTLFVNo9TUaHcXbdfOnVyyjj0
0ml7fXesrRz6PPH2QsUClzmbbo3bctEtCRXNubXBXrMHNDMARP9Wd43D7Pd7aSe6NKGk8zjLVuYS
bwsdDR4QnkMlkHEz+Sx20whpe2wZ0ZGd2IGb+Vb7qa++yU/EE93ChS6qAdAmz2mvHHhEXih/oc0V
gRFLV2U2QkOsvlacGC2nlXan9q/XJ3XlkgMbN0I8ZCI0Gjacn285tDpzEFBNXdr0yUJvvD3L7RFK
camN7k3eVff5FDqPX3Fzo5Zv0cYn1ImZE671bQ3VT4j5Nj/xxyGFTeUJyWb+0LGqmEY+MuJyBmER
QwOYEJwsEpvNqQEugZyHpkDKeIrtaC5eIPnC8VsrNlQUZYG/A9kc7aM8n0QShwKJEQ2hmC9lm7yW
obKMPL17falWbh0ISNJUCuj4dBUV0XMzizjJ0TjBjHIbB+SDVoHRJwaV9d0IKLRkU0XEOlDelKfr
htneFERZMEzZjhCiqHjOM+MztWgoamSTnOxF+Si32UO8Hdz5PduAkJOeBg9+GtAiG7lsVEbd2snB
sG1+Efc1N11/GcWcfwpzFLGJ1TJv8SlSbW6XSHxSoQGoJ9YxysIbWQkh1ZNW0J0XOc5n3S5F28ML
AA/P2M0tEYyqg6k4gOEGuZ5/gDQxsWcE24XZBwDCPOaFpUPtfAg4k09jCebIIMBGIh9d9Dion1H/
ScSrjoNe9SlGPPj6bnD7TQ+ybJAjTFDBxOJrXyFQvUvfZ7fx0adC5bS4ygBr+9vEF+AhKKIpknW8
YRtDHn4GdYAWAeFc9Hhoclzs5c2P8JcSMADihsPInlITJDuylKs4Qbpuo3kPkkilowgf1+dyZRw4
Nype5yAMAvKL2cdkBmt6LhaoDPTQ/SONXeYcC2sO7swEu09EnYRTnWu4KsA8DzWJ6plyT9O4ovSE
LQ+esTJvZ+bo5jnZHKUZpVLXwFxLdmkhgQu+Qx3/N7l16PmHFVy8gFpY4JliHuij1OgN0TJU/IzJ
ncrJHo3OLnteNH+5PFgU6PFRsAde7Gy2ECk6RYEZHY2GkwuN6+a+e459On1C0KHn8StfwHsF8wGb
eEpS/CbuCXZrW2axTFmWmY5SJD+LFPwOwjvoMpx57t1GBu/a11Gu3SYz3VFFADX09ox2ZxDqOlKH
hIt6m7b1NxREdxJQvGNZ2lrIQ1ddXtEUTi7JSMehSeyC5Av13rzN6bSQ7FnW0bRu4IOGPoiMxf7d
83FuicawJ7tpGIAWjsNUd1rANXGpbvs64ST9Vtb4bDDUz56YWPpsUpMUg0Eyza6U7Asy95wzyJkv
NhucdXEvgx0HqfoIDPvCgq2kbmXUAXFNvFyfsBVg1tmMsTe/MDdx3SmwpYKPvdoNd8iF4D5E1hlS
mj4tsrROfVAfyIEblPKGyXiauRXR5aPTbeFSdgFnebK+pYIrfUuCYkuOuWZLz5Fklwfefrz0Oedj
ZnzOZI2gS69huK2f8HC0q/JWn3ld/ivBPt4SaI1HXApfTRvIzjZK22plrxkJWMMAxjcegRd2hNdo
lzmtVx7j4+hSTD5/cCuziqZTA42YaHemEfG5WQVSfFBDkQxHmo9JHoRx4ljtu0w4L/mVY3Bmhv78
5BhkUxkLU5qbThNBfw1vwJzHIcd2hsBpo+kJbs0QwWCA1m1mJH1ZRspYSFTdCM1eB9ATP4BZa6t6
UDqMvloeULQIlHI7cvrHxOVtErax9tO8gcQx9CEBtUbEej5CfbZEQEJnE903VW5Xgpc9WLYOMdDt
cDPskqf6mNxZ3uiTl34rb3hZqJU9amDgNEEIsiV8x7n1JpRIWykiBq+lmykyXDETtkvMiwrpJjyP
zdDkeGKGWcYiHHJlSDHHmfw2iE+aeKdHG9O8JabFcc1rnubMFB3xyY4hhhYuLUI0p0U1d3JFb/Sm
beKB42aTvph2uBHuK3feNDe86H8lpDkfJD0yJ5YbiMCIi4yVJL6OznQd/m3Y6FC8MwIVET6PyGR1
6UBQAVQVMglI8zLmVKO2BgnmegAfx/SnOSuuFvNeoiuoBozqxAwzqjwhpJ9K+JcOyVbAGLpnmkcj
W2kDLgzkFJ56aNRqB9pwb7yDBwx+qHyeeZXLNXdD2f1wQJG9VFng9NRGam71quksmeBp2nMmGQGk
g/KUm7KkO/5iqwJpgKiXsoWyfJlDAqXnAe3nCEzNgDa1Fj+SQLWLpxJ0ApBx9a7fjGuBFWhJ0eWN
VlpUq9hgbimEdNRm0XAg6Dd6OvKHZlC7mjv5C7ZQDNUSPwnCTWm4GioG34ELeJT+hpP9bE6WED3R
rvbzndQhBwjpv9FwEuFRzr8NLU8VZe34W7gtkD2hD0ON8XFSO2ckauHFi3R0uvw4a3e1ojlWSexM
UngeYOXOAFU6Or7xBgR3Ctu1QtDZVCW1AqQ7nhbpG56fn0h7NEKEkFGzUdj0sm/XV/Fye2IBVcoQ
quHNC9r08xks805Wh1wNnbJCEVCZiWIjKZTCq7ZAjSxC7Fy3dzlEag9vDNy9qF+xd9aAvLqoZMhS
ZoUeOlVUGYE09BJnJletYEiYQgTPF+QS1aBY+WQYIVKxiyPEqDabU8sbyqUbw1BOjMjnU2eAIKzA
9sfU9eldNgnY5K0KZKY+CJxJ41li7jpw/o5i2cCSooe2OVbv+tjaevn7j2cMyEAZGI90UOdcpO6q
sCgVwQwhLNInINwT30Sj4gxldWVObDAPkFmNJBUtkMhSd7U7LOOjXC6c+tTqlkbphuKFUGxmy2DF
Uk1IESmYrV4wbDO2CpfMQ2PXSbjP54Ybx/Ls0Z+f3J5d3shKlCFE0B5nrzrWfnWACsqTcU9bkEGp
unUFblvp2o74DPtkwJJpOfjcpjyMi6BUOEFm9SGVX3pNcFFx4Hj4tYEZFF+GvD+FsdGPOBlY0gAc
EIqR4Mzgjar11FcAOhbVl2W8/32ngF49FL0MXUYRijFEKeu00RJCxxDTBwHt6FWv/I19d2qCWSRD
TCRpDGFiyoUNKRvfrOK3/2wUjCstotZUpwbTFcrxQS07xS5AKeX+Z0bY84ObeOnAvO+UGEcmjX5Z
i+//mQl2b41oP5VyK3Ty2c8N3S27nDOIy1sVkMFf683CQawwhWiLiMWIR8meO8odDXUKM8jNwtFz
y/+PxqMyOUEhIgqoFTBlSdxadllY90Ki/nZ2k44IFX7waOlo02ds9G2Xi72WCE47K18jjXyQMv2m
G8bfWppfZpgrpxAKWZ7kWIAEQgVQX5Y+KXO6vT5dq67lZCjMZRNXWlGYaYqhtNUXXYpcoavfm4bH
qra6B6ikO7LB4ClhvbRWkygJdZhR07qxlam6lZTqaAgSGojjQ1pzNsHaqAAVBygSSCe8/hkXE0eC
nsSagqZpVBGq4jVpSjsXdU6Ck56+8xCcsq3+ssJ4GW3IE7VuYUUNwxGkpKX6Yg6QfmzNzunbrPLm
fiZUmSP2ri/a2rVqUXCJKIM+B0jFc1dtLGmmgmrzc3i5h3oiqjXD0nPaYVatABoLHm8q78u++DNF
npe6jVF/Ncc71FAO6czxDCsIJ4rf+rcJthmxGix0qIuC4ETv8s/5nTJT6261RxbDAP+cuhG4kISV
2te5SebsAsFpIL0bRW7yon1oaPPH43sESVsL+XpHsiMvcyQArCSnu5sKu/VmNwlqb/Ksn/yWjhU4
2fnHMCd8ihsVr1Z8jPFYg0R00wVFoO/HL9YOdCY+D3XPNccc9llFRbCnKzo6ybE5ds50oz99VMDW
5F95WB66+ZnDAY6Wz458DZQtbL4vE8o0lYQkchcQBdmDHu+jUntTM+vrkoccf7yS0oA6G7ipTQlw
ucscQ2bO+rDMGNhgbJuf/QugzyDaSxylexhdGcgh7lSunP0zi8zZX6x6qcMGw1PK29IAdSIaam+1
V3Or3urgjTxah/hoQsR3r8Ye4VZNV/wbbh1UOgDmNS7xj2o2FQSFKcFBhkpaRkdRnlRu8L6SosKs
/rLCgh07POv0tIWVDCnb9mlBMfal2MWpP05Od2g3sy+6er3JiJNOKFTz0EMr/ufMPHNSNbNPS9Ka
GGQVgUZ1BJq44KWNVmrw52NkTiBBW2TaVxjj4CvALCO36WmvhZPhFT4ONti6whutd0nmxjteSnV9
EZG8AW0qwgn2AVYu3ZCjQ11wLCO0sxI0Egry/iqXL56mRS5OIhobkXZH9uSiFmtpVagKNZysuKMM
n8lO3c6+7os3vEOxkiOClRNLTLiaNTEyYzImk2Y0hARCttE9eawfY5/Y+301oHMytQnan71+Q/F8
vF4IlnwR2eHzD2AuxjkbzdYoMdRxZz2mTxH4SoBHsTwpSN/JC0C6dh3wlnElMQ+JSgBgKNsi7ZNk
XgK9FGrpMoE4mbhYxL61m5sO2VyypVJ71bAxn2rcIiDpGR+r0h65LfWXo0ZUhcevDhwtHogXSce0
ExJ5BFjYbT8yoDWejJsos40Hfa/fTrmtvIt28cgvtX7mMs/2FTWLHi7VQP8JHnLM+RykapoiU49c
eWjlgw6+twdr0IXClkjU94FkplqROCbUmqQdOLOK6hW5oMaRxCzVvVwWqmfSafJ7mVfihz6ifTgA
cEnGM6FXlu8qgEyIPOqpFUHQl4QvCLfTN3AYlr44gNUG2hzR/ZDKX5NMUzdKF2J6xWoobMpC9l0z
6/qmFNN4WytWf29ZXfwxGRrkGa4HYhdHGFOA+jnyKKDYRBzDTIHagIqcyPhQo06duIT7ANG6FJHg
upmL6JkxwzipSSEjMpMWrjez88tyowhPifwKXjl3JBMnJrvwutSWRXHFqNVBlZIO+SQNEA1DEQsq
AcjWKJyi3Pdgw7g+mtVJO7HAXJ0hSOsFs10itzLR9hj/rPRvS/jblweGoUkGpCpUDZncz4jhZBjF
aCWzPM6R25B9VACwMRScHMPaMFBRpIydKmaLPfadmVhTpWcQfBfC+6KqDpY1OY0Vvl2frYs4ig4E
YJlPhVpEi0zMpoSVobeChoG0KS7BfZN7IIy264XHILG28IjTUFukrSgXGggtEk81lJ3gRdTkFcot
0CDLOSJxq2M5MUE/4WRRRqmts0bFI7PCn0+VxomqKVBDEOov367P2tqJAb0HzWXBQ13wEVSg7EPG
bIpdXS7tOQYjlLzVk+dYHfwJhFXXja3tBHhCdPvR5kjc5+fDaqtqDlXkz9yxru/7CI8KSw39pl14
LItro6JtEqAIQa3zAjA4jMjoCpaMGmEkBqH6VmqiXabepM+ukHMSA2trdWqL/vxkrdSqNpZexa0m
pdmNusjHthZtySh2cpR71+dvbefpJqaO8q6Bt5kJG2QzBAZBWjB/6mBXkm6TaHPdwuoKnVhg4gKx
SKK8TarYnZTikBnYgG17aEsenn91fX6Z0ZgCVdVmNVIpJHZlRbDNaNcWP7ouD3rpu1kM368P6eIB
Ar+AW0fDu1xEHlVmJm1IQaGIpzuE+rL6WeiJ3YD3rCHurAMOYGUBfHhw3eLajji1yEwiHGFZJk0Y
u30PnKKcTM4QxTfZGD2DPqLh7InPQ8NGFwYAamhFQn3sAu4wSlGEaE7FXk8VuTlIyQhFkyJXzZcC
7Hw3YpyjYciY0ikI00h8TxLUlYDyCkdil7IwIt4ax+0wGoatyU3paN3cO8qwfM0mq3brUZZeLaLN
QaJH/SEp1GzbC1m+izp5+lGMYfszB6tty9mGaxsdEgnou0OxCphfJlxYIk0A1FWIIcugdaC3EYxx
K83JxAtLVlcK/dkADGm0kZo5u5ksplovRxD1MpVd1CuPS1c8qoRsK830r28KuB4afVys1C9rbGvp
oAIv1SfYiaia1r6lQJTCLlRt3El1ZQWQgxlvaqyenw9tg/B/QGdUl+rmfV5M4lttpZ1bRIYVxJKe
3RArWTZ6mRlH5M4GP+/rykGfYu7Lw2x+XWJ5DIR0MQ51oxRfKxT9bTWC3Is8i9NNRGRQ2+hxEt5J
CWnfMo30JZr+0Sxo13pYutMcVgpA6oTs2ySR3syuB0Wn0rSlOyc5RDNyc7SXkFi6PypaHeRKAbXW
qQRbU2dXZJQeDehRPbdWnSGzbI39ixoKbf+chZk4Al0ot1vI5GZekQJcbUNyJL3pDXO0nlptghQY
DimwM6RV7Qi42+1oRfU3Swvz2S7MuN6gcKm9FEahCvul7+viTjLyJfmWTEprflRC1aI9gegZODbS
tN9PWqccGnMGZrmtrIOIAPowiaDijAkRv3QjCDplYmb7BHkYT4zreCeXdfUm92q4SYZ28KJECx+w
bmFld2E+7WOrgmtMoF42Ri2E4YqxuxewJttIWLQbszDGjV5MxFdqvdqLC7QF5bRIvCbtVSBHlAZC
pUtduObYP/TiKG6TCHSQFigT7yRckKktZgtaFiW5cRa9Npw5H4TSVjNbjIaP0WogfYAqZ1cZlpO2
ZXijS528X1p1DPIwi/0+nxOPwiZHv5BNsl3kvPRaUgw3uSZBpLQw8ydj6kV3EMfZRgxbOcXcx/ep
NImGJyDgWVzTmOL9GCsWOjvMFshOBX9trlK9tvuhzLaKBTrHeYjEe7UeOk/N5OZRCMfytrcK2RUH
pbeVUMvBjiiBL3xWe3pZFWMwTjqBHmw5OKludJss1FuvWqxwL+eyAR9pmc5shkXqzGEkv861CDmK
vCAwgIpeKaXpnZUPgxNOQuZmsgbeNUUYdnVjNOiYytMSkC5pnm9qqYuPRbb0Isi2rQ4qxUlt3KmN
VGzF2oq9oo7jIJTF8FuogzDFFlsNtB7lTHZWEktuVEOSZrY00NyJU+mWsyj74SiamyUmxb7tSylQ
B8iYm7OVuYJmETuKdWtXCrruz2NfgWO2Q55CaP8vaV+2HDePZP0qHd89e7gvEdN9wSJr1S5Ztr4b
hizLIEhwwUIS5NvMs/wv9h/KPd0lqkI17o7wjaMkZQFIAInMk+c0/NAYrnNJbA9EKSSyYhnW4Kwr
aJCOpKsOA0AvKbot23ULFYLU6c1iVUd28Oh51Z9eOQQx2AX7DfNs1LSa0Hrw0Nu0sjMB/FPZl4+2
6pRI8tpsupgOstxMoqlSAxykd67X5D9p0NdgO5AEEI22WZvtgAIsH3kMSfb+Ymy67lBAP+y+CAe9
DaccYlfqkg18/IbxmQlxXX5rSd++auqK3Gedx57rxtZfXJvLR7vqp3VVN/Qmd0djp+2wpnFlR3pX
lhTMLIDBgHZcKvADCkZupXaCpKV5julqzXHrNzo4sKzFjSOnwry2A+Ef+IRwUFuZWE1tJ0jcyLK8
HaYamI/GbO/tErrtSU57aJxlVpkIMqELo8uii2qyeNLZWZCGEQ/W/jDa160nspUUzQxnrnSK19oo
sVvHcNNYRnUHjhnx3EuDVzHS7miPZjwvvvRT034Z2sa6CKmdt+uxC9rEpq7/JwQ7jNuwHnVKRZDf
ZbKiaIuym3LHs6LbgJ7G2A9u5f10ZGR+EwwbEm83D62zELbrk2F0M7ShRY2IcZypladdRD48cPbM
EtEX2yKgSg1lnWSmtDbKauRBtGN0A6RWvaLKHe/yqnRvedVle+BQx+8GL8wkrKH3HeGsu5nCyrwt
wNG2BjO1vO886a6NxvHWruzE1ubK+WY5ml+T/CXowu6yc222pSA4BG9vEbKNsBhAktS2E028dkvw
hI/HurYSKw/JtncVJXGX58PjGDC2JlHhxh2lUWJJ1t86CkTmJUCrLVyoNx8kAeQI+nc93QSQd4dQ
nOvHPXV+FsBGXesAsH0ZhPzat3izN2rP20Zmyb+WgBQ9VIXt7oOOTnvZDeNW8UatuqaCAGEbtvUt
AhBxFarWvFMS4PQ4Qlpjqzqn2AYCXZrgq7mSBXMPo19AInmwQcLbNCEFct2y+mRyHX0NpOuYcoer
b4RV5TPCn/xOBTjhYzqzdsS+NrqfraGsGzoFbRx1eKRcjHWFduvQCL8Sysdbj01BeTGxqEoHIFtW
Vd65F6zIynpu4DB2hONSjaURcugwNWhhs7vMSQsEqXcC2uwXPa7kVSgn8yY0c+MRf65LQsPMy7jm
+ZRQSCLAUWjl56ugnSCGQ4kdS6JlFXcGRFLikkfuNoxKjkIxKS8n5rh34Ml3ayiU6fCWSwPoIZOy
/gKaU/LKz+hwzSJb3zfZWL3IrBHXwpX2yivx/oujtim+WKzVty1XwDg6ysTJTSZ9N6Bz5MFw8u6n
1m6LXg7Cs3sDV41aid6u7yV1plQFtXs/2pP4Znb0hwCKMc0MIF+BJ+62knrlT2EN0WvORSDioPfb
O9KEzbq0mGpjMnnOAwma4tExgvJelrmVSl5wkJiYCvKZqIYkZqH9nWW1JYu92oL+DlP5TeW0/YFW
XDz0fdPKuMKfKxLqK3YpKzt78bwRuxH4OIQ9uBFX4BHl+arWPW5gnWcHjZU5MKuoUofaxrfRMcAT
rkESE6NCMqbCjBTOcod0uK5ME+oNCHPJKMvbsc5kghLw+NRj4jZ6GPopnqacxUUuw6uQY4fHVk7z
HXpGCegQgz6/RBzLb6jRmknDpHnhdQ3LQdFSu3vhRJcy7y9y6d7a+RpCHMG9VUz5DVdNfenkTg73
4mw7WUCgumwX1pb5BU/OVRGRVe50xRVHdnFtE5+n4Art8zggKlo71TpASlDoFSizUaBrh2EtHFvE
WYS8YcyZ0XxtqiZMQU2pdliLOhn8wTiYmU8PONicJ9eh5nZ+s19L2kYXoP3nV1aFb1IbfYvbHJ8q
A4FRDPaSIfagncgRoXlioyZSiliHfXeJDmo0iOa4DFAiQatx7rH15NLo1iSiTfFjYeraqt5LGro4
fSFQ6I74TrVjG9doKILmqFshnoQISn07Rl2VKkuKJytnAy6bJvjhVO0sx247VxWi1AcUk73bqmVd
UviF3FplTfam0/WormVRkfQ0YNf1SOkdGiVAcFoWdRqaRXRV2gOD7JQ/jWs8imi5Ir1jgt1WB/TQ
hILdkZ7pB1eO9R73UZiW9hh8lU5TJC64XK6HDvC9+G0MYYeJlCMe0uC0l+xOQmzlC4qX5Ko3O3GD
Tt7GjflUVjvWNPYu7Nro+m3Ibu44iZSyTcVU/fBaQS4NlU1rETIjMRv8VTxQxglvVs7uwhLSbk3h
sQ2ETtiGgGtmTnHWezcPJ4TuBcPJQEr85FBKDGTwq/lLR/SAacev253Gxy7bGKGT31amsnelCkZQ
fw24KysUV7auGIetmQl+qaou2CGY83HjNshL97n4QQhw5jEKKflBjk7exiN3apoKcGF9JZzzlBVj
nhKrL2/KYJaSEiCg4YZRJI2hSTpI5SamRbJthm0zGLVIHWXVl26WIxYLiXnXGVZ4oHrALORGuKaW
hmv2VbBVbt8+NZZy7u2x7lakLtzvdZmhM6Ls660Jkps196S6qwIruOgaobd4/ZSv4Jqo7u0ib1Nv
qOUXn+tiE+Za7cvB8PxVPRFry5quvAs7EW4QnmUCMwTPHFoJob4OOwNiwvhJkjdTlZbZVDwPRYa5
bbhlHCbHVI9egODV7Hm4ka3D7xueQzNuXp/eRi9y7A6T/t4ogjyeW8p633hwJ9czhocBWcak0ZOT
uGAu/NZWeH51URa68xGOex5MxKTe+XIQm1ZV7QbqOM2a41RKqq5ukeMspzgThb/2jVfR/IC3VIgz
GxzX2nEIPqLkljqsHfE6cyeO526HL66Jw24UzfvHrIPjc2ifXTEIcG/gHe1+MHLyWom2Bu5W2M0L
EVF4l+NuDFYOY3ojdOTf+rywDtrqap7Y5qzZPgR5eTv5ml9CXNq5B0WFleQlLntEtnn1YlNAClZO
ruitb/ftFNs2CFHjunHIDqy8gR37voFnKCu4mUi7tR98akZ7t7HcK4/507VG1u9PgPPA5OYPUc5j
qzHyaSUGI/welIKACctCgyg1aZiAuwXFSmnOoVAUlRedatwfQ58TlSJUYTxFdsP7Aa6iCMRFeZSW
JtPfJQ+iJi01JT/INEQlonkQ8a+ILLto5TqZ/WSGjcG3phSRRp5vGF+cmrv4+kE1IiIEc+dDiNfE
sMKDG1tkMuYngYdK9HWdT9l1GfZworFk5VXBlXqCp+nv0CAYAIUJgp7EZtXhwJgfCJvGGI1DoyIh
DyYjYNd1m4a3q3CsbQ9Alia7Nl08gVdu0El/axR2A11Ss4KOkmwnlEhtxPqezpABl0FQkZ3FuaXi
zo1KvMKtNmTxGOR1vcpR9ETty7HG2941oWNa9flXL9dtmdZm1sp1ofkYoBWfg5nZ9Si+Q1NpJyk9
GV00BIdkIoemRnTpWC2+n8QIQq/GDHbR0KwHd4T3YzDwuXAqR7rB8ZlVK9nJ0YqbRuDEKgeBgGnw
nOGhMWp211pthIyGQ3G8t5HXg9/fReS/GkaGSQ2DPL8tAyxYQgwozkvAMOXate1WHmTZawD8jXZ4
9dtKvKAjgDhJ6NTDOnO9MVzLIgzGK+ASZB1PRe3O2fXa4duBD0V4HY5t8eyGPP8aTpwC8uJXYOol
RVh2CW7h0Nj2A8QvwHVMZLT3WxDaX9jcyXBv5851DyLrXebm7gCJrsz0k2LMAIrPQRMxrJQS2czA
NWYQlyhJtBZmBQw2ItpcwSNC0SRZ+6akYYbD/AesvFhB5dKsUnOAbNDaI6BiTw05DTcOCNd69J1H
9Cd4SG0eSxSLHiKQPUFFbtTBTTCQsUG0Q8tuVVpT/xWZ3CzbEVVi/kbwjZMYLhVimQ1Qt+E8DZwt
qLvgiwV6iDbK7cJwO2TtSC6HEtpnaxSK9HfiC7gwUppkLycIa2ybiEGx3sRLH5xL4zgM26pyDMSq
bUl+gAItYxeI4rDYNvIJcTdQ+8uQQ+0CruzZT0NhwXfKvFA7p3z7pg129q5hJlWpbE24BMTN2Z3X
Tl0YUzZN+x53spMYptPam6nDOyvhLijbEqforT3HK/hxBmqG6YTkyLRpaOahY8gu4fcUFTBM2eC6
uxxJocMYAAAZB6au1vWEl41d+J0PXmmZ3xnaYxc1CgvOmhjMeQq17kXi4ni/slzhy11WO2iqkE0U
FGk9+yuYerIohZPhKqii8KqvBVRKhymEZ0y2D1agXiNhEKNn2aziou1xPXTu8OqVxIZYsC7lwbAN
+wlnznwcmPA84oIoOg6sbKri3tLZNXBC4luf44AxoB/oxKLmetoCNlr6ScXBPRQXoGz+QggEztxA
9S9T10PSMGhM7BOH6OG14b4Pzu4sMxKQsiBEmWr8QmM5w+tM8zGlJVH5rYuv/mdlB9ld5HfjCNUw
bnZz6291wcweRPgALuZxQc3Cj1sHVG/ct5q9lznRU4Fo9dIKsTVXUzWpB380inT0Zfetc5z6K54+
ZKOQ8S1WGejc3LiXApymEOcL4wEP+fvSnkFQUckM3FrImxyCfGC7vgNzRSeUvpd5UKz9LhwRQ7kR
hyg4KGkT9BL2V7TxnNs2G/E8CKGZ2sdsKvk+cDLyKgbok5vUKQ5qCvwfvRvQIaGB6u54Tb1b7roj
DuMhfwHCbngNbMETkMdbW6lx3hVNA2luIDbrrzzE3WtYmSMSWlnTVdgN+hHTH+5k0OOJiU6SWIxB
u7JwiVwg0xLAiczwstEO27zF0BOavFZIxIElQqMiigBveDBBLL1GNQdhQm36G68g0a4d2+42LyJ+
BUlqA2/fRhkpz7JmR4rBfwRnbJgCdojic4nn+YD39UU1sukbwjVsnCbT12XJxMplHqpejjI4OLZ6
bASzA4cBD/kOKDAOtiZk1CshZKxUE+4CW1WHPtPedurGZqOKsd3yyTLSVoh8E/V9falF10D5NOz2
JFDNrlaErfGwAc33jLW3R1tdqJCVe98V9caTlbEGEMVOkNcNX+ajG8mw0NyXVQTFURKRg/QznAqY
6y89sdk+d3m2swfPjxG0O4nO2ZT68JeEDDrfcB14cYF00kpJK7+30N68pUVEV7Yw+10xgRNSuewn
KmTPdeSIXdvXHJsEj38wAuVpXtleEja47+ox4zdaGvltOFb+ajKmGtQ6LVA4Yebj64Ro3uQtedSg
iVxLtywfqnzIDlD96Q5li6qvF5YQh8O+QeuJlj2aT6DwY/b4KtKxVJEiO01XyMHZq54Nw02rjC9N
1NQbEdlq10UFTz3AlR+L+dFVVh0eZojt1iNya+h0gviqhJcEpJd/CvCHAm0ZRkVKcqRpChM/h7zc
8DoF4GiLy8iQO6hnRhes1urJHwk3Y8i9BpvScRpQPQTBJsjlsMO94tyarT8lYyX9XaSmH9Sw2H40
mZva2NrXvsQTxjdRFrLrJtxqv1FYCoNtGPS5EExklpSrtmnDmFHf3Alema80agpoDrRy+D6YRp3y
kRXXyuzIqgHq5VtvGCVkDxurvlIWlK863/nOCgQfFoGia0lzeiGt3nkchKgOIqoBIVWu/Ep6u0rq
UPt3Q+dl30fD0GkRVKDfYMjkbT0kvZBE1OgnyUl+wWzfOXTNUP8YvRmtiurApeF59bp3IGWhkTS5
sgu7PkxZll3mJZfPmof60tF+d42FCbcekcUNlJlegZrs9oGnxAYPsnFbq3IC40iWr1jo4Qu55nhg
kYWGN1qLa8rmrK49DeCHFMoAQVKPg72B+MxXyT3/0eW5mQZDjTevQMIrrrhH81WeReGe9kjo+gQS
XchjPSHX4m273nHXenK9zSg8/zbk9hhjB1srWoxs3XMSrSAIxBKVIxXugqn9cgqm4ICWh3ZFM0QV
AtdaTEJt763OgUqIZaGTW3f5tlJRv+ndokxD0qsLxEX93pwsJGupxnbHUYTuWSF5Au4p8NrY03hw
q3ZMgXUeXwzHMl+EcsafRqv1Gg9BZuK1b7cIYxSy1YgyyQ3LhLcmTUF28NDiz7Yw6gP4YsWqGCvG
49xmLBn7kCbcNNDRapV0E3pu/0Jd+WRNSLEDGp6telU1u3Ey5B1wsPW2wkQ3cWd2fZSIenC/VZWN
XcrUSPZGl4t1AXRMGmXC3VYog901qjyLxX8rDS8Ldmj6Ar8RCDI+aiRTx+xADELyZFKDm8cU5ZkX
E/v9EAR2eYEUrrmbMhehUNcYG6Mdg+uiciG50EoPMZalcPWTILiUnpc/tIWdTIWrExTyyMqCDz9R
ylCDrseW7+hUS1BwmHV1YcuIvNSgTXulpsguWYPnR1KiIPGlM31+rgJ6quAf4n6FIgXw8ai4vkcv
jLZdAhHc5kk/o0vK7yV9LkFA93nt81SZNYTGM0ik8Q90Pu+N1LlpiEFhK+D6TTxkiUuchU7wrZyq
M6X3k8M5srQovUNRUDJ3An5hUvXl0OAZQdesPafK/hHJCEzB0YDeOK2PMB+kEyhIRFWeODHb2T/b
tXMQ1yTNkvEJCYUHMKsm42G6xLPo+zkhljMjfGOhPDKNjj2hqOzyRCJqaEWx0mp+k6kzqJZTFfjj
Ec617CMzNhqco3zEkol+jiCQQi3vPneKs5O4AGz1tfYJlzBRuKm+6bZIW+2zPbtHGzqwkeTVvPdj
99sEthQQa9H1OV7C07v7X76y5JdSA0ejqgNfmUGozkxZhFqn2FHgMh+gmHqor9GzdlE8B+gxaO71
xgDLmEZGJtEb/aW8777/tvzawqvmpT+a89J2tWvTeS+ivGiWJCFRBdjSy5l5PwW+OV7aBeihYM3Q
m/O8s11xo1G04yu65ZtRJR6k30GzI+Ic8k/gVDCgqHpu2s851vztjgYZMaKGLsKs+yhCQ3YU2Yxz
Azxz3LzB9Y9MBKboCoRz8wBd5OTrNR5B8rLcQJLmJUwUMMbqTvIt6gpnWUNP7k608EU46GaU8/L8
iXyFHAkOBp52qb6QV+OrPogt4Pgh+Ebcrf2d3p/DVZ8c7r9sLg+jJnQKL6uRXEeFJuV9tY5CBHFK
O08mqR4/d56TttCjCMQoGNHQ//p+9YJoUqGHzGBSWTbIKdrYNB/zMIy9rl19bunkTM6KehY68Gfp
zfeWWuQ1+xI1BYgkI3h04lbvOuv5cxsf+3yw46KZIgEPprnDdnEEmXkHvGOHqWM7bIRgPWsH8wT4
ew865+dpXj/i/hf25s1x5JleEbW+qWBvZk2q19ljvcbjxN/DRTdA6Lipv0ZhpVgVwOLv9EZdhnfn
8L6n5vV4yIt59fDksBAD5kkOWOkczjEUq3KAcT6f2lPb/NjM7EhHIw3wBCm6ESONsi+sem3Psfyc
csTjv784RiokSzKzg3s0ThNHILh08QwjHU98VGd+eyhojAxA5+MAIQadjfdDKQEtye0K2HU7vw8E
OjZ0t/7cwok1ObYQLYIwOlWSRj0s0MwEneSsGFHjsUT+QzMLVF2bQyzJFDBD7CkuMArB8xjv/d8H
770bzSJ00DajhYcnS8J4IrofAXA4/8Z0+SDNB5MB2Dm9xdo7rTCZE7RYEP4qWI305tXYWL9//oBJ
4F9GFiddVBHPG3KMQhYiNoomMfyrUeb/oZWFb2UDzabBYwSNUy2Jndy6pw2oaHVwrtv7pIv9azhL
bjgbhJ1F0GI4eJGvTLA0oW67QovOmaU5sS0xa4HnQ2UFvQRLED64dI0BUAmsPTgmRJHdm0NwA8x3
tDp3jp04YEBWhn5b14LwCZDr73elI0qmWYtWjwDZyksjsPACo9bPzz3tpBHAakFyAwriD/yvnc90
OXBUj22gdZSrbwn3z91B52wstkslu456HvpIzH3+Y6Y2l1+iK5nUz/lW3s9yedaZ0P5jM7HvBOhV
hu6ECWwt9ur7qZtax+qtuXOFQhe7Sv70nwEl3dFdXyXuOtqDUefLucDolF9g/sB77HknWqTRvksU
mK9IkjPzUDrtNgOVdWdkyPP9On3+651Spfz7f+P/L007onKZq8V//35JX0Qjm5/qv+df++ePvf+l
v1+3r/W9Eq+v6vK5Xf7ku1/E3/+H/eRZPb/7T1orqsbb7lWMd6+yY+rNCHlt5p/8v374l9e3v/Iw
tq9/++P5R0XrhCJpR1/UH//4aPfjb3/ManZgdDvy4NnGP37g6rnC7948i+f6//3Pyd96fZbqb38Y
bvhXsGDNrNpeBEJfoMb/+Mvw+vaR5/4VrzrwbCKuM0F85OCjuhEqx6/Z9l8R9aF1Cy8HNLFhrf74
i2xQ95k/8/8KuHsYRZBvRYMf4u3/nYSbX9mUX+uDSfnH/4+FRhcH1RszPfTrQH0Q2djaS2kNqwTu
u7XQuoE63G6s1VriMdQav7zknZN8bgX6mwFa8dALCGKfcLHpRgPp0Q7oqkQAM5dE/gSijSLyNtXo
ndltH8czbzH0h+GymknI5p1xFAiNfoZEv11B1ZbJhDU6VtlXKjZHq3xi0qwPVtAQgpl3TQsHFciX
FhGEnkK35BOA7HoNTrf+oik36BK5mSnaqb0K882QxyXE19Ea9bnlU4Zt9JNj1cF6BmGB98Mjqgh1
KN66KyoQuG26pESO53MbixPSRbMOXMt/a+cBi8Mbrv5oCkvUO10JuHpiVWbc2a+2f2765uU+SvT9
sjBTi4PUDFo5y8aa0Ge1HxiwkIMs1X5w1jU6UtnBaH4MyVv/7ZkRLY7DD/YW177g0iv1vFwSyDFA
jfDKH+LQN9PQ/k3aJ5gKwPUEuR0bs4hrEnv62P+6rNSQECxowooLAllGc8pXvLlFg8AZT5gv3Pdz
CEMR8D04PebmrqUnOCYPHMowpmhMJ1VxRLCsi4XwzXhCET1B4eVzv/joezOpB6jMcJChZugvNjEq
zx5y6yh4A56NfmLfu0BOeod8aXTG0LL5/W0SHdAy4lnvomDlLSbRsrRyBwsdPfbtrO6Jl9sT/dIe
9IrcPLFtmWyzO/bt9wc3q8yi1Qv/EFK9X7fBMjhlFk4oC8wsSNPedbw+WM1w/7mZU6t2bGaxaqix
1105wvOHrN/bwCFgI17LCKjuoNu5qK1+bu6j40NJBW8/y/nFP7EwV7kuoD8dnEQbILf1X/3SgMYy
uvrzc0Q6Hw8NWIJwBHhnwBmIxqr386dty9XACOAeUWvT+mFY5/z9jIFlIjZyqykSPvYwaiBAoYtE
8zOU0Usq4De3Ax84LkLQzkFoYeHg3B0IGIfhdv6fxr1O+B2/pfvoaiKxXtEHk8ZgO94bCdBBd58v
0zIx8mYZlBnYXRbCAQRu72cvRONLQwYMzonpoZ0A/odwpp7QhJLwnb4EnNI4c3yc2Mzoykd7no8y
AQBc83QfHfLoUe2dNsQ9CQGJB0WQpxMDGkrG3+xGnkeG6GVWggqQ+EGU895O0VoyqDXsWJ23DVwB
IMS0jjJ9ZjgnHP3YzPK9Ba2AOu8BTcOd1Vx4vryt7VduXhF98flKnbaDBQJVJcKmZXdjje5TlUGc
HU0O5q40nF1m5S9dxACtcPg5l1++HH5NHsAYKKmCysEOFpOH+5eXdMSosj8HZ4hXAI3ZaZCYG36t
XouNu6muz70cFtsMTBXzoTvfzR76jCD+9H69BjYxU1CbJh1/qUuAat3rz2dw4XgfDCyOJKMILbRr
wsDUPpmFQCs/wErD639mZD6Gj7ybTUD16zFE61x0E7S70nnx6dNvmgDcE9GLA6UetE4icfreREEk
5HqIRRORizIuXHoNtbxDJMjN53Y+LMibHdTxXDDzo+106QMAgPbdoLBRS6Aba3XlyOBM+/tHDu3Z
xqx0hEcIEm8fFt0tPcKgPJtY9/6lgQI4qJ+pjI0YcIk/Z7piNGuBNAjsLChfJMW+3vw2he7iGyy8
wo1U00nAsBLH0jErL7l55uL9SMX0ZgFMqaiIzoHTwoLjqXLwNSyIBO0mu/HP6TBzWmuga2MAJY3k
XOXlg6PDoOPNClLuHFYslVymYrIyV2uamJa21hUzbyXYpkE/E57xkMWZFCBQNcFhi2ZkPOOQoVts
WbRbT6CxGrBlKdA0dJ8h+AvQzFfoM36yCF7eDIFaCXwCuB9x/C1cUXGWAUw5Ix6dpltpP9iaSuQx
1OZXvPevQ6s4dy+etGiB+sEDg4wHivf3m4ygzbGpodCWzOT86EYhj/6+SivACFE1vHPjaYz9NfCE
Oi7OCqktL+Vfwz0yvvAYP8y7iNYwDh6rlzFFQ8AealUqDjZ2Ak2XcyxFp/wFJSwnAJk+dLr9xY0M
RRRthAX8pWP3pRHsO51ttBesPz9Olk/XX6M6MrOYUiYK+KvAuRXch7fOGsB1HvfbWdkPyj8b/jDr
J54b2qkz7Hhoi5mE46BpscVM5lb9lVbiskI7wO9FAL/GNV/LeFWC0HRJE1spsyy539MESuC3znSA
3Adr2aVruqvPZ/DkYECLBfY4NLF/IL3lAc+HdghwgfnDqswfnfDMU+TkUTWPArcwTmTvrax1dHtN
AaTStMR0FRfNs0eRoyRQ+rBu0Ri0C7fmNkv/jREd2bPf77IgUv7YZZg6X4X7pkAHJyg1Pjdx6ozC
bNkBTkIkqpcMA+j01QWXtADtTbZ26unRrYrUbrNE2dGZEO3UPjo2tRgNV2UJ4rIc3UcCyJdcrIJm
jKfmnEraKTfA4Y6oFvks6HQtDkMwpBtVO2G7Kpx/aQYKhZ3fDudKVcsQ8M2tj8wsmSgtT3kd82HG
HleWm7a7KtVb684Dzu8F4o7mBQjtk+b756v1UVsVVwqWCUQNCHHA47mIn8waaK9R4rLs18NjB/JH
FLjTAKnqIv3tgHNhavFwLFiP7pZuNmXsLRQWQVh2xvdOOsTRYBYrVZbC1YWc5pVCAj6L4HN6ZZFz
tZiTDvFPM5a5yAm6wDJ3XGAgraNjwV/UOceev+dRxueXKxwZWNQTJ6As/DGHAeB2NhUEaEX6f5F3
PlE1P158a6lCKQPNzInDTvnY7vjVCCUQgCtssBfE/SxbsRNpeaOugCkB27ixqRK6Ppe3OPsdFtF1
12cjj3wC0VlIRHUrztHFA0Cgj25LH9030CBEd3KSGdEP2yYzmaXsrqbe6deC+RTd1RSg8LqwntER
EKw6QB9v/LqG1EeQc9AJVEhs1m7GEt5QbkHKzzqX4jznDPPnR0e46zcWb0vcssxFS7pF0HN3hgX3
ZHgCZj0Tz3iQiX0AU2TUhLJc7SMBCDyVv2JJNezsp249pQjR0Up/Di51+ig6MrgYU0lrjTZjXuBa
UhfVlkPKFuwCuzB21+hehqTmWSWK+aj+4PE2MoFIRrsf+ayV2XD0UWGIKhEXw2Nw0AcV+7Hzc7g+
ryR0Ktb0jowt7g2S0TDL6w4HUTTeZODLQ4tl6ip1U6v+2zCJM1H7Msn5azvbiKIR2aI6tHzY9eBk
GpSJY0kk09p/5KvshqbVCgO8zmIUBTf0mlyfy+2fPEP+ZXRJneqB/UJ0oLt5Q8Q4W7X1Nu7a3P47
AZ93ZGZxVPmU2Qq6N7i1wD9vh5dD+7tZhPnWODKwWCw+ShW1HEGYqyYowqN1dlQgtO2yM1TaJ/fx
kZ3FOWT5QoIoCANpAnNVZzwOz7FZL7OOSz8IFtvKoFnUGxOir34dvUxJ/k0/0NRYtSk6vcGxUj3M
arXWj3z/+0Cb93O4eAnUFO3xlcDuGqJ7EODFvjh3RM3L/HH//tPFg0Xcz4awo10LCyFzLvVI7iqn
2DtTlLQj2zrE57G27FsQMUF3WAKuD9zB188jmXPrtwhkDBN+aKNpHrA2wOebXdCdkxI5Gdkeecgi
fkErWd0E8xgHmm8m9MlPwb0DtB6dzr1wTp8YqOnPSjlARy2BBCYZkLoZAE8vdmBWCB7YbkpwxXhf
cb8w8IltpnS4V3VS/RsM3fN+OzK9WEnHNGmm9JvpbN9U8Sw9KJMB2imx2KAt6kzIdnLZkIoyTaDY
UY1ZbDsHXW4ehwZ9wlr5jCaXBxqdC9dOX2dHNhb7zkdzL0h4cBQajmNcGBlaiFk9lF9KUphgMq08
HRuD671CC03fuxyip7XwxsMYBpSk3B/oBqUvAkIA51zwMLvMh21z9M0WG5NWUD3SBVzKkfazy+2V
juiaFmBxbUL09do7MdT3v79PUL5BinlGZwZvWYOjeAV9Us40gCgiEaGVmMxeUS8/kz06FYYfm1i4
UINGhZw3GNVomOtM2SSu2/HO9tWZi/XUPX5sZ7Hlu5YY0ioxlB49t4Fzx2UHho567fALUFisPp+3
U4PCbEHxAMy0qJgvgv7/T9qXLceJRNt+ERHMwytjzSrNll6IliyTQAIJCcnw9WfhvtEu03WK2z5v
jrDsrUx27nmvhUU0WcVWO+5tfLRLANgDpCpVpz+4OrSjLF0F7T2WdRZH4k4NTZSAfhEXzbutlx80
xjJ8JVsPt09ztTh0KWhhzKzO5KSvkabPzLj9gxX2weT3Ue01H9wfsRnkV4/keUXo7KuX6n4pdJGf
FSCMw34OhPbe+JP1ftqjHYVq88wyvjYfcs1cXwhbTm60Uq6XYy5nPqpgbprmwaQ8dQ53YVf/RDV+
fbQl/GA/5RyoihPqEMBvJJIB5KLMNYT9B6by8kDz7V683MFxKpsUONBUJd5gvSX86fb3+VlkvfF9
jIUxtsDDM+hlmaEIiz7Ks33EVEv7t2YgQZyJaKtI7GXm6q7+SV44drEaX/bz0AEN3+3f5drbRqnF
xODLz3L3Iq6UE5YBDQXPbZpXSEtgdB/q7CXNZQ+g3yvf76qm6MDOxXgPtu+WHVJSAILTGXGxFZsC
EmubUk/v7UZ+M5z+5faxruZy1oWshcW309wyq36c350GjsgsLEQgQOb98wW88VXfd9VsoaaOMSkD
J3MW96iUgEZPhQaD8jyFYyC27M45pYAJ88EsoLrwu0j627V+5prUhaoCLbBpBg1SG0zeF/omNvNt
lfyJilwcbaGtBCgJUt3ryHDyXgXa7AR0NmDleVbcYgnTYNhZNYTVr0i9WjEDqOk/N6r//gztrrDr
fMTZ5NGLIxYS7CK6iOG/a16zSrNxNXa5lLbQFz6pOjrDOKQI+YtymFPxT+FVW75N0CSWVuOxtS+3
8N0OaXsZ7w5vYdgkBNsh5snp2Z9YsosrXHg5MWRSJas4lFqezYoHRqGuPOmrlfXLe1v4t9aoJl2Z
NbD3yNMQu12EJ7BNIufITsRwxw2JVl72rG7/Mp4Xh1o4N2BVaECrhkQ10otgNpbTR4sqxrQzdoOJ
4Hkt9b6aT/46o7GsQ3bjEAOSBRL1yNew3Fbdzfw9gDP4xDo/sEHNb4nuzQs3EgYUb592VvL//bDG
kn+skgcL+GAKnGsqe1ODbc01NvKrDsDQEAZhvhOsQAsdkbF1n2bg5/PlfnKJ8tmOW6GFdro31DV1
vK7zv0QtdEXNpOZv/21LDRC+MPmuPtnAq719ZWtSFvoByrYBc8iIEjRCfUbNfV83J2arfOVxrVzc
ckAmZwCLcWie+aMsuX3znJaSmwzAqdBfNDJsbx/quh78c3XLbk+WTa3sVPhKHTATMn7q47WXvHac
hStp7UQHEC+OE9fmNufiVHXTPfrfXqWDYYnoz/+3Ay2cChb7euCGAYpZMdtvCi8QiJdrMcDakRYe
pJ7pWoDnhi80esD8HL4Brz3d4DS1m0bz6COcVtYeRh8F91Ua9RU1XHZPm0ZDhNrji1EK8kP2F4Am
XIHpnNvXeD2/+PV8zYUfQYPWidMGn23u54utmoMb3su/2GsTqKFyVL5kgDdVHvYPbwteO97CbEiV
PdppB7lqE6ZAvBkVA8l9Ed6Wcj2MuzjewmSUeBGFMYf8HFTfWDoIxEbu3dQbQyVA23aVpm7W8n/b
W8wBY2LRwDDffOyL2B9LdBP4PqEyIpS9YgJP89yp675pP2iQPq7Z3quv2kQZCAAGM+P2ItdVSpso
hgZpTgNcGBs7tvb0Rzd4IWMRmE6Mxi2gEWbnhblff9prNejSuE82TaRqm7Vy+PWA4ELewo4kVkec
n0E+Bp4QRQHoBL4S784j5p5sAM+MMtuKklzVxQuRC1uis6QQwNmeYxCkLamr+NpGA/CWp25B6PUC
LHQsiXrFSi12TerCulQE4OmdrGZogj530nfT/oit8k9e2cXJFurYDsQczRoyLOsDkC09ChaDs2Ym
ZxPxL52/EDL//YXOd7oQI1IamElP+DOKQBKomQvEeu4qkfGzRZ3cDaVXrCZN16rZmM39R/8XRqRM
FKa1BfQ/Pjbog0oPlYTBYGOnBSPwwv3bajL7/VvHXJgSbit1WmOR4O+HEIpNH0rR/0e0uPaoF/EH
gPdybOEiWmx8JQRsZIVh59KNt5KnRWj4o9Hsl9GfWBK0vOaNRQzQ/IuhS+varJFHLfXLCRSbZXIu
Ev7j9v1d03fsKhhYVwUNGOZ0flcTx8mAelZgzNQyH6T0qa33ebkS5VzTRFtHIAr4GWx6LJcv8b9z
QmsMmebs0zJRTap5ICwraICF+QeHMbBAZZiQhz3C3w9TABZ2IjbuC4CWmYx91fY51doVIdc0AQh7
GNjGsDa2IBZ2qejTQXCgbfldyffw04FT/okbvhQx/woXb1e1xhS4bgKmrxE0bIHiC3y1rkTixSmJ
V85zVQPmdUuA7dhoJCxcCRBlWUHnknbvDHeKQrYl8Jlc2sTvtz/OVa+PMfp/BC18SMp6Pa6oPTfi
ZY8/zLmWji71FKi+uu82t6VdPZWFHQW8HmjEkpwRhL5WQ4GcCcxy4RflB9AoNkrx120hs3FZGp95
uwypsAyNWDLoGcCcbwDbC09fah6jdyOIgxntQ1v/jodElfC2uGua56iYY8AMK7Ygl3OlzSjAw6Ih
bOosxc3UI+BQ/8AzOTOwFE6FpHE5rDW2HcYTOUP9AjwlDrDxhBr14usPjvFLyL9GtXIJWIJzJTZX
GBgVEIxVdOWmrn39i3PMW6GXD0hIzIrBpoIHJAAdo/WuABeHqXz83w6yUOiiJgO2NOZkAPj6Oho1
NlvJeq9+cd0x5h059M/+ZWvUwcktC3XceLB90k5PXK5fbx/iCt6RLMP+Q58APIwV+YVnm6RG2JqY
y9ZtNHwzdx3iOserDjEgpA8WZtoicCoczM0IJKS12e+r5/slezlmQUvQ42o1blD0jo8VDjczquj2
+a6KmIHEUJqeb3FxPAsElE48i9D7NBRSfOzA6HFbxFVt+yViGfBjS7dPdOC1+wMKtbape1L7UVrn
20JWzrHc61L0EnhyCVJr3QGKf/dDNenK47/aN3cuzrHQZ5Y1CVGcn0mFOHD5KHsaklzMAG6sgJwq
3WvkTVd40k5dHYS5mvGC5g+IdohCEIosgkZLJfWY9ggajfFkdD/bW3rloens6U9GpGlv4L3xkz9a
PnBsxFayJf/slfxuKPRSrbG9hFttJd1z6pmQs3cBheff/nhXNeRCzBwiXTh0ZidaggokynEywJ2t
YwVj0Y0rdvWnnv3LHV1IWdyhVJm9NWDXFDXUubReRMkWoOmYU1+bRb1aV7+8tkXUbcoFRWN/vjb/
75k64jzl2ed4BpeRX9/Z2obTo5GuPIH/RaxmI0q0bPCCLkIvEyyd2L5BsA+KRqqC4OhYnbpIbPID
5aEc76SIBkkorTiT2UL8+1p/SZ1f5sXHG8BkqwJvFkWtJt5PDQF7j/BbzMtbMiYl43LDJil3jXj8
7yGMbugaZlUMEPSCI/B3udY0tiUgaXOft9SVpo+MgLxCWzH/V8wKWluoU6AigZ2YJQOunaOpl+VG
7tcxc5vh057WKqpXdB/oCQqYBBRsUf6LXZOOjLYOAH993uS+3gHTTpK9uqv+4LbmpBNEzijz4Gv9
flslIpdWAecQauoZptwU9l7aeRmRuHn7z295pta1/+ZttJZF205nGm0FGCMaDsh51wK51i4tKIuU
MStWTPJsFxaqp2NTA0EXrAMmGhYKD3DKZEhGe+aUoihq3mP2xNOlEQCka4Cb16Lz30QttDzGSrsA
H2GOcksfzPUCMHXkHnXrrb7ByOrKJV5TO3hk8H0D4wybGwuvDKAevcA4EULZbATNz1c6fL/9la7f
3D8Cfq7yXTzaLu1JSS0Ycn0avBJ0Xib51LLek/o/aObg4n5JWsSa2OVGjj7hKEnWygd9dKyNcDAd
dPs8Kxe23LkGCrVSxUqc+3b+iE3KwAT0020Jaze20DVHISVYa3EO1r4ymQa5eKKceoC5WLGnVw3C
DJKmoqQxjw38/lL72shqLNYDy1Jouwn8hWbPAoX8iT24kDIf90IBwA+CJXUAOvuJZgUVzR8kFUjE
5dqi8zWfpCOutABegxVXZzn+ULRZb5AW1Q2QvvRBh/cpb9QgCxG4uGXhO0oEMO1st9a+vH6Jv8Qu
LjGluSPSDMczCmyZGu+pjh4tWR2lnB350gABzQI4BUg6Uc5eKEVb6Kk0MRAbylEm3JkO/oc6PeeB
FKB+DtZ09JNc88N5qdEjPuer85TXTnkpfn4VFx9xGPVizDN0/Hh11qenOB4CKtYGkK5+wkspi7sE
5HVc8xFS7Gc4QEROw2ZqvBbgz/NoCQYF2NH875zTiHQvLnahng7h6FPMRTEdnMyBnVk2aEtou7Pq
clxJT9a+4cIzckGnoXMgygagsifxOdsChZhjY6BFQX02Vva9kq9krte/HMwiRj0QXCwrCcTMAM8O
vi088lcwcbosczzUlm6brBUhy0oCipqNCrpuWBLtIKnPoJCayWq820Ku7djgU/1zlGUxoVdk3hkE
FI8tSr/5Ptnb907ngghjY2CipPLA0FO5sfCACLwtNFfft7pbtCuRwDX7j/E17LuqCKOwSPf7S2DF
oIwKKAT9DByrgMIHSYwq1sAF1StSMI2gqyicYc9RWWZhWpFIHRjgAOiOo9bIUZ6nD+2VnQlGrUx/
2GibypsNm0DNThzVFgRCLnhCpe1aw2ntF5l1+uLhU6fGPFYGnR0tQNYCbUNk6X93EL+ddRGCWL1F
EZzEiOOICOO6D+Qa3LnTFNxWn5WT2IuadCmA55VxXCmoZWWQ9o2luaKg12aqLk+yLEOqADRScwYR
U83DND2N9kmZZ89p7AoH2NHd96QdQlN2vIG1K878WtwI4cjcHSAdYeZ2YchqZGmjbOIa9WjwiQfi
2iTIvWJbnbPduF4nmP+7hUMy9LmVgEHiGXtroRg2lcsSyoHlqm2ygXPHHCDxlFcT727G5caSO41S
5hcft7/i/LxuiV0oC4UXNNV5sMsYHDAVUnAuZ17S3cmJA6a+tcd+rd16ecol8qqgyain3ZwzoUGe
JCH3SIjlBR1oN+whM1yyW3twK/e6nHRMTeDRmQTstcXwriX7PjHBIYCVv3YNWvTae7j4gM4iqyWZ
pRQaWOp8pQ3gejaWNP13r4CcGRUdlNpkBSsXv9uOgth9QQUuT80HHICjinVqVseWr2oE3gwwF366
hkXQkIrMkIWEJq6O8Y+s+K6mlqsI3eXaO7PGtSd+xYfjaf2StnhlcZGrWg+mIGRn6g4YzZLfKh7b
GA9GACJN4bYe87rWZRHfG5JrPN3W/it+1kCmhsYD3Dm8+UL7q3SMBUkRBYL9WfU7Yt93bGKgiJE/
bwu6phwXgpbdSN0oDFIYyEGAgP9mMn7ALkGy4klXDrPM3xsdHM4xypx+NzP2sHgDUkrw1q7p+TX9
uDzKQs/jWDBh1UjdM9DEsBRsQCx1yaTu5fZbM7zdvrc1YdrvKl+qBFyqAsLyWQVBfrUzqO05jaKC
gbz8tClGGW9LvFawvdSJJQyHJrDDVXa4RrDL+XJQhtIpORqBc8T6g6tuAMi1X0OIXdOOxZPLHcJs
nUE7SuMHR7rFDeHfPtXVe5wHzOdWNZq7i4+mAhTaNHQoOmO1T7seLMCJx+aZdtRtmbGWBFy18+gi
O3PvFWKXvZekBhElGsrIb/7fPHv+5ZzgprEu3kS25ZoPt8937QZRJFOxFYAYEqX2hZ6YeYUHBTOS
cP6pKUCEsar/HvijoYMdHDDCA5jj59jtReQ2FQPwWSzUaFn2AGLoTWxxF7lldPsg1x7xpZRFGFBy
Baw3BcqWJgN70kD/UuL+RculFS1fE7MwfG2sgx5NzqnfFMJNrVPNbC+Xxz+wSEAumyN7RN6YDfv9
q2QGSTJeovRmYd++7yQXBIIhq6cVwI+rH/9CzPz3F1+GOQPGP0o8H0n7kke4xnFFu67aBOBiYdse
FWsVRKq/S2gKrOSpGpI+MOadJh9bUMf0CBJ6n23sR4W60zP/aFdrFNdCF+CtAy1lfrHYgf9dal+O
tg6+tdk3TmFzto9TiN4YcJ1C29fvuBEkHlhIV4e4r9mKS7ELW5GVSkuqCskn1l/ubWXDwEUei0hN
Yk8DTeBtfb/WpQXKHIroczoNDOKFJla91amtgTC7/3ucy+XHoXUx9WdkHtf9OSWL3Tpk720e9K9M
B9fzim289hYufoNlsl2rxWQUGWxVp+agzwPzHm8/HSV+Wjnp1XvFWA2+JdIJRHC/f06jsBPwieJe
50K04lPstu6Gyu/eCixtNJ7k22DdacTGMbw/aEcbQN75R/TikxIO7SV1jjaF2T5nmfwql2AlvX2+
a68Q6bumANPXkIGP9PvxkEWAwH7+kFzZUrNwi95ckXDtQ11KWLzzVjUSfTJgtFK7DxqR/ADn50aR
yr9uH2RNzPz3F+YELIdg+U2QdZbECk0O2l0iezHqWLfFwBfMAfsi+YLTUjDyImNCAfsMv0tqVfAm
5y0Bshl4KJXRcsCNJw2hpqUGmL0NZZf0HT+DK1It0ZfjyLPx/aJ+HJr7Ru24B2Bx7LEkxuTmcRV7
bUWHrZnoZJeWNohhuzR3RVJXW6OTq7ODbBoEkl0ago873pkDiUMxJWKfyCx+mcCn+ox/T/xOMXuw
hJexD1plZV8RPERVb1lQGaK8m5RaCZlOgPZmJ/2xcYQd6oMCWDvV+dH2ACBWCh3ssCQmP2ocew8U
s1pz7aRF/ZFneuG2aqPt5TzW3xnguly7iTWvHlhx0OoYcCJSkrxSieA4IGbOPy3axyDABiHy50hq
flCIGI8YiG62hGrFnVWA893FGEThq0rXvU9m2r2AOl0NCdfNc5H1XLgVmGULD5uX1WtZAlHEy2iS
PVdQtYduJPwht63WckvwfhK3Tse2Bo9sVYMRBPTNb7lo0HvrY2p8WCCcBC6HNqVRbSQOaFMl/ayi
MxgaLG62slABhgfsKY168ljW4ILG/AxK9EMdxEYy7eURvVVC5NqbCCCpJEUxg6LtbRAadlOUA6Y/
xGQ1e5RaW3nMCJ6S0NHdd1tRloBalvQjFaB5GPQRMEl6ARCjIjMbr6s5MiOhqB5mHrFDUnMd5Igd
rloCBkHnObxDIkda4w2NkG6PcS+2TWmZbXvKqvcZPDAiKBVPbs/p1HsdqG59OZffpAxwFz3hJEol
Y4zSppgeS9Xpviwi9GdAHYlXAQ5Uv5ZqEabQrtSTzKm5q/XGDmKgLYZ6MgLcWNOd3sUD0D9qqclf
W7AMgLNSqr8wzARyVlLy0bWHFhSnLM2f8YFoZExZG4jMMr0B8Ot3WBokR42VSaDIlnRoxpjfFZLS
nbt6NA9MskEYXXcilJj8Touk3LTtpDxQqR92GJeyN2AVpBuWZ+NGmTi2mrXciYQtMHqqOYPXMULn
omPBNySulHNTtfzYU0nZo5YYP49j1mBhwBwwyCN4dpfFeRwBnwhk5KZoQ6xbWQFmVpIA1OCaawkZ
WITI7iKrFUhda5FGoJgHQo7J22022Gg5QhTG55PRbZ3B2gyGOhwzucoiqtMpVA0GKjAq2RUwRcs4
1At7cktHVyONEYzEd0qxAZReBZZgyqO4bw3sm+eNzzi1jvgPu00+CdWbYoMcGqfSfE41qCW2jDDe
gpFvr2xHDVkU8D5yh5WeqhCQhTSdHZhOqWzk3DA24HVPDwbSybOQxfAGYu7uwUwkbdcxkLtiAhuA
PGnDDgjG+7PgkoU53trwgNxlRAOmbR7rWClcJDXOoYyscYhGEAcNfNilqnrXKGZoi/Ylblt8RKy3
dMWWx2Ae7tSgi7GnaaT3mvo5xPa21L8LhQad2oFKnbzkcX/ibXwAR2hICaAYY9vZIJnZtBr6UQw8
rtPwCgbVO4ISjAqeZJlRdx4bafUpKO2tZggwqzcYlxyC1gJYUqztOOenoWgjYMVprhZbIRfjhmpV
QMtmh32pA4BfX1JHjXJeHrrJJK4mVxvOq4+GAh1XM+qv2BiQS6nynWRbYZtbwBcr1NgdJuztpOI5
No1zOwIzmgDJT1PrECBK574F25uw7geH7fXJ9M0MzOx9k386pFd8s3LeeDndV5W2A2HoEOaNGrZN
tc/s/iHJ2LYRJmrzyV3esVe5oRtnlGwX2M1HOMjHKh+wQBa/qnICnuCSwMBTFPGx24CyI/hBdXGQ
5YexBhBDB8K7sTAeNQCwhXKn3kmy86a25GSC3tRnujhPap4HidZt07b5kojsO9zclFMpPA3pY2RK
vVuxEuU1eTBAt1008Zge0yTPnjgnuataqCEOmPz0asO4dywAdzWW9q6roNNGSealaCssCppm69rt
WHpkHDHOOEi6q0zKK7G7ClrEazeBS9IzBMFyFg6NfZKoAbPG7lTqfApj+Mti9bFlOD9DFQRmJhcZ
llMw8JW3XxZP9k7h3A1KfIdB92+TI5l+BQIEsHBpD03rbGxralzM1B570pw5slmv5g34mAdmeqZi
RDLoeLtM34wxqHvl/C5xtB0zYj+OeeB03O0IAEmT3ixdRWaY/E2xig7c0E9ST5038TySxuwpS7K3
zhx2k449U9PID9ZoRxl12iDppkMzDc9aw49MZfd0HCs/lfHfUamBa5Rszyzono7avubU/wmE1tkk
ALf3HboHUZ7EX0ONqUZNR1+BF5jgx9Bg4AhMLTWt5aPrknqVlId9kYJ/Si0aT5gytieFGpSVdKwn
41vRF+90AocyvGlT1fcVq1BCQikCxB0ofKPrAybYb05TbcpMdymVfcWi2G8mw3M14DvTpM7cwpy+
EmZWqBw6gWDyl5DRarTbCgtluhcj7U+68WCIQj3WxHxUUvqtMicwPpixcAFx8sCLvHEBPxE6Wrqh
Tb6xejh3dNANxnfSqEG/nBo0cbIK9Ffd+gtcBIdR0mTwU+c52FxBKE4wdW1hE1oaPqZJ1qJqkLog
7/KTw/Rj1/EMWCC12o4RMNmYA1JEKc5cs9XYncyd6pNiYfF7YjrFHgvyqi8R9bVpptiDhjRuiZ/w
UOM9tNwOBOAKJwbGYo6x+XeqjwDFg7N07XQMwZOwm5o8aqAgWWI/tAgSNt3EGj+Reh42nYnJaqkB
Dz24Cz1HSfa1A9L5yk5OCn4oV6pIa+O7IteKXTkOnlmRKHPyAJy2UOMKKqY2kaaPmyovACmRm4rL
UnrqWzV0mDg2Paxo2TyMuggYUU5ULs5WCbClapj76jJvPKeNE6/jGscPaAIxn6h9OSMRbFLuOtzB
M1fPSqUGBORiJ5KAQL7j6Y4bNOxQ/3LqDa8ANFxWAVjt8XiyylMrNLAzgW76mNLd5CQHPbd1F2O+
qQuKsle54B4iBeamkh4SgHYJ2nzjnRn2IN9yTCpjwtz4TErupWz0rUl7LVO+caYJmiO/KfIY0p48
axLnrpNlQWY0gSWmEHNqnt2P722GuZ6klu5HE4jA3HxyKvW5spLKtVJU7dQkAk17MOo/R7VCXdJP
JWJQl8b1dxBNfCSG+mJgfdltlAYwtUwBx3hJXGuwz3FnvSradGrBsuYaqR5qLX/Me+WhQGgkSdBU
LXkGxuhboZ5Mgek5iZ9t6hzAEaOCe55tM5sdajPL3dFw3nku7kFuHHSt7icYfs5hCYdM3dhqG1CW
7UcQegHPrBjdVE4eB5m+yWlquHWsItoSul/R+C0Zy/OkTFspMbxY7e8LRzuTZAA8Rz94pFffs8w+
GbR6d7iN4oRWgqqvTM9GE3/FFUAQ9FF9B1gzUJuJ46eNdC7tBn6tSbe2LFxE+H/hL6NyrN1yeDOS
HjN0cAcg5T4Y2vQ8kWYrMYe4bTWcqmTYpnp+J6EX1wuor3JkFvVlYNZnKiLAEVaii6UgzyDCGSnz
8k7ZAcMjSFTMllf6uayr0CmMjaPHP5BYRmRqet9WIRzjGV+ABP+oHbxqy+me0SN7TeIRmM+FejdV
9MtQ+YQeRYP1K9t3qs63G1ynUdSSm/MMX10xvWZSqVtKiuRSBXu0fYfRrx4ktBKGH3QduzSGvlMz
NQtzXQayybhXM93eNJJzGvMiIiDXzopuvuZHgLRFmsDavsp9LB8HhjlFfQ1ut3ES+8luvmRuxDCr
JNTT6tGo5DNNmmID3pTvTCpBA5PoVSAVzmNv1bvJoA8jt76kgd9jlshLYieoJbbviwTAg5Jbjx9D
aweDZT5WvfSO3TPABZRRXLINHs62IXDfPN10CYDL885vUgxbgDvY7SrroQBthAbnRRF6CUuJkSyY
oSQZ27Y3A63uAt2q3wugb7iWmT+MBnh2qbJHVB8YsXMqTbYZJuIztUQEnx4HVc89fYIJL7O2cWOt
DwUA1SppfLWBgO9jhUR15RLKEpteUTVBPfVIOTM3H0ysi8TAyso2FLz1zHl24LdaIKE3sfMwFi0o
uuXGivQhf3Ww1Id/3b22Jh4Dn3ZVkoBMtq69fJwegdKSe33T3rOqPHYTkPGqngzIekw0D7XeBwEK
zEYZKOhH0OoJyd9DrVmuHJcuT5pvuQZv31OfjI4rgfpkLBvMFslPzVADii5FJPzDbB2/+8kB3Jyq
VNvqZRokNj9pg4WFbBCogJKDFV94AIHQNDDsDGBarw+ZhPw3BZVymkV2ykJBuvtK5GcJzFOEHAdj
2pEifzQKGlTl5EqS7BKHHSurcVnzZCaVJ/fDU5++Z/J7rTxSbYwqib20rR1W7YT9eQB+OS8Ge5f5
BwepfIvIJ+0Z9FF/TjuMZVjAWOjcWvmmYmC4LV27LE5pEe86iflo07gjKOGV6lT1J6l6cogNrRl/
DoMnovRL9gl7F2natC2RZsjSsySSDcn6ndGKzkWOdUCwAytg+1g38AX/0jPZs/LUBRGGr2lnwFu4
YIc86RVAa8wDkf/qajWQO8VrB/NBNNOJK3GQ11BQnnqymuN5IOevv1EaB1qi7uoidzvnK0FK1Js8
SNgDkY0DEqs7O3lRpjOJYe7L5C5NqsAuXyoywlo2gYHQFqtd4WCMQFhtQH+oehJgiRLsdtPqTeP5
0ZRqfOvOLZV7oMO6OWAP0gKpRrLFNhACBGlfOCJMus8JPjSfSrelE14dgIxkODsnxnoaSNNxt1jF
AgBbEhJqenZSe9mc1DfyLtPu9TaUtMLVEgHeAqyDbpXsuUvfKKrptlMFWU3CMT8rYJEfzVARhi8l
34uR+caEZFXfVuykAKE834EGDjmY7lOtLFynrnyQsnmD/S50ZG5y7I454J6xdsWS50S/k1T7oWxf
2yICYh/4ikK7/QYuCpcTJI2Nbm9HBONupw+1W1ifdnY/UAEAC7rpB9DLqPmpoXJoJCQw03qXiZOc
9rta6wOtsPaNbh14m+BVidHvqvbJGh0Ewd9UibgNhjCGN2GwU2H2L9z+0LTeBX5kkGax5o6k25Uw
/dpYBHnx7NTjNjbTe6PUH8cEgG9Z+aqoCHmcOiApgAoRNkgxQCftDg1eaQfEXBeBr1tiSYKU8Bw0
36jIKHKAh9bbSWqDqhjDqR+3BrqC7qgKQBI/Ca4EVvJk91+jVoIX4JEZ3yZZ97X8XJnnpNtN9gTi
DCngMYgt0sjU0z2XC69hMKNVj++BFwM+JCvGkCPaYBo2naq6j0Ae51LZ3llGs1fxEWICjs1UfzRs
8dwJ/NbA2iVdEiT0o0QVqhs9O04PGpQ5r7V7qUclAUWPmn2ZKtiFtSw0EIOntMHq/JQiV9hjJOGJ
s27X10VYC36oqOWhYeYaTmDo9ndE/Ypr6sO5Zs5fwkQJztLqc6qwv6hcPTT18DYpZD4Fc1VJop4z
Zg+pbfwFe7BB6aLwlLi91xvA5o4awv00sV1eISjN0x9krGDEVUzMpVQ8VQp+WI5r4Y+aeVRjc2Pb
9IA/I26i0pGUEvpCR7suN7xvEQHDeRbVuZElzB/PHGCW66Snegh6xcL3SH9otPeBJOg1KCMo3XCK
xySsKyMAJ0WYNSmcDcx9KsPxiKAtM6+i2S5N2aEBm54bM+GXpvAN9paX5zhJn7pSfAxx73GbbBxU
VtA6D+BpXYP80AZAT8rfABSNIC4LUExUfVNl+y5GsAu97HXEzs1WZ8WROuqhHQ0U+vqwpFBuZjqu
XA+dV1CQOplvXMG2/5QiwLY8TE/5WjzvIWUekb5Q0nqQHBpQOHtlBNB7jwyj1wKwyEXI1FyqZwdW
wa3igWj1k5J/z2BHkFaGCv7FGDOv7IyHthl2kqS6xP6sVcVFCfHo9GdTWC4yOszAuaxXXEW6twrE
v3qHj6/anR9nLGgqEnaWDVp1uAxDwzBSOzyKxNqVqv00WM0Ogfijob3kCpYP8mSHIqU/yCTQncfJ
BoFaqQRmudHwYScmAiDneFLVHytRv1CrCmmpbZ3qOTXwo0pbn3Wt23eAXfof0r6rOW5c6/YXsQqM
IF4ZO6mVg/3CkmyJJEAwgvHXf4u+VWekdl91zTlV8+KRLRBpY4e11i5nFsjEek0d4wGMfs/V4Y+K
dqNxupo7sac5u4KbsTGN+sUmK38DTbZN99pIH1qosTGWbeVgeqxlngUoR4bsBht9sBdhSvswgTKj
m5ehI5ooQ5Bflr+M2o7R/sLPoBgDm+Iret+SKuz0g6GMbVlVv/UyNJONICiZJG+o11Aso9qwUd+i
rVZYLGiQnnOv09pNMk5eiYZ4ykkCqvWBtA+dLAt/YCPcxnJT4QY4/Nnqexwd4H1hdqzlp5aY6Gwn
D2WtDsLJ0GwUXhgk+1x722LPmrzCIwKdBvOJ5TEgyn6KpxL/swD+YUltb2lLvzN+p/AxCEyWieAf
4fcuMcoXHUW8JJlfDEbj1H2UE1TWcvJLy9SuMbKIInFoJk+kgSldln2j4dWapi2Zu9jJZVThqiOj
743c7Df65MK2G4iA89J5UWl55I12EM0wIYRWv5Mu205J14Ytm/Wg6407SCV/QOU0gfCPOIJKCKcK
gTJo5r85gfaPVd9RZ7xPE8x2puN1PfIHUMTvTICL3Jq9oTnoHfR1emQQH/sMunQqYvSYkv6+d+5Q
jgjS8tqgLwWek7b7YesKATvkcfRim6Z44UyGuBx1U2vP4AswFzg67YpMc2B3VjxkLEplsZnbjx6y
/I2jeRXNfTtB9iD3HcAUaPGrGiBoPlYhxR8te/RGvAuuhjTWW5YYUWr/6Idx47hHB0E1eldFOayo
Rj8U1lMgkIB6joP318kaMAwan5RQNEjNHTJqyO9vpsFBJqDfMUeLq6ZFcu3aHrLXxMJea9yjGk5O
zTeqmDyj7eXGceb5aKQdMkhr0r3+waYbHORtvSyBzbRIjJtRaejc9iNHtxpOepRYnhlHGsuWMYL9
rdOwjZO+UJbs5qLfr8h2jgYspIKcoUtjLt4G1FkpN5CxpxuJKFwDttFb7OleZsvDAjzz4OAK8l0G
lTSrWmAKH1aks+Pc5KhitMM7NAIYpM0o8o+g4/npHKWN2nAOw0JQ1G0Bpxz7jct1j5i3BlxpYRie
VV510z1NtZ3kr0nreJQBFj88oSO33w73OeL2Cgub5zuTI2UhbnGkvXxxvdXxkAvsVfMsDeW37sFW
ZtD3iF5oYGWbQtusWcayQhZgfi/MBwsZnySf9shheMrAL2jfS2hHOstHWU2x1hqHcpGvyh59W9KA
WxCzU2lYSBDRBWRSKtZuJ2JvBvOmLG4kfRiLKi6H50RvvaZPvQ4BjP1oQwuzrzJ/SGKqsZ8jrdFV
Rw+XtA/rVbymQUyLXJO09+7wZEg0OQDlPHWhoS+TcEIS1qPVBsqusdbNYQfnObfGOM/VThsGP+G8
9wxEt6px75Kxu2oknpLKreKkyKISXFnbJfeFsjcGLzfC0e4Sp4qlwYCT6lAzk+XdKCVqAGNGPGhI
xC2aNSmqozhkI3O46KFGpO6XtbVHsjLUy35nM/RfaOfeAS/P6iIzgWU0zajNkHpWi936RSMfEhuW
OlXWB6Qisq1orKCU6tHkoEBLdz6406ygSi20uKN2mI+ID13x22DzfduPhwz65gPRkdBsdrYu9xXK
VA2KHJr83ecSeKEiqvV4tPv7GpxEs/iZVmiklaB32/zgFl0468OxEfxJyukOVhPweKSo8/YllXy/
pONdJvtdVekIaN+Xpt0YffHgqAR7xsfYRup/WHjUOSBZZii/dQw5UrhqSroxUwPHWqTw5luBmomr
v0Bz93qcCjTZna4bnR2QoI3QxTggrebVCQQKLDiVk6MBuA60JFQgIsAZ/GFK94BH3U95kcXp3F0B
4BjQ1Hlzugr1BTQVMBJfx+2t4a8p9THzDmksBylEueUGsl6iP/Spc0UWK3AEP+SjDS0pGdfTEOSD
9jRN3ZrYLbyM8hs7QZeoud45XRpxCw/EUO0Saw6lW4UJUnE6wcaYD/OMDqB5+2CIwU8HHX/dheey
ClGrEMFt0NIfsmu3cwZovO4GNGs3LiKnDppPHqnrG6RJwsJ1YHPfK63YpdJ+GisRNZi61kyrwNv1
PFMv4+4LH57GfIgoXzb9NMTrKz+WMm6mMaz01B+leACKJ2pscAtLHi6M3RMdF28erh0EuNmQR4Wo
/ATSOqSHWYE306dLjeSwsTE7XKTOiYglfiv0iB9x74z5Bu8xpPnGQ89QIdK7o5g7L0/3sqVBzTqf
NHAODN2vjDzOsmXnkvxmsooYvmAIuplXIAnG5jzqNIZGyukhoX1k6UgFLSjNmbtUobCUJXFelUe0
1NpnRhUuRnK3lNNxnnC7J2yYVcPJE/PGnpKwst7rBjAT1WxYgmITUkxWK4+kzt5MoRB81fvSrG6b
nIXSKaOlsfxUWCEYci+Jif3o9e0o8l07JYGVSn/Mu4eeUyREjYBAOaeUt3pubnQCR1nm9KGfsTgp
Gob2gKuvM6cJSoZ5SGkZ0JL5Sj1BdxwiHGFdu9jeGirVWQCR9SMrGl9vF7gMLGqrMR4hPpiRFmc+
DyGWcFssTxAY2CSwRZABjVgvUUY3HhJpeI6Z+k37oTe5PxUUpcc66mYamXio6ZDtZKFio0vv+taO
zEHuXU5emDnualle03bU/JzQuEI+mSoAmeW4z4f8IJN+A/0BFFqREU/0WOuxB9Ycs8naGBOw1G36
q+ktUEdQ+0nLYldR5BPaAnmIdjfmCAic2jOpCLkx7CukkBtiB8NU3wF4ftCXNkJV3jekuGJ0DPk8
P+qiAdAgQVs381g7dYbF6TcwlPu+yl+tWhzKFLUiW4uVzPxp+ZmhPgW5YLjuz3arRyqHdrXA+WRO
FSoLLj11o0V3DkoWz1SH3sPAd4AR7gSTT2nmoPlAaVwRimd8dOKlr30kZkMylFcDZ7eOqeBCdPN9
kiGy6BEulTyPHF7ecuhabAsKpxQpngUfUu3arAbwG/naqrR3HAHUuEyjN1vOMamQ32POVc7LylM4
MqjRBPqgbzjJX0o2/2xHEJXFiDiUoAkEcUOzWr3EP+6xMn17MZ9mTlCDnG/EyN8ASXswerP3Sd2+
6AufILrcWDEaKT7zJIEjMKW1rxWM7osCekRIYus+dEleC6d5WqSJOoCmH1ctHtTskPpp8mRbzsbO
mdwdZNpfcNxukNbcOZm6dTR0ZtDs60Gk8Owb7aUU6KBopz/SpLhyetV5Fh8ju4W86AhBfa8t3dfJ
GNHorXnHTrVetWBJnfKOQj2TS/QWmwqr9vhgaBst1X+U9fBYKwT1HXMABSjnRzFUx7RoASjAQUVK
oHjNQbmMlpzUMSmqJc6z8ao0rfYI/CoMbj09L1LbpKN4smV61wj0NanTDlKC2o9pQVdEsBmlZ4z9
O2Gq9uYBZcSRID9YOk+a4Ntsnj6QMGUeoKN3bY6KRSvsAGmrBgtT1sgh6qUnib5ZLMA6LII6WqPB
CdAHd/SwQ443SUMGJlvKQK9VGtVLdVWZSCpZ2XKLvMpLb0GfbCzdNCiB0fW0gbwpEEajpHCescdo
HUa25WICaEBZ6uc5qgV63+0sO503FKHmVOe6P9TJkXBtO9vzEqtabHO3DNqJ3qQ6k/7ScMND77Pf
qGQheU4Tw6tadIpQmruZUDjzqF2D9DcjaWPjlUfkqd3PjTtd6bwgCFmGyncXaoYusz+EiXqURUXv
LQBCeA1ViL3RHdtDM9/7xXA5glV9PLKsfIFZex7NtI6q3HnEA6VvTL68MdJKL1kqN+yl+wtNB29R
i7w2WkihjHIkG8vI9ipBC6cyKVNP8OWWppgTQ2qxEVKFeg3HFGs6bZJ6iqcO98RCLN2YBBVBx5y9
QSm+aSbrjsnuh0idApXSnIYLh+qs6wKNkFkoKaXQMgwakl6j2ClR765TxKLGMzh8N1xqcFdxxr1i
aK9TWQo/XVzInsnkOTORIkSCgAItwV+mlDw0s/tap0z4ywBNBCFEeqDJaCE3Cccx6cy7xDZRutbS
YEBjH98ggOiklvOK/j6POuXCh0hB7qeZBK3OpKiHYG2ABnBBLxXFCxTwoThI4Gt3JeLbMqGGbyzp
e626zm+1fjuUTYuflb+1jh51e4TgnYHKOTpcMeQjTXSLNjQT22QXqBUjWJ2W4ZXU7p00+tyvHdzy
rmkTFBnUPjVcwEMa3DTmmogDuzsz0TGMBK9xQAVJK2IJnMG2sjMLoQoiXtoRNPGRSl4vpMB7mAz2
1hpxGBbU2bauri0Qo9LJrTkY81YpSmOiURwmrlGgP9IG9x1r/cMtVleNV2pLaI4o3+qc8V2QbgQR
SC9i0ErRs4u2yxxoFet+ig5/xvlEdyu707YubcZI6OAcO0amPfVZUocd2lZsWW/x2DayJ1cY5Ma2
KwPZWzx/qPxC3d/oEQksZZHvRy1F4g4UgjyWcGpi2L/2SZVjv9eXpjzMNHPv1UTNCI270id0kHD9
RU+V13WYH29F4VscdpiPxXDL2zK5djNe+rk07KDJAetJO3hGs70KOhaJDftSIubQZh2FX3fYcs7A
lAC2cJOpLL9vE6lHCUJWwIRsVEHyagl1s0fg1DLEXsRMtxZPnN0AFOBj3SOMm6dG7loyMdx+B2Ui
Qpurzp5wtyAWHDid1CIEp2Xcu4XYwSgbhz5bqihxrQ4cVVOP876d47E1rLhLbahdIueznTq7vGra
NovB7gf1OUvkpphQ9hqTyd5g6cx9VnTTbVv3jY9qQrMdS5StnVkn4WwqDa46Q+7N7WvQiqtkula0
l8EEjNsLp61+1aOmjKs+w+plmhuisOA8OTCo26ZSWjgDwoLVUmV7HJehPS466w+cULjcZCliAdc0
wtLOOOZzdc0t/Y1oTo17WY3wNHE6XGcGwmgyi7hyCdoSzA09wJSzA1yeGhUIFFtaCrNmTJ2LczJO
T242OvvGYg2sgqbqOHHaZTtYs24Boaah1ID1Rim2bQId7fzeh1rLfrWWNR9naHPccqr6u9GicGmw
LM5vuHt8PyxZGrhmkr7LRTS7rHMbBc9D4d3nlW3eukqTt61GR0R2Y9t5tHdny6vQ+BPFIs1CMXgV
6XaXfKMZdrdPRAGQNVEFKhkTsiL3g1GgejV2rbpLpFygWQVSMsd50NIYlajyuRGaghW2eYicjXow
XEEF+pICMrcUDPRyJKMipMsAlS0asRM54aidwHV4Lg20R8+nXB5GE2u4EHi/GDMrYJkUwJTwpcRP
omcZvhE9TcIu49ktkesWlLr1CGmPDPF2kiAX3M+48FY6je9uRZBlwM2hqGvjov0QlkDpR4Cd+9jb
JerLScKFE3RlMy2btAXaECDDZHwQy8Rfxxr76OoJXp+0T5DhBRUL3hwwrdNbamrGj3oS3V45nY5K
AjomvIt6aO5dc8E/GKcZ9QL07F50f0RfqQRAV8wAOFLmHq0SDfg6gagmrFC0unNZbdjIaaHAHhhW
63Rbm0p+ZNM0IKzVWblpem1Cnnq0jdrPe7D5vEGKDoAeYOKeXDLJCI9lhhdAMv7W9Rkt/MkQyH/h
5bJJqBWJuwBzoCP12Qk2QuKpnPVH4IVS1JxrkaBtkm7WRryo2UEVh+XA/aVzhU8TmQ08VJI5zl2q
i+Kug3Nve1btupBuR8t05KYA4a22lp4Pr6qsyQfEg+CDGDoHkEbqito3Faxn7VeKEjxrBBgcqHgg
PbLP3GF8taXuKpBqrUbdpLRogMHI7IFFrs2X5iqdFIIobO6LIQoJ7is3MqQt7UovfQ1JRPRBkgNI
mwM3axECLgynRksIKniz7c6Py1TX0pdAxX1Mk1OVQSYWUu3tSYcfpuTQKtzHEco/c2VyAHChQuTT
yUYqRLaa3YdS69MyqInWXxcu9s+DuH5dwA2QJRiqvCjuNTSLsQJpIZjfghavlisg51yo2VYaG9ET
C1NHRcRYilubKqh7CRt4yVsUvyr7FnKnneELq3BvFtD4o5xU/UMrzTbZSFFOuHMNR124z8i2dbXq
kDnt8HtgldI9oHCRE7OtgiNfp3QCjpEyj26lbOaDMiRuuEDeZLEU9VuzmrZjWsmIkJp9EJV2NQBr
muZZ0whLYLK52XNTNFc0Y0PYFiCoImbMzPuBof7RAFIEerPSWUzzgWwyvJ93QvBSblTTFwc2UqFC
i0+y8vQRqQShQUoPITOgYkWWIXni6j3xC0vvby2QyyI6LhIM216SmCUd9dG4qnnmC0Pg2mZ8zwvQ
pxXq03uWDCjLjdh120KWlAkxxgBuofE8T3tQ7vTqSQG94OXzXOytLlu23czHW9PK3e2oVSYyU0Z2
pxdasknTagwT0eKllZ140gEVjieJVyanpQmmIKoNlT6nW4Fi6F6fGDKZhoncAkV5ziwApaySnn1M
5aB2BNnlGCG+5gNhMaH0Mi7AxapsA4gNUjaN2dzCgIIsOo9tzJpJxKKocsAokWjoykILqXLUm+gs
S3iJHOzbxND0aBE6D7PemFAxduswVRL7qCNqGIAM289LL3bJyCGDCvz1vZxgYQZipb7VIvuYIc0W
8QzkOZ6MP42iARipMkhgzvYU54Ojo1gNlXhBUAHUTHAGOfIR7gh0bqEse8/paFwrYaS/F9oU3Bv7
oX0kVGbXNWClrl/JFHayM/pdTUn1kLQK0WxS5y0eioz8KGEqt8aSU7QtEqjvjjZlb+i8UPxg1YDC
S4LZovIyRdVQQMtgcmz2w5Gd6YSVkZS/Bp3NQVIRETeuAsvRrgna79kog+Zuy9+blGXXSVN1x9Si
9rUhCK4FuljKwgNux4QZ5IC5KCfry/UKNB3yiHP7uAi3BvxNOEqgRpIiC9Xlpnq1IIj5XONtxfKl
I1j0Jdyy2h/axglJiUGQEFB7oWUU4SFP3gyF/rIADlSIBptu6yAneN+pEt0xC3v4DW2D6UFrCAHQ
3hrGqC1BB0gXFCYYiAqbtEKvyXQwWOoZJl2u3GVuUFB3Z/Gi86G7G0tKW3+hKdycysE7N7cjvQZk
sXoZ5JTHVtqMBMeou83ZSIBoGCFKBIzJsYDP/uTI1Q52Nv9pTozf5n3W3NmoJx5YNQ7KazVi3WQV
035W5WAAfZFxrfRgA/UF6MkSqXodybC3JLeAuJ7gVPxycmr8hmDQEE1lhwQjwC1RyVx17Nqyude7
TO2BF1x2Qw5FKVSIZr4fB5H7jeQXNCOMlXz0NxXFRQMzAmE2kFLw80+kF11QgMlKUA6Sn9p1/wog
C8B8YCbsERoC5RTYyL57yRuw1txD9f3wRxU6vMCIOUN4Ax/mn484oSkpvHyWIivvIWq3dGNH9C25
ETsXQvoAIYfGdvLnQPw/FuktpEmrQASlBfFOFZkXJPmslXvz3YKccHPMytVpYuJblt7DWxnpwfoJ
wm9X6lbUHrQ/RDx6110tAQDDr1aIpp1ow4sMXQDvJiiOblSEHfq1y2sjsADE8YqYb1q/vSov8rvO
iVV8WbkTalQ250a5LPja8rCKVZjPGdbJ8VwP9Zz7iyqJKyfvu7U5YUj1XNVdDcjtuk8HXnvAQKP+
yd6an/BkPctbfIWnHt7004wL8J7fXxJ1OEPR+jLdE9UACmnLbpzxAUpTx3ZFVPcm8AOoar9/fyTP
kNq+DLRy+j5di6HXeikALwgE4ugxwVkA+KS5wGs7Qwx0iMOQAYBcLSKMk9ksgqZtRcFfbVpHhVlJ
4kplJWoJKYBIGkqPPVMX7vvZeX0a8mReS5okbttiXglCcfRCJ/eVsdx9v3Znb/OnMU6ozEvdo6/e
gDGy8mrS9qyEwmuUQb/l+2EuTeWEQDpVfeOCgwMCaSZBsWoi95Iw4jkdrc8b5JwIb9S10KHEj5nw
bb7RXS9B25LpIUOUBcmgKXQNjy+7fPnVXBC4+iPmd3rR9PVooHEIJN9OO7E7aSpsOMhgNm/6cNUi
WAgAXKBBgIW2teGC+0NIgjZGiqWFPALo75mXvddV9P0Sn6PzO5+/48QYgmSnU+WuooOx2ubh8lbk
kfBVaProFXcNXJwgF3b13A3/POKJQUOve1pZ6wG1C4Q+pPtddMshBwfn+5ldGmb9+af7PWtIP7Y9
JgYcc1AlLYQspEf69sJs/ogDfLeRJ1d8dEG4Ao8AXZ4gKmFHIkSxQTk7V76JKzMGhjG0xy0YA8Uc
S/vqv+im+2X7Tm47nnUkLWiBxxJ4MbtMNxo1wu8X8twt/LxfJ5e9XfhiAMiPW2jx372W35Rpe7EB
x6XdOrnqQprIOyy46s2Hk0HA0dMPa69EzVfAMKAEFhR31uby63p2bjoBT9GxjNVEfz0krdGC86ww
N9SMultilequMIAJ/34Fz5lL/Z9RTiXD1+OuDxkYPDj1d6K+s4wPZzFQCB0ubNXfA616h1DCN00o
8ALL83U6nQ6kwpAgPiqBCkTgDf8YkERXA5zh/fspnRHeXoeC6DVSUmd0E2oH9FZbx1D5U/U0Bd2x
jGDLjiAH5uh1g3al8fCzvmouPG5nvKGvw54YDw0thMBFx7AAypcPgEFB7N1ArT2yd+h791+IOX4d
bj22n4yINKcMqH4Mp1nvRfGSGzeMH79fSevvo/91jBMDUisHYCnIQUC8Rc8apMS1AahIOdX6ZnAA
RTJB/YQfjNwbfLI57wGtA1K7d4w6Qm4iA2pAglcISpyPWGxACqWpAekqssojy9Ldg4c1/EQf1DSE
EjVwyEgI+E3dTS8cFRLfEHOQF0hPgQrST/rRTVIWqwzkitKi2t5ujWwLjhgNbeQhfNQw6fVkOfWu
bB1I6w+Cxym4TGGZg1NpgwIZQ9nNQXxnW7OHHMCw0Rqd3CAhPV9ozfFHPfar3V259TZ6YyENZfyl
+5dmE3PaTuWBfu/EK1sC0gtOuDrJqxIwmKF7IPCF372QKJNeC+8cGgz5Jdmzvw3I1684MY68T9ac
Gpqni/Y1AXEm41bw/flYf8N38zwxUVo/0gR4O4xQdNq1gbqAB3Rc64/NTPYSAfFH1afpQaM9f/t+
5DMH8/MK/yUDmOd04DVWWJaQiJ3ACzUfmkudNfQL8ztVAnSQyhGkwCgZgFYfs29GfWy9mhsNWmH0
EY1JXsgB4HcVj94lGeQzb/eX3XONr9ebWqniyJTiemce2emRDHPhNT/VpkmDyYc3tmtvyabw7S1w
GP/b4p74XVMnh54bBK3MgUEHT9fhj115+9+MgaKuq69y3H8szyfrpZmC5GYPSne1AGZcL/SBqSao
6HRBVuOMF72u4z8DnZgwa1JLlazc8RYkNrT/SwCZCfCorovY++rVDOVF03z+5v0z5slbl6fc7cTU
Iopf+iPr+M4m89X363fmOf0yrZPL3VSt1vRoxxK0bQcLCZhjuyuLe2P+/f045y/aP1M5ueJMOmI0
FcZxy99zel2Zmc/c8Psx1uX424z8Zwz7JNCBbAHE2ieMsXRIfSMfWjMzHBkg5MkORecLHs+ZsOLL
iThNOi0LOrRUDDerC5MYyIn9Aooo0jssriIAIIBr334/vzNCTl9HPLnLRBLZUDLmAaywg1iGboBJ
vc6iLnI8lvnyxtlkIcSqLgx74RieauO4HVPdRDFstlWVV/1pMph6dyguQzc1UHhzLlqt9Th8t5Xr
J3261hW8sqwxsJXjDqSNrvElGC09plxE6BW9gLDijQeZhfoHwL4OZO3+fdDxdanX8/zpA5rBoAk2
OA8MCDwwgAcgCPCvJdm+DnFiUUBtm9puxrLK/k1AvGVA8Ga4F+zjmSD86ygnNsSZ+My5s66kXx/S
5DigrVc4PqJD65754gDcMakAPV7bAO6dCKjoy5t56V6e2Jgs6woCED78aBkUD5YPrsgbQ1fMMXAi
dktDGtu+sSli53+0Byc2x7XEZBHB8sC0AdMEKxUUkDn5UakXPteXrMGFE3uaZelIQcZxwCTJjr3U
qLRlgfkCiO1OgI7iDx+JZwNzCd6I19yDAHl3yThcMLCncmvA/A8sM3CaCBh6NHkB9MRrmviCKbg0
yokFkqCpoxTjrKdpbV9ZBuCppO/mUQFfFTTbVeYXOtjiotDqhWfKOXElMn3GOzVgdlbs7IxXGZZg
POIAr0ni6TX1sxC5o2J3qV3dBct3qqapppILFKVy8D3ARMrQhjScOMBiF1Z1XbVvrJ1zYmwsmUkI
JGBVqw+AvtDCVW2M+z7otuiVHF26FZe28MTsyJajONBhKVUFsQN4hQuIiKO8dB8uzenE7rDOQlO8
Dkxrem/s8k0Ta34SGS+mL9G5/eJbfGm0ExPT11PhmBo2SoEp4eWbZQMa3G3+ADG6MPEvhegXDNpp
SqUkkNhBPJsHkEgBCBu8yjeA9vwBIAIHaNTvT8eF/TrNrBR1rYGRAA63JMvosURLIsYBALctYIO+
H+r/E3D+x4OiJ3U0bdFpA63aNeOBl97VY9b7+i/6i6Vxm4dryJnHyb0EA1VsZwCP01uQA8DhuBr3
F7f00rzXLf/0AgMDxoYWAO61O3S1R30cBBQzqGLm51vS+6Xj2R8gChibSwWiSwOf2Johb1hVEdxG
O7mqberR4adh6+H3S31GOfLLu0xPPByLNy60fXANeQ7kfAg9LSBV2S8ww+1o7QosIIURgARny9BK
A3FTooXWpWbOxjqVbwwPXZfi0xpbDvQbAGqCl3MLgSUkji00bwedqvCc1zwc9jNQEzs0dQYTMyIH
Fq/Ifj/1RVDElxyuc9m2z5EIPbFLvUB6F/jm9WnJYM5hBcHUCscpKhAwI8k8xSCj+tlVoV141C4Y
eXpiqXjPsnSE0lkwTfdkQKkevW++3+xLI5xYJ02i44i5OkCNWuRT3td9NJq0+tfVAJwoBiFSS9dt
l/2JYD9t5gw5PUdQnNs0Q2MI1DCb5hbIrgs24uxcPo1ycmScAp7cTDGXUrggOAIIm1+6Guuv+OtU
fhri5CSkrgOgVYmrIZ7y4xTQCIjD5IaF0Lt5LY7DUUbaD/n8/RZdGvPkEKBpewEZMjxXvB+3ega9
nSaJK0j4/G/DnJyE1Jyr3tFwyJdsvtet8aW0RSjt+kKkeNYZ/bSCJ55vWaZFxdao3orbbReL2IzB
+77c9uHCYfgTfHw6ckVtKGWsq5avKZEeCiYBjyQKGk55PQZQAtxoD+mFnTobBZtoNEEoels49A8Y
5NOgFunB8oXKKFIJxs6sIIyygC3n1wOYZ7YBaDbX0n6P76I3DMDVg9WOaHSjoBPjam4CpFPd3va5
jjK/W9MLrtx6NE+P7udvO3m09IGYFLRXGFToMM0gbfMygkwKWP/swkk6t/QmtXTLZOjdTE67Dlfp
bNg9wyUZwBNuqjuQfIN/f1YRZwN9xSwLxZaTK9EZyDhNI0o6jb0n+cZdU7+QaPl+kLMLBtyObiM9
o7vGiTmZy7JeoNeAxcq1XY+WiyCGFwenkde6XC71UT67Zp8GOzUsi9ssjsRgSQf5RWiFUe3j++ms
a/LX/qMzoK0DUkZg1b8+qNWcjZVOsf9yBOmcFaiIwref4mqYnasps38Z6Fh5wV6eX8J/xlxn/ek+
1E2J3OSaFaKzA2IjkJ2GDW6Jc0/aMv5+euespPlpeie71UBJW0MiDwUJugRG9QbIPpJr/76WCF4L
unfgP8dGL8ITLxTiblZqCSxiZT2kHTjP86a1V3nCS/1fz54HNP1jNnUpQAon0+FpCT1eFwmCUqUD
AH+dDap/aV//+0WzCFrS69QBCuK0WzToYyYh6NgWqJFvrNTdGbn6sMpLgJVzk/k8zMkxqOpJn4Dp
hhuT6AEK2o9sIfV/cVs/j3GyYHmNxqd/WhFrEN6v9LeM/cqNDviRC9n2c+cMMD7iQFfaJhjx65F2
ynzuKfp4Bo5VxY1cju4grocBAkDfb83ZHK6FEhvMMpL79DSSgwyHBa1CDNSis5b7Ol6Brpn8AenN
wQDg4+RfSlKfwSriBv0z5Gk8Vy/cURwysUgbj6EdtfegLWheH1dXGuB5Wgwu4i71hxgcrxCdtx8v
xf/nfIPP45+srUpbZ+4cjE8Qlpt7tZHbfgu46wX0z/nj+J+VpScvYVLZijfrqZ9z9Cwj3RO0sB7/
t9077ZvB0byjZAumYsP7MFASNZ9X5wMaPRFSQjvrQhnbOGfdPy/d6RUDwy4ZLIynArQa3pY/JgLu
fNDEWSRus3u0YAtApA2hAXFUa5DkTzf9zf9Rdx7LdSPZov2Vip6jLoCEyxu3e3CA4+itDCcIUqLg
fcJ+/VtQVb+mTinE7ndHL2qkUFEgXGLnNmulT12/YRrgiaH3X5//e7/OydvIIIowmAMhZlXbkuHZ
7J6x+EA5MC/UO2vYT7erb0/95NNZeoYSwx9PbXsEnCE+attiy2wZjJq14hFAHG8f873yST9G7+aQ
f74g/OtpWi/Fm2+cx0ajpv2Zb1w1QKVMYanQsz6+E1P9tMj39ixPwvMyLLysWgME47r7YPkg9+7d
rbFfEL+Q5dgzx/7OB/WnwezbI55E6lESm1FqcA9H39uv/bdg83L1vQtV+MCjFXUk4A/vPTrvvJ2n
de+xLWXS6Lyd9qyAmVU+dcB3Kos/62N5u9CdVr0LlXc2dN711KAkB51f3k/njLPvGejKNu+ZV987
o5P1RlcJ9pN1JacZfOeWxRr73//6ffvpQ4jbDrK90AlQToI7SQNfH1dcNObNmByat3L8ophw/PVR
fv4QvjnMySoDs2Xte+BM3PspMIKx2QwHsQ83DERfWLvWL/fTO+3i62N9GrVab454spBoNnPaEGHo
da3hCVPUHM4RCdCivoRjdluURn/sm8yEp69i+z2R5087FN4e/WRpYT5UyxHw8JwAr/lUHy160EMG
0fcNihrzQbCaQ682fPff6I5Yn4pfnfnJuhJWsdXpiBECyIhrknr9fMQ5xlA9SLfUMra/vrc/fUjf
XOiT9QX7sTOKZn2Copt6sYDfyHeO8LPNwNuLebKeANByp7pNUprHWqB8PKnzJTgR7cLsVXSskwHF
7K/PaX04/nIJedElSklGvk+D6AIYtsZjkQR9MwNXcwFVWRuPNfTXh/l53PTmOCePSWGZUTZGfy4n
ZDU2jBlaNk+Kd2Hxpd2yx/dJlD6YQesX8Dc33tO7rVA/vbpvfoeTx2UoVF87U0crdQUpyoQvmttP
Uo1PVbh0/y/XlZ23Lmhrwdl1cicjNep5gQIjcC33yZ3FpY5YNkrg4vz6wv58vfnXgU4DUsyyiTE1
XFhz7+Y7c2sc5Na4nb8w2Ye6qDwrL98r7//0kXlzxJMQdGaGqlHhxKmBgJ5HBqxxr0SbRhV3vz63
9w5k/hg20H3ueOEasBXF62K2QVEfRfzO4vnu9Tv5LDSmmCJwDOT0rqsP3bN7SLZhMPgwB/Uvxjbd
yuC9EP6ny8ib63fyhfCa+M/tkaiuK/hSBaOZv75w7x1hvbBv4q1U6ksmv0e6bX9jJqkPJfvzrw/x
3r05eZ+duXAXeizSwHQQ6lwZ1rBxmIL93x3k5IVVVWsscuYByObbDLiVDn+5f+9N/emq8OZ2nKzq
/ei0pVuSncjbQm4ibCiQku0nDeYJAzB/hFX/9WX67+i1uvljZe3+8T/8+QsumTaJYnXyx39c16/l
PcaKV3X5XP/P+qP/93/9x49/5Cf//JeDZ/X8wx8gQCZqvu1f2/nutetz9f2Y/A7r//nv/uVvr9//
lYe5fv37356/FkkZJJ1qky/qb3/+1fHr3/9mMtLE7f+vt0f486+vngt+8i6pftu3z+XX19++Vr/d
9/lPfvr1uVN//5tmyd8BSFgwhVkZBekUFo/x9ftf2e7vjkXeTdr8Z7mmw40qq1bF/Jjp/q57wrR1
nUSm6wiHJ6Gr+u9/J8Tvrk1Q5wKwxKFhEqn+8zf94X786/78VvbFTZWUqvv739ZH6s330HJIJayH
QUHreMI5bQuTo2eZajSmgCLtpqsnxoHhdWZPWvOIfuqd59v6awbD4Hx12wZ3Qo6WQZsf31TZtqqO
x6zZ1sq9TjrXbHoAjMh3QG9PvS28HaOxQ0c1d4roHUM0T6MIzcLAPYZxM7SRnQFtys0K50+fioEm
GTw7m7B0G/oDZDZ6xae5j5iX80NH51tEObKK6eQZlmyGO1aXMEuVP8KUnm5MJSL7Uc9tI1/bXqDo
IXZRNY4vCMNRV8lAePmSxn6/iAqGr+pQAF1rWdSNDyZfIQvaca/Ph9GYYyRDcraeAEiG3Z1Zp553
k5ueflOIPrkYzc6LfLJ6Vrsx0pLxZAcfzguXvYYc1kQ3KHPBMw+VgrufTPLRLck0bgDq0DiyuF19
MSR1fduJMXpt474tg3CoDIivTazBXNA7mOFRqULY7Jk3L7uYCegvJQhzmA4J6hhsJZ3ebUSR2GfS
KDPLN8fQuGGIXIv3YVToL7Wgfu1bWtw8LO40PTAE7t2Osh2/LGZjf+DMkwbc/ah9tWNhxr5ul+K2
aobqIiKaasDGFam5Tx3L/jDNixw+0cllO5t5rNG1wJDpU9/pdT0BM5TapJr7PHqCbbhclLJcxTNZ
QTsZVku3AwgRp/ad2yfps9mnE5nUdABQGVfcio0erfbM3KuMyi+1ENhoWcwgwOp+kF4waMqCbJyF
HoxMN+nhReWZuYConzvgza2ngCDHESPRc7GU7kcJ7meGJBWtvlt7ni6mZayxk43cNNi5bg56Le4Q
UHXqpRm0/kIoBj99V/GNgbeJ5GqrUXJ4avKmabZ2xovH/CBComPBlPpwbzmJoZjpz1qYjar3voSJ
bkE31TWJnzP0mLTOY7ixgXSzEpOGo0qC4Fph31lGjY/NMLULXgtE3mLjOJ0LvmMeEmbWF3d15s2m
RUtRZAHGMlH9oABqa6uDmhFD8FcFJptAk+5MagDqge0vokEOJIzYzPb92GrYYPomd3mKvQ4Rgj46
+r4V+gI5wQ0Zfa4skA4ItmhmPrA1HsnbjA3IoCwL+TeTRTWKl1czmoCHB8amtPktfMdisw4oX4ZM
XndIuYBKTDMo5HYVknWh2eO0U1MCjG3VlABStRU+CUJ1nw4DdjbOQJzKfKlbZNvEcViPVJ+0VdDV
s/ElthaQL56onc/NEiJd1psyfFWuiBoImVoBh6NtdXr1pkj22F1Y9oCgmDA5lhGygz8KRiYC+vMH
4XeT3VY7PTS0x7LxUijS2jSEh3Ys5nQXVsP6u9iqBGERO5mB9yCdHsqkUib08EnLt55RCgaWmSS6
ZNepSOiFoG93c9n1gNBDDfeRkUQi2xU6mIytOToEkKbFiAJdTCUG2NFy4pIncsnJbRoW6xO3y4QP
VlcCIrOzZNe6cprcN3DtodHwRDvuNMDUOOtdb7EPGhjBGdRWtv7D3VhURwldsTis9hztCIo8mbdT
b2iur5gRK4MxcjNwkq0OYabSvNxaD47qrTQMgB8Ja3cFs4s3dTvyYWBkP04wzXVjWiHJhQ7Qb1JX
L4dtHLfqYdI6Ew584RY9rR+Gre1gFTjeRTpIVu7Ujkp5RJiovq69x+UlJABnwcaHAmOH4bXSWGst
AxcnXNW7IZtKwIiYGzcAf5ndm0aw0HdW01nyMc0H0W+nyuR1jywytRvXs9we/kHcj4jDlECmoVem
sZuHXG8eET2VMDYa/DqfrJXyfT3MqFiolmj64ONRQmLiaaPWPuuAe1E/JYVdBt7cjfFT2/decmGk
jP98JYvXA5eycWFetSb2iWLjlgv5rsQxJA2LQ4+h6qbSqta8NsbYg+gnJss8akURySsnbXu6ZYCe
MUdR6hl7PIXuqwzycqoHfxzlStXWydIeJCWf7AzSuWdBXTNZt+DRRo9hpkGazso5t3ZEGW69Ya3M
jbOm9TzAcAwozG7IblK1vf51sXs8MHHjSHAVGW1/m9xL+tyPJULK7dTGzQv03qzdJpo+XsOkR55j
581dM7r6dTg7awdot5RXlenqX2NptQxBjOYs4L7rovC9frJw4zVtk50vrZZa944Y2g/CTlQdcIni
ZEWI9i3qwiTfImoQ7WaYmPf2bcuYF1ij9szAYrLM006kXVrtIO2b9a3XUlTZyhiKctDIpu8AvgEF
m3zq3jjfhrZACArhM7ap4JXxqoLOBxwvRlemG61JNFAXcZ1BlbagQO+zwoNCpMoloZg9aPndCFZK
BHKuDBRApjfZ1xPNLNMe1lVxlw2O6d5RU+ELEs9e9GzOGHG2Qz5hIMsHy4keI/iLlsJsp9fOpo6b
cv0yTGEK9bGwoDTvh27UrG3ft87Hrpb5eGlXQ59srZrp66sQYNEL7BAtP7b5ZNS3bujaPKxEOuTJ
8HFk583YugrcsVeOB30qs/iI4q4AjBuhC9gsfUV9lBggtHDqTFklWcsFqae6sfT4o9s0RClLbhUK
+5Mm6/5x5FtfPw9g3pJyg710BkKaWK6x6+3GWr/F1YQhQ3f/aOf5jwL9y+RLW3XVN/VjVP/j7uD/
v+2ApA76q+3A/XOpnn/z2Ye0yeq//WOT8X0n8ceP/nMv4P2O0ty1KRRLND1sMf65ExC/e8LFGMf4
JjuFNaL/107A/l3SR+B4BHxMDOku27V/7gRM+Tu94OtEGBmXdS8g/pOdwGlm02I61dN1Q5AcY1th
nrYPL4aTNqkaUMrtxW5+Tc5QEwQVQyLYFm/DTevXl+le5+O7fXO1/tySvN2CnOzeT4/7l8x7B+Cn
nEAxZnNB02SbMVjgivfy++8dhVv6NkdgLBHVsPXs0iPYQHWNXc5nD79Jr4qH9nuP4Hs5/pM89V/O
6yTTIuNecPM44lI8lMNllJ51qRd0tuPD4sQTsv/1ZTydnfjL8dYr8DYLkqhoTpK+Cuazcbt2oNLO
P6xZ4ssiPqw5HnlbPAC3Hbf6ebgSRzfOOyXHn15jyQrmmYio7HXX+vY3YLs3ERtrJX6TioS0Lg1/
EuKdx8U8SWD8cZ7/OsppNSiaHCZm+RJSkoYELHZ4DQ7iAMTDC9oH7A1nGr136Gb2FdlVybRGflZu
p8vqWgveg0bwzv64e15fmTe/yklq0MUE6ILErPiwdfFtUY3pVod/dWhjS/v469t7+noS0vCGu2zX
eWhQfp/ONWEurXCoDZBVY98AkdM8LYeVz5Pc5Ntlj45tA2KVop+2e+fAJ9f7+4FpaqBHiK4ny5In
dzUZZJtkBJfwbgYqPP2e7UY0+d1jsu+CGVoR6uDhNd/X4zvpgr82/HLKb498kqoast4OE8JxGn5B
iAXZrQgE7cbTRzZYvn6sLj6bu5FABwiOsc0I3zczaKjSf+cCnLzIJxeA7rUfH2uE1kuYFHXxvZCO
EhFL57hs2J11vnwujt5Or4OGWvpK6PBArf/HCWgugy2Fo1uGSV+Ovj6Fb15s2yoMq2DCOPDqD4Z1
DOuHSr3T//Cze+x47OQMwUeIL8CPh6giuBXKcepgwBqIoZjA66XH1DzgtP711fzpTX1zKONk7tFr
C2g4EVx2iPP9t/yr3C0XMS3k0IAve97aZG9TPoRWwLNdPdAdsNZJXn79S6yn8ybr9f2OurBe4Lw4
pjStk9OFVhy20uprlhDvrNt7R5uyXbt/r3/2Z4fxXGMd5aQBlF6jH6+qsNuZxmCr5ZujjsZBHcad
8W80tp4su9/P5s1hTvta6dL1IJ5z86qE3lbn6zJ279y0n70BnmsLW5CJkqZ38mlxa4cEnMOJuFn8
YutkXWptO43hc9cBOXDOo/Dh1zfoZ8/j2wOePPJA5jvHGWZU25Md5LEbjOO5EjQeyfdy7n8t/PN2
rfEY5AyLiezTJkgVkUCJcz5a+r7fIo3Y5rtin36sjlXQPv7HfUbrwaiSEe0R1DnWyQcDTDkAWQW3
t5Hm52iBZJfCzfj1tftr94u1crRcXcdU7hE5/iXUqfGVF3wp1kCuDEjmkn1zmdGoHt3t+gi2e/em
39B7l+4xV74Xz518FHkcfzz8SdwTdnXZpz3nGCWF7jtGGz5IEZtYrcPl669P9Z1DnaaTXZOY2YhQ
hC6kc4rxtg5zHlEz+F8d5bQ5LHdjR8fJR3bGuMm0O3QYUtz/+hAGN+Yva9IPl+10oqTFERkmsz5j
O6qAg3ul1mQ+Pd/L4zip/MYGfYqAoZq/as3MVtSa5/OcdrJ6A+I43MaFcL6Ztl0jlaH12Ry89EUb
E7wLIiHr2cthPKoIigjZrhysM1Y1mXsKHVacHigyeFu2tgzTWwko44Z/tSzd8XM+IZ23wZSgleyW
wwjYd0d6v2J4LEo+Ud4d56/MdlSw7mMr0rDq9INHeU/ULWNnEEvSKr1pNGS4CGxdPAwx1XY7j6Nv
HZEVWVIQuN5sNvdmptQhd2p54WrIEGPaxHeyjbKLPs2tl0xP8bnLLo4DKNDxLuISmEEFgfdjDlxl
o80TcmK9IcusRVapb+beMF4Z/uwPjGEuGPtacV2DBD7v9Vx+6simzYxpV/BTqhloLjDlrZbU6TF1
Wve8T7GKo63T0jOsyuIsTTLnotQj6VsmiUm76os7Ozf7VTlWNTA6syK5nJNavxvQP/hh2yQXIYDH
ICfHc9W2stktpYly2ZgxTzbIaRfDRl+RN+LOG/XuIk/6fmsKjLMRv4Sf1lV4bAa92MUOjI9wQfzj
5JAOrNqcsQu42rGTrrtNwra80FQ07ZRBtsVMJWKYyYO06SLCfoVwncF1zZZrSv/FWdTjWieOwCK9
DMbnTujppSTW/DyRaiM5N007x5Xa4+IWxuhXvMJjsKYt77RBSx6mxjWe0lJhG+6XdKtN5HusqsMB
lZN8ChZPHy+LyFVbr7OL+3Fwkhctr+qDMyXA29ra2yXolXx4vORlbCistHbojwlD64HDA7n4KIlK
NC9FVT1jX4zO5giGd3eepTlKnRrkp8JYmQ3PYszhmkqo1XtZKrJTI4WZoTnD17TJqt57EnNfSaju
AENyHdx722rVfhFeexl1Uj8OpFmvi6JuPsBtmeC8tslFY82r1Fupq143SDfHyii+abWefnBiqHAc
o1NwezVU2UgHSApr3hTomoOoXdbLRkBuvsgx/Pl22thb25jMJ9HpKI/Dvt3JLHTv55zEuCzC/NBC
zQvGOYajFVf1jvz+MgTAaEGaVBqs22Wx0E2izoKxTDQZyjYwGzcGBTQVl1oLbjtzBcI20aI+9uLS
24553UEYaFG2pEWi7jzNztKdlOWMM2JqW6LnKDOuIqdmmjsVS4endfSa6HIwO/NLt8wS7nhfBtrg
LDhHl3EL+BztoxDNgHXcTvdF3ZfHZKmXc24PQrR2DpNzMlMxz2qsD2epQRYtpskeD2yRfOioGtxI
XesAY0f1g8C0gbizZ0PqNba+ei2Rhc0T75xoge0DkLIDwVBAMJuxeeaVsbrX7MLa5V2+6HjUTLQS
tOchCmrz6FlZQ3YeNqX4lhQpN5mWbLfeYIpv0WC5FrvCxdDvaYxMDuQ4HwWm+iDxqDGhixEwkqvx
QegTKb3SWkiji1D0PYjputy7WUofhHQ8BGhUfaYa++RCmvjFTRwwzJ501I51pfed2GteKNO3T3jq
MGp18WZK6GPNqX8F1axKf+mUeZ4UknU0HV2NL7F9P4Rtd1kj7GPQQjT3EjTsvmKp9ftOc5HQTOPN
4rTxhdSaLjBjVOsY4sSZZ4fqDovg9Dkv0/Ymg/l8YTeVdygTL993WpruUVZSE5MkFawccqw71+JM
UBaFyi+0syXsEG/aVW4TTLXeWSkFiBbKZoeyKMRVKxOo7FFlB7yXOBBTSj5N5NDeWZPN1dAS7EXB
mPDgRuFuyTXIP4YNPj1ONBSxJkpm1oLqsmfrD1pKThvLZLC49EwtiJ1OHbFE2Ttbk/gQaoWxW6TN
wQjNPGBbKQ5h07qsGau4dHQhi0qtOpCKTq8bShi4Nae62NCZUD8OiP0utEJ0l0lYGTf4lLqDEY/h
55J1088cHstlIK2OIBLh2dKNaEDdCXOdzA9eOGFlwXh3JvtwRmWHnKEuQLu3uTX5WWpGh6x1m0ul
lfKqm+LsxtRd7YInJ9p2yDYvvcHQrieZk0JBEAi2q8n3kzd0D6M1yTOlze28iRo0CHE5tK89jRLX
LQK1jwsV3xeqE+hpKwp815ris9aMubeFoC1uWsDPNwLl9x0WSndbOW2zHagbfhzyxHp0azW8pm2x
3DvmPONvRF5H3hmdWaZ/VqD8AyOPlskn1MBij3ly2E95XT31o+YcssxJj6FS+aU5WdbHsOvpxAQF
3/iaFTuHydbgdpPBOcOiY2EP4X5IZzRZSeGbhYKyjF2YEICtGbcKnCJ300g3vFDOMl5bBYqeTRmj
e2sHNV0xqlJ8JhgFfZ6Uy95EK7CJYIRRLcQhlw0Qr8eR0fMp4vfU7Gg5j2rOlNnMcounpKZYSHYz
98285J6YZZ4eDAKu3cAgyoM7ltG+NKvE3ExQqV+QwNWgcpwuf4k8sybFbdgAV4zUXD63LeGPlWku
eHvbaO+6IVquEyPLdiY5/m9V2uBWM/AdfaxLNvX+Iq152YydNl7FYQKwO9HFR2FgY4B6XQSerrwY
905q3zKl1R5zOUpeR1lcQ4NvvkCrlaYfjTkA7HSOZtcfyjb92AIERwhVFxeeYQtAHg5NCvZgPfVm
K86lNYli0y25ty/GmuChJr173tZ9/K2mRE93EW0OyBZS385UvBMxX04rNYbzFAvaHZt0YxfNaXid
Cq/ZrrfA72ypn+MGCoNCzuOhzKeYapwZPmpLHX7ol2g4bwxH7oayC1FmVcnO6538mMfaEFR8+rd9
1FRHyhrZxivs5DDlenlG6CmOquCcIroh+IV6hEi52fgTFYXbbFnUvtc73kDY+H3gtoU6b5ehOze9
pg601BCvUtNZjykiL6ELSfs7VDua4GujFlPnamVuVyt926YCulON0ZzjWcDr6VSofYjKBEGfMwJD
yObw2dDRBCIuiEEcR0XDEmRls1EHYNCn86RL0NWLJHlEvEQHurNSwtOVF95Sx70Ftp4+JTzq+2Ll
ijOBGV1lK2s8XanjtS2vGukbH+3vNHJ+LZABjTOfWbg1NsOYpz6V2oHU3kow1+Cns5CsXPO6Sbu7
qc6zT/I795y3ZblEfMTDEKWdd0mvrn2wSoTC3YpN19Ma9Q6lNFJHrU37CKOoyJW6ST2rFb3e5exA
N5ZBaBdOzdciZOCqMrzu3Fix7TRyVCy4DS0a43euu2r7rtjYK+49myr1zAgaDHg9qeHBU2msaTdN
i/ax+k6Mr0vZlbvW7qwQ+0dL28h3vjwwsh4RglZ619oKoG9XFH26QumZLINPvxQ4nWiZENfaiq8f
V5B9ZQzlF0ZGodsbZis/j+2MhGMyzWmHr0O9UGsb9k3P/zStmHwFx+oW/zLs/KqctIPrLMvnPpMN
mOK0+UD4r38JR2kBsysj2OcamqnJbaYzE0b7Zokhs/RWQpF6EBjesH7s5IL1DwuXuVlmC3LMhNi0
zBVOPnNJD7PIvo0RgWsUSY9qtCk+YKXHBjJM4x69z7RHPOT5jYZxfKxKRpoqZZ13VYTQHvPAvcO2
ho1PW17KWnCxapzGKKZmf5na7EJpWXFVjvp47s1G/KgSLpLWKOQJg6hvW3YSvqpDfbuQFd4aOiRG
nXajwMwINqYOE7OdNeSprRRhdNfKG8ZVoyOtKVlghXSv0yqAuLRDmTYIbWIdQz8Um47ca4tHqG5M
5b0eD+WRwh/oca1wmJznZ8uQt6i2G20n0HsGzphEWwSOy7OXYv2bnX7a2q1en8sBsbZroi3zUkXU
2DXWXe1iJEvThie96etd2DAhNC+N226SymDcy+qsQ+XK7nPj0aBV2HH+lMQOqyVaqMeuT+MPbESK
nZkXI5sHYX6b5mH+GmvQAnhDhXHbWco66K3NmSwhgj6rkPeom6KtY4ThoW9rYPOzRz57LAkzMQ8d
qQOn29SI4lcxdvl21kSy5dxHGqT7hn4Ttma2b/DMQwdPeNrDiG0aUyncuJj2k0CZi3dnaG1/Xncl
F37Oy+jKbpR+14c2RQ+2qp9wSaV7FkXDR8z6gjXQCWwsRYi/PEiZw9LdmiBaD0K5ybaJDfOq1Jyh
pl3Ejf08L0n70tTB7IvhRJ1Pu4B5r+Ya/Rh1/X24uHiVlJJMG4XJJ9Rj0dnYt+3tqFvja9+IfvRN
1RVPvd5X14Ww3A+uGtT1PJj6AVWg1HEUi/Eaf4P2MdLjrOeWCsCHvaJ5zBrb5J7mpOqFjeIQDC5t
JwGVLfTRYaZ/RELlWTv1vbkFjqJ5OfaG91TS0BHoqVx2mlxiWnCWkio68XvAW9dtW20mm41MFcb2
4hrV1UJPyHZuFpX52pQWd2KZtcBA8rgi1FZJMr1fZxpzqi/zHDEFWHbLseLZISpn9tV1qgTtg57H
vqYhA5ooaFwscZjfGzk9kpuiSqMPZVZhdLfNYteaBPaTMJ2gmRfCPJ1Q3e/TEkVXZaS3mmktwCYj
QStUNl+X7jDtUpxhA/q8Mdu3JHi/eCyjxypSDOrUunUhiyY8hpE3HXGa0HE2pmN0rUe6PAxFMn/r
ksKyN0RFBMG8s7TeVUuKtkaqrYzRT9CHuHANv5uN2KGN2xL90ENO+mUf1hlKU7p16pzdBPk3up8Y
BFnt3zjmeH19XsFmN3TG8m3Rm+U8qVrLn3UBC0ZVmnlbS1z3oWmHr6iFqNowN0OnSxZFd2jmosPc
ZPI18gySCJoRyS1eO+2+ERY6+dzL2baE1ec2XsyLbArZYVXkBRQxwIOhBkJxe5b3TtfIz1hjx3sj
qWP6yGVEY1dUi1tXn/Vg0COBABCSA+mCgtR+YVshPspoMff6MOeEI3aG7NWO1FMXVfkHvY5Qr9RT
/blyy+qK2e3oLq5jE4wOVkiiLmv8RqcD/Zo0w9k7wG3aVwsvG15DWuLo1msjhE6hKem+c5V7qWx9
OUjKogf43+YnR2GlTWRaXodsenZW79UXdHdYBn0xGQLwnkQFQkxjr0rD9mWc0DVRRMaCzgeTeTbn
2semyhONHems305DM34g6vcsJFDmDHdoQd/okfOC9lwde2FHt/A33Zs8xH9q5pZ20xrltMuk6dym
TIZ8YCPbsyUfjGOSs1cv+8W5mNa+vWmyjSs2XAl78xCvKmNVN00zDodK6rB2o5C0ljDV8GIK5T0U
qYpvqVzVt3J21EVeT94HDdHNl2noLbxOQ5p/yL3RPqSdIiAoBhVtRK9lW6y4drbmVaILUm0pzjkP
LTFfqi1tkt6rg1zwueIL9Ijts3+p8Hd8AXUeXwy47naxoK+R/em0BZdlPeFR6vbj2sNYz2l9zLO8
vqr5LmzDPp+OxlItN7y50xUPNQFqKGc6UaZ+hzGHfZj3vTFShpl5GLquyIKW4djjmJai9elgtPY1
leYzx4iGbZYl/RVE9wS7nKUX7NHs4lVzY0K32XChrjcqEG46se3ic7hJNG73hszD9JKKcrnpWZE/
VzZyq3xejMMUevatHDy05X1iB4tFUk7o8ex3c2s95PCqzqQ55FfIHWnfMUux74VuPA5juGoXUS7u
1azMZ7df7M/Si8bPlgrDvchDC8VnChIoAt68iae5w1jUkUPsnezG7hdea62d7ks+iJ/MgWQydggN
1L9pHJeGXt5l7sozFwHhg2w8cRSMmt1ZdLt+KtLK9e2piw6Trk0XLe0LR4/2J/yUIpqR4oTLuV1g
NiJ1anxj3Yv3xqSlF3PquZs5wwWF83PcVRz4oNUi/pC0pn5Gf6u8kaMZ33SN4/l03k2Pc2nlR2ec
MqbbPMZX64mcWKzzFodaVgZmN2tHhgecK0Xc/ZVUSskiHtXXZtmo7Txm9Q3JXXfYpPiKL0n71s+y
GVYaSdHfLsbYfmnRRm3sAWR0m1csKHo6pYi4PHjeRmc+AzlPzqJkLPaDmmPcsY0nN/bi9LtldlAU
GAWroEDnKliAt3ZdEKWsDcJeu4hbRcfljdEV3S0thhH4zyXb0JpVb9QysgnoZXjU8fB9aEzUzDA2
6ENXM4YrOVqPleMNX7pRzDcFHlaU6Mawo2RTfHDcOb4ks5Tsq15mW6C3+taL3PzFsJcLZjXQng11
c9mmKjzr0zS5j0KisKZO4YJEfA+vRERado7YjHbE58AzZ3E91baxWaw8PiPEkiyT9Ez3mlXu2RcR
hOvtcjmToLyOCy0L0ibTt/3SeodkIltPy3p8qccVykK6Ss0NpJD2qplUuV8QxvqjkVI8j9Vk+UNf
CMCSYvDOE6s2dl2cyw1dnEvQaBI/nhFrQZbW2iGpWc5odI/O+AAWd1xHJI9artG0S6SYLFW+l/n8
rdJxulmelj0kpv2tHG0kotbUE7CPxLsS3etCA+Nl7Cnr0nanjKoBId+RLDX2Wj1HD61Nkx8VBvnm
Fn3Z3OYKo3FVHN1Br2+HNq0vAKy4tHhHHXJfU4N5TQ5+mIVO+WBw2VcX1oUa4Ska9EwHBUZlHws2
+vbGRZPtlfSCJG69d4zyNW1iWj41p/2s1AKksJe0E9u22ta4WXYYWTv2heNXE736gWS42GRLK68M
emmwmmnjWaInwznjCcneFWS+NbKSSKhbZz85UuABF51fT8j74NutLffWEjrbtbl8l8RVed5n9njT
6pq9zdnXBo07AoU1Sa23eTuSFTFXHO//Ye/MluPGrm37Kzf8jgr0zSua7EhmkhRFNS8ISZTQ9z3+
5nzL/bE7oCofJ8E0M8r31XZEOaLKpZ0AdrP2WnONKcGbTq1q1wnQ2X3Vb++VNrSWtoQe6HoNGTtS
ovvOiIddOc7Wja6SmgpLed4rip5cES8tCotX5WrNRMmNXRQG5dZSgX1dRy4jZq9ZUOA160cxve/1
74Vi2W390vZXRloKue+MtC7O9ykykJQ6DBPgpViIAZ+v1bmuDLAqgJYz0gAjNhhA6LdzeFSR6Cqy
mxvfR5ItfiZQvPig+ZojGP2Hodz9J8NbmqIv0LFFcbd6k22WdJaMVhyOx10x+XciRwSZ0sV9ep4n
G4e4Y+QjdMcKWuSIKhvv/V9w4QXTIamp8m+1n2osVcAzLQeVNr8WKPO4mpTjuykPL4EfXanWX5gu
CoilpRCryDzoqgBbGBUgtWYsXXStKLYr85v82+C92GV98bmt8Yn8+w+Fx5vGGlp0DmtFlgHvcfZL
qXALOU2xNEx3Sj0+vD/G2zo9H0xetImGygqgfv76zYkjgvWKQO6vBn2Msp1sq3niBhbw7hoz801h
+fdgSzsrmgDDkFafqbREClnhWLhKclsMD6lymLUrnZhvNBXLEPzhSG4MHR/o1VdSw74SfXmRB+ov
ZUyrSvAY5AdOmY0pCm7bpdv3X+BbHggSUi5bkqwub5AGrNcvsAhmqn9lWrj9j+Cb8mPxLqP3c093
yIYmncTpNlh635COPwX38Nfs0POPidt8kD9Z7rXW8rfsztWPWdbJ2TrwtbDth54fA6D+eRHH+Nvh
UO5LPEtyGOGk8WxMycPj5Mp2+mDeXKewXliJGjkJUTU1VEDSej7hH0wDikrByAqKJxQ8n8Pomtbp
wiziMTWoPLx4Q7FWUzbPwjKgbozxek4fTX/Ukg/BFFxRyV16jvNBVlO1nRsV0hXm9CmygNbEXtK6
poC7MFW5afCSNOTGqqSsBCV4MuhJO/gEmdr8IhUqOLJycvAq/aQ1mK2KpfyjrcUru9ilQVnmBhvK
IhdbA92GIWjMTmGGDFWjOBGqCDto05thGH8GRXcTSfJzX8hXzr+3hBM+mKXLMvoZ/tdcu4AJaSdY
aVgu4tJWQAFNU9BOv9dPeArekhYR3WwTbLQr++fVUddLcxZqNK2MOuCZ0lKFRF2oHUc4AUQvu2Zf
nUhiXnm/v8/y1VlP1wgSIZknBfa1fICzJYiPuNSlU1S56S1lVgcn872yDXf19hqX+m3P+aJGQvWO
ezA9n6ifXo+ktJkwzaJW/RZQDsfh4+KY6H/wgfFmm+zkO9de6HKMv3k0ru3ARTVacYzV+2zyke6h
5dHU7YJmJXu9WfR91xTeF9a3waUW8b2xbK2LpP/8DU6JyR1XaCpa03qI+EVMqWQw7+QYc5v3N+8L
i8GAxIEggwhQfeOtUxmCGKlkat1CtPZyqHyM0uFIiPuEHQ/R64z2tq2v0fgv7CyIF2UF1TGOUm/c
SmIxm0Ul5S1G0vTsK9lzPCq795/r0hCUAhX6oKEqSms6Zqw1CfbDReUK+FfRFWs9U8m/Msalr3Q+
xmr36vWwkKIop0tRRgYTFYcQI81r7Ibf3N31lJOZazJbJFBbazWKYFF81Lq0cpWqE+9rGjS/qlVe
fov7xVkyw6C468bBqUYytKbURx4ZyNFt4O05JXqrgxkOFGIbBEbk+8eN1JrG5ET00Bl2Ght06rVW
pHn+MFU7XejDW7/StFstHbsnegY106FFUvyeDbl2ZHPrH/O6NN2WxjtvHkf5LqGNMXMmqRY2uDAn
jmbVjZMlGcdrkKCLl3Tfa3xN37R6E/wy6aK7VYqo/Sm2obgLLM3/2rdheN+SGPA63wcRNgq+XWhJ
fheEVuG17ZTvVMmPj0JdZvTgDqr4QcoH6d5vfEr/gj4fqiiouR1J6o1coPbAYSuji21QnKrpTWeq
K+27hNXBR2lSkfgEdFyflHTQd8YY9Y9arUvfyN/GT7SP5+4MCPGgR7FCE2yAyl+ilMJu0H/GW6v0
/oM5ShaJn7ZY9qwFonKX5bqV82VlqotFS6QmX1Ffv9X2s0GyzrC7YzORab95vZEIOW2Weh5W0MOT
Y3uruMM2dvUvi61s71m/Akff0b7oTldCwkurz4ReSZyD9tVY4ATn+5cvYM1dClrpDpLwtUmbw1CM
L++/vEuL73yI1bIotaFW1JYhBOXZHAtEfD9m6fN/MAabIs0C6oK7WR8vWTX2TWKVrp+pjp79qBPd
NuprcdbFJ1lI1QsaE2LDSreemrRBCBTV3ZSqYtvYoXQK4iuXnItjLCgIEovycni9/iB0GfdVaA6l
C5rAntQDzbl2oH98/3VdOhxpNZMN9Kac/MpqkDIOCfIUwHfL4SjtlsMx3JVXD8e3CCQm9fk4q8A0
KUthUCteGDq7dL84Nxd3M5Y48n22RRfgGAfEyOIG34jN8AnBg/v+Y156l9aSMkF8v3TOrGYeNT45
TUheodq97duHGgXJlDy9P8bvE36961sSxxfdMfxXWU2KJOiyOLaynHAxeBzpYygeFp8t41O2DbYJ
xSeXNliPMMcV3WpTOsI+vas3gVtc20GWl/neD1ktZcFXO5qW+SHKKXvuXaxz7eCr4Y2HwVWcaYMO
cguC+kpUciluhfVkmr/v5IrxG/dxFkIK1iAlosK+tSAth2d8u7/2uxar3KX9SvFSL9oUn95/5cti
fvOgZ0Mue9rZkFQ5fD1RkesHMJgE67shfszN0lat7eRfe6kXppAJCtfijk6YZ67l5TRUp0zg+s+V
4o/74NDu/E1/oN0I2RgdkSbMHFBvV2bu8girRzQJzEmmMKNk+CyvHxE2R6uqFcPmONHH2qGfrvmd
XLp+m1xuVfYz9v43GcVpGM0GxQ4bzTZ8WuZt6o67ct8dI8/ct7Zwt4gz7dlD53MqHdByu2tdAhd2
IYbVSGdy/QaNs8rE5aU/i4WYl+jOQsdEepbr1E+bHu+szi7Cb10T3Ml6vnl/9lz8ohDCFU4Kffmy
r1+tqhNvADwh/VYBPKjNeosR34IGucaTvPQNyeygYlfQeUlrTFkyoLMd53Dpyam3SHRvxzLYv/8s
8sUxTE1ROMJlyi+rzSdqCzkyZlaf/1UqsJFRHQR24iF8aqHoC46BaZUnnzI2ov3sxbYDff1IUsd7
/2e8faVMIS4I1OgJX0huvn6lJspMvw4EGms7C5j91lQHJ5//rvsYKjaVZD0buSgvscrrQYxGp5bd
kvwTyx+i2duwetwq+LuWFKtBlkvY2dYihjg51CmDxP4dsA+7UNFRJdeclS++L/KHhswJTGJ/NQpx
OFGmgqDLUs3bPIie5ka4Ka+mT952AS1Pw81UVWVZ5d69OhFqqUVzsyRlWzd+UmkdkW3JtT4lh8WE
NXLSb+jQsQWG6lI77UfjyuS8ENK+Hn51/HZhZk5Gz/DqNqfoiF/L6Oab/kZ3i9v0sdoU+8VQHT5u
drqWb3h7FhJGY7BJuE6gBizr9XeUs9lQdSMrAOhRwauL7IcUB3Q9VVR31OHKjnJhsMXVgD4join6
41YzU5u1GJKPUrlm8UynjN2mT3U4etO1y/iFs5bu27OBVvNGbRNNVisOvnFj/aBK5i6WN/Wu2WR7
YVvb1Pk/Wi/vL+1LH5H4SaGJzJCoWYjLw5+tiEzoyxT0IYm/h1a2e9K0MokGLo2q67/0h97TN1T0
UN+pWytGv2e/P/6FENKSDKJtSaX9lT1uNYkUsfUL04xq178zHeAvx8GLbqTNQh72ObAsp/UWhx/z
lNw39yhbr8Q3b2MNcDsKGiKKNcAX1nUNXwqlQoMp44rFDwUpUYtQwyprt+uPXDuvDHYhH8doy0ol
0uBcXpdtKmUYOZPH1E33i2WytFP3LS84PlxLW72lsLEq/vyohm4ArF/NWdSitRpQbidqHfFQ9dDk
wI0enZKEnE6q/VoD89UBV3O3qnEVqBIG7IXWm7Hp0pVygzLDbaYHw6LTB5PaJvXtZOi3hg+IrNG2
Uof2//35dGGtvnruVcwR+J3so7mBnDVzmaZXIe0Cb0ggrYnplaHeuigv73g5D9mB2ezXKUhsp3Hv
jur0d2gMT9peIqv4g4Ed+1b90HuKA+fpuyTYlXetu/nq2EvgcLZsxTlDJhAwdn5L4EFDoW1sEq/Y
lp5ySB/bbXhcVs3SWH0tdL34hs+eehUMRImp9RiFpjST/Ohn2W5VZAnJt8768v6XvHCIvnq7q42p
SgyoOyrjTIRXBinrUnDNRrq2JBVe1KtIXCcpqVD1sGRZ5oK3epHVICpJriTZXzXH0Km2aFfd1ra2
/XbaXesOfnudZDxZoQLBBZzoeB0UJ3oVxaIJ8OA3X13wml/dwcR8e6hAkleYLXZ3/pfFUs44jFtM
LVTNm5N9DUtYuOop+2bzW34LEmmV6JxwWVw9e1L2Q54ubbwR/RSyFWICRceMfoDCtBPoVfybH3Q1
2mriTND2knomS9qI3Bxr/wGA1GPUNh/+/4ZZzxv6pcJabmnI6uP9gLINubwQ4XsU/fxPBgLeSU7A
INBbbTVhMoxjXY00esunNn9u5X0Z/nh/iLcRwfLOIAaRm5Spyq2D4l6iYbifA+CWG5kCjnFCkLpZ
oCD+TngoH2M72Vy7tS0ffb0gzodcbeSJKKfShAEo/Ln22ZgmcsPXrmhvtpDVU63eXCziczNOIDt9
wHdAKfg4P2W0Tm14LaN3ZSR9dX8qKehYvcb76/KfObPAN5/jmlZUYIXvf6nf6/ad17aOxQdjngKz
5LU13vKNOt0OanvcNN/mfQQ/Xr5Xtotn4lLkpl3zNFJnTDas8PvemwCER5trXorLS3zvB60CK1Yb
ZjYSj/6n5ZrgdRthe91y7cp0Wee1+9gcqyzjW8atdFdCzu7rafP+u31zEjBdKF+KS4xGmLgu4+em
X8YWuhNYrfPWkCtXasZfWU97zPvjLDN7/caWqIl0FxGhvqZUxTDUp6ZSOFOt1K7SvVp2dqB9UvxP
YfMr0L6+P9qFp+JGQYKCln30IeuDIKC/HIJbnLll+TRrqW2Gj6nx6f0xLu0fDEL6BUQEoIT11QVQ
QpXkFIFc2u7mwlaIqxvnNxfLKfYpa5wQITpdCxHeVoPJbotER8DRsEjBoII3fRadhDWXCm7zKXOv
v1V1O90UWGeOO9VtiYoQ46EovH//US+s9FdDrqZ7SNfPTGhdUy06omG253p0tXG2LUXw3h/p4oc7
e7glojh7uKiRhWo0wFAkPhpL7Vijdu3aK6fY5S93NsrqbMYKEEZixvSAgvmnszWO7Nyud4bTueM3
/2aJ7cIr2oi3t7HVh1ue/ezZWnXKEzGBAtNNTrGDyOlmBJU5LXKH4ph5GfHlAoprnRh2rItLhVtf
WexvLxKrn7B86LOfQOsyMkljAETT2fOm3ScHqpz29Jly5TJZN1d37mVmrJY9117+YyJ7QSSxuiol
CH7RvbJG5AextotjvcHFcaN65Z6uJVv6VO+Eu3x2ptsFXiR5/vfQu7ZgLuzVr37C6sxVR72lvs9P
SPd/um1zNwLhcu1WeHGNnD3p6twV5Y5uInCorlr80GijqbmW6ZE9Fte8cy8ukX8NtMYVYeldjujR
M1cSj3L/ZRbuJau+sltfHAOxG8gsQHTkmF/Pk3iW1UlsGGMppqXplzhr7CS8lp+4vA7PhllNx0Af
FW1IGaZ1B89MkK+xjT2lNqwwk4ZnLz9galrA2bnyeJfXwdnAq2kZjBrwE2qrrvEhOmqbxXtGtceD
chAJF4KrF/iLc+NsuNUUHEx6zupuec4xvvOlU9WFbhUTyHRXCILL736z3M4GWk3C3BxnWARsbF15
zOvEmaJiI5j3WVU7fqhdeYsXohMa+eEsiCLFEOBWryeJHuopetYCPFct0r5Bx7OkXdkzL89D6gzU
WlWZlO/rIUSTVndFhbxcJend5Gsfx8bc6M3ovn/qXHqSBTKG2geFO9vUapgCy8B0SWzQvOBU8Nkr
TLHfH+LSl+EqI5lk4JFC/Na/nO28oMkHtaQFwc1Bp9tJY57EpD0Imhm6jVDum1zavz/g2ywGe/35
iKtJB9VAqYSZOGRZXCos0nIv3eLqfup3oUkFTkEVEXrCi3B/bce99NXOR17NwjjNrWqqM3YowpNu
fGqM70lwJcL7LSFeT/WzQdbJxXiSBr1TufHmn+WD6lA6/qlmjyLnmjN7cLU/BBuA94HvBO2VT3lp
tqBlQeUok1qlmvJ6tuTBSPd1yyU4pdN7P1RqdhRzf7y2B1/cHc/HWe2Og29JNFfkjHPbHdLenslq
NtvmTr+nwjg5yf20Dw/mlR3k8sOpZGvB+hFCL//8bJ6GuZ5OXV42Ln2FhyCb92Ol796fmReXAgXh
fw6xen+W2fdTr5EZMSb5W2sOOyUQRkeclVPk53tdba6ppS/Ox7MB1y9yCkchyAZeZAC5YcgPsWLt
I9+6EiW/zUAvK44JATdOBvK3jsxRihn6CMqfyFw/aLullD87HfqMaxWayx/pXwOttkWQCICJTAZq
FAQu/klKrzzK5Tf2rwFWW7s2KRPSD47hGuqUkklu3X43/fbKRLg2ymquNYKaaYFeZAue6JHG02nB
HOyErr1WM7z4vvClQRakclCtwxmJluvCWIh+df5klBCqUtV9f05ffBQdmSQqU86ptS+a0tGy3oWs
1RmeWtoOTiOcZmX4T3aes1FWE7kcRzA/DVu6EGY7Q6s+j9o1wdmlUEU5G2IVGQ1N7zeKz+YWZt0h
bxJHKapDi3+BUnbe++/s4lc5G2p1QOkTMskxZQdXo7ukz5yRytj7I1zcaXRUWuiLQZSspVooN4Ks
HnhfTC5PlHYB9UxJgHI0fpvgN78/2OXH+ddgq4+jJVGq1h2DadZdiYoZasf7A1z+NFQHFskhQdcq
StEyy0oiiWOVxg+bgILFyW01RkbT91de3FttxLKVWbRBaTreSuRhXx8DslVM5FVYMf2GvAbEoHhT
fEy+Ej64GN/a2Z3hiKii5M81Mp50fOo/LtmO8Otf6oj/cvH/wZ10UZz8e5usu2/t4pNVNE3xCor/
57/3FxRfE/8gBkf4KskcPQiS2Kn/wuLr0h/UfC3UOmSpkEQuEdQ/DbKMP2jek03L0imVok3nAPkn
FV8y/+DWxzRGjQ0zWeGf/Q1/LPV3W9RZnEbxbpH2AfFF1K2R+FuWzVlAkZndUNVRQcSZlpm/FbMp
/AWvPq/v2JD17o6eUwqawDvp2DKHquz2QmTo3UMkCljHSEWeybta8Pv8VCMgjm6SCXeJbWb2NKJr
Wld3T6jKx84zfEv5NEQpIlkAHFJph3BPmqepHibhaBS+8CuoWuzziqhTPlG2UU5JPWgFOIdAEO8D
SaoxxwiNAjvLwM/zbQKm3TyZM7wZ6AJ6IdliF9IPSCxh5lury406pSmJxtLNMM6depr9vqQ82apg
sm4AXw6pp1ey+jPNQKQd0zFQ4/smaBCJq6VeUXLS9bi0xdAE8CWaWF55+MfAD7Ih/tTHVEXK6o5R
2amPwAhH0DSijwOzUutB4AhijPacq2EOgigomtKNKuBiuzQRaN7NKhzhbfqzAkxBQFFVnoLb0ACM
SghDCaJGE+nHtLBKQJKzhrP0QcGjsXNGy88MJ0nrctrS8RXozyMonGQb5IC+tvlYt8Zh8jv6liet
TrXnboqsxywSjHhfB3mj3ksUnfWTmOWi5IhAgTOnaIax2FQWKLsDRlEDncXioL6I9NeHnoalEDhE
8kbuNOiNbmuClII7oJLvVGnmGbNVtRs5XDxG89gPSwcmhUH6eEgG/TSYcn5v9pLC25CthzwHmKNb
tT/v61ntEMFFna64cVYqlAuoTqJ/zzpxPJUQ3kzsZzt2t6xWdaoFYh/JO8OITM3tAGxbbg70KXZa
zFCWa2cylz/VvNY7W8ZNPXFCI2nKXTEjN97gj6U39piZ+q8iSArT7qUAuKhRsyi3Qh0E+kaKkREd
jFguB7pkhSRONr6FUeVTnYiN4pUF3PifQgaRCY2/2Yq7zuyHUuSmmEOoLGBKcPst600v0P1quF1t
za2TJwrOLkBMpO6rFJS0ImHkwh/r0L6qKJtaZd4/A2CTlaPsR2ATIiyTc7tNolk/DP0oWDb8x1h+
VDq/CzYYimEjZcZA5UAWRVPtmdGESYtUDANt8yNNzUxMVe7IbLW6j02UBFLyTlf1rBxtnAJHFdbC
lMX0YGAk4wDZbHvB1rsWrmHZknH18iQxZwht1dw9AZmT8MYxMnOMDqZaSul3kcTFvAsTPRnvwW6M
/p5ekwwj7iRQcDkSQOcca8ngRmL65KdOzKxGtPU48MnmzWKgfgw5Mn3ICg1AXWi2EKFyTXXLhtaY
E7a1RuLVUj22X/uhLkCP+G1nOUmw+MMkWDdZXu8X6aNcBcK8SWiaKx2YssL3VJ9qwUvAkGtuLfvq
V6W0FgxE0Ye1pyQVmsEx70TB0yMyJRsIRT5GAlgszw5yuPxTNrcllZXOMuq7GrSXiKGZ0JU7Sy/m
bBOrkDfcsFWs6mdegV5zhm6UzU/iYo61n32fql3Td03sqSY7hFm31m2j50X+gMiPrhYFS6A0+jzN
coVhc6+r7UMHn+zznETR5LTcpVJ6ZqpspiMGUzy7ULpEctsCrKrX9yNbid+aSn6M5CqqDtGsWK3b
GhV9MA7MlFY7qFUgyjtN0l4a1WyLXSkNqboPaHOXH2RJqbR9OKoG/N15pOFGYhVq3/k/GsouhvEr
uEFTpZ2XtHXzXR/EVtsBzGifxBza9CSZYXGr+1Os7zNBEvJvnVaEtWt1daLYsCCL9N7IYft5wHCg
EM59oUgfxlnpNa8p9LFzqk7KqQpKEECCmBLTDfLDDvpNp/S6U6tpjDQlxczotscN7dcgGNrjCFSU
xHowD4FnyUnwCygsOLNaj9Q7stgi8Aol9CVbBRn0tUe9/DMco+oLjcZK4+mhP4oeoVPdATrIxI9g
p6L0hu7tJN2VQOlyW/cBfX7AcCgXPXadGahHTdonhZU1Z/HD3EHvBe3kQ57oD4oear6/SbI6Gie7
F3q5YQdJYfRk26GYFcHJ9CSW9h2mi7Jt8EGsg9r2pf4QdH0toqZKkOZtMo4DQFJVwr5NhND5WxhY
9ech08HjqKMMMEyoeqpUgSU812C2criqcTcbNwL4j2wLc5jtIFbkBnKSKrIszASM5FOtZqaa2HrI
pcbRxajWPktqXgKAySpoVrI0BjKKNkCXZSN3pyItp3xLcYo5lxtwoBwVmtp0bDoTgNHQcXW5Sapg
Em8KUMixrQZ0xh40urfkL11VZB8LDdiFFyqByv6cxBCuKVjUNMg2aYvDlFBY0U0cwGTaB6kwgBZS
zMzTZ3Hw8QxLE93VQU3Pd9KQhRCSxYGl2cRzZ2zBk0WD45NOtPZ+qraUjVNwvpu8ADFoD+ao/xKF
rvto4TjYYEyri3v2mAIzdBivOSesaWLkk+ApNrR+eBdXVSZ7DTPxlOedJt9NZpPUTxliu9RpkiFs
nHBIew30jnqoFQMQjhZ1Jx1+i47mRDT6fepbieGiCRb6jakEdXM/FrHk234sJNKPHCTGtIfHBDh0
SX92B60RJvwxgN+De1T6tP04FkWb73vqrY/aKEokTsDRzkdgOYkMXTVOwz2Ag6iF0RP1NYZdRdy4
QPWthUepgNXkHyDwZB9JR/He5CJmHWZJZQqoJcerZ0hRat7lo5Jug1li8sRiVXqm2rCT151/CsoY
HFnf+wa6aHme2oehkOGBNorCX42xH8AYaUy9xZXwpRVzfXr8HQ7/927wD4L5JUfx7+8G2yL6v//T
nF8L/vpX/umVhe2VSOBssGMtHcM6Af6/3LLAQCCQpBXW5JAQuTH881ogyX8o3AlkMuE0qxMEE6z/
773A+gMpK5IOAheE0SZC9b9zL1BXt9mlzwzRjU5nEUZ1HElLRuXsXtAUSQnKNNDpqlT1LwUo7tQr
mha7WSeFIdkSwgjhDzWAamk3hhS+YPFal1tNi7vgRghqg3BlVCYL5mPdG17bafBfR2MoaHZsDRhR
dtbO1XRT1/FMJ4gQalvd6meMb7A3LQ+NZMGKX4w/RGDgxUROhZ1ttk1hLPB9KAYibrbMigsCS29w
SbmlwylShYGmq7LpdJHNNwQZECd46rqmPAg/FCw3Yc0Ps1BhvUdeojvE2aDhXM9fCRU51ItvGnTl
cqNWhpWAPgfvrrZyMm0Uaur5YcCRoN8I4ohtwZz3cu2wpiAN1iPWlV7SZBFNO7MyZZ4qyPx9oSVt
Sh9pMT7F+hB/SyYVfS17JkGNOoPMtoNJZznONJhyps2J6m8EtRi/FyiE8PesqrS9Uackh7VptZ9V
semBVwaFPKPjIUpg229n42jWgx1FrPWfQjmkgy3EIGBvRa49gGY0AFGuEGF1cCv7aYUhbFz4ucdl
L5Hw8+nUj1bA7YdfnAxPZhZVuRPHiqBsxHnS8E0Yp1p0Bd0XjFNXF/5XX4qMeNPwp9CWhEXDfEsn
TvRQmyP4bljiGMhK5rHXzHuUhfcjdLHM9JXS7mgArZykNMcXQ5gM/oYelC/hDHjXS3MIDI9+JxTj
EWyI/2J0ddPc+DhtcplKIms+tPB55YdcM1pzD2XHmLy4VibxMMpNbw2PcT4pJX+6levYsup1ZJtG
BbcVHBa3ibEglIvSQtsZUwEs3QiiyHAyntay88QXw8MgNNrc3gqhCjyqCPQsOYqDFvbHjpkTbsB1
R2zhsRXLh95sLR9pf2IAPE/KOr1rs1aAzSXqasETBgPVMnsYffkLc03s991Uh8ktdrg6biR+Sl90
kAsDZZeSv6EmWsq7Bm3W2sEAxQkMRIPJY8HtI7hDHt5Dbg5GKdgLReUXmj1OrRbeaz78LCxIDHb+
ouhSpjgodX0TaEWku5SrUvmkdFOjYt1swULci7EOUDEu6Pf9RIBLQIFNRF1tFYuzbEffGQtbhX8L
AQ/nW2ELPE8i2oWpzbWO+gntjYVWYSFTTEltJ4o/pztLtEBg44cyCigWioVcnXNE2S0uFf7Bskr8
OGNzlr4FVjacCqn0T4kJfsJhucid6xdJmGMPMWqGM/RC8YVbCr6zRVEPp3bpWqMXdarlG80SFNFu
9MQ6AqQSni2hTGJXygrg6m1X9bKrJv3MMu7KUv0QyingXwBfGT+5HapqHw3QaBySHH7nWFEMSIut
J24+VXOQaLelWBXPpdAsZAMIxhrZ7gypLbj44Hs7p2JCO4CU9pzNiaY52Zh0BB6qGTzXhmB6HYEp
vd+kMfWF2NpgBZIR5Zs8fSoGi8WF330UqrqQMTeGfGN4sS5m8FmtaZ7tUsaQ8wEGWqdg2yFXN2pt
GsJmApk/71pYoflNPws5mNpc9qFYzFMCiKEqc6TNflYflVDVaW/ndkXStGB39ZAesHsSFuqVN4W4
SjvdaFhccMpG/J4YfZTuG/4ayLZawYh0CsEiBih6cow23Z5692GAFQqpIy3UftP15WBucXbg70S6
MX8S9MFQb6dBtTYy/GksrIhUCObA3h2aMFfFu0llkz1wk8JHWIQ9/BKQr5C3TZWN846ML1qIJEkE
vDvEJRARc1ENHtVBKdJDAyntNhlASRM6LQzfUXGLCiwZIFfo0aOs+JsmExT/yQR7/II9nfGotEuX
vs3PYBXNwWBA3QCqajigVYsBiVJGlgMAcVx+g4de9A9KOzXByaffBJgrWBK68rSB/6cmAa37YLWK
34fbmNx3GDlmAPfzRhmjXDmGAe8XhLUxMu/lIpPsVkrzL2xiXb/JWsn8VJQj63aigAxXXJua5ts4
CTcNN2qttnEyTfrHNo7iyRHIIn2yrAKYVKuGEBCmGOXdFoj4NH0r1S6BoGwmfoAxc4sjRj8XhnRL
ZrlJSZpNWXpiV6ixI58UoDF6jJ/4swgrfgaN06fW7RD147xtw0nsPSMRBvi0yHVbL06l3LxJ5UTO
tgSkAbjgOC+ETSMqDY4wCIf96mSEuERvZ32s6h+FTtKQArGmiG75O09VwZWz3CwWIkLIpImmD2rs
R4at5fgzMNNKM+HY1SOSQJlOFzltD7FkNb+Q7PtURNJaxDxiiR5s0qJcpqcCWJirsu8oD7AYJOWu
H6wey+Lf6bmwkQOY8maxvClmVZOeKBSY5TaEtUt2TwjzFlNkuaxVSNW5KtudnJURXFbirhPpmAFG
dcSBAS4cfvlOBx3Z2Onct72dhvXQ3lEzqwzbn6PkxZDaUTwKQq/JH2Tou72dhWPIWRAz++yacEF2
k5Q7wg1uLTOJUqgG6rbzUVAdNEHI6/t+iJthV2nBKONRrkjDQ6xqeruf+qALHjg0Tf2umf2quu07
2uAdUMy4ok/jKIS3DRcQWlMEAd6lgVkIPhO5MqiHPu+I3A1TIsOAwSezYSCY/NKYAfHGULCv2GY7
xfKpj0g/H/lsnfFdzIIgvMeTubM8DXfibB8kVebTSDywr3W50Hm5GRXWDVulAgWXHiBtZ+W1IXul
ICeDG5VNLXls0no92qCSNbxYBPZWbJNisfse4JuMMWMbZ91Oa8qGS1UZxsq94vulcCQxSXIBAod2
S+Winf+sSv33VvEPGu25Bvz7S4UbNW1N1+v/2fx8+Vl/S8+vF3/+u/+8XVA+AIBGVw41NRh8GrH9
X7cL1fyDqwu7LHJiugSxUDu7XWh/aCIl2AU+R3PG756e/71d6H/gzkvVgTuLtjCk1L9zu4Cww+3h
VdUBXT+9Z5KusbjpPaHScn67UKd6NptMw3GBnN/CbMadA36wHIcsr36oXso8s4yjlHE5j6vbqre8
WatuWkm6qWLyQZWW3xUtd3+qboc+Sw9RpG9zyHyNaT5wmtzQh+Kh+Ptodf2PmqQabuqwYoL4JdbE
w4w/vGXSBa7lOk1ZRW77IYntWfS32IIdJWV+lvEXGNLpRmiCD+BcOe30mJMipeEhvYfYcj80SCED
/A9AlGLCtbf8YZPF0n3YQVsGyjuV1hYHp1+Emr+sIbtPRf0wNSWi3KzaqmOM27K4I4L5f9SdyW7b
ShaGX8XInoI4kw3kAlej5zi2E1/fjUDbaoniJA4a36bR6+z6Dfxi/RVJOaJiG50wC3YtTbmqeFjD
Gf//VLLb90qUflJGG8gYAgN3BuQl8NdEyfo8An/Um9rDRTa7Gdk4Q9CUr2dgz9p4ehcorpzhSzBZ
7Z6P1wTqC8ge4BXqwLhyrGfScbZJhkAUfx6l8VDPiOaAmAMm2W2wja65FM/CDE+cbo96ijW92Eju
0PP0pxl4+htwsDtwf087wHJfGm7wabudDjcW3CsUseFK+2IEKgDl/n3kGydtLzlOiIpkmD446EZ3
E98drFXjNIg1sFKtr0QO+ivhxDdmx5lhDXg9y7j1HEhLjhVjPtgqyxMQhsEjTHHcUJHjhuCSxtHn
dO4OZG/1VQ6V420kQbq+PZnPN6eTaHO8jGJCF/NPeOmDzihc92Jzc2F40jib6vfGJOotoBzwtuFg
spThBohu5MClWD2+mwCsI9kw4hjZ2VKOT9dGcBwuJzCrT9on0iwkTWlxu1XMawueFPSgYbyUeqEM
zm3b6EupNOm43mLgG/4X7LZLy4X1BoCwDn7/nhSrn2OtPZwoJiAgibzqzKXF/TRd9uZTo7tQ4YlS
lW1vYiVnk1Dl284Hq8z8OhvJAwyGvhls/qmNKJfQk8totOrH0vTM9VCBjcXX5QTCisV2CDnYMRBg
OLe9EzNIPq8DbwhurwPIr9TzRyq92MadaSzvUyVEEZpxC7BkoGVhpyXEkDqTuQ0Bw+hUzbKhl2a3
69niTp348omeWWT6mIvTGOz6dkx+bBZvUywI8ljMpRay7+ZKB6idZS910y+b9eqvRNLPwIWHIGNK
zFlafd0GsY9laM4ir5MupFied1e6h00POZyS/S25mrUcAkp+hiroDVM7frSXWdofxZLRn7bVuJuK
DD8129od1ZwSJkiort5aq+QStzG408sIH7MhdTzLe0hXlKxSRHOTwtTQobrdH4DqDOTSdM4+2hJQ
wZ2KiReo6nFbnQ2AjPjblxY3XmaswepuX8RxqnRTfTJee6tzd+46lhb3QNT6a92eP6Wy0o8TFHOr
A7dTb75Sh21zRmG+pHU14ZgITPNsJlFKv8bDTRQJMgMZ9tyRZoGfw7kFJZj1gB13HmwDcd8LIp/N
0EtI5o7ccxCvztAKoTUadZlQdyavKXnb2jf+Uj1H2b2ZBmY/3UTnejIdgMP2oIc6/fqba3ma3mNg
97A3e8Zmfe7it5+l0jA1rR5sjmM4EIzO1mwPFQNNLImNHtVVA38UDeXV7IT4Szfx0hM7Sk4IeFyF
6dTqpHH8ablwT1cr4wS+0Adbn/WNcHQ3m4BGvcpi3IsWsdnZBfGMc3cGX8Q88K9cG5hZy2dLy0MD
8phMWoOxjZ7ZSbary2jtQbSrXBMwecDZfUdI4ByCwKtgMT2ZqfO4o69NDZ5G6FYiTT5Xl3AhwP/V
hQE7w5QnQUNfJlO5b3tt+yJMdDihEl+6Mc3gQt/OyxSh/yPFopxqz8mcfpi52ebzYpxsrsfpws/S
nTNPPL2KOP5uo1/70fsdHY3zkW838/HHD4/RIszEDAjlhfvqxg+KSj6jfLrvdeA7vNXiiZ4lud2i
7pImit79CCCI8oGukjEhGl78vBU60Z5s3nr791+sEOP7v6nM3XkiLFroXI/Z/ssLLBC0oANV7Q0J
HPSyJwGrRSIzKR7ARhaNfKF9QRiq8BELVMRSEDxHOWyQIHANC/2xorH+rBiUFomspLJSL1U0sswq
Umi3DBBmwXkGH1y0xknBEPTatWQg2S2RAUeSPqQqeSOdqyIEswV1uUXeH2llohWLr0FLAVgHi0nX
EwOZTaAlUU0A1k/eDnaEqrWIioCmScF63ooRGyQGAV9aVwpqC4OIiItdLvjDA9Jot0B9Iy/TBNhQ
tMYdkGCECoOu3mKQW6DBkOBGMWXRDhYDlizwPyCliTS5vOUjNmgxkLMkagzriUFRWyBg2Qaa4uti
MFqgq4Ng0y6lwPnJiA0Sg7gl6q4Gljzol7tXzN/04J7QZdIiLRwJSnmdNu6eICqrHfp3fva2lBTU
pja16221PAIPxKDlzwlPG8XF3KR1QAVabaUJtVGxKGoD+Ktc79WbklMBiDZKCAD+y1vjloGCs7bY
o4/rf0zG0Ys+/6P2/LbuqCjohuJEAEa1aAdi4BIBNUDAaRUN/1uzTgXArn7DbmgBnYXuuNMXhHK4
rzdpGquB7SJqpfLWOIVBHI7Ft6mxGvQW4GwyMO07ORyYVBpKNigSMEGUYih0lAadDTn8mXAS17ss
1RZ4NOJkfMOkUq1WfjKQO9O4/SAWad331/nOeQJQeTkIyIv9/aDqLYEaCCJaaWg073QEqKP26Wi2
ZDL3crzil0ugIgatBaSvCjxrKYbGnY6o/rWlYLcMMsW4KUv3geixIgW9RXE4VONoTXkrRmzQqSAO
x9oak4xxTVW3hs306mLQcLMIZHrM64ZelSpFPsVGrXFHoDhhUBK/Mw/uSNUkspeDezfu+8MUIGiy
6t0JitkSKMx8fxG8FK26DdAYdTItwc9p6vcnp7P2zUjmKOib6AfqweuLKxEtsqJQN0tTJBwN0G1d
C1JSdBwKeNgEbG/RDtaBjWWh6fDJkZebtyaqCLUNKFWY0jYZvQe3AfYz1dFUlALqmbfmaUgcU7Vd
jNjPfGOQE8rL4NBi0LUWuOkyORDf3S3N2g6v1aX+tBtB1nlNjZpPg9SQfaVAJ88D7gwVCRStcZdC
mUhf71KQ8ZpRqA33wPcg074YNA4DCm+hESydi40TwyvJQr+yCqDjIbAi6ggqr0+8AQ8L6HU/70z7
H/THl1hmd+r6T3kU0x2nrwU73/rBLoz34/MyhHfy9PEDQcrK70RMsxj6e4zzj4qPJXeb7j3cuVHz
Ycp/L9/vx5ErY+1eavfHY5eMreRxuskfbMpZXjoBsdA/H5PxfnwxDyh9n8XHD5U57ulD73bqO5PI
Sff7LYyK2h0HzjYKD3rOwx51e+44U9fZn3Ch+NTttsyWO3o1lJun3NUdoZ/On7/lmXk3TphV0ABK
p2/dEd6uJ9qL1v/KMrlwEiecPv+7MunSN1d30nsACUdP0dHNopKxmANW7r52kW7way/wLgpDTfFc
Ocnzv3aTFGdKGdqqKxr6dZ6/PRys9tz1UbvrcRI6wcPisfpJi/hs3c6v3ejoaXx06oRjN6kOULi1
f8cAQ5Ykg7BkLqMkqxyNOM+Fl+z3jnK4MBkDNbvuGOIocI66ZOskblj90IVZW3sAdu3RlbPwq9+h
CDrW7nycwNJdkX3phqjb8230iGTcsHI1wQ0oYkN1+/4zcObV/VoGH+t2fMEnTI+G3OFudd6Fh6pu
91eus3j+tnv/XHcp4gJ1O76OmHFQWX1CIr9jC0Xh0/N/wuqF/ZIZVXfe4nwMq1/yxQ1Qt+/u+PBQ
f4k+vN/1a5rfS6T9R31wl3D22r9VdV3xi0efaf3xXwAAAP//</cx:binary>
              </cx:geoCache>
            </cx:geography>
          </cx:layoutPr>
        </cx:series>
      </cx:plotAreaRegion>
    </cx:plotArea>
    <cx:legend pos="r" align="min" overlay="0"/>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_xlchart.v5.5</cx:f>
        <cx:nf>_xlchart.v5.4</cx:nf>
      </cx:strDim>
      <cx:numDim type="colorVal">
        <cx:f>_xlchart.v5.7</cx:f>
        <cx:nf>_xlchart.v5.6</cx:nf>
      </cx:numDim>
    </cx:data>
  </cx:chartData>
  <cx:chart>
    <cx:title pos="t" align="ctr" overlay="0">
      <cx:tx>
        <cx:txData>
          <cx:v>Valor Médio na Concessão dos Benefícios por Incapacidade por UF</cx:v>
        </cx:txData>
      </cx:tx>
      <cx:txPr>
        <a:bodyPr spcFirstLastPara="1" vertOverflow="ellipsis" horzOverflow="overflow" wrap="square" lIns="0" tIns="0" rIns="0" bIns="0" anchor="ctr" anchorCtr="1"/>
        <a:lstStyle/>
        <a:p>
          <a:pPr algn="ctr" rtl="0">
            <a:defRPr sz="2400" b="1">
              <a:solidFill>
                <a:schemeClr val="accent6">
                  <a:lumMod val="75000"/>
                </a:schemeClr>
              </a:solidFill>
            </a:defRPr>
          </a:pPr>
          <a:r>
            <a:rPr lang="pt-BR" sz="2400" b="1" i="0" u="none" strike="noStrike" baseline="0">
              <a:solidFill>
                <a:schemeClr val="accent6">
                  <a:lumMod val="75000"/>
                </a:schemeClr>
              </a:solidFill>
              <a:latin typeface="Calibri" panose="020F0502020204030204"/>
            </a:rPr>
            <a:t>Valor Médio na Concessão dos Benefícios por Incapacidade por UF</a:t>
          </a:r>
        </a:p>
      </cx:txPr>
    </cx:title>
    <cx:plotArea>
      <cx:plotAreaRegion>
        <cx:series layoutId="regionMap" uniqueId="{7D2BC08F-58C8-4B2B-8F38-BCC59D56C15E}">
          <cx:tx>
            <cx:txData>
              <cx:f/>
              <cx:v>Valor Médio do Benefício</cx:v>
            </cx:txData>
          </cx:tx>
          <cx:dataLabels>
            <cx:visibility seriesName="0" categoryName="0" value="0"/>
            <cx:separator>, </cx:separator>
          </cx:dataLabels>
          <cx:dataId val="0"/>
          <cx:layoutPr>
            <cx:geography cultureLanguage="pt-BR" cultureRegion="BR" attribution="Da plataforma Bing">
              <cx:geoCache provider="{E9337A44-BEBE-4D9F-B70C-5C5E7DAFC167}">
                <cx:binary>1HzZcty4su2vOPx8qcZMYMfuHdFgjZJKs8cXhizJJDiBBGf+zYnzvN/uH/SP3SxJ9pbKassdR3Hj
qKLDaokEmcBCZq4cUP+8Gv5xld1cujdDnhX1P66G39/GTVP+47ff6qv4Jr+s93Jz5WxtvzZ7Vzb/
zX79aq5ufrt2l70pot8Iwuy3q/jSNTfD23/9E54W3dhDe3XZGFuctjduPLup26ypf3LtyUtvLq9z
U8xM3Thz1eDf3/6RX062uKzfvrkpGtOMF2N58/vbR3e9ffPb7rN+eO+bDERr2msY69E9TAhRSmF0
9yFv32S2iL5dF2gPpicI9un363cvP7rM4QG/ItKtQJfX1+6mrmFOtz8fjnw0AbiwefvmyrZFs124
CNbw97faXdYme/vG1Da4uxLYrfj67Ha+vz1e83/9c+cPsAI7f3kAy+5yPXfpB1TOb1xkypsXBAWj
PcCDK+Xjx2hQfw/+LJWk8tvr7mD4BRmeRuH7wB0QzuevC4QzW1z/+X8Lc/ltXV5AN+SeL7AE3eD3
urGDhqB7CsEdUom7G+D6Q934JZmehuXB0B1gzo5fFzAnl+7P//q2Li8ACt5jVFFYcPI0KEzuMeUL
KckWue3n28vvNOVZeZ4G5H7YDhgnf7wuMDaX7rKI//xv+21NXgAQsscxY7DO93igHS1hbA9ch/Al
2d4EH//by+8A+SWZngblwdAdYDavDJg/rtxLOhC1p3zJJWL+PSiw5o+8ur8nMZZUEHZ3A3+MyXPi
PA3H3agdJP4IXpeKzOvyz38709g355dF86KKgkARhO8jiu8UAXz4Q1DY7XVCpGCP0fgbIj0NzA8P
2MFofv66MDqz7tLkl99W6X9uxMgeWKetffLvkFE70AALFtxnBON7mgw27rGnf1agp5H5PpMdRM6A
2P5v5sB/Idvdmtzh8eiWvxuWAAOmtx+0E49wunfn+P17zgXXHyLxLVL4a0meBuLbuEdS/y8PPCD2
Kl+SW0GoRwVD9ypw+2NHDzjeQ0wShcg9Jd7Rg+clenr1v43b0YI/Tv53a8EjcSE+X1rz53+9ZHSO
xZ5QiPqI/2e3P3IZao9wCAYRxCDf8HqoDc8L9DQe38Y9miDM7/XFHpd//vvLCzoKz9/DFFQAIvCn
ww/K9qSAXIni99SLPrZPEEc8K9LTmPxn5A4qJ/p1acmFvQJmZYoXVRS0RyTyqfK/efAdbiWBe3HK
QU/ucNsxXL8k09O4PBi6A8zFa1MXc9n++e9v+/V/zqo8vgdZLOwDq7pXlh1nzoB3IayY5Peh4W6s
/qxAT0Nycj9uB4+T9etSlABy0i/p3yHZ60u6jT7+IqFF5d6thmC+w6qel+RpIL6N2wEieG3JRWPf
LCFzcn3z5tq+ObKQ6X9RLZGQ1IUqwn1YuE2QPHTylO8R0COGIHS8/ezYrrO/J93TSD35kB3Yzo5e
l/6c3LjiMv/SXr1kFC/3kORY/MemARqP0GKQu2eCwk13lGwn3fVrQj0N0sOxO9icvDKV+iO7jOyL
VrLUnhAEAQO4p8poJ3YBNfIpIIcgfnmKK/+CRE+j8n3gDiR/HL4udbkrNELia3FzfeMuodz2MIh+
NLm/Hc7D2ivIniAGqa2H2sIgEQmcjYNOPWnb/o5MT6Pz4xMezeT3t7PF64JJX8YvWuXCBJLFENKD
6jzGZssGECaPOPXD4PJZQZ4G5H7YDgr6j9eFwsZAHf7NEvTEvGgcA5l7DAlgqLl/14dH+gIlR8oF
3HMff+6El78q1tPQPB69g9Bm+boQ2jIaIGz7l8WNcS/JAAgoDCRcEOjGnSPZ0RsGPRUKcgBA6e4+
Oxj9umBPo7Q7fgens/3XhdM5lCPfnFy22YtiRPc4pUqoLU7bzw5LY5BYI1IK+S3bCWThoW37NaGe
xufh2B1szl9ZQnObcypeNAQlHOr3UJdU6D8h/yMDBxlNyTjGYOTuPo+B+QWJnkbl+8AdSE7OXpm6
QO7s8k1w2Vw6cEHfFucFkjXE34OOIwmuB37cfh7TAWis4AxLAmm0O5XaMWvbcumvCfY0QLvjd3A6
D14XTo8D6vP2Jek03VZqFCe7ZUoozxAITSlcvINoJ43zt2R6GqUnHrED1Nn56wJqcwkhzxLaO2vg
C1D1f1GkCNoDY8bA2t0BsuuHONsTWEDmB2o4tx/wUw/90N8T7mnInnrGDmab14vZt/V6AQuIOYDB
FJA38dj0cbGHFCX0e4Zuhy08WOGfifMsPG8f95b+/nZz8f9Zl/66TfZ7F/EMXM/8tv34Qafsz6/e
ThyaoneG/iy/cKcE6+vf3ypKifKhQel7Y/P2MY+05EG35BPjbi7rBjqdudrzfQr9N5JAthX+F1IR
/c3tJSGgDsElpFe5gNw33WYpCsjyxjDM3wMWCb2EUFgSgkKeAth+bdvba5hCeZZQKDmBjkN2luPv
/d8nNhsjW3xfl/vf3xRtfmJN0dS/v4VmEthH5d2N25mKbagtOIQVCClBfIgB4frV5Rl0mW/v/z+y
6VwxUZLOiFBdwLKIBk3ZT4EwZbvuDU2c7o0ZPxGOs6MoVQcsI3Sed1hqwd30Yexov+mkyQ44TZor
nLrxwo/EMHelbea0cNnhKCusE+eNveakCYMaWLSORdkFpbfuIk8uOFwMZJKIpfO7+qzNfce0Eoa1
QYlFc+pyi9aN5/mXfh/ReU0MDgzK+RKLFAeFKLJFzbNonWcZXQydH82a3PmBASN5SFrLmQ45GTdM
pk1QTbxQOgf+vpG58AOcdfy89iKrnWr5itJMLr2cIRmIkBcXUdz7l2FV1EKTqE8+yybrF55K6w+R
FWGvyxJyszodJfvijJrGYMimZFGGYRiEcdN6wRiPpdU5xuMqzoVZMxVFXyaCyjkdGnGV0z6JdcO9
OlA2zI78WnZHCeXju5Lm4xhUSVKOOmtc/cUmdd7OZV/4H5MQ+TCqdNV5FxUy6FtXBv7Qto1O/Krb
J0VB+ZeUSzPMYPpyEzGLqC4sF3VARZOkuu2rKNeYVt3Cj9z0vorG6rSiJA9Ei6ZlH7Z54BSJjia/
tWsRYbepDS3WZdGLUmeCVUiPmTTHvinGTVymXNMK14GNTKspG00gokgdGcLKQNWlv4TJ+zNEU6RV
7DcbM5VOy6H2lzhT/qquChXkk1cFxdg06yFldhk2fjdoRUYeCEDoTMC7P7YVKjWPWraSTFT7U4Ib
TYex1Kko23dNXfLAMsGWDmfxYqzzLIC1xnMknJv5cRrNhlg2QdM7L4iQy4x2ZewtbVbHIE4W4aWf
T9Ui8y3Vkx/iVgvSVF+LMe2MjvM4Dwzt6UHWt/ka4Ww8LLySr1xikg9jTs0yHQn8Q1R+6nHsrWM0
pPOMdp3VTT9Ipyuk2o1hidxQ0tlId2piH2rOzSys4joInTRBnUXDMYtctJ+OnF1EOfEDWXRDgE3Y
b0zYtbOmzKo1cawoddspu/DNNAVx3URGR1hVS5XJ+DiuBya1Tars0mWlWKGKuq9TX1cfqEzDjfFc
nQUTr4YD5pFk3tiuvxhI2lgty6Key5wUF3TM1dwfGT1IgR/uty1W+1Uj63c+7adTPHQm8DFPDxxm
cVst3JAUI1tIXhSzgpFsiWRpIo1sVsx67KEY1Nr3Az+Enalr2vcLO1RyjnjTL+ooTg4YaYr9vndy
HpmQBkkDF7wkVpql2/usk8s6ruGRUWTlXHo8uURhGEc6bXl1jlzXL1IyxKd11alD2Sn3sW4TuD3t
t3JI1arDtMQ20VFS0k+pTItZnTXl3CoRf6it6xd9I7Nl5CjIzga4UYYYxiRwo01cdlZncTGL0io7
63tE7waLMTHerM1EbHWcOnvQNs3V4BxaWBv2y4IoMKOVi9JZ33ilWkSUT4dGqbrVRcl4tvDHdljV
cVNe5D0dVr3F8oO1+XDRjJFEOsGiP+Ct1y9UkaiDGJKrgeBmAsPr6BRUvbK5jqnzltwb8vOozONj
Exdm0jEK6TkaezOvUKgqndcTejd2nK9NJcj+AEbgA85QcoXpUK0SzxOfvbjhnzPDHJ+FjcnmKWbF
LGfUy2aAsH/iccv3x7poPw5plh0j36pTKb1waeIxOekHDutIcHKZ5rlcyjBr1ncrapvsLM05rGgS
FYRr5GDZYRsPH5xM2Gmt0qJfICttdZyqWpTzXmak0zWcTjmKCGtVEPljeByKsj8VRRWv06mHh93i
wVwff7AsTtuAKTNcsDDDaQDwxR96PITHfU/JJ+n17iObvGnlSdhQaUvNQdqP7F1aqSnXacHMgT8w
9s5PSLmfZWYUAeV5td/YOD7rs5HO5FRW59Crw32dxrwMkBuJC1jfhcesm+IPrO5VqqOqij8gNbmP
PcrbfHm7saO0d1azeiz2o5TCbNAEOkKpQSuUhCVMrh0nfSteDdShnAMlcB9Ta5p1olx0nQp4nxzd
AM5mMHSOIgqLWBNag8GwiL2TLejGWAKn0Llp5aVN2mK/jjF7h4wbsY5SYqagz3PwkalrBt2X9fCl
r3waREyM+RwhMNVRFA0Xtk/k3KYT/JG5UsI/8XAhsw6ecqdHKYm3Wl0pWALwG+eoi0OxiHhSlYH1
O+8gSkGNIw7P6utQ6roMYYXLvI5hzrjOXVMEhHf5NEup7eVMFWlyWDVj4gXQDDXUK5nDHX2VUxI4
REmmuyIHM+emsJ8Rmwu7aKZhuMqJ56aAtZQcYmXZ0i+s8nRvwd0MXkc/yKptAxEDL9rabm8+uKGK
A2pcqE0HLVUBbb1pA8JN59w0pgTrRNsjwWkcNDHFie7irFnkU4o+T1XU7gs0lUQn1O9gNmHqn3qF
AuGqGMP0eDnxSGNPToFXVP47jmz/UaDee2+iJl1E2xKvNrb3qnU2+f7aUc8ctwmyYl5WtPlUF6Jk
ugtrfg6LGtoA9Umx6jtwwGfG+MM4L7yiPc0nn6wrZOsZGfr6rKhUfuZZqm58OvZfCpjB9RC76YQC
2/wEJ97QedTBpswAjA9mcM0qnoZk1ccEJUElkvBLCNrFtTKIHkx+5r8DaxuVs7GXOfjdkJJ1x6Pk
qExJA/ZkxPxdn0/RORwHSA7zsFFHDEzr574i3jpqZNLqIe7wMm/b7H0t8q7QYZqB7sZRuMw9lCzy
vEySgJVtVgUmzPuNpaV/XCTR8A4npfoywer62kJvwiHx8gkFTdqqTtuuiskiD3G9j3vXH48DR+s8
hFvDlpTvO9SCNy3I4K3VkDRBEoGVmZE2jwOrCn7R1s5yzVEPhIZP076d2LQfd7RepHXJZkkIJCYf
XLkQed7AFmrDrNNw4iHvgqRGdj8yBr1vbcV7DVPr94FtTGTmN5UJusSFp6yd/HXUddEyAcMdgW+j
o26ygXxlo6quBRvKjd+lcuG3tKyDYTDhx0Z4gwBmnBfZrPVMDVs74spo+D26UjKjH0U5unoGnta/
lqJmsa4bEqa6TJHdqDIRG5GX4XHmZeUJsBj/NE+Tar9HeDxvpRqJblFXrmkflx9IMqWH3M/6SkNb
m5CwfYX0FqmV7achHrNGF4kTVnu4qNiMAV+4sFbIszhFpFpQXnmbVppcaIPr+ks4FOnhmGE/6CrP
zr22tl/aePI+ZQPv5aKKpop+GSvp9gk1AH7pS+3VXa+nJErXQ+WBUZzQcNi5NP3iIQ+8QZV2WkXC
npVAjq5pCgtfdaE9CTnjK2A/6iik3hB0o0vXVQWWypYW60Zaf1kzlx+RMs8hVul9dFKJKO91VZVu
2bXA41gvgFgXniYiD7JhYjMjy+Q8KQp3UI6knBHTqCWlkUW67MdsVZEUATHK+1nSJc2qSus6wBKb
A+sNLoASpndS8zyeezHn+yzNaDCVPT3OM/DLYHrNYkS9XJOozlbp5OfzWlo6C4ccH0x5iT6BIpGl
tKjZ76O4XpmmwCtpsy+w3aPTsrGNHnCXr/sc3F8/jMVZB3zK6ozW9TJmYXOWxJ132id0eg+uo5qj
EWih9cv4osaMzISL3InjMdG26aezMBRJQMxAAmknuxxNhWY2H8PTsJHdISHZGBSQ+NV+QtMjWlqy
JBOLLuIpRnMfIrMN7J+I6lr4/TXuRTHpzNBmHYZZdJwo4s142nurbPKKeZd6zSoL8+aI9yafTX4x
XVfOEZidJxauHz9wzsgidAPEYVHnb0yN66+oINONl4zpuvQK/0PVTy4Qol4LsBO6YgPTEBPVVyUd
o0vJogz0NPHPpqGfVhwVhQQDk7v1GHrDYenF1VpM0mW6Bb0+7SZlymVEaPwVgwFIF1Yx9Tmr/SwP
fOKbkxTVsPmSUaVON7UXf0lSaYCEJlk7K+IOPDIte3DuHvfNzGRZdzM1U3ycsik5b8ZcnKVhkubg
yxkb9sfCo6thGNiZIon9HIZ8qDRzolzhLFIXXlf0V55tKoirBnsYoagTQdiZ6iRtYRPphlRlrEPa
sIvETNlxkU2MztNuaJdyGsDjeypcZaS2NFBJx4aFk5iMurVgZnXOShHqtMw7Oc9UhZV2rUpPwCc1
9TzOM5NqbMYUGIarygts7bDpKk7264RUkWZAar9g2hdu5hILkcYIEehxwsvwFALgZAO+z7dn1Th4
0dKLovJw7LMhiOyYnzdNEVd6zJFZghus3rWm8JfN5LqPkoxTqPFo6JENp8LXUH8hWJuwZfNWJN5m
iNtm0XayVdowz0u039hykXs2W/ceL1cJGBM+GxWtk0WEUm/dSxR/FWIUX0kqaRpAPS7c90NFToAM
oX3Oi3pls4qvc2ARn31io6MuKc2qaYt6gbMsHPUQqZhp2rTscwvplX1XVn08U5NRhyEQgiLIayxn
LkOQEEhdUR4PtB9OEw9JrCFTEl4SadN1ODbd9UB9nuswHBIwG6OC0Atbj9og8cL2CuieD/ZXRTTU
UR1OydwrJ/mpz5rE6kmk8Ub2E0YBxID9MnOELGrKMDhcjP0uSOuoiWc265qbRrT+ASyyapfdCIGk
rqOhOc37EkJjJhk4Wd/FmyYMzcz3DT7AqkQrT+Vy0nnj8sOIlPYTGVj0FWWNPCpkS9ala6KTqgGL
2xXYtgGpi0bOOI7IflWiotNV2MUyYBXxz5hvh8WInf1UeFP9rsym3OrB1K3RBcSSH32U+ZPunMFH
Jmlr8GQdwyFkv2OI84omF2vs1d5a+jxaVi2DyRtVXkTgcAnsDWqPOtYUZ5FDVbOAWKjI9dCOZsna
wn6gTEbLsY3NCrI2jfYinAfMoTSAnWlWCUnQJiVdUmuTePHhmExqptpSfUaDiI97XPerHOL0i55Y
fqHAO3gkPp3QuFBe177zqBAQLVuUXUU1J2sKXO/a9EXTB8p57TGDSR9KzM1x0xO6FNSkS+5Kc44T
I96FGLkjVxXtirFwmrV5FkktScKWI4E4RaeZ7Wrw5Co7TBBr5j7zw/dtzMbTDvjrppG8U1rWxitB
dXP/EGI6pDM31ocmxtEKZSQ54ibPZlUm2mU6tH6k/arv5knl0RmG3NKGNcas+9qMszHJhkXSMgXu
y3X7Tc/VnPZ18l5JVO0PXlvxuUyJOK8SVFwCyZsOWJqnB7jto6VlRC7ScSRBm0t6kPOqOuZe0i+k
j4dBe7HJ39Gwyw7ZULh5EhE8t7ieNnHYN+vIs9W8inkOjs6adQepu00bi/pDnmRiVVoWnqKm9Wep
qCrIl4zXwJjidWXr5KyYyLSgcVJvetJmK4yN/OiVgwgGN5Ub3oXjSYWzcu1IjNbjKJp34Df7edyW
1XtXNukyybIeKJ+LplRDQm78KqF+FelBNOYwB01ZtM2YHRY9lpu+t/V1i4tpFcIB1XOHZbwKB7D8
TFHLgjixw5yiul6MED6eiBrzZVm36n3uW7YCE+ktpxEjX9e2Kc5tWNO57Yk6HScZnUCKollIU3gr
H6N2kRjZc20LnCwLr+XzfOjjG8oHNxNDUywMHeXZyCBhgSvEKsgfWsjBtCP/7KpJgY9XxX42dmQV
QnLpBCIXO3PbhFRX1/6ct2BlEXbtgRjHELIXdXoFDFwFLJfu2CLljjPilTk4LYHYrI1RPEOhtYss
G8MEAkcWvy/j1JxR7tQ7YwYx6zvF3ufwZRzgH0YivpgC4Jdl6B/hNPSWzI7posCqmwO9SuZEFEAK
RNsfjFPUr9uyAB1H1M7QwJoDfxrRKcQOxbiNc4cralO3bmidvede7q24Kpu5gCTqR68u6XVcGYiq
TYjP8iJyW51MTquayE3CeqRDxdtF1FH6gTSqubZRjhchjuINA6ccBkgi78wr6goSSlWqgOPi9J1M
UbwUtjWVTqo83oRjqs7bkBgoyEOq/74ScZ83v8ujX1lg2CaK779K5fuv/zoub4rzxt3cNJvL8nbo
f649/hUedP/kbRXh0S8/FDX+omxx920uf3HxUU3j0WHCb5WhbaafQmH2r8sZ384i/qeWsb3/voxB
oEFi29WioNrAMdQz4NJ9GcOne9tzSRAfwheHCKhXQKnivowBLeRw7BjqCxJDrQIy7VC8/1bFoHAs
ABou4EkK6iOUyL9VxYDCzMMSBhOYwHsIZhKqJT71tyWOByWMHNTa9Sj6FFdF0i0GguUZ1Nx4vl+X
ooOO2e/Lco/8o4rJth7yoF4CdRygDgi+wIYITgQhUD19+LIpSpNsHGUdoLErZw2T3b7jKFvKkrWL
1vbx5djVkJeZukYzkc35MKHTn8sAa7ojghKwoBzMGeYwcSgdPhShVMi2wE87KHxwCQSi92Z56sXz
sSHZATgtsDTc4lPZiOasBQ/zzOt3lhtWAFJIgvkMvoOESZ/sLHeZOAgtsxAybeB/goQSt8ohYj+C
MU7/fKbQuP7DTCHGRgjaphTm2zMiD2eaQip7LKsGZlolXqO7hEpfd8K6TzV8a9E1F00hgCqqfHzm
xXj75EcwQ+0VYhHo1tq23sNyP34zjvshnYDABsOE5ZLHcRL08WDWRZXjwLoWL5Un4oMIilIzBOmh
44Ti6qLrBNt0CRfQOv+zXbdF9JE0oCe3hUSoE8Lhpd0dnkR4Sn1K+4D3qjs2UHeY520E6RPqxwFi
rl7//H1QfHz8Pop9mL+C8+lwCF3K7RZ4oFFpAU4yMsMQVE3kpdqYnpxj5jno1/zZtHZqj1xtXwPf
9AQGAPaRklv4H7ymZDlPirQaAukGcTPZLJ01k08PWW4N1X0yjWtvQDjowiqDXp2fvfoHHaLQVwR0
wKegwrCgO5s4DrnMBs8fApNx6Zk5hsRRCDn1QtnrTJQUbaLSC4vZyCEaWo0Q+MSzPC5t9cxG+2GH
gxycIDjbgeEwITSoPV6CCiIobCE5FDhns0XceBs7HRmL8gByXGzZgLFZ/Xzm+MdXQls8E0jAsSyC
oPj7+JU+Q8Y3MaSCgaDXVPujMKEWkZcQTVmUQpUpx64OvNZ4RvexE1nQJ+mYBDFJIR7mIYHaHmI5
TQ8yS4Cgx16bfkTAy8ZDz6+8JAghAXP2c6l/MDp022akCBzbuzvc91hoASlaAeoP+WtwRUsvzvNP
wLj6oIAYtHwGkx/2BpwQZODmFEO3e2Nn91vme0XuICMWQkZkNhZ5uzZsUomG1JYIoKo1rXo01sch
ncJNWXgdtPv/bG/uqAX0A8AXPwghYV+y7R4Fx/lQLSCJUOA+h5TnVBZm04aR/14NTbwRaTOeOOYl
yyyt2YlkTj2jFXjHu0GDqoANse1QRZQRIXY00q+IavFYWx3xLkvnfpchA2l7KLKVsR/3us8TlAW8
aEiqJfOzyymzkHXKatE8I8oO4LeLwMHJIQhRYJNu+yMeLkLEaw4RStRrAnzvswpDH8ogXg10trPP
WLtdY3//LqoY9334XqHtMZ6H76pHWmMI4CBlOPbtoRSR32gJLH9WTYKfkdAWuspkN6c1qhZysHju
y7Y4MkUpg0ma5+T5YeoC0VtWBYdUt190tNOSARrQDAMPTUDKiNVAt/siDPykggI0ZKlN98z0d+yB
gN4PODe29S/QaQn0accEoYxZbkOca5nWauOc2U+SvrgynZ9uqnxkn1PFXfSMju14mNslF1AoAzbF
4QAo3jFCpROpr1qvg3KJwOukHeShMta/+Lkm/bCSoElA0ygHMw8EddtI8xDYqA/7YYJ6ue6ivNJZ
CznlrmNiXsmhn//8VU9MCHSGbr+bDegoUuTxq5LJTANklUdd+Dkmc6bKqZyzKBoVfPfgz6zDDhfY
rpwCpYAvxKB4y4x2FGPKRT74YIl16Ym8OqkUH/GynyBruBk9KHpcYZMb8fe1UUGTkCQC+Qo45w7l
DNMpJDasRg1FShl4BPIJbCy9ORzBmp6xfrvbcTs/LKDtl0s4x438nVf5gnA/CrNRSxNn823b6Uc7
xZAC5XGmDQ/r1UA6sfz5oj5lAsADQ3DDBTRlAfF5DB93LFZQgIYJeumsIPENb9P9sHbvKoP3Ia+1
MVXyoSurQSO/g5J4XAD9ddUzYvy4iQScy4VjuVtuDbPfmXtpUCraKYEsJYQPxxAu5wfT0PbPvOVW
uR7QSdhC8B/jsH8EEGtofH882dKNTrooHvRYqQL8TNsbTCG7DTm/TWmH2ByJbnoXqSyGEKZ+r1Kg
IdoPu57N0swr5DMGCG8d2o48BJJtEFsyCl2pfGfxpdc2rmjAGPQTrxdEuXHeT7GAWgeKFrmK87no
ovCkskOtE9mKGXCTBlonoEi3aq0rAiXq4plt+AQUIJOCcgCcghYg1+M14mn7/zi7rt7KcWb5iwhI
pOKr0gnOObwIEzySKIqkMqVff0tzX8bHho39sIvF7ox3eEQ1m93VVXVIXShceQ7RebIMfn8xgTT3
38qa7U2AF4gD5QCfhoD35IWHrjPwzjFzhL7CiRxluntdYVYmA2Ze/muIb9cKemQYFf71BDu5VlYh
hVaji5bNJjHOOsq0No8Adz6o1otWud6uC6hoPl9uSs/N6tJqI88zf77+GKcp+e8VA1QN2diGAZZ3
8ik6QQZarCuOcj95v+exKA6hvU0nmiIcv8laHwL972KocxHtGBd/aFXbLlSimxwR2SEPD5g2WDo2
oPekrtZuZK+tvpglxfjds4qDQy0SD9SqDoFlpm+q7tNw+n8DI+AjYG/isa2TEB8pqztmoZAQaiiv
gLY4tx3v6MPXm3uaO/+uYgN1AXsUeXJzdfv3vhtmm3c2kTKq1+5uMAQ0yxqtRNvJPG3n7pfbjvnd
10tuEfrv2UXvAuk5Dq+HkhXn9+SKrb0mcFsPvK7KJ3mCGVsYoRPWe4Ciw06OXJ99vd7HEnVbENx2
5GgIR1CvvX/GKgA7MWyxIGH0RpnlpVODnWi/PFdkTXk/+FGz5ulkY+xT0m8u39PSHE8LDAyCFDQi
Ni6Kk+itWzqUDTIkJjgMeGRe35uy+UWa8tDnmJ0NNUryVQTXXz/zxzPzftWTYmmkVEnQ6koMgzmm
uiHtMahffBeD9amuk68X++SFupRuKQ8wz4Y7vN/fbgiGym/XMhqDsn0KjN0la2vA/AtbJw3Wnqdf
r/dhS5GRkJdsfFzKME7ZHv4fEAAggcLQoAY/0gNlFx2IzHBQSMoC8SYCK78tVEtSVa7/EVz62+ts
6iIkYAcJ8RRcalodEifEXN0FpRacqWE0P9ewt3nMFdE/m1yXd8NcI0f+1wdG7nMDx0EPvgXSyYkp
UKpNrg/iJjqfkCWLFqbZFWDSOFftgBIypQFd1bXrt5gpRiwvXPebT/AhnoC24AU7oHtvAAw9iWLB
Z2Mmq9VAKS0e0X6UT2DfBedl6IzfHNfPlkLXjmyE4+ICVHr/dqecCXAIt4cFj+yXrQ34tM6gHjS4
Xt8E0nbw32WiAM3LdlNj3zB5Pe3i2pXMtaFgOoEqpq9ai803Y43h8X/evAAXyuZj6uGfMDR9/0St
sXr4QYD/NYAOerQ0+EKRKzu1RrMDGt/XsfLhMAawWkMhuCEfAJ0/FMNaSTA3+iaag95+Kbiw91tJ
d0fVVP7MrUl883CfrkeB6Ps2/mLBSWwOS8uravr7cIWqI9bBFjkaNBjUCUfjcdtg/8tvnvHDe0Mr
Y1sb0rFpEHBLv9/QUdXDBDEENnRe3Ex2eX4AE356/nonPwQiVnEwkMBuMgYx6Ela8zvaGYwYZUQs
q3YTdDDOGuVL1Q1JAMBj/R8eytl0Ggh6D7DeSZRgkO1hFlrLCNAfHPsn7l1qFEXfrPLZfe9QnCo0
0VvzeXIXSg2ANSCNjKiq9SMognkCRLyL7Gbk96zyRvBCwMJ6+B+2EifMAUBlB05wkj7GIKhZvhQy
mgUrLDAai/IgBhMCHlqZ+OY6+vQRUSoGLhA5YN8nEenSitRgsuAEOKtdxQ7Jq5eyWWobBeOkgyjs
lVfGK9rE/r+ehS1iUKFDhgV4+q+PyL8X01BZVdsCoI4wHSBPTa3FfRW6QQ9QthtenQkDsex/2NgQ
wjx8WkzbTjGEFvRYoOVagpRAi4xVs07bwSkTTwj+zVIfyyg8nWt5KMA3MzSktPenzi5Vo5cRoQOi
YPcyWZOTUDLZyWSZLs07aUdG2v2B5AqX8mIeeF3NsAH4Csn4WJ7jM+Cl4mZAVQzw++Tkt5XDkMww
rp47EAu7sRURKoXiOLAi6SWYogQINNbPtTRZ4Jhlb1uF901l/lligGgfBYATYLxy2nwC8G4AYg5N
VKG735j3IHN4KDbqwKu+qR4/oAxbfY4gpiEqdNTLLnu/6SAEmropWRMBjrJBPugdlREyof2zexo5
rb+mYPOQqGlIL/cLWS35bDiGDq6jhmya+ua/wqx/PxESB95CiBL+FGv2q6mdCg80plWNGGyNps7G
1tRxbkDJ+Pp1f7bRsKgApAMkH33oScTlEHt4jDhNJHS1cU285o1j2rUvdd59N6X9cI9tGw3hlYP7
BO7XmC+/KyptMQe1WqwmCkHl0ZGdW126lDosAXkQzHbc1UerELrXpbHA1vDaauBpHeY0LcnCf2+u
T+To+4PziC8Jac+6hbIrlMXVtx3qFuLvipZtrIkyG3kGJgRw4n7/Qblphn7UIzo2MllxQ1l34UJI
cy14uyZ9Q57x0oo07MG8l6sFjYnde8kScJrJNphfvn5Dn8UnPCvh72phIuax05J4APW6LhawCSFY
Wa/GzmkfFyH9bGokg6Russ4qp1wyq3P50+ov6mK1Lgz47wz7u/vms3wSLvAu37y1thEkpmPvd4Yu
luztIkdywAl5sCyh9x4D68e3IStZ3Q4sLcqLBNf6cJDu7NQg/iwFJsUCpMrZ8TAYn3IA9YCQ2DyE
6dcf77NPB8IBtmkzykUt/f7TVW3Yejakd0hYE4OowmaHWbQ07YYp/yZVbyHwPkQQwCiegRuAgAj8
8/1SIhy8NgdDD+xla4zKeQJdk09H5ucgjVk0Ad38aaiB33/9hJ8sixaQevABDBzkx5P9byHpJGLG
ZTRC/zRGoWu8KmmdAUo20fbmFeRN10Ndmuun2We2/Gb57V4/eWqcXkwktqoQyrLthP/TFvLarcO6
brHBQTikbiWcuPfybsfGBlO/frTS3jR8b3VeEAuXiNuvn/6kKA02Ngn1YAuCf8ON/Pf6/Gf5uphy
t1GjinwZriJe3FCSLFgd811980kg4frzgPsiYaGQO8lUoY+oURTKoGLWK4C5GTE+PcsSBBaajIHV
Nd8c8pMn28Y9iCZmA4MC9utvtJx/N7YtwWvopEHbGwpXprq0RnPIIVzy/vtCoCqAvgF3Kea41knF
LVbt4wgr6Gqr0RquFWeijyd7saxvUsXHLUT7sMHYoOOg4j5tqIdCggijHYQKn1mipV2mrir1Ts5U
Hr4Oi49RuaFrFsXgHJwmlA3vN6/WJBybHlWTngaZQHKhow2zr6KhWkEHBRXliO/v8dISzO1d1Vjf
8lI+eVbMBlAMbzA5EuNJuHhdhUofZO2Ijyttk7GAZCgpp3GBVEG4KzBO0x+HwuqXeNZF/mTA172Y
ylFBaQUK8S3oOmYj1S8LpJxNc5Pn4Nd805V88hnRjfiY02DEgBRykhu7qfZs3gOFlGE5HupuHtM8
nPMbSOGKbyqqT96HC2sfFwNiDMqRJ9+/j2GaQH5WgFVt5kOVzus6q1HR7OulRoJo52ZHSKmjiXky
hRRvhd3oVxXsx+YEI7h/lt8+3j9ZIg/4YoYGT+pYrf08lNp/nO0GLMdh6XwdGRGQLu6aHCXG1wt/
PMRYGEgy8oVNcTvS9wvXzC09iO4RBlyXbia6nBeZzcCK+mahj7fAtlCIS8AC2wsl8slC6zx0s0Yf
6y++/EMH6G5kWJePEDnJWNiujCsQofeu5G7y9SN+tvIGegQYAqI7cE/un0l7fQ6aCuRjQ754UW0J
a79CdpBByWLvrMoCfRw0hIT4Locr9lev9dOlUTgiroC8wPru/UNPBadVv6DzqwIQZoUuzH7lvthP
ZFjjnsz8XnuGH5p5Ud9cO5+uDN26A9AAf9OTnDniW2JmY6GsIH6OMVDIAWhBFU/pq50v5pWWofxT
BTaE+tTFbOp/eGzUo+gEMONFOn3/2I3H6oJ6yC2sdb1sVbwZIhVAndyEkJvHyip4WoxVk4EGcf/1
0p8dJHcbgcGNAhe6fbJ0j0+l9LrVOH4DrXtpnIzLHHPJiI0yUA/DWBgdA4xS/jcZ5LOVAQWDwbqx
VekpFqpmKex2wUMPujbndFBLajBGuamZWmJGQsgPA2OlXz/uZ8d3I7/aMNXARXw6DYJMHFAUONHR
7I/eGe7/4lYPE9l/vcpnwQSgN8AXkyEZg2vx/n3Ouu0qT6OC43k/phOcBXbz5IegMfX1mWwLN2ut
yr017qQfvl7Z/viAOLr+BiHC+3YbJ5wsrThvKxo0UA/MQ7QyYu9pPvwM3ApzhdwOUluY166iZ7kz
g2nvAF6sebcXzFRxuUkgcdF+k08+/UiYfG40ZrQ2p0y7LoBvBXcBMwIAnMoYyKbnpj7HkPubGuFj
RMELBZ30BlmhYD8daAQWl8GkEVGGjcBShCgx3RwLvYCV7uD3IttTTRhN/QJ94tf7/tkzbvgmAHBg
jgDo3m+7ZKsiAUPiYjpvfpSoqr3EFTXvv9nLT5AbPOM/C52EFkTRAxSaAhDgYrG4VkP+KieI5Pkc
ca+e0j7n+VPPRRF1DbDtSFsoU2xTfFNp/I2j913CFl2o1TfCFCbbJ8WsDLWquMRBolO1X73WicES
PK8ZvS9ZCf2umHg8hdBnQQmx7yf1Ow/GZ9roCyExQhOB/VP3Hb6AlT7qcJUopDgB23UZ4nC03JSp
3I9oEy4xqEx9NK22nSzEo/GyTFeQk3+DWnw8r9vDBMBy0XBA7HVSTUAF6ciR4WFqsVAnAve7uIQp
SHXHIP9LQefGlN6OVF4s34TNRnTZrtN/dnKrIeDR725AMmAgMB/fh07YdYMuMe1K9eBfVb1P2xGc
M+4gXpUZUY9mIIlNYAYGpvCtOSa9moDKdiNZgF9NXQHGRDwLqoKdP3I2QTyX+7i8pd8qCHtrqMmf
l7Hoa2BLIBk5PshRCtKiZFpRrA0o23vSDfGsOstcUyCA7oMl4DlUww/GTNAr4w4CbBMHedGrMMF0
cOVlPK5M6TJ2+xGk1RgXi9IshqORbLc35UhW7sa5y+m19Jx+ikCdn1WmPXgSQLK4BhDAOcVsmax0
CpOSSvMDxxTybNEUTh6dR/hRtis7tu7gnUurgNCGCqjIMbG8dQWFt0A3qJZFU91UF6YJ11sqdQUT
l7Y6x9xOJmKew8uuC9tsldSCmRHYU0ErAVjjwjt2omW3wWz156IaxxR8FLnD975iAKlVfmgnq8lK
z0xxvuZw5RG0OzqaLnvT+OTQY3KbVgBqz8lQmGywWRdRHrpnLuYOmA6T2Xsj1IXiFeStKygJmmMx
Mg871qvUNqX90jOLX4CMFLwYM9cXq29MBlIseYBi2Z5jheH9nGDYpW/JRKp70/r2K5eDSCxQlFIC
mhAIK/1YQLU2WskaWPNFA+ZkGkAafTdPXvWTCAXQxsCPo8T0L6vWEP2tPwvI9wSHAcNgPVT5CrmC
TcQaTyuXoD03Sv3wWVscl2KOq/5s01v40LVNwxAtcOH5waChhOrHztddKAcWoT4tIUM/dssY1WoM
XtkygoXgW22RCLTdSdcRtVtZ0F0UfWgdJtupr2BC0D66JjBRrrvqHA2RHelqGC5HkOu7qBzs5g/R
Fn/0yqKosUY/nHFB9JJ4BMR7jwQmsYg3RAJEv4jVojkX8AyK4YDhpq5t6CvIovrCy0com+rcv1sE
ptthk4t9Zy1tMi8lyCYl5K5Qu61T4jcleLWKuHBnWJ2X1S7g9ORDIhnkYYdplV8mozHNBewu7Bha
AEQZ66YyI24RpHQOhiXmYBvu1ODebGLR1OKDlyhZDvsZY7VjGPJsLt101X3RR32wzkVqfGnceKxt
8yTlZkVlOKjeq5WnlQx8+BHZM/BReG2B89a2WWNgzRMNdjnpHRAg+zZfIEFdTH1tOxyIxfingQYL
LL10Wqtfqwj3kPnt+SjOJNfQjbb42mryG42cGxNM4/bwXAGXDy41sbMYqD4ptFyEtffEHR6UD31J
ZSD3672lO3oto5A7angIQHYKZ6cCRz58JKXEWwjqg3LmC05gdFPqOYWbRJua0IaIubWca543V/By
MbHumxRI1QbW9RhuYDVrdRPidM9QjD14FX2eQICMWkh8YjIQQIt5f6jFdA44u4vghvKKZPfgjE0J
i6ViAQHDAxu+rNmhRb04WKCkUCpvQo+/rY28qoKqyCoFGw+k9CICig9VHExI9ipci3iGgccOW30r
XbmjxGMZBix9vMjqJwYdOi7R5EcFZCcJ6Odg6LVhwpcGPIicOE+57SSY4NfHdeXDZnw0n+tpukZI
X/SMYsGOFnEOlkECi7EV59U+wnEAGD/SFgxtbofS3gXYb5hR+QxZA0Im4jZOls9ekU7eSqNq5iB+
N5v5RDh6YNgzAaX5EpYkagMbFjSBhKOIRSyQMe3fdVnD4qUNZLTYMhuLuswK7VTXcJgoEx70uFNl
7qKoE1zv8I0JaI0blneJzWR3CQ2wuW54i8IUA8v12kxFeNWSeoLzUlDzxA/eFlKehU14Zez8CnKy
Z+QRxDZmcRH0O7dzEewDHxMb0c4X0Ctc9yD3xy2oSLvBaA+KancHsVY0cme/5E5KrfqqCNlRu3mS
530ajn00lqDfFTA3iGxUKpFXKShDoNYv23WM177eYSpwD0uRl9Ezx9UpMTJw63N/CSBCBTxZjOt5
t5oH1vUXmuobKMRUUln44wQAgNYQmMk14gwOQmctFNITgFPYRJQp5PRXE4dfWJG/mTYvIwieOWB/
OJmAupmG03INqxw/wYCyihWps7lBAT3RposnWNFE5URTqcgF1NHPzdy8ihWHqRdRp9ob2GPAyU+O
MakZQgm9nBiW57BTe8mdSAgrsX3UZ7o0DyA04W0WLY8ab30rtKcSh4fppK23ycrjKRhUDJwpzqG+
KsblHMY99KItvTu7Es/KW+cEVnhTZMLqtm9gpDC3VRayai+6eo90H+V2uXd1fyQLA88vRCwHFsIR
4+UfvqzOF8LQZaEyiFar/GWVa0ohgYfVxs91tdhOQb+c1mN9GWrnYhx7OMyAJTQsO88udJh4I4G0
1RuYvrL6UP0SY1X8LrywOaNTRxNS0qcOtkExIqSLJH4iRuydD32QThM5rrpGS1+Z6VU4S5fWc9mD
eLxklYvT1dW7DgHCi+B2APi+H1fdJQWZ+6yDf0ESkm5Eg9w3cWgXZ389pFRQXNr4odpWOzbkV03N
miMKmNhT5Y6Hdao5RRgrhBgFlu0se1U3EJYAMcP1Iy7ngWahni66GbZqsoNQGMLb0r4UVnPtS69F
LVaIxLX6Lg6HvIjHnvX4ATZhMDS1icXLHQFvH1NxKOF7em0rTLRExS/LIuT46eoIn0RM+M7gEbfv
VXXMpUq1G+APBo2WQrIew/FkipZKHNewOHfqAOaG8BWIqKierAayoHYC5kmcrITqehKbvZqXzX6Y
hZ5AgSPcX4Xs4woXpb+yJ1n1yPMrIsd6sSG8F3P5wEjfA9ngKXe71J/WbMxlHMzLK1wJW3hnkZvF
87Km9+5DRXETwIjBr+i+oMWuV3m6OHXijHPmEOdS1jlCOW9/Qw//s3Dpo2sZH/dDVyWltiPwusBn
NcF1PvpPNlsvB+5OkVs5GRv6u3qG8rjHhhFEKisefLW8NBTUZyf2SX8diPB8xcgudm194IE+h1dS
HWEQ8NrX083slOk4OElhgqReWWQ4TE7okArNz1B7LVG3QJRYWcWdscQLIP0uMtabyunTtGDUrkT+
UizyerXXAyncOKfzTROy67IwsFGcTVzO9JXz4NIV6jXsA4EeGrYMhayu3S5/gyIFxddCXwObQ6RX
hknVkWsJe0FmdRt/FbqK1v6B39xJtJ3SvLjFnLS54yRwNDp32fqwlt0BVnQwkVTmUhUGEqf6ioy/
i3lCBNsX2kehB9Ebp9jqBYlizElacywB8aeOa9wpU9mlBQX4qZxr2aosbNx96OR/PNfaga43J9BP
QuBO6jeYg/xsQxxsaD4ehCWfinxZIq+hVxD9vbm0X2PedHuYESWhGpOgw47CeI1Edc/x4m0v7laM
GSWxSSTsamfmEaZb8O3oCWosx+GRcZ0jhSFEVjvWRceXMzgxBPuOhJdL3UChJs94M27bfEfWaccm
92hon2DqnroezC7bIEQ/MJ1hNPJm9W6OzFpmTqXuXGVdi6Jr9qGofsOepoRvjQPDoya8m/32qBi/
he/pH7bON/XqxEKXWUv0WY4iAR06BEU/wTdGpeXdqZm8FrY+GhT5udR7nJ1DV1bJ0lf7sSAAQMak
5jK1+57D08W/bawigY4/FovZgWySR07jgS3gHobZS1k7po7fvja5V0e+V98uLkuNsM/KyUndPLyc
Rben4FFo8Cmh5cSY1oEh3oosLvnQwWVmzqaxShRZnoJlWwlckciSCJbcixvVpe06H9wRpgHG+z20
eWqjwx70CLHAQ4iraxDWjbWyW2NCmlBZ+7tF6acQrFTcF93T4OE89Oux4Y3Ay1ExpIN3oDHV0DUO
N6C1XYwQ5kTQS5vInTyMNNmc+DZD5sAWQFcs1H3ZO7ct8yMrlzA9gRceCzD+hAvhEgJXKlAsdTsX
1l4S/gMMP4P7Wo9BMsLjswi7S2hID46s0iLoL5nxk2WpEpOPkLO94QCksBYAi9dEJW3POTxoHUhO
rYrvgkpnGJjcqKm+Jgq/X14YF1ZhTX3nNiJV8D8iBIBCqGG51EW6u/cK3LRsvTfOM5l/KPtOi3kH
CunjMASZQgE2Vmiiw0dXv1r9z57X2Dw3BrsH8eg8VOOhwUPC5SOqzEten1dGPLI1OMKOLvHbACar
LYxlLtV8SdR9WAaImAU+knNUTPDY1L+Q7naMrQcLrgmwjSVTsc9JfQXytIgaYp+j1onWOU+mzkqm
/s3hVuzXMG9ROmHsmkiUC5a4dJQXc++8tH6MGGOjZIwh7bwbZ3PZ23lat2PSwWjQgu6vhAdN0D7D
TSdlm2FMA3QrfCtAGpy9Pi30bdX55zPVV2R4zPNrsW6uk/llJeAoKh9VCXVLAz+UAmiGU2XGXRLh
dIkgFG0BbDmVAEf+hfX1BYYoUQBHW2nfOLiWawt1ZNMc+uKwDCPqA3IGkWRWjL9WXKH1it5ErDhx
05kFZ7sxzDOT17sFvxbAIdeERVaCGhCge4OXZwqc4cjZjTNkBHwcVkwJs28VOdgcDkYvAsq+IFQw
WymzBQ1Oi8zvZTYqalL8bhaduOuUEeeg9KUtLpz6CEY/VMxOIhgMbMJWJSEjsQlep82zzcqjpe5B
l7MzXTwUzhWhwa0cnoZml8Ovq+6yRb906CP7MgDs4ASHxcI9MDqmjcr+l+fdNOhte5fsRgMjrlZd
wp8oc4sy9ar2yKdLC9yslqH1afyzzvHPCdz0IhhRJaMa7v0ljBfvKS941PWYnrxM43CZi/6xD35C
Uw6Yo0ornrNoKcejRNqH5WtaNw9huxxyr7pxpXO3FFaWc/lkU1Q8YZtCPpzOBQx1YEbnBWM8DuTo
bKT0RUXSHeMSVp6OqPcbHbeG/Up7WMmQwnUsW+fl4EJgFS10Sg29n3qoKYv7YH5bmEwb5067zyu8
S1h9rbzrYjyuwZqENQGk6F2QaufBpLOHpqHTSKFqxvuQm1YT8iTAT26ZsUAfVTvvMGxGgxIcfbc7
o3gJedkUSeXcucH0ME741M2MYWmRFuKnbK78Ef7TeXXOEMx1y27IvC8xs4xa/eZR4DGMZ/BShli8
S8JuhWvQfAZXyftej8e5bbJ26s+V8OMGAwtY72CM9htFvw2qs7kGzfzH5Lk8BqhxXdn6h7DUbdca
9PhAobXWESVExOHCb6vA/YFcsJ8FaWI7H24csFO7haHar+Au1CvUpHX1p1wUEjgF6gHJ1r2y8cNW
3k7JwrwLmnv7IIDnNsPb8AW5KCWJa+sCoNO+BxQv0R20jbruwCVy0OiNng/nx8vWpLPtp7WBIBx3
Wdy57t4ezSVonply7QfeVbhh/J1TWbhtpnSQPFaCH6tKn8O3pgCKMiXSmxJXv9TyOi+q+1FOP00+
xz2sdkLLRJ7uU1yv6Jj/MLMi5zzD4QfFG081nGgT8B7PxhxFLgJydlAzdwdHNxcipOfD4t7WwZzB
FRH9ihdGVmvGGJZmkAy89LZ3Vq4VCmvwFIWHi2D8Q2F4V5I34q23JBSpwA1vLybNZ3QWM0vhKrND
hxYJh59rmG8ygsarvbfr3xzJohvCzMb/sYDMLUf3dujMkRAalcGvFu5lbK0uwvnam2AGJBLdGEBT
NlSsN36DutcZ8dZpMCY51ykssLIRUzwucU+4zNmZwcCu2z9KGtwbvzuiAL9z2WMNG7C2Lo7+FCbG
KlMnvFvROFNpp57cM7zRVU+pj6RGFHz+pvYRSFMmJANP+qFy8aP20F47bDwbGwq4NEya3PlRePTe
awEg2ahD625POGYfrKjP/Cq8QG2xZ1Q/uxbqUlYmIGJe0eK+g+1hGJaHZmIg7IeR46ZACqM5nGPt
58ihmOTDhwqD59Sr2wy0gkjKX1S7OxJgy2EJi2QSD/5dZ6m0tzFOowep1G9bpizfw7QyGfOfvBI+
tnHYh7N9wLeOpQJGmm4FJ1/S7SHYjSS0uoOXJz4Zk8Y9B91CAMSfUSvKvULoe/zJGUeEzhCNyDfO
+kpy2CvOzbnUw3ntlbDdAU7hAUBw4R5lR20FLzcL/mHsMax2FS/gcrsv8YtgIkZr4UYrmp+e/oZY
N7KQqxiafrTdx5zKZyjHgBIsz1DK7IrgAdpbSNesXzBJPra03Nw8wX57tFrk0HU9awlkicYcRlk/
K5xvAGnwsWDj3jYBEjpF11tJ7xmUlUv4eJ3XLRA0A3ujvC8PBnLTtAsXO+lHetsu/Z+y5ZAeWvUl
BtUi4miOMTn+DTuxR+boW+jC74ocT7r485XGUNqz/VvGmssAJqpE27d1P+HWMA9jmTXTkIX+ZWGN
d6N363hDUsgr6j8L3CFd/+LCQx0K8ASeU4eiwLXGQvTidRI6Z+F62UMrOJTkwjJL4vbObirhYN2I
/dL9GfMwaT0Ckm4VuxBdAZaEORQSzy81rWkzq9THfzowTZ1xGQQkKp2fZU7hFPwyTvPeC+Aaw5MV
t1mF1En8PwP2skbnAM6rh0vXK9skqNvYkjCPLdix7pCy2j0GAuj+x2Powbm97W4LfuVO5Y8c7nL1
ZiNIEDWa72G/GtFubPYe7LIuwb4FagQwCjkqNNcI4oNe18QN4YI672HMnZj1pYIPI4eL17Q+hTDq
g7HZDg3+wWvDvVc8+7AbXMR4xkuYWI9tBEFfvAT+jtc/IVDFvITGvPT3DTpvYjQGn665a8r1frXr
4wRaJePHksprB2IRt7wnuX3medcVFGsdfCXzq9DgHkO5hHlwXCxZ0Q57zpFULAFPT5Gs87gPONBY
dkNRO9cUlGF50Zs7vyAotH/knRf5kPM202PZFnE33VXo1RU2tqqOjAOmqG8QzlG1BpFYLMjkkKva
p4YOcRecuwNLxhHtip845V6Q/Ua6lwqd//Im2L0DlCevzBlwi2ig+AO6Nwkjfm/9I5XZAdA9l2vz
Y3DhUdP4CXdAVR2KVDQs1jUDjyDsDsZy9xO7luK68e9noXZyApQJY3TMEPrwUroPrgKkoYDm5zuf
hK+zr2GqbqcrwHDdwaazRRMLfKlxz4LpkTbt5TIB2gpE0jQ5IF8wIny1t+i8I/0C/+z5ssJ4uaqG
I5kwReF8BEI7Z0Mb3OZzD3MDXCPwG9/l+KYA6dUH8GLvxODuKWyXa4/c5p7aNRTT6LKfL7pG3s4N
xD58Li2IpspdZ/XIdTbs41yghaud/h9H57HcOK6F4SdiFXPYilSWnPOG5fbYYE4AwfD099PdTs/0
2BIJnPNHw4SEItD9jN3sUHRNyeU9+jGC7/yaDVOZ6Eb8lH1PUpN4L1T/hPOFJDd/axvRtrPFYZnF
aTatb90FDytozKHOwhevYpmMzIqY7zzjBi+XnDBn76/SA4hdG6ofbU762IXMyIXOVFwW4oTIYz/X
LOeRMXaYUIZhHxry3nKYqW2A6SnvBCngYNLD0D/5eLI2KspX9JQZ69/oVgxl3sGds8NK/joJq2ip
beJHsbG+aEUGtp6i186dwFeatY+jvtrNdb+Xw/BRW/49kY4HKf37lmT+eM34Rgh5Lg6GX/5rwhzC
oOF/QLrgrq1ycrKENIGxfWsHJce9l3P6TpeQBH57tb0YsIBNPj2mtyeyhBtjvGzu7GWe4rqA9hqm
5bsq7c8uCgDvIpnfW+XaJ9qyL32w7PrROa6tULtbslmiixp9vbK7oxVl+W509BfBqZQTtJ46k9D+
H0tbGMuO77aFcoqjVEJk93dpMD+ZQ+A9ZmZzQuz3HHkFc6834fvyDPZDaGimiIHIoLwqsGyEhB2T
zQc45ngQJk7tEybVpFkrN8TyWs+BuTSvQ9SVETq5aXxzU+DE15JPmofctgm0nUWJpK1T0Y2tKM6M
ElP0MnhzoDDAKxOuZwC09oR5nAjd+xd5KakJdZh1ByMrPLILa9e4rOPY1Q9AvWv+L5+dIfxpjXYo
dq7ySyAF3onL7Enn2oc8VsvQRlfTn1B1m/ATmVLmh0Tim9gqZDFlrdhCsWTUi9wyRUc3PeR60DQ1
eOmTP+Zpu5FpNeMjJOGyzB1oLppFNlU9yUcjs3zSIlde3Trg5K9nvhCQ5ou5Yr6yi5qGgmJ0gT2d
vtghHq2TcBqfRrbaYy5YFqOmch6IISXy3wRx2xqW3cer3wXxUmmDJaCcfqeoL+JuGhiVgygusD2f
fTCeyzpwDlQpvMRYLfm2Gipv2tV2qI7ASg2i7VqfIZuxxtdh9UKPCpuyCYiHEw64mADSx8KazWBr
EGWyJmEwZ5cpcyIOfKS0jHb8bUtb+LcujqY8OtEMV6KF+eh2Wm7d0u6fjXRq7nl+7cTUDv0oqQfd
R9AnuIgLv9Na9bSfSK4E9W1IHPcDeShTf9i2a5ReopSeGtfP2OPCtC7ihcT29+X2iE4Vq7Rb+mlM
3mTxEFW3c24mwqK0Mfo3jqFPXR/0yKiqgkVfWMty7iyZ3dXlOpqbIaNogXGO48btLQpNAAS3dZdl
+9Q2CYb3HZhW1P7yVdDKcoqIJk1uQpbtQiQMI9UMALGYBDpPZnhYM1VfhrGx9q7W3iYkUxlaKVLQ
WH50agxAXeJ1uFBCGaQbA46COG3XuQqb0IdFRBa0ZDNvaesItosY6/NU3lYS8OZdtzbl1tFMwMTt
B2+eV38ROh1s1DjofeXZxg06tF48Tw+xTbr0MS91+WYrciWSrCEuD0ILEmcd2nprNLp6chEI/+WB
bqj/kYLCla7dmd1Ux3YPZKkKpS9LO3LRK2E9V3WDotTRdTfsyTSYuGZHu6+s96WBB8RFGBKN9LpK
616VjXfi4ybdNzJE6Xc3iWRZwpdlnUNtiJ3NtJJ0JNhibHIA5zsBZFhl1dmpHFN9R6aBPO81Q3gg
xo1HYsPAkGHUunrvm9p0vzEPrbPcue6qVH8U3rJWEEdB079Ta0FYelcYQ/CyRoPPf4gxT1WMO3wR
+j0Iasf7c23lzbdEfcOCxQtXFS4n7D5h+Vgqw45ORTQRIjsgfm92S8D9eBkHo7qxQzlafOLWydM2
wqQrUS7AqBG/U31aHUanX+Eisv3XGiKY/1vJEmNNcNpogXbyUTQyBqeOprZl23WlS9Fkt47DVct1
SPvE8mamtc0SKmN9yFu3jk6W309UmnhRO3fvZtn5IqWawbI9QB6XNgweomEq2m7TN24EtgcEl9af
JSp2gA8Onmz8NQKoMzb1zJTmfzxsASgx2hJ+pE0X5Kr/pH+ANgXf1XN0NNzCHd5TygWiYxUIO/0L
ePSX+6VN5+XD8VzpnAq/TVUsVSBwxBNP7B1Eoweft7HLczxjZWO+tRGc3dl3WS62OCdDtZEL6fQ7
qA7eGsecgvbTk70tn6pAzx2DAMHMZPkhlEcv5gfiQLSW5d7Jvh+cZOqJ2NoStZw66FBCEextsRif
CyKbT+mGAduLZ/Zpvi3sVWZQ4Znr4jGthRXV5jEkuQT4ULl0hk37tDNCRgi6Xsrxj1+597dkjgQQ
cwR9/I3mOOrfYY6MIo9XLfTwWaM0YJh058CswR7SVeWvhjlqsllALfg6zK7zP8KIAx+YLs/X/qjU
bDKCF763Oi+t02b/ydCe+/PcuPMT/r/RoZ+E8qn7yB/selu34OCgfo5jDEvc4cSog02TL7dQc1sK
DaULYtzJRLQibT8pWOFY7YGgeVSBZliGN23XmdUGP3NLrxP+LIsNXATLOW2FHTzTeOLVZFJo8xez
9qKe8HHRzqT6yKEloYSb+1uwiRHZUFR9SxkGksx0I6kgm4lBSaucJc3WRtyJ0XJ2biAZvgdtL8U5
XDqr58MZW6P/19Vhk+9ak0yds9F79OYM8zrYf71ugzlxhtT03iJhrumPM5T6GgxwI/oWqugEsDiC
322/rHkO5kUATMOU4ZZtlvR51Rm/pB6F4ZtvzrNg0jVA9v+1qlvp9Jj0mt5lph6zS8VLlR0sUYzE
Jqy5vSTjSnT498qfGh9BU3B8bqpVpwOpfmbtxRYJnv0fRSNR+Yyoa80PoY/CFmEb8sl8QHBUdQ1w
2VSZ472sPIa/rA2K/H3s4II/xBzM3j5NlRNcQnTK+sVrFwp7spJY9VuhRdF3X1Y+BfHUEDNEJYLq
qbzgK/mvsjIp9vy1dLItU1kUiZuC2KypOf+4ZZTdDJjWRyOHiD4oO7MPc5VN7jEawvBMd4SkT6JK
h00ueiRRhaQE4KFKW9wsadqEdxns6B0HJaLWtrc/ohx+mkyhgc65Umdveh7U3hfMqlU4eu12kgs5
WpbsAYCqjAD6OBxbF+mazsM7BGuMM1FqngPTQtXmLmVe3xP23/0rZOh80CYAH2HIIPjtrHDcNbyK
j17hlk+Ua7VfWYlhbTAGANsy1CXzimZXxjUsYVFMN72zZr3II95poPllDOfnzowMl30kTCVKC1iA
eETfQqg8pWW0ouVC/tjkUUw4otqZ/qc6dXYITG1KVBZ51/djTjBiWYWPvur0+qKqoUWPmTW/yNRz
lSjtFh6K9naVqI8s51TPMrsnx66/zyxj2Bpp+uGK8ZPx660LZB9LScJ+03dEbLv4CqxpuohV7i1/
fPPqFc0fEVlMJZHc1soJ49oz3s0Zks0X/nseBeNlaJZ6J2xEdq0OHiqUyuyTM7VAvvqu5dBQ9rQG
r6mnhh8gZ8EXWU3b3G+/oZPvaboRGyOa1ocgaLMz+ZPrnnuwuXipM3yxVmSM+v0prVwrlkVHC0VB
5d6s+5WOEZqARGpZb70a5GHoJuOh4B4wY7MwJ5pAytQiG1rz8VX4BIslyxnkDTgyrY+Ba1WPHijd
v8Wop7e+X+r+yTFLdzt5qbaOoeKtiinLqq/oCBD21DyPqGznPnpaDNs5KX90xtjysXZu0LfIhPIM
+Y6YRG1oRPzNVesnq+ygcfQ67vnx/3TTGbsiilag9BZcFQn+jVGTu6Zr7FjywR5nyl8S6lQuGZCW
Xw+YHXvWI8MClFpIKiOLDN7BkWgRLS814rYL61gtOtpaqfvuDQNMO42A18D0EGBzjVIXA3YxOf2b
3QNuUuK1ngc7FU+qX/PbHKg3je1cVWWfzahiRSFhL+5qp47nzHc3XR89rlZ/YahBH5AGnGDRvL6N
Y4gWpFj6OEutXTsOIgnmYCI/FBtY6rK+WTOf+GhnD+uae7xonosobrh3h5LMdP/mAr/JNOYKvSma
Oh+pW9Bj1w29pBsD+6xH74FB5NuomI8EbCOPZb3GCEvxCJYd01/AKK/R1248b2XDMC0+1YLBzZl8
MpqLkICERpx67ZxGCuQ2viybeKAIioD7GnwalQYv9sYKy4BSKtM8ze3q77yOlilq92ZuHTADUtMa
VvuyjSde0ztCZgPo3DKLay4gZJWPM55BPiNeXqO8ne6wRUdT5eXOn4kpwOV7hpzMYnu1Uq6/et1i
lYsSDD0fkVLglQyu2zBs2rjK+p8JzoCc9flilO6LKwMJTSzfRn91YmlmXoxWeN7i4KFXh5DIhJtG
JaXo1D6nPfBMiK2xRxAwvQbuzQpgKHeLSOLc6YmJoyHYrS85QzPZxQPXcdz1E70xlD5h2W/34+Ad
+gzSY27RDhZ1+SCyHGZSjQmdVogHdMH3bGhnu/rW1yDJiUQXD2vV8AFjaV3j0q2qI7i6hUyAohRL
MJLUZbVHxgFrkOsLZWoQXyDXMLHDxU0lDGPpOUeeKiOuasajMivebY2mwb1d1WJ9yeayS9xKndva
eA5sOPSOSkwH8Btq/IBLlDarIHtA4PU6uqAT69Q9pa37kTG731QKNoVnvX4UbY/wzan1QxFRd1CN
tpOYg3Ur6pnjKWreOWwJ+s85oPMSqyTdex1OUAgVUyhxFIsNVc0/I0ZEdHGely7ICXtRfeOFq6X8
HS3Tp+DMpCWJhMokU8FPao/39LB8orv96Lr+cxiHe3sI7/JsvAe/IGrfmzeKDE6/MW69YdZ9HTRQ
h2GzED8agg6Nb9aQPmWD6eyC1bq39AJelsv5r50wRjteDu4412bBX8OUQoJvWZnsTrI4uoMN4GH7
1JMZVX2ca/DZTesV4hq4FKMiROaxCAnRGpXj7RZVmFtFuAg4g8yfwMckvIJTnQtCLR+AGvSTiUz5
rYnk+jq4rn7C3eDsdKSbaxdGat/ikbrM2s4CSPMWDRSslhdum6nol0ezk7yU/mRRUBrR5oc+LHil
awMcKlxwn7Mf+qpNqI2xgIboM8zj3pRX6Tl74ZjmZtUlkgTLVXfl3BtvyvQXOhhMmfBB/gjTg/wL
BvZIcgSPmqULhd+0npTZL3GZs362gDtbauLyxPdG0ghuEih/ybOYBDXIQhV2GzZv+xBF4jyn7Qd5
AiV9skhla2pit5QB9kfW4W47mv5wpuoQGrfMkhw9yy6nkNd1hrvSm93EU+twYwmWhwB73TY1rGkH
pnMQawfCa6ljngr0HyAGRdggPGaX2C9NYG4ap1YHVNw2W1D9DSO13o2j4FyjPaxqV03nUBgdF3DS
k0lQ7lWWfCx8qhZRZFkJkSS9VzHgvWgK6FLbpg60HO9AJxF1GwXvnR4QPIjs0V3nZh8Jt7oFAvIX
+hdEf2za2IjjuZ/Q0xO3iCR9dpKGr+u3GiWg+Do/r5EzgusFA9oVdzjSt4rcRNEPcQM9W7pK0SF2
BfdceccIDuI0sXp50bJJp+7gzSSMpOpYmnrFHhB+SaV/OrnA7DIw71FkoAPKxK/Ks1v25rG7NYFU
w84xaB4jNfF+rWFivB5feMBRDxSPhAf0m4XHnMVWTbfTEy2Tt07kGFGRMTjlE/UgJ85oijHsn0J2
75UG1K7k+jBiAo87b2QJ6NvPoO5cmtG8X2vOy+0SuD9UQcGIjL0ZZzMHtDdSvnqrUdSQTPomIEmn
F5Fm0ZZ1hyQCb7AmhCPZu0ddWyxu+TKbrqneOs96tsIa9VgZoVZclkugy/dykgcaONBSj+bPZJZb
usA0erpevPkpBzQijiLxRAQwoaqDmqszGQjGydQcDNlNojK5FU01BbwJdt9HrtizEhOtXqW64EA9
NQ5TbrN0CBMGqDdbpqcqB8YKwy+e6FgH1dWmaXiZw3vqxN6sZXoYq/lguxDdS2Z9O9UCgD+VkEl4
mXYEwWRJ0FGBUBRzhaa5IGZwonGrbilW5nUqYpJEefIbVE25RccVmw6gnZ9Rmlmh3PACFbzOgbB6
6OfUPTFXE/McIRUYh/7a02qyCbI2x7CMJDSzg0sdWPs5M/Jk6ByDJZ6fpCzLN5BJ1GihhGepVxdd
yk0Nih8oXrm3raJmbVrPgEsdsuTlnlbCv9y+aRFbxJa4CnTsTyxPabfQKSr82J6sR7L7nK1XWUl/
a9Ma3Pl7EDSBkSqIs8gaf9OIqkJyRchDSPX30qivsoassVHux0Kxig69/Vhp51FUwz5LMYGZU/Sc
mwVYhhf+Yr9DmRKoKs7RH8TjOBV8p4qxJZcfM6tkLgkfyVwnEfBEx35IZ65G+vegsY3NKG2kl1W/
1UHn7aaopoRwVKfQQE/tpNa6NTHtnFVnQcNW7h8WeERoof1KC4/DbweLljV/jV3srcK7djDq2CuA
M1ORHcYlO7GH3nezuJeCQUiCqxfB9BVm6dPAurhd+/y/hjEdYLM5Dqv+tNcq3ax9VHPE0ZJsDeKR
NsP/QqO5kzq4uLb1N5MlQuqy8Y2+7sg5iFzAc3dVAbycldGWjOsgHhcc0pj1RT/8EyF6eE0yZ7s6
w1Ow0qUURj9OlkcxLDyJ4637TiLTg1OV1znS4ixz9ZnnsyDmxfooAMqgSFjk/Xb9xEqh+VTCQ4pu
/lEv07wbMaBTHIM/vs4vE7vEI2Yf5xqy/oL2erHtz2fVNgu2CSh0AfoXiWpDBuWOaOf9MJJtxdHE
59I4/5l2u8WSbOwz4EsrhmB0z9Vs/lcE8lOsDVLJrn5ZRfbQOsuH2WCzMM0BYs1Qjwb/XmyO+b6w
q2MwF2e1NmdC0GSMD8B8EHV0bAxlw+/lqLQ0M0c3RaDFmnJRE9Rrq3vEOmVXnAoKmNzWspOqxp9L
LN1Tlt7KA+3wNy2nZ1b2PUfjfWoZMz6H+Y+ApVspie0cpAcGx+/jTwgYuKu2Tql/uYbvGligbVQx
G06UdztUoVWu8UT795hUbfMYqEbFVY+AVpIoqtOv4JY+NvJAMlm2nKDT0dIoQI2+OPgkjsP9tIdV
DPT5eHUY90ZqJ/Wqfun+EYk191/KmLbY9t5wgqEbs++pTntjzrkGvf+P8FD24alst4OBTAWQzKDN
iUQYt8/2Kq3hXTs8rfBEeFWgunWYNdu8VxRKSZrAMlVcS9M5ecJGQDT9WLPzIRqW5lSm8AL8LChv
ilgAtt7ErRTNspVzcAJg6VYlATAQsnmkKuUCjtjZ5UuRuY86tR7ttJObzk1txKg8vsHiofUonE3G
YHZTQdeNlx+zIlRwx5w+bs3aJ9Rb5gYH2Dg0bqI6kmLzGhnt2RjcQ6CQAgz20UvTpKxDRt/M2w9d
iaqtDrka2sSmuu0Qrv4ntMJHtEgaAApeyey45ADs2NGohTNWurRZLhGwPId+kSWwTSIZaLRm6z3k
rQ05HdHMyygQtw5ChRExhBq8y+x7NzvJAn5Y/LSt5W/oGDg2A4VpBOGaR1wE+3KcppgrpriGlfHr
+iNenVG+AOn0m5nsqtTwzxIpqu4dLILo6Bw6sqrpwiuw9RxzO/j/0qx7tFWXRGr+qZz+bISKV86+
k3b9pAF2I6X3nb1+5JHYAo1t52aFJpfLczMaiVNxqhX2+OXZaRYHU36a3DGJatfcs1A/EnK3B5Xa
922BhCKNIVO3RmlvVoSeVFyjKg0RhARE/XG0OvmpWn4jShTQr2E54+p9acP5w6LQLNaz96y8cS9N
cmVyerfW91EuV1ob70iYpJcWHQjlUlgU5j+cJVgb4aBjUayvTbG8L6H97HUIBzzpnV1y4/ZT2zwt
PEUxdRqHlv4ABeKHe8O79/MAVqy+SoFqIswwBin3K2yCf57yPqji8mPP5WHBe7glEfdgO6jYWoBh
QGOzPqi8Pg41QLgahp3d+X+LVfNKy1MN/VW45qFZg00/6Newag7F5J4B1K+Qvjyk9V0e0eit/D3l
QCXSWv/UZ8ScWpaB6k2EsWc0D9boNttUoN6I8uk+WtKzsppjkXoX52boRBKDrMgfvjwkXsgwT40A
4q/mO+A5ibpH7gqeWEMhj2my9omm1bfO0Q+ppQQlEjfnUkq4Hf3Gm9EpKAuekfq1jC3hq4dsoLPv
glUfqhD9UUsD+c1InFObTAffZTD1Mc3xaPYhpHrw6KgiySNjO87igcG55qMMH7Nu3Bs2bdYhqkcy
HuiPngkuMhrvzZhv7rEcVwEe8ZiO9bs5ouBwTncAuNSGUsgYrwQdJxz896XAaWlGNdBH8RNIHqqb
pARFYCSR1jPppbIiQtqi71r/RyvvFxFUF8et3wxTP3krlc06DIzEEu1xDaZnh04zecv5cusPo+wT
0Pwt9idmdJVBClps1JbjHGoaj4buZsXS28V3keVgczDD9MHpMUGuVB+WtX+n0+l7jaYXsFw24vrc
2fUJcuc0KFyWS/hnssVtbIpJN5K663HRd4q0tLipgzszMLe+43Nsii/Ddv9mrZ59DEMbR/vvoJVe
7Jj535pzRNIxCt9tL1Ui0BWSU663rXTOg0TXPXjByVFev60d99jP9q4Lyt2yenCTZYxT7ZCZeAtc
/Sm89Ei9Nn3LS1L3AIZeAHQNahEu6KOG+dvsnJM9pzHPxy431j+rlgmb/sViohhKO5ly517Y7A+T
r3c616fCXP5gFL0NLdRXEjEgfdAGin/TTUdWt+hcFRW19fS02M/EJ767pslYHSY+hsib3NxG1+/J
1YvllH51vQlZNZ3peN7ZBO5yjsoXAocewemgDovx5K4VJargOdMMKJUK5MGwIEGMgAJpXIqKK51G
mei0PgJ//SvScjsM5FJGbfHs2ikmCDntgnR9iLT1NmVUjTRrdxCz8Z9VNHQKiOYpMtNLSO1jonrx
6pVsgPVS7VTWJf7qM8hp/xou6/fiew+UHZaI8hpkXbx9HQqkzTyt6NssCzCicU+BpY+oCtlTmr3d
qI2DsEjbVQ3OBzRBzThIecNI3yeMhk/EvicZ0gGdTxzm3jVb7e9OWP9Ei6Y0Ujsxq9sTvM99NLVq
IA5rNN19CSklQ2sbzhEULO973d5XPuGjvJyXIKiooRUyUYX+ybr6CV/qXYE1DvtAf5ztNCnaIJGz
fGvt+ki9w8ALmpmIx3pyYNV8mMf+39DSjyh654DbykSVhWPVlnfm2FxC/NWOetKSFgCx2sfMX85R
4T0aNUXk6Gn6CI60CO898THXxHKn3bnGhuHcflHf3RG1dZa1e2j7EBOc8Uy62InmyQOBble80NnG
xwLcaffJDswkcweG3tA4Mg73MX5uhcUORY5Vm+VOIgxW65uCDLXq9ByKztlOdfWXl+GLb2LTbDBt
JIEulp0dYgVlLWjiln7bwut+SbcpN2hp4Hoa5jcf0gX0dojnAvTQTpdn3M7YvvEL5E2Jz8mFS+jT
8jfswrs1gi9ZA/TrnDFVaT1OaUT/Yvc7BsWn05Qn02p4B+FdnRDHYP9ujkRN9/qhHyko4xdCiD7l
9mcxSqgLTe5/pettEOI4xh0PW3jzjSENZh1AKVYY67NhyQdJGyVaWIQEY/pnTsjE5p4IZJSg2KGj
0Hvlxd/W2XsnzH1lh4fc5WkK2abyaQ8iGWPyRO1ZWTQrKQAzFtm6+Gc7aM06O5FOiLnOnyAmUg+z
otkkYnJV4jRTdifXgLiSGXwWgYEPacnCZrmah9ZK53udYeaJfMUc1gQtbcU5vcI4Vs/9opx96FPs
2ROh/ig7nJUYmH+08Dtklo2IrR6AsDKpRQ3wVpLDTZg8dbxFYqLvuZr2UCHrAn1KWyifTCAYqMWW
9qu/ymhPDHr0dJIyOP2bu4lAE3+vm/V3KKw4AM0Q9R62+DjA+xAwPmKYQDGBVZHz2wo6Rg265Av7
tLRUjvSQ3iB5YObXTBGs0YoxlrN9QAp27PBWlCUDUFMhlEoHufeqbhdZ6o42oA1G4E2G39DT7dYL
Fh5Y86EhvSLlfU/r7nozw/tOkIyM2k44Ppj/Xz/1VWXgri6hF2WTlHiWmnKOA2uSiVFURzRBm8JB
tyTUd2em+0l3v5WHQxOfTW37G6PKX5qJdVBlxcUr5EfU+LSsRpj5nE1KxkbQYo3B+eGIk1D5WaCm
Dlm4jB89mRy6bkyZ75UP65LX9qFzMciyGqCzP4Rkzeeh814L9yey+mtT9FuwD8Z8vy0SUJzyp5na
kR53VEzDLLelHe0KClPdeeD7shI/8HcstnE11Eh088sMB4P56bERD/xUu2aGv1gm988orCMSqVip
8eoiZUwFP5iRvvUCSg24J5BlMuHl9eZ9WYEfAf5EfvpWGD4Sxtd2emmnn6hACB+AE8rqoQQYghYi
d3n+KH0dj82vzIMX0fuUlAT31qxe/ULt0nX6FUrvHBTkns63esRwDFf+Nac5ZCy2EmAGfbMi5E9+
2+xHqz44qiK2BmVqY5UMdTzE3fiZi2tDHezIzSLn8cdv1RVjaFIJZgWIbDT8rRevjbkP0HPdulzW
kIUiCk7wJMexpE46fOX3TtpyedIYc2+BDsv4PQbLVvEg92N+DofuLmjrcyvY0Or8uVnFNRrnk5qc
MzGDl3ZdrhhlIydjVATqBsVU5XJ2A/NSi5avc3JOTHz3psi3cxgmZgfVkc3P+F2xtRWnLuK+NPQ9
tcjkPHhX9DoWytLgOrtA3cZ6TtfwXyX8jSAgMcKnaeBilbP5IjPrnFp/5lod7dU/j8zVHSBguRDy
0RNksZEdR2Cgv3gJfiPPYAgtdgxI99VyHP0HuMznzK6vaS+vBRlmNNY+YLOAYT5FACch7QfLjWBM
7X0OR7BEoHBT58DWGvshkA/O4LzaAXvSDSgNp+Bfo/Kfrkrxvnl+AxrQHGvPupRj/a8KuxcOpmSu
RsrnBQbSW8ONRWZluJW5+X0jSse0OltF9rzkC+YnIFt/qj78tnq3y9CKEURdqxQFqTKeo5yo3pwv
Zll33cgNRtDj7sarIFaSGyYSpI3iTHACBiX/Di6V3aPdW1AlZdmeW6LVva5MQjkC1sEj0WopMWDz
9Tzw+Fyqefmr/MqF5cKR0JtvDZE+gTX8CVQQG9q/yVbIvmwGnbwanyfweboVDkqgIp2C9SX1uLcy
mw4sP33vb3CeJ1+IcIXmw8Ddy0OONguBhr3vPJIRawx3OXg8OpmnURqPTj8/UIWwLVzrMYi+tLvi
bW9jU3lvfh7e7OVoYUq2BsfjdMUKSBAqf5hEbP1qUoksMANMMntjmTnW+EXq4Skdy++uQJndPU6m
w7tRnSwQFEm6rzksiZEO2w7BfY1dv4Z19dNp53fZ2UGoPYansbBYX/r0bu5RaGl5CJzmtSyc04IZ
Ysm5VKJxZ6BHTVfcbqRBOPDBg/fap9P9EBgdAgUVbnRq7iBIe8v4D4dMDCyCUyz/nV33YS6mi9m/
a3L8RSn4EvMHU1YnLJIHNso7w1wPq67vNPawaHFwIVNEh8CCpQO5DAQPS0NUkb8kGH6psN5oCexc
Vj+aNDVg8f44wiGMjvxhzDvVLvNF390MIO67Y+n9YCsE9cajaa/HPmvefDWTZIKFDv2u0WxntE12
HzwGw3zAz4UE7IhBx+OkFJwnJA8M699a1eS2rLtBzduuobFpZZitzu38xkVx4pL4SwkasTtjE5qv
eRihF0UjuLBDYEWL+ug15OJicU6KaKEburDfylnvs8Y6FI46+mO5M2QZWzO3BHx2yPRh4XiiUy3L
vaTU4aML/DG7sPDDd9GtSZ5GPNHhlfnl6Ml0I1K9dev8m1ls40ojdlDbughqO0CznkmwbIykmcut
11m7DMm0iXTXWljzupnYcTN6VYb5izJkX9UMyP7/KDqP5caVJYh+UUcADb8lQU9KFGUoaYOQG3hv
G18/B7t3403MSCTQXZWVeQpC6wp8+0lm3jYKkc7r8Yqr7dxZiDoWJpsWIkZhmCxfN/wmdgifE/wu
Z3EuTe/eYa7to5JgiP07lYTr+9lHnj4kgiUkxELRkdl0MlvHNGXO2GibyLuK0Xw3Ysy/bk/Ik+iJ
I7aObNYKBEQZeltmHT4JMFTiP7oC7u9ip7fGv6EPTg2SpxCvLoQRX1bj1czV0cQeUSK1FdhDVzhG
H0ZnOHd29dQk5ibq0nNSYrsojd9lFAJo8Tqa+n3Siz1Q1Z0sjd3c9gzrgWpBirKn9pCNHlnBYpNg
rZ6t8MjyuWMbfAVT+sAFx5gPIEVVUDRaT56uY8EuNvzad8OMb4iWH7AUm1XoIKSRfkHwNzcZ7X89
5VsnbME4vyoCeZMF38CacWCMCfkEc8PKz5OsY0AZEmPaYFJwNCHuOvA72EtTrHThbDIU7lnW+eky
Cc0Zx8SJ8TaxZWXFEJjhMY9d8FEVRLb7x8Xf1BDoUZJX2H6B/YTXSpNrzMUbD6FA5rvCanYeFWmP
1uYH7kUyFWi7i6EuafpVt/+0ulgb7j8D/pHJuWQE5Zec6IHGVvdnPTkSqvuMRu8ASJv5VzI+5q3x
Xgqbkg5HAyBeQkXqXCbu2rFPuZBbq732BDNM7Rf80UObmZtBOf9KMg9sToQrwygNckXRdOfR/DYT
cvbptElgMqggWBnRv75SWKQ7ZqH/6OEI7DY/cUKYNXDONnx30XZ+3tYIYNEloxh38X3T9keFQeUL
4op81hlU4x6NFygjR16XtseA9sp1ml2aHAI2y2No4ADnxbLkSbXvXZP7oiGVBxjrhbEey+Li6WHI
jG+74Vqe+/KBMvgjxHCtOAo4EUi8uiYVrF33X5nVXE2xJC7rteU6EDSCb7vAq2ZFNWWRXa77oV97
Fm6/jI9ai/J12CekFvunqUtfc/ijfbOo1SlkCOwuegxBqo3uNf80i6UfVV6dQz7QUWLBJtaOoQVJ
g8OscVyizbcw+K7iDy6mtbkM8CyXmb+Jx4mzpZ/5ueZe7aw8Wj5UdZ9i/TNCeV+xGuLPqjUss86C
xSD0HoVUU131VWgE66W81lb9Eevup9W/IVtrG6mCXZBo29yK7ohun5H7OBXpv06p1yLftdzrJCyA
p3xAJNtKGqEqfgYO9qGNxdnTWz8o9a8u9n7boOIUO7Godt1kwZ/QjH0BcstyGrnTOvBENhietccS
P58kOzdbDjUiPYcB1Vgh1AOJs/jmTir4bJZHMs271zg2XFyEzAlxjCnkYRlv3Mwtn7pK5D5TDeWz
azLCoiM18pate7Iq1zzIqoPIAX1q06XGCVdTIHkVIl5fiIv7ggChX5sdDA2H3h63OFwJA9BH6nQk
6bM6PCnNqrH3d/V60g2yJMJU2HbdL/zwX7NKGeF41acj+fJyfVG0ZXnL6zLdBo76Gi2dmJ/HIFBM
ZJmLyTFXsQpf+9rmv0TP6k9ZX+bJ7ne1iQLaJh2MMWM6Rb3oD5bA/YPCwBaGBebU1aB8Ue2uo87Y
2+mzbB0WzCdsCsrBircYB/hrcgZZ+B8fB+Xe3CF2UFFzg0qs3gSSsGHU6/EqUYXcudF8thEOOWhJ
5/blsBta+wvjfUvBCRDbCdmFYGKda50QabD4dqQNvUDnNzCBrhJwzpk3rWSoX2XqPQ0W2rVl79OK
EVcyEaHubKbqbv/sFv2+0vgn0FTZrbC13cafuuIAzunLRSdxkEOSNrgKweRULXmf3jh7Tb/MrcRL
Rj05147P+LtFIOq+8TAyQxrWUSZRdchUmcUDfzUmdj7TMDDiVV9Z5FO6+TudeGGaOZo2c05rO+rA
UyI3Z9g3NQQCtasp3QNfzy9YKpvkpTgUdvY0goEaHPWETFZsGgfIlWER+8fkgbiaVltLZmenRBdj
qvkyYm600uket+gNCc7D9WRmuOTc/pDHs8cgtqIe9OzvZpjta56XyF5BU7ItwwnXIGX8meMoBhLG
orGTq1G0tlH7Cy+ZdB8t9Ho2sxe9S//Y33pJspZoYnfrpfasueWvOavlFkIWY9cE4bGh+rENgXG+
iA7ECvyqMT8Dl/SFaZF/9xKGVHFt4hHO//TY1rEJElJoSwqDskBRNrESFo1NTpEQh+3NBxkp/APs
zjlMcf1Y2dEFT/vvbOrySFf6zef6A05aY6Uc0WtdXrHJfS7aVrlUJSxIQX5q1lENmEE3Cd4qRwdc
yahjbNxgBdp0WI/RGK2jZPzUu/nekkOb5vkrXZLfddBva2nCCQqCh7JMLzLmmKOJiVdDHgMJ6ucU
U2W4hZXY4UGAYVjpU7KVCfgJnVN5bfJqrZKu/OoC+Tzzche82HyLQKg6ycsYQa8+9AZa8Ihjn1Eg
3rfChMAx2dpfjmF9o1rCLtyVb17VOitsZLgEE0Ay9LubTqJcp1DVdUUADV/9X1zgsqlHpwbPRsbL
qSFp5fgrAJ/v23z6QwAY900ryWElwxP7W/YMuumO0oPAnAhSbfTbReI0M4E2jy0EwsyRuddXZrqb
iv9BtA/nyjhRfZqCOUWmLpGTk3jXgZMEg0blvYz0R6mfLaBL/lwMI4eCJN5L4+wkHLhGKrYMd7bR
oHE7Z9YpscJuF6jqpZyyL9cj15pX+i4DqLxKJurLIXwwaho4mMurESbKOtRzWr502NpB8Dor+7Er
7J+i97ikSj/LiuvQVJ91h/WxFEwhoY/7cUKLI+VzhaMMgE5h+mNrQS+OAoF/vzzVefCA+/7cTPKU
NPreMHsHZfmD7dPaNlP2M8i518HFd4Hz51ao/ifto0fVs1gjcS5JgsKT43anbNmbkX5tYqQQKbNd
XPWPnW5+tnl4n8fhTa/lHVmfMlQzTgxKt1onkJi9X4nZ9hCN7eQricobJ3q/n12s8Nm8MyLtj4nW
KrEWniOBbaLORDetlSrDmjg/zMGpDQEDJNQ1HJaB2R/aik0f2AU/aMIMQkbk/myj/qpSZk9awjnJ
UOxhGvNbkizV4Yz7VJPw+ZKGhyOxmscidfOtxwAyloXmpw43jsBgoLnJQ0ontnJyMNSyi3FiWyZr
FovxHbBOsiI++SFDEvczBA+ra/MVS2LIDzmDsw2bOl+r0qg3TTQeeE7NNQP651q6+B7QUi3iQpt0
4AEsA8Ur3RHtIXsdqvDKQXRsE/nttul5SkkCgCACfpR5wyaoi2AbVfieNYl3R06nmF00ulv9mzW0
eeVQp4LnxLQOr+UAG/bS8v8PLWOP1jgEla32YmC7kWPB9jJqsKfLMG1OYFnVCbK6KLqTAmLpx1b7
ONrd0YAFNfPG48XZgcCIGUAOp9yw8w3cMsI6ScOeA6bilnBvSSl/oc6zoYrtkOjWgjI0WKQnRgX7
zuaOLgfOWZV2HE4F8B9013jTW84tijhnAEfsE49nsmXiE2D4wTJFbTgNm6j1Plph3R0YNkEcXAgv
7Z1Ye/Ly+GgJhgylyJjmsq9oRWt3gxR/GiGVrgZFo1rZmZ91JUQGiaJTIwaRL8IkFX/W2C9mGm4R
ht/aAGVokpxYqNv4MOWBKpxB7NTHz50LVSRzivciRxQlm7bp+dXzxaOr+gGtJkOGpTtMbEWkXQ3J
li1bxjoK227fepA8ieg051Ab6MArjDmDg0/MGgPnijfc2TdBdfYc80lKU9/qhf3qJa5GPBpo2tzZ
0AglcZYyBlM5FLXmd7mZYP6mt3e0uYJsEvzzehg91OZr3LbpNtGRgAl4YmusFyACImhlcdKMjeAk
625NNdI8h28JKk6V2J8Va0RXJhsSWAmxNTErrI0svxRZ+oaPiq9m4flHAC/EsdfpjgxsAhFnPjbw
WXX7zhEvsyuvg2O+schsZTH2d2ftXcGtSssYgrB0LpqCo94V27FJN/PQ+ypnP4edLO71ZdenAdix
LqvXFjxe1RCDtCLts6vGA9vIDkbtvNej+mBfigZCpWcoL8zXPAVEaiZS38fsI8CNEi6wWMVIRDeG
jTtKqCVedR5gP9uhU6+apvxg1vAwoA2vQsZ88P605zSiQKxs63Uu2+eWqsAs2oNwYHq0837pPZMy
fhGReCCq/RpF9iXwBO19dzIj4yybR0chQNHlLFyBtV6VJ10AgBisHZnSeVUh2q5bqEYA+rZmM13s
gtBcnE9fYfnsJc0rWO49g9xjn823omzpdKBrpGxdswWCL2pc3iFbUmb1kfPKM9WsR5yokuQZcldw
nS317rbFSGjQ+mfVcGhDejANzZWxBAzlxKbDN9c82uEJj2O9mLRfhyx8VGlwihgT9oBYgFevuJR8
p5ev0P1/UxVtAy1/6JARuv4r7dTFhBGVpO4dReixyzxcq4xcunbf918MgFdxpVHH0S2a8znIymEh
RH6XCLm+kOIRnQ67bHLH9rHOik/lwLtS+qvF2D3WxnNZd8fGIdgD+2tV9Jg5sFYTDjuXrfYdaNhk
XC5h0+he+tKGogynESRBOFKQeu0/ROhmsA4YLFeBZ22l0/rljP1sypyT4DCtSDHj4XoIh+ykxvic
e8UuAlHelARdtcYE4BLkb0HV3w1hHzPsNdEg7qD0YGxajyMFC3Kuy7vqUh7kPZalooX02DSRH5ga
d3+vrF1n0c4W3S4yEASa5B7gcmDfyTHyOh/BBB22Woug2s2jC4Pwk1VvN/Jle7Kln8FiOcImf0jQ
ABxwv56YXkwcfmbxpSGm6RUmYgw6rT7Dz7ANQg64mPNwnw08KSrkz4++iZlczCGaSPHulFePGzcM
Q980QSR0PyXRVErgCiP7HN+HzvxCoEEYnrpvqoZnYqQ+GOQdKb1b67ib0nGudeb8Er6A6KGO1SD+
KFs3fYCqpru3EYjg0Hfb3Pb4wgvfCqZ1zjFMiHfe2LN5sJEPaS2pm7A6hek/mRLRVjHeUmSMOR2P
DuvVlmbwtaaP4i7f6vaw093kGJhEthxxNTEOZ2yPpurBs6k9D4WxKMKcEIAmdJZxbBP0CHhnFssC
gvHcmRSbpXIvHRP9odSeIHUSajVTxsbz2eGkZ3ae+nXCE88PsRsyUCKlATNwphCb2/Gzq+2dKWYq
RTG/kwhBqZV70YgzAeinESNESICMYayKfJCee4zEJ+V0a5U093DCPKblNB/DP4N6YG1P2AfqOt9H
VXDRMZMRETuVXnlqPBCtQd7Ri+uWw9yiT9gQDcA4zVmX5UhnbwX63jVIHLM1r4PG2631JluLiQwa
oxBgXA1Pc0G4tJICbFFxmiBT+lJ172HZ3KOs58iZqHBYJ7wTGdeinffnSCaHmsqcZe9onBD1XK5l
x8DprqMzwmlON2jrbzmLi1a2Y61HD8pDniq5ySIpT3StL5ZuksnHf8bNQ6ApXUek+9fejHm+HD7N
oryOjsLL3ax6Vz5gU21XsgC1F9XNUxV7nyr3pvWQBC+xDUWnohXwoku1cMkJu+85vl8Rpf3AYQe7
o47tYN4oG2jeBceqWHn5+FCCAiRF5+gQZzFfjmI8mXjG6NX9knnZWIFCtr8tyCJVDgME/8tMdVdi
60tBZLjPWv4KA4K3zCW035yKhmaf8aWGwytK74RvACMhaANiA2VU0i3lWrkf5vbk2t2zhxtuWS+O
lq2aK9JOAiUoomMD0zVRT6HF2h63rZeXNwRPVldjAVVRcioihQ+TrwjFgGxgZd0DAf+2BA/W6Q6k
rOiVYnWtd8aGRVgfOrUuzktONsMjuTPUQh2wHu5ijO6r3I5IylggdKLOewpJmNipuFdJfoOYPFJo
yidW74B6sH+UHh+GhnmbAxKWQfdIKYb7IxrtbOe6zaav+oXRyNxl0ndjKuJ17vwBNuf04pQxuU2r
ND32BdWC/GQ2uWmbBHXwF6a+zwWzDjLtPNUw89jVyx6RhaftXAIrQb5uxOMMqmjl4U/xg2gqfU32
d8sxHuced07gmFev8mjEbUF1lgRHiwFzj13X73R364015+9MV2g/azJ6Zr0wo82mhSpiAy5UWkWF
Npnf9sTNjCfZBwXCgz1rVMJmE1MrljfNNXBk6z8NKr3hjhtCqUxHiS1NRM+bmnx2aj5U7N3YicC9
ZaoIN5Si1yhzd1qP9YqxwW9YEz8Dpv/SiNSFvtCkbG2KoNKk2uM4xE+BZT1gwt8lUUz1gA8Mda3d
mSk1Td/Rt8UV3JduQBjJ1Wspvb9KlfQCiE4tXqMyYoIbWvxkJWwvjOpWSJgYLF1pPdnItusyRTtx
zB7bRfRCTuwnyrJtA0Gsq8xnmTuvHk3GShoR3KdmD6D20VkGtrSYnM7Zhyf0F+UY373mPigxUVoG
p5lUGaoIKfeRkIZdsVMhQNXuLMjBiWTl1ziM17i3XhjzMTyISAvk9p89PRC8AB/ckNuonAiROUje
7cl6qkvjEsTJgdylX9i4DJkTmcOIbZ+fQdPvQ6zvMw7qsFuGGm1D48aHIymWg5YDzxKbzDW32miD
NYAJpNTMuYQTpfDnXH+pZuIGTtDuyORT3wd+ZNFOABbWxuYDJ8jEo/Whm8Habd09c09zJyWC0RCG
52jWuRBDJG2GMfeCqzDWI6B86pgFOeq9vDlmyQOk0fQ01C6TO1/A7oNhtR9bszv3NU4rj10CJRPx
rJ/+Gt7lYk7wVekat6d2bw2uArSHd2tmxYXsxAO9pB9oAut81q0notdKu+WjXCNwlIuPaS3GwR+5
1BJ8wkE0XNzYOJujt8cJ4esmxCPpXANT8GbbHM0p03Nk92FAs8FeGKN+x+gCNBb6PsBzFpX91jVu
EYb/cIAQIiW1bOAYb8RxH5HJkjNpsvLktd6vNRl70vRHMoBkD4OUyAQOPPvHqNVuCuCRD4lxGOuE
kiC9wkP5w/jBNS+C98HEKUkkZV53cXPvg/Y2B+91zHwjme5hNt70Jim2jgSUwcbpa9JOGxnis0sN
6mam4KOmnexmytHTUhAypbs24YjKHKc6WQI/UMXsq5nklOY9NXOxISizmUyH726MN7kantm4HvtV
0TBPMlndYrT5P8Pub22oB7s6mKgkMMMSxcqxTGPLR+aqcR3PNjWrfQtV/aPF3AbodHTpXmSvcF5v
LaM4h277HUocZZ5brtvQyWlD+P0ZfXtD91H3egYvUm5o3PearrMeCIdjleefRMAoFmvqSZ7QJ9Tv
G5/EGlbKsV+qD4O5mdvtHd07LS7csZBb08at4lkb6RWfAnus1vWHsa3PXhd/oZod4rJBEWHYxeKe
yDfEuFNt9QDX+sDGP0QD64b9Ul9rBICZwAtti/bwV2PFYKdPSQVb7XpD35v4JwtGnaJh6Ft6kw5P
pP3qp0Mhya3oMy9tyDKTcITrMxxsq7xnKlrwIHjpFdtRUgb+iMb4U0AKJ06zrWt3r1VbMyReK3/0
AL8gv5G1RxRy16KxoFlBfVWjwL8AsbI3n6cRr3iXP4QB3LSkeWHSh7cOUC/JWj3InoZJPc2G9YzT
diec9OCEKP14qXueFS9TZzVSmFmx8UecF8Pw+NgHNKSc9NuER1VrcAYuFV5i9d5aKm5dvnESFJYo
qVajjVbMXAYsaHGbQcA8T/iB2IOAJG6TbHRJmc/1F3u38jULIhYecMsFVxV8cgypJdUtKJeVx+CU
qQDotZzjPC7aP4tzmTGE/JA6hIw2uHld+Er/tu9m63GOjIsgrQQ4X3DDU2oJsjprvRjem6UxxXFz
twscQMSsPuIBmUXPniuPb9IumeE4wwoTGbXKH6tOt20SWrs4JPk0iXWQE0cyhHMvFUtRgN19t2W3
GePRz4KAu3eIWVshSnLv2HfACG7GCVjYQNo3qrFnRd+5xGaYCKj7TAE77mLd0daho1PzVRvHSFie
yhhEzR3jaVx/VucBCG6YgqVctlqVnMeQoFCVqHOmss1sBnRl3MBNypc8ygtIh4MJIEZG7OKJU5CP
QZ2eOoFTUJmUhga7U9DF3K+alFBvDicsRhXukR4cfbQ4vYuCrbVAld3Res4H76ZXHMNhhCWYZQTi
ymYSjzqhOQOfOlvk/8qxOfYGkQKtxnnzi5a9FhoKd6p/0qjjyxLEeMAv3ybZ/RRN2RAqBjVhheLd
neznvBopfVpro4ZsS+IX61yBgT2xdx5F54rcOY3U4PySAH4t5+At19sfFaCJobAcZf/TGAjBZhrt
Zib0ARlJOWCziGOblRpy/FcUH2ImmOC6zwUdCMsQd/lsnYzxOXe4p3Tc40NMS8x26jN/4BZ01PDY
Vq62Nn72mftG7hNHEfCRnRVPPIex9p6k+uMwORe3Hf5FLMDhlHbLoxVYL5Vb/UwagfRqGX8ZfLph
AGohik75SNDS9vYuzUafkFtsmM2UnbGNCvmWadUfKdtjajxYxPwL7wQw6L1AV5Cd8xvE4qHgQ26m
6Wgn5n2qOLWb9BBIvgAHiQjEaRtqVydEhxD5JR4ZuFLGzm7rA0rmAUTgihtfm19tBuuabuzMDvle
nFT0WPPb6TgeE2ooln5ijt6DPlqOPHKQztrAipmUNT/6QwaCUjF6LDGl5rhi52xPXIdI2bRtiduP
0XBg9bMftnRp+JoHnSNrrjdSy168xSTDIafTuc0k4zJEZVbNQpbueCCbbt2H5pOGhF9kyQa/1hh+
DUtwq3yVlCcN1nWU5lvNBpUOiCIPzJs2Jcd5MRKKfJfa+PCNKTz38ZeVMBnmtapZU4D22ldi70w5
N567K63iYs7mxTV/CWPwzSerjHCrMuhgnGLVOG8JswPbwjYX/rqztwZZ9aIy+4tRvBtmi5cejCQ7
V/ZD62y7hpS52yHJyW+m0H4ydbsUlUMLv4sFau6NfpQz5u5eBtQnxQ1YCmefxhZCTUprEuxSg+e9
oK7S5JfNLcPiHX60iMQhgwxUpTf4FZeiqLYq+lJtubUcZztBpV1s3hjdoQ7kmxbdLzeZZDrewiNd
TWjh7iDXsifaW+dHwYAia5pDzZi/XCi+oYW+JA4D+7YaJLbePSe41nX8fZ2HWgKxa2TYzgwPxwq9
AbVRVXwXBv6GkDQmglEYbHHjEUYNd43oj1L7sAoMArOxKuEmxQbeyPZDGGfgpnz9MACGF0UQZuAw
JEBO+XkoFZhYEqLw8UBpczpzxbd6u6sBboJTfejLt1yQmWZTtR9F57YxcdYav7Xi2uNaqXIEeUHD
zSBXPcv+nI3PxbjXyLV5437uD8lU+5YAYlEEqDlcO062S4Z0U4Y/LvpECnbEmm8stdhqgr5hoaXb
RxgkD65ZbG3MCl4UfrpaeFaF8c8EQa480M1CL9a97P2wD+GU6i9WXqIiNx4bFxwcT/3wyzK4VYgf
SRuyDeviONc7tc1rhPtJksxtWI1AExqSDqyO8ErOLBG/WrmigUoJlJa/TaMe2+kiIO1YQ3CStthM
sVhLmGMxM9xJNbuWu9ccn+kXEuPbnSJGW/sJba4aTaowfTOCtKPHhjVDPTvWxDERuXNebIa586ID
tayuqPoDciTjD7Y64pOUc3UGYdmZ4yoNgTMK3XeJG5VzTlnh7Ofuq/MQPi3vMI5PcQfMDVdTSjid
ggl9fa63Om+R2+bnloio+RBG4Pxqeny9c54IXLMT4bGrj4P2InkX9dg3xZYDB5X+KwnBHOv3pjyI
iP0749NIeRFep/a1SB86U7IxYZlb/GBgWlWMg1x9Ey5DA9fc6B0GN+stYTpDItKasr0cGdOzpxFm
jB/35mpylqaTXRJlt21DczNDipW4yHP88RqYs5ABBnAiXpcfc4AilpJUXnDSkWJnuXYzC3YcOGfN
2dIlLbB6Pfqem3tFQxTOSHXUkFPEp5tAwiK4JrBa1QeXC8LAwz8a20X/1PNPzHVZfa7UV4GNuiLi
NYf/3M+gIukZPxR0p0jBLq5FnUsQYgDsoLUFm8LeONNnrEHYfmS6Yk9bptMoZwTpdmOzg+MY1hdn
IYbDA0vAlUE1tGkSrWqbuy9t9mI3/oD/2G5h5cYc+e3ZCv9Mcn8G68ja2R8EFhjvwZXzpguno4Uj
Rphk5NPiWHJTdLnH1oIGzXHaNGzmaQyPc4IUD5nE0CDiwzAWQXNTR9z11J/s6aOIO7C8xgt+bYt1
eemD9Izd5Ip1jobhMr9W1uLyZaffnJ9N78A7h/BM+L9GCCQbIO27F0Filekel++xjcE92+lfmbB2
rWz+emEBHtTwAEx1h4eP/Hie67dFs2anR0QzFkVwGubx2wzh2JeASVkXRoZ4IdJnyasnMSBZTnJl
ng9SAIoNGI2YGEg5OXtWyvk5cgFln2/E9G7ulm1okXrqghG28otZ4cojiDAUq1k+Z1AqGy3ZAKwm
9A9ksrePUWustaa7OlSSTCHupUVRwEy0iOJDrj26GijHl866hsMFVWolaYvFzKqa+XNiItWb4pKW
H4NOEgJrIKGs3IrvreJsr2C12dXJGp5FIjYuNkiAg34XO0cbSyO4Mtomf7TeNYIEGFHAGK1ymjS0
FrPc5/Y7JHAnIIzc+AVKZ1F+dOLe4hfR43bjiBkzDfFBsL0hC6i05S3jvgifq+jN0t41+9QED8MY
olc+KPDNHam9iimYn0Dt09WRetV2mN+hDps/LME8LCMO0JgM8F7ySjEUSA/t4G1lyrvLBpyc2KvF
Ep7MfOnnnendStYeGTSjJXk7SYB7MH/0eiL7+mAmoIF27LG5ePPHSKAVC9IGcJgfQ6/uacARPAvr
QeF0jF8d95Dpz275DsHUYpv7COTRdvdJ8GzzAFrJYda32HWQITB1uPo76zDRLvCXMFc9LvbDxeM7
hvthAoTLBqzX2HuwGagTZvH6zJ/6LbKblWwN/LwGI8+YLG93C9i7ZGEk9bJzVLNTYtOyKYYndCQ+
G4zOlvjRueJCBRmx3NWrDNoCW/XQ7KytnqibV/YCxDOUMdvg8nJD9x0ZYWSTAu8PcmQQk1zGlkuw
1nudjeFJg4apD4h0ojv2TXqsR/Iq1WOZl/Ttz0zqj5DzrzkMm6jU1lM8r2H5IChUq4j5p556nzmG
TIcKGOojAr7jm+rCIBDers5+BL6HFlRm3GwtNvchFRjNWw2vqj20rMyaxXU0z2H9MraPE2nIbFdk
xdaV2U8c8aCKrjxNgkgWpD8mu2sD72WQGTvwuJ+K/TesT7O3qZbuCvz1DrZ5b8CsmOjnLk//uaQk
Wmt8orA7CnbbNKTXueaZRun7gjnZiDoeZuemGo9DyxIVgTC3LCs2VQeGuCYuNa35ew6d9mu6mq/F
NkQsiqBK/c6GdhuK4W1244vezjtbIKgNNaduaXyHDklgOF9zbq1MAdmaMTsRFTDBAeeLwzqcMZix
pyWSGN1fKKprrzY6MkX3MTHrtb1VLMEAsGKRQYo6ZDVZktegol5SfqfqR2Oa4MA9Lc0y/Jp9oJIN
+3tYDLmf8/GLBYjYTvA8t8VGOMMxZR9B2OV3V1PrUWcL5T5pB47XcdUU/bVNYFXztl4A/qGk5RrK
n+a3uD0ZmL7nAr+/Ye16DYCq+TdUp5kq28kv8yx3NqKOq85CrzZD/RjCjBkFS7DINjC7HhINK2v7
kBFuYmtBIKHGHkWwLWkKU2WccbLux+qRmDwnCmumOsxRM/aA2BqfcZL7A1ui6g4pLtWuuj3uhq5+
BXN2tnCB6S1Gf+eVfGS2bKqkxZU4MCxDPFWeeDN7hloUZIGM9ik4sGK8Ekz5NYV3LauJEjGHS8Ia
PbYQGw4QL8XDCrqFigm4CCa2wKc4vjFHBQuwEIGinRGDmWrMAxr+hgVE7ID81yNKRu27RgUxEXHC
K+ZFR1O8F8xuGvEzTsVBar82bOBsZF8DikRTXYbqDUA+Lzdlvhkcx9g+SwbFRGt3aoSLjuI+uJyZ
6JfxuPYcuS0W5DuM7II/Fs0JhAy1rU3Mbn23zycS1010YC3VS2IGt7i79NW8leEvJxAOcCIXIzbA
ma7KpvLOuGfE2TLNQw4+px+eOi4J7blonAPvvub+aBSDeffeNm+lxXeXHdLmNSIbH1N/JgFJnjp8
CXD/ZnhwsUhsUmvEO97/KxY0whhRQgHypbrF8JRBF28yExjqxqMvt6sKvXVgzYLt1wZJq/GDAGck
j02ocxWJA5GlqUImxettVncVvc0hW4FCepGIvjC/sjuMf8LY1HzN8DYf+w43woyr3j22dDAxqbbY
INeY3sjN8fVkm4D85DDwSY0TuyJZmKR7t8nyVfLaycNQKBr1J1HSnupiB+V0g5fKEd0lj/Dy5rTu
lnEP+KjxgRbFt+s8ubD8ajwMRfk4MRb0sre2/mjl7Lc2T/b0PibHFkdVxRo4hg38NOoPFzm5AosT
xNkvd66bNHtWJy89F1WLzt3dTo2vRqzN47iyQKYxkl1rHsQp0lixarcVvOFOMe0jQMryRhJ6Myt+
5H5ZeRKIcpvgMqfVp5WCQ+CW/zk6j+XGjSiKfhGqkMOWJMCcg8IGJY0khEbOwNf7wDuXPePRkED3
C/eeuxd2sS4qc+3j1pc1+YgQ8sEtAT1OYk88ovuKtn2ruUL4y7Zk2hJWyww71ry6wlOyog9Fz3u0
WuMawd1WUP/YxrBJecFzTqAJ0N0kqaTD6DvcahvIKwcEhlvZp+wqxAv/0T0iGhBA73Igy7YcHXAw
DH4BZYVEZoVVsyBa1Y0SzBi8bYXKBNPE1cprn3c/MuUulwv6otrfwqZfNYh/4glvgVA2oIu3Xepc
ZefTiKNzSEpC0EubwgAmXlHiamALuOFHPaX3lEHKyqsUc6EWR5ClfNyI46oM7HtscTZGUFn8eI1j
/IA5dWtitl5ayK/Ok882WMlQtVB2mVH83pkWIw6LbqEcicJgXRUsGjuBTpiI3xLubNbCOeyio1CH
54SwSlgZOZvlWcVrmbbJWm+1LynG75O9KmN6JMlvlQWItfq3oSeQWNFOAe7wUov3chic+77eNobz
FwzOW8iOtipkvpP5+riAU3MDcatTjktD/mF/8tso3co2Fbcde9L9ih0wfXBFJdLDEhnAK8uRFzrz
dNSmaKsnKN/WtK5E66LAWNl6uu+69pQ35asaK8ZOB6FDNUYy4EDMMkwP0rwkdUBbsp3NXCnMx3vI
JI288rVlydeWYNCJwrWWO+a+2g1XzRoEGyPs9yK9dCZrf2fHgY3eaVRcSOWe2feuPnQ7zpNvEfEz
cvBCjvuFZXAWIV5MvPW6xpPO7CHm57ApUZIu27S2fhTK7Co8Kr3T4XJSqZHh3EnfIa4o3ivrY0LS
3qhfVEAJkQtW+jMiuE1iaRUOybPhMAmV+ANAJ4cgnhI5sBYRbDmT/2WsviEXYsDx2xisjK2ERjKi
FzPMXTu94On93/CMA95DRZxC30Xv+xvw0fetvDS4xHC3ww+htraMeF3hs8rBqOSZAkP+X5c8BjLN
OrP0VBxtvW8iWSRxQGejZZvHYczPVZ6s4tLESojhNq92U13DytThVJKaMTSvDvtYJvunfipchVkq
d9IB5vDKqpivFeFFZaRhp9Ivo8yXIZ6x8xOVz1iCbuobBJsBvlZ6at16pU/nsTDwsTUQiwDS6fJX
oXGfCbTqhoJ7gLd9AvNpMD7IEGdYY7XKrcwrLQJUnHjDDbLqJ9ICRXeIInUnGpx1/RUxw1YPn3Ni
BxGTfLQR9ZlwESSdowRBeUu+TPUeyRAF2oHUtwZswzz8CQ5S1LqlcNDxqNdAlBuV0fyMIfI7OqMR
WgUeYVXa9TbVQ6vtjIhFbBLCuXLoqKnQ9Ki+acSeNjT9kH0NhbIpsz2Tm04iKpHkuD+o+LxkhZsk
JvklU4RzfCdaJO6kCpV54BoBJhk4acc2MXDKC9cpNPCbgYdgpm4NoBfMbMmpHtIrk6+b8Bv8AtbD
TOZDiJ0nf2KJgK02dgZzPdUx18okf8j+DJkx2ADCaJEauvwYLZ/gR2gktMxpq1xlI9nJbfsrphq8
UfctsPVRTYMyCgdkDUMKUlhowlx07fgPmODVGdpTz0+5TKcE8Qa+z1khT0EvTTM2AhZOmhpeZVUj
H4JIHiji6nM2jv45LPOnrRPbreguSd9c9Wl5TwBhkXTUfLYa/AVC6TgiMh+pntAeYxj84Ht7SaH4
BQbyYgzxO0whtbfC6Vn2EGIi8uZcq6R+jQvlu28H2gKN5VA+9q2rlT3m5X6qYZgLYw1bbT/Cwvb5
qouqRRJtVAWde56sHQP7QTSczTCu8YZIP5omLiTcROspGlhu+beU7mVV88Euez0vMHgE4FaE/lR7
Dt+xx7sK11NZOyMxD8asmtYyn4Ac/s7EQRPsqDgtBiMOiLJW/wqBpy1INNQrXX+ycNUzt7SwdMim
tOxyxUGfXtxlJtbzVOiiAmhbAprkUTGMjyAa17bwL22WeMGU75pK3oQqp2+mPmxKSiXT1upgnXD1
WytFgWNjCrTi+q3SGN8TxrXQ+/Ivl6GRB+orAPGKnT4ELI1t1JClXVhlj5qid5FqYCPw62l9/ybH
AniPGJ+aHD3TSjdXWWtylYMmjIA3CKXd4xUFbtqgY7TW2RwwLqzgbNioixwLti0L01xmJ2ikEkNx
C8eHOHSk2kZjfzCrbsfCZgPLOl/H6fQW5bjD4d3jfLNWXUAX2UkewrRbnzB69Av0x8aX3ZcXDGWu
FjsXeWBoNCAIgaPui+EDRcqhyGsmMIh5GUlqoUV6W/UiGOGYNNXVUGhI8VziQZetgzpMLB1VbyA5
u5qxUhxxzEOePSN3nC+3XG+gJcjKpqzMTa+zbWBGwX1WFnzCbXq3g+DaRUhNKtXe53XyHUYMjmui
mFpGAOH0xy7kUy/JVu7bVaMVb51B3hUpPMhOjXuuTfdxYFUGb4MYClMcJJ8Th0hcx9QU6i//jWCy
q6aMDKXF2UzTV5eEx74Jvma0ktYPh4rxJykb2yCfCk9rW89XGQWUbHsz2a0JD9Mi5VSowR9zV3Bc
w9aQ9W2NdBQraLrqB61Y1A0lRUqhE7YSo0D5JBTbVUkN0GJGqkGBfQH9WcEdS9xtVdnbmG1tKg07
qFabKqxXMFQQBzbUqWwSkDEdJAkkQGI+S5sFhCowNs2tTEEjl47WeVQF7Ve0rgEMkB9I8obJqjbb
+qOyI57Ds4sE1DrwJAekIwsgNj+yuE2q72UFVIzuXxkRVNdv0CW4Q4HvjxuQBMJFYidLyA9dRf2L
IpEZxhG5+ZqcpG1uq2fTaB7wn7ZDl15Jd14ZVJpBm3qtIl2S8jdCYtYZKMHx56xnxHDoZ1d7TM6c
Ths1aveDDHWDlYyUW69WSJsqv1vTu4FhRG4fsix5JBF82tIcUmjdevUCtPgUaEAJunjfs+3rYxyW
tAUI8ZfTaF1LTbihmQLYIyXSRPowoRKK7WJnjSPy33zpOIeZZEVY9Arvz6qxMBxQC2ZOtFYli+KQ
HIiy5Y7XkfKZhyD6VudRnVTuNAxkCHFq5zsbCS5qQK6xgAhDzbVGiixeyAzcYeywN3P4eRiY6Lcp
oFdiu5c7bzIr4oq5AYNonmkCyGV91/j+MbM1Ur6go3CTtmaxllUsDv5v2jrekOheqUlr4po2ZFm4
mYVhW1cZHGFVd5iFC6Z3c3+Uc1NS8/Ol/WlF/pVIaLHa0UaGe5QtMkXwCcKM8iexCXzm02Lk5S7+
qB+3lfJU02xDYMWiNhFAhG6ZiEMF5V0WXyJ7FbWylEb9QxsOI27MAPOTETsrgfKfQKRl1lNGlwwj
0RdxvXjQ63DVPCKg4Rma2Ugm2p71S1NjTYjhhuQavSCjY4iMhQqvK6nam4rASlZAoCfDzhlDHBTD
UpFSOrcKMQGiZyBOtnaw0w+bqTrBP0xBMxf6QpBclSlZy7R22kwsm1NDkp5ZSU6dBggxB48xUOlm
terNcpuq5xDHRzECX2n+md1Tmee95n0eN7U2CY7EwgWGcyBbY6PJ0nJywn1F7Z9jJQnI+vLbf6Wy
F72xqpHvGdM/4iiXgaz8qGTWL+KJsSEbttJnu9xAGjHT1agE34oIb4rRu1kUH6KpPKYTwLyB+77y
t5mTunaA2Tv6Q3YV98XV7Kp/UkCCVO9QEcSsc/GqMJ4iKmJv22Qb49nCK7i1C23dod4brLsOcQiG
AREdFrL0wfNRbTlk/SCl9yzeYkuAHiq+2vAttQnOYcaiIOxVwUSEc+UyzlQBRuEdZaqORw8yDkqA
g6TLuyDE891xtI7jJ8fYilv8UNbBQWZN3U7nQHt3ZFfq34Cesu4DYSsH3lBbrzIevjLTIraywHOt
vZTR/OOE3EFSBuIgH/sUqBJbKzW9Kv2fiWYloJ0BlInHetY3OPXRwbxgjXeZaiufv9Y832Sj7yID
dRPjQdbSsr+VUkDg1jFlIG7ycjUFjFsgcgjpVOU5SNnLr+RvpSkxU+ODQU/J37QtweVMcDfwwLYO
jA8+LLg5m0Gt/npJ/QdIY4wH1lMhA1WSGzgsmKzFgtimaVfjm2Ymk0hna86KRajcow8rGUDWEo4U
zutURlZVJ5tpmrc+wz6DWD9qwEDYjje4tGMtPcpIz2yEUl1ZYUOqVuRZoh1WSK0FNQNM/y/WHZTh
5c5mH8KT3vAIpqRLt5icSLXhUX+JCW8wX23Eorsvo9kJ9CLHhteSCTfOPTK+ybIsITok6w5AgaM/
6+SGF77vj9SHNqplaV8Em6g5xGh+YVhMzkbQ6aCDJfu9HI8Fwrsgdht5w/iybrZc1j2ojrMJfsV5
V8unOb2nHcI69LuT/p5qvwbrEXtnGhcrV1wmJpxfUbJsmIfi/eq1C1DISQLcBePrS8F3Z3pYSVkU
QiOBna1wu1ugABJeP2QAqGoo6eo5oWvwKk5FDR+h8Z2O7wkTlPoXNM0Ur5kFKBfRHrSOrBKXd2km
0df/dDDtMDFZ3430heb4BCVA9sB9MmBcAbJN9r6OpY16c52ysYvMcN0Hr6GjDAmPFgwvA+j33da+
hxiVw0pxTsj9NrX1idoBE64KJC112m2gToZrJe929my4MImdciOIZGzRDKwAwzoI9lq6bqUdA3TS
v908LmgI1zp4wM4eiZJ6UH0t9RDZnIQ+hjX3p1RdzegvH66lAekSHhucuFPZLvR0USZgSBdF/SNh
a6/fzHRtyUdKw3T6ZyezlhL8EsAQ0rK0Q58xvCwepNzH6RWVQCxhZelffYEw2c2MnyiiLzoYUF1I
fEO+J9bRGxAU2wbpNEuGyj1g/crYkjaT2Cu989Tygw5WBubol0AWIXsQD13lLyALVn6zpBiGNr3L
FpApOAQEWilKNThiQN7dDJPj8Gcp7nAp6Kus8pQAy1Humf01C9ot6zhW7IDfExShcu+qudfa50R9
NXPo5BO8y4ShByHO1B/BMBbplzwnZYxuxJZfBcCNbSKgUQCVLWPbXyeRfUy7YGtKly71cgUzS6Bf
GKVy1yx9GN6LCkyMc2kHQM3EHWLyJKkrorJaZ+bnoBNkGABty3chk4qEX9QwH5JY6sSNsXS0gAxq
dhRXZXhHINTU2za8k+vBq4Uxr/rO+lWHmbJbtyW+NnAYMNe7s5k/Me1zXeaolzFSBKz5yeBFjc3b
0zC2fy/eMoJ6DE7WfzQ6WKhOIwoTHwWeRtY7jlYmL49aXHhSLFw1jnZm8BwXMNDmWBQvodkxqNt6
UH7YZXMiiBiih65a7eX0TeWnE+FV5L8t4AOqDeliFIDikbKEqReq27jfNvW1Hy549Hb4ukp9zTKl
4xIPO0T8P8A+I2ujQSsG3M8c+oAL7AGgXp1Nj0O/1/jSHRoAUc8OWzydEbEEyKlSuCuA9GQ+qxgf
1Ur7B1lICnZAdpTpNNhPqSMAYoXKKDxLqMASAOe8ODhnS9LgWgA1m16yCaA81uNVYwKm0DdUYnoN
kuvPxxrW5yI94oVEirk28I047ar7CqYfslKi8I/1iS11roy/gohFvOcBYUGXsd6kTHqBqM9PFoqB
VT+fe8XLQd9WKdSF6l+tBqtwROCGbiSg3pcHNg8PfAbd+KlJbz1qmlz/1aYtco4q8jLLzUgnH+2V
TRVWB0el3QKJESgCybfVeECEfVGCvZLfUwxRDeSm8V+cHSr1AAuPhuEIb7Gw/o1M3C1e6PCe9B5O
Vv700DzbzitIPAkTJqPS/k/w/hMX1t4dEKjyxmSp3R5SJFEUWo52QkhdW/2M8wDMD/eBUgnV7Hgc
rVdE6LnCSehlHcgJuCK7zPhK6g+r8LrgLOIPQ/Min6YbzNwdExkexCr9Gnky9TX/KZ9WREpefZz2
9jbMWLakK6Hv4vDQ4cCT9M2AZGFS3qEwNA7LXKhMhODYW0jvVovJmrmarI6eNKtfiU1UMRGhkZpe
GQDDRv4nYwis96NxJGCdZNFx/OnD74ZoA+5O6AW5sx7VJeKzsKc6x6tJisHsSP9kJm4mS4zDOb0S
pSTnn3G2sVsQmULjf++ifdluiAjUY7oiRhlMrIgRtDj+puTCWKubDq2+Cue18r+4aRinLqePoURj
tuHlDLplqrmMrUCqIrQ2A5blyANb6ZwGr7R4L0Jmy2xsunQ6YW0va5y1zA05oJ3gM1S/ZeeRJQAO
5ttoL9iVOk9He0xAKi135j1JIXjMyEvSWzW9ByymLKk7qFG4CuLrHD8U5Vw33XdNaxasRLId46MZ
bOxkDY3f69p37LSopj8S4PPyT6R9pSWaDjq1Onhrig88yphLAKgnGdNdtD/uEGzVej0E73L9JqnR
zlblJe4/HjuHpf+gPQVSzkrnb9HxgeSP8IcleX2Lh35nd/g9x0XdHdL8mxJoZRhfk3jXWa4iMEr/
xaG/YlwC3/NcQTdUIYOX1FnA1n3jPJiqxzbRBCCOXLR5hFBulGH2vH0E3YfRde4wDasmwSUWMj5B
6m1gQYCs1EyPjIMLXyZ8RU5lkpRKFFjsB3tS1ywKCNUNoPrn6DktmqgqQ6NowGc/Afqa0K4k+aa/
JaZ6ZnWRS+fM8CQFBZb2NKNxYelHthbauyX/i3kOExx5mQZTCAUuHOZnaLtYYxe29G0hAwIBo8YP
M93UYtsmFyd+6v4ZPxHqjAQEkPI065Xd7FGbO6yFOo5LDkV2/DLiJTfg5I0AMFWGlzm3tgV2o/0p
fDUMdeCG7tX6LiN3zIw7/EY0t+tpcBZlP+iLxvjjwwvjs07skW66JApQUX3w50aHlqBJBECOf/LT
q+88Ze3aGFtFOfXmpSre0h6srxek7/p0rIDjq6SYEx0ScBzCXkDPQINe5AcJfENFhgCRwTKX80Yd
V4X1zIoPhaIzcOSVDd9SYubIBlklsxkpSsMdDElrEVq7riGSvNrGzZ/UfQ3BFaAFAqsVRG9w/S28
HbczXBQ/ArskHi0Sfpf8MWNy1SNXdg6R8aa3hCIRYx5RKpGziTbtr2YhDP+LxwkNVsm3WG0lKum8
tk5iZKALRC9fSnNyVfeUpSs7ICc7z0JXn9H2vHS4ZuDOItk4arYOcRkz0DpWKMF+ZQR8yWdrwYBi
Nzd9K/2Xw/Y7NLS12ezt4s1khCK75OOVmMtowCgI8egxgtEhbsYD1EhpnWHJyXHmYEepEF/HZz8m
Xps1NAQb2FL6OuTWmJg335vwXX2DO6KbbCsIvDBUYJtYIR9FzV6++Z3SO4iKJtlVyOOY94QEtcSg
+QvcwD9jvO6bo21+G1xK9aUfv1mqL8PxXR+3tu8mDmUo9wRrVGl8RSHrHBrOZS8B72CsZAMcI1Rw
Y6nbdtjLqPRjbY8SwRn+MqgGiOtr0iZYpfmSfIwI1mBajZBsRa8DmXZ0oI5sSmb/EZt1Be09msyg
OkmImkcZa9i4bLUXirIo3MwRFQMz6pz07nze81QFvQE2134zKp5vPgPlI6V/RUfRosHpxV9afU9Y
QBULHA04ERa9zJJbCZZxx6TpqBcXBYpyaFIt8FhMzE1WjfozwIk0UrA18WfPXKVU1yWnEyhlAy5v
vInLh91iCyv2SsGt2VPB6FuL86l/w0Uwkow1vTEWAK+649lj7Zlp15CJXbkxy08TIJ/DrBes0Iei
YGCZ/wkAitg08S6SeTEyhkXFuiq/REzI02nUvanH0t594FGY5WV4WV3wwQGBUHVzIPWC6fawLIF/
+VTxTQa+9CdHq9/Gh5YJaOUh1FiMPAY13EAhTrn/F1P3KSLxLN2ziouGNgp6NseGyW823D7gbAek
jRWQPfpbE0MefRK6OrZIarWXnX2oNLVI9sLyYSl/anGpHWDwxWLOqc5L3C3LGim5+uYz78CKwJaP
gJf0ahLp4vBPLHUz/jfFqYdCPEO60ChPeDU5Qz/ImtajfMX6MpLBS2JqKDgsk2hcJlDHCUSorE1m
v4iPZ15o8tFH1VMb/qUQJq1vNAWYsK72B0wzM/DK5FRNv0FJJUDavL2Mss8EUWvRvIKQ65ufgqbf
mXrqx2AlcYWvlPBed8w3ML143a3gCahWJSKQ1sAQuQsMpAwRgLqVWf/pNVFfW0V9r/EUGw4qwvqU
WavhhDVxOSs4FVD8ADQDrnrgYa2xHzgafVoERhZBuo9ALEz9jzIRHr2SxkNMvBEdDuhL0Pl99BuH
PLJ/efavQMZCRNdW6L/29Bn+M1BIqNI20T6xcnlGGpNjtO752qr5sX5D8mlLN6nA32txo7BIbu5x
99khKNIdFF5Ypo/jeCYwiyRlA1+S5RPx5snIncErc6wo8h/rk0Q6+tKulMhCvNOGdGyqq+nUxrjO
EvLQwfoa4aYti7UTExwLicTE20F3oCi/Jklg/BpMauyvUe6eTexpGJvtcW0GeMJeGkPozNJdk+Oe
P4pzFNyaM30mWLOq4kcP951y6Ft/JVOVRMkqwpucht2RSHKZv5AQewFRbzoC2Wv7vVNc5GDvs9Dw
X8YN9VzTv5sS87ZnApnOGL0spOliU/ulo4qykceZZFA14l7+kD8HxyLsfnK8hMx7wAAeA0Su0FLV
F/1ICzjB3Ng+c9ElyMO0m/koi0H+VMzfuKARZk2zNLqXVfxUxkOLtwAEl2a7K3gtVciAd2M6QYp3
Yia8R4W1gK9Thsxfscbde7e6rzj6ImsjxBqsdZ6Re8jOQBHxyrNItoZXn8Ao2Mohx7qr2MvC8vr0
aAxL9sk1gz5jyyU+mXhOII4gBhQcpjwdY76lX8UDODqrtr4Z9rgoh8+J+4lPT+agFkdY0TUKWcFC
1rzT4pG2Ihisqx1jtR2RrB6YR9RzCyf0RHFFnMpE10z3U3Typbcw/5A6j0maLu5hilEq++wSVhB3
WUbruCadAGakhXq10j1fv9j6qVNcyExRcq3HG2uxLsJT3vwKBHYdBsxx9jZxQMZdRKrKhkrcUE+i
PozNr1KITcXtDt5rNZEqmn/NB6BIMdRHDPTKVz7b0xlhauU89KSxTT+t8LtQxM4svm1GrNjb7I4V
xDK3LhnNC0YwMhXZqnNBIceoPMk+lC3zvk3aH+OWkHDSHIhuI5kRpXH7BYEBZdk2Tn//L9qeiv0I
8Q3qjK9XKcbMmjPX4WgyUVCD4Wq5uLucXj1+6RpmptMMne/5esIQV+0inPMx/hEFjrLoSNyvlm6c
/FJL545jmlSVjoNmPKgkBxMiYBsc9zvVJDpuFxk7QjH7H+g9bfE7qYBl4OUB3kDXCCYcNQIqYPEa
2UqEP9P4YyEMaCkm0/KgaohSB8KZ2Hm2LFN5ZXkq13V+segwY+MnYFYtx1gGX6O4iPreZ5taQRK5
8bVr5qCEwDieawsphqbELSjQuoJyQAOUr7oBtSmZig3iBuxmFWbL3zbA43o3go6fHhzB3OIx1ZAg
Xcm1TDZDcIS5EjF+xwnmTN1RebFdErx87W4m0KJiofPBoWqi2mWpkKWe/jvvKzQ78mamZjehBwKH
8hAmJsmlLvYsEnpI5ZzO7btRHwHah9OWMLvCfiXtDs41CiZAVSWdcjoAUtcW8gX3F8+FfWFX2TYH
MFQjKVlae+qkP0s7RS/Jx1WD1alCGsM6NAamkLA2L2rumhOMLrISXBxoNFZ2zXW3mBGKtgb4cJE/
SKWFGRcthcIuZ+7wiDlFZdCw4VlQgtnVhmUqDk1EKvMvqNVXkd5zeXb24XBwG+nDHIgPWoc2fQbM
+JGHZlqRCZYhMOCehPAmBYi3f0vDDYZ9UIeocQfuGVcxifrAAH73hY0LCaz2l67di2E9sifAGKgz
uMayhHoKpaBMVkXOe4EyaTEeY/tBagk1xIrgVb18ouAh26NOPnNsUTCFalj9wpsSOhA45WvNQdmt
0SGcWlrWUyC8pruCCaGaORIlW/ACZTf2dNJgwNumDWEvrXhRuC14fcLxEFqfsfYV6m/19G+Qbk7/
rRYb5rgtimw2m04Lf1y32LVyRlSfinoPG58B05I1AAM/xLdeXe5Nw8CJAa3urLMlM6JdhpsXs49B
WrCNd9lS7w478KjYMsAgeBVKDP/iH+WVPGcDoFvGzr8W0U6etHuLQlJRZpJ7tcBks1CVfQrTJvnJ
MeXKHqW2gn58Z90txD+9Pm7Cf3J3LJtTzgbQL3817L8dA1KacJkNsoZQeB3or95fULam+g8f17rl
dTLtf3An4gkbcF+gHr9yiWDfn5R93z7jFmc8XwDaPmgjzUf9JapLlJ4Gcc6mbx2Bg8amq8CysgsZ
rlh7o7yODoZRbuOYnRBql25fo1Nh9KFhM7wU+s22Kc2qjWrsitr14Yg0bHO7TVBcuvC7AxhcTgAu
286FoLW2IbBn/Y8hNjg3OptkbvkQo8mCCUaYFxMMkNhZ9GjI8E3SP33Yl/IhTPi0nI9y3DaRjaYe
X/9ZLt7rvHCBcKCil21ujG3EO5f3G9LcoatcRLweEI4kCogL8j/5EZzkJIEWpPPRtzYZyrRjyW1U
MNAYZ/0nVnIUnFe523UTAYrpPiXNyy944w6CDYW8TSeicLiOBvXaKxf6uUJcIpxcjNGXJh2UetJ8
zxauJTTSo/ql5DwwdGPVgoyXU4VzJ0+uxJFYYO4gpZCKKQQUkjavnFMGaWZa/qm9izhNpQMfOeTb
unZJn140OIBi0n30cImKuiF1K+XvRodA+HmBLli8UTTJ7G39/295l/ev1dj0KVwX3GL1PP0vWJPV
xjU1Vo1s78PhK4X50AEfzqklW5R+NeruZzc8wHZ4DgEvurwUhgswFfThj9x9G8Yjta4mylWkb9RL
zMaqN+CVWnlhRdLNfLQl++iWYFLiNiYzWhH4vk4Fgwr0FrUPhzI84mnaCNKCzSj98quDkdwT8FOM
mSvOP6rFD/Qr2MkjaDTYyGzS6qiH6g3T7g7QNNdF8GfivnRCHNEB47MjYTUkq1jTd82wIvH3Sven
/1jjWTE9U3XrFA8Dn8ov/NsRmGUi1jGq4/FK8acxbNEfZnWoBU/72uxY45/NaqNoPa5pt8nULTAS
Wk4viDH1IePOK7Fx4ETWU/VAlwS2YIy0FTfiQBhgXHP9VRGOWs7ycRlnX028nwuRMKVe75VFpu76
+DPO1jFtIKcPATij/iJP05jVbjt+vJqyzdC3Mkq4LTGcNSQAzT4M72QEGdrSMQ7sh/zu204uQGwM
C/RTfBf2WSleLO8Qy+rmuZcBeKEZo8fgK9g76aXqbmpO3J3H+qhINNfuLgy4NXvPR+xHN9u4VQhf
Q8yvU7Oz5IsknzpufcQ/7G5spnWq+NcrGCpQi6EeD4pjHwDVjgGvtmezPgmG7Ep9jtrjCOSrY9BA
BpU8n0lktzJEm+/YRRNtGTObNtUMgg/4dQpBZMaHahQM3QB5sPeoxJsCBlWY/1hUohkjn3BL5qGH
pYLFIclVxOLucxvWxqtpj3juYVmxhHkvYGlDn1roBl/tVdIujoU3jRFUrl/M7mok14AqQVXv+ntp
PKf+i5wjlXBKepj8FiaPeTHrY83Uf/Rg7TdumH9Hir/JDCDIxVs5vMLs1hOYR9KhSQO5bcr76POE
u4VDNl2PJXkxhZgbyPqlGWZJLaEgRgXVX3wG2pk7tSwy0RYkW5/pq30Vyl4aj73Dgfasdd2b4ZQV
YMiEov8nthm7KF6S/SaydmwM5l6M/1HEH2Jtjq7pXWWC14/L0tdpne0cHWTu1ZSHpQ4J8m8eq6jj
hoADbE8JnwNnR3Kx+lusrEb5EunnQjmAC6OYi4nxZbmSakgaSYdolrH2gTLa11ZlB+TnN7W9lKEv
JU2LOlxnpFPw6CvFGxGdUFm3dXjIqK1D0AVVHS10/2Earj0ta3SQdfTucOqM49XIfvCoG703IXdj
O4qqXi3OrP3LPERc/kpzEofWPjUS53PNtTG7d06Z8g2jAe9l0EIjOnY/kzIuHHPa6QXh5LP398W/
2dSQEGroDya6iQy1BJ5vPPA2k+zoA30Kzz+wTtt/hs5e5gvitgjhcMR/xXxE8ZZX8W+af/KhshfO
gs+GMRx0FXvWEhRACtOD+jvmbGS5idCPamg7ZZbNT5Nu1FfZdrFiwLnE5GFn8YbpTNOuUEStkeMK
P5T0xZMphjVBJRZe43LjmDeJgWWl7styLfPS1fhWc3WDj09ggIzJzBDzKPQw+b8UIuCkGRIttXxT
CnSNK9TYo8Ttx+A5AJLQduVG62mfnlbxT6tNQgV+ZOYbA6OI/ou3DaqFpv+xcyjTvZ0hdUCkwZu6
Z3DlxKBdP9CN0K/Bys2Y++WkRewc1iF404SKWpvhKvExGsCNe42TGWiw4pzbluF0RwwXN2HnsntQ
X2Hd7B3nU0meM90sUcD92vFyPIXhuaDfllKHWVkJbrl1K/kcVe1qKH5bBAPKSrO2MRzkSXnLUBaS
cryUpldsvuLhAtXFqbwMlEz9amLKx/waNgxhxS7SgbAWnzLriYxYDrNpDg2Ww9g4VNauKCLWSvdK
EKar0bDId4vdcfzSwgdealtmyX6qJbGy5HMxoZ+6IQ1wKlyvF9/w2rnPUC+QRal4D3L0GDiabJP+
Y3D1YlyzE7RhjOV0RUhvaXnfIuulMo0bgScSNjD2rhW/ycHJwXZTlr8VwTB8AswJ/D18AX6XaXPw
wLFsqT8ZwuVLKPibKL6F+OTS7t1iP+MjdzFfNlpFZMTYKblgBcWO+JSCq1qe9PJlD1cxeoW97U9x
eqSBARHSR97E/ZT/ZWipcrHFz8iUs09X6nRNG8ry1pVx8IBTFjvWW0m9UZ/ozjRzM5nrJr/pg5sq
NPvuoLEqqBk8I7XMu68URUqQ3clJxdV+zcwzaypGlR0rjl02AMRdBcMVooI6bPX20befKqDy8EsV
Jz/ZaEyug/LZGw7T4mnJReEaer019ctgPmRAELLzlQuMCTeRUkwMrjEyvsbzstQJD6Vcq/5GitvC
fibFSRD8MGy14Sf1N/9xdF67jSNbFP0iAgzF9GpJVM6WHF6IdmLOxfj1szjAfRjgdrttmaw6Ye+1
Z3OKOVpLLdqMw6+L9y5DEMq/gN/GPOUDyDPOZqJ1dLzSSfCF8oIIhsFCYLSm/FVchN/9zUiRvBM6
ifvHaLZ5+IUSNrJvydzerAEW+OI0UFjzAcfxX919oa9K8u085wyy4wBghKlRaHvlQP+NxxS/aJee
c+dV7a8+n22GkF8gx1+hZWW7w4an2wa9hwfGJ7rWPEpWczEz5Rr6PUb4T0lrGmJ96IiuVcCBhOkl
QukPXVUU7w4k42wF5s/p1yju2/hmB3usf1H5pdjfJktsBIOs+gXHdROtQ2Loo4WIN7q4jxOFo0Q/
8CoiLL9e+1ES36BfBnTEEmWJOt9sLcFIXh9cKzjaGOWMHyPBY4WalQE4+hEaxDa9N+GxazlC3KXq
35lhCLsiQ/WWoc4psX95WbTB7Tg0l076Szc/jZaBdf8PLdS66UtUXM2iFe4GDvuyY9Q/JTdnlqk3
n2L2S30a1Ty2JUAuYXztC+7wn7p9lg5waIfvn1aWZc3LSAFuUMAkVFEZ341U1Tu5tcMhr8kZZFj2
ESQfPSVHFV0Umy0qeY8F0EAGjyG9c6l91Dc9YCn8bO5pjCaZ/AheUnpOLj/Reop6aIdPRSk2XAEU
8yqHilzTNEMZqf1fnSmSvZDGyZp4vje1BZPCG7+iaaOHlPjTJ0wVhb19P3wJ6xGCVyK6gAivF8c+
K8rBGZ5zYMq4jrqVYnojXG7cIuI+FXtmpKPYNPwgxnfUf3cgS+YY8LTf9+Iji7fa+O7DH2nEMdBI
+r7QCCn4pHpsQSjHnGeBkLI6z0bs7K/5qPJhUaMAY4Glt3cDdUjJI0jTlUaryToK6zQau8R+z8h2
LjZoupErGA9mtH4OyXuJe4MiFnjTi42ufOK9dOa81WfOltTmtp+c1cTzauUQsNhZwUBRbMwFTAXe
kvpV2Azh/k0pCAj/z8gOqrkXCBOwRHeoCMMHvjBjeOrGPk+pRXkECHCgma5ruN1HkxcjsTxn/nX+
GMWhmedxzR4nZRreDKxgOoXLQIWTsFgcg9tQ3cvEpID952RnrSDJdh6zrpN2h8QEA3AGI7kNdoPx
qfUwDbOl9aUibIazIsdzjIGxSN/D/Ct2r2axE++BXLgwK5kgw2gTuGkZB2gZemdEhjqfJ4VlPYQv
YBMC66bKmZyFTivlgqYz9vV934W7DpxczFlLOI2GIHFW18+eRRm0y1bdjIanQDUrngV6y1FcTXwB
Map/PV9l+V7BoQW5QSz0L13faLRxqX9OkP/mypm+MUOprcywsu+qXbLzHnPqAkR8rBrOLhiynshT
AlTJBH+HwWR/yvCaTippYEA30XGBWSKCqu0zzxm7RTDtJ/WgdT+VciORONIPfKwosNtxjevjpf6n
zPuPDu0sgz9Gmy0PgoNtzYyWTvWd+Surp8IJfpVh1Ysfhsep75lAHAyNnosOJ9S+y8p9sZDctAwg
xHuiL6qQucIj5YpAfu5hItCOIgcK9hgNNDTl01beOjALaXBzmgtWMQaRZvcKo7gJnoltM+CkgWg3
A8oGrYfUgBMucJcBXxmZ4HwGrhTc3J3xz27uecu3nh675AgerMc9nvo7o/rD1WmpX864FKTp4vLS
W09TCOKefH6TP0N7BtfYdc8ONO3gvg6UZYr+Genl2kqvI2Y7iSo35FshLGKRMNrSZgrfLFdkj+nG
OHqWarAu4nyl6g/pb2Y+lL0S0/vILLNBt9hSvRaHfPBcE4tHdtbhytgbUe8IPuME39vJPhQn9kb4
+L4qosQmgzUxUS+TdqEDtMSxaI89wdnZLimXirUK8P+qe/yGovhsGGQmziM07077B9ihtC9DcUee
yGFQZQeu5DrmNV6NNeXzpa34O2xaIfyQeQv/ddlUmzw8VLznTZYtQ/0m0JbDGZwvojLcjPKeyzt6
dUCdh6rayn9cq5xDJQlG6SMI6WpeUg0K8xJtSGbfuuHKEN+ZgNffMv3IFdV/WDqqvTcwVIvqzoqZ
lQYrzIg7rCAzg9OG4AQs53KD6EkQyqLfuuKufWbJTbbdQr7lbDpVPlXSQD40h7u1JflQTVYasV0c
x6jso+iOgqjg52WUw34cfa9zN+nN5syHBqF2gqNVR12eQj7KXWOP/Y4H+8M6qO46r84tsvkouPvt
1teWub1PpbyALVtGTIyiACYiXGFywFp03DqL4TV27UowkJq8WZc/Pms7QGp9w8+sppQ9XlKvuJDK
dhU9Oqe7w05dMprJJ7Zr8QkMLuw5v/uF/dDUpKNE6AbJ2DKOynQ1WwBj2U1trwPsTX9vpl8J0JN0
+C3MS1JyRzNKqj0HAQ1QXkJNaxai3SUJP/zxXSJh50B6j8LfWiAydfbA7UoSi91hWZXuWqH0Uz4o
EZz5qsTmCzU1o3BRWexQCuKpL5DYYIhl4511r0G/TZ9hhCZWCCBlV9RHNMcKkln0YQPcV9Q2tfk2
wu7oUPa67u+Q7ya2GI7/06vvuj6uAgjxVvtBozyWYDYd5CUQokK0GIIhVBpxrsY7xVx1DwsuKV7u
cIdLiKFtmS653Esodih+Nab5DrG7q376Ylxvdj8aioqB/G0mrYdE2+XWoaI8HMxHn+xHZTPwC9JH
6GAaG5DC3HLMTGZyTXLG4NqCdw9cvMFPF8q3nsQ/KSlobUhQd2EcS9ZV9VWZjiCNFjTVGEs4BfPQ
s8C3wFQi7ttXVx2fwSyWFqsYXHFTHnnkcvaGjH0K+zejzGKKAN2osbhC+q/GPg/pSRDW1cYlRzcJ
OkCO9X+jDQeF8btEMZcd9fLFpvIaUcMiTajWPOAiPpnqNqD3J5uSphyCQvXCzKexPrVHFH+j61bU
VWwu1ODdqD+q+FcARFbJpZ3mBaAun2W1c2G6lq86NzIGf7kXw4VfMlQF4Z5m2knPvp7EcRr+ihFc
xnS4/ikNeJ17HcEIMHN3YzXoORELbjpwWHAP1b1vkrWHGq1ZStRQnPbMF2bJBbp/zpeS9yAdkB50
Tywqyzq5J9bkWR1pIYN86NYXZjZvMnEkgYYNFoq4CXTQopAvowKUf0DKxp/NdcH2n3+OeXmU+Yiq
i3cbMQP5SZfKKRcFHOuOfHSSb1pTXQv9ntXvsVJvTfnEn11HH35ucmehNrWvnf3RRrg4mUkZ3X1k
HptSRre+tp6QC2jxqW3+CDdcNYjqdAoDVIJDMG6MWKDFDi8VAeY1H7/L4BA8adgsFEAVJcJEQXmW
mJ9Jtm2LS10fA6wHEXRiI84fKfZ/FwNepXmKf0nRPxrZKqIAd+HsjKR1p7rFXGmWNzNqEc8BxDpJ
l4seqByR98tQ6i8CtkrbkYToVezdVAJj0ZF20JCwhXmT/zeSrxb+cyHCsSpkY9scJMFaaXPPiJgI
OBUd0xsCL2ZmCxD4pWfdiOMBZhIxOuhXHPbQU2yxx2IxhPmvJxEXsCf9w4ZYqW03kVLlrxzCFCom
GLHkDKPHwdu0ED06CsYsBnlYbpWsR/ETWRZlh47+Bd3i6NUjqxJrwvnCxGWJuzJnyyfGCNUiLn+s
U4xQBzgKFj5Yl+pHh0YKfJ1H6IiNbBUj78qHN4JjNlN8GyL2qlwcCfofDAaIq7GO6eZC17Dmk4km
7PYVPugZmdlOGC4CzBR9a/Ol+TAP6iZ5YV0Rx9uMEJTR9ZrZmP8Ixt/WuWKwwmF59WvOQTa38MlE
fnWVD8X/lzkHWIuLYXx0/jXVPkT1UQPOozuYTnl+CuNPXb+WBFgGvHA1t944sIJkuUI5AqVghJEV
cv4wM6z0jCv3Dd/0ItZe1fQu5OcUv2vusWGNNjpPFbUOK8+YVbdZ+YsAzOeLzpxa53wMubfIjGR/
yMhlmpxTNlTrkKlX1BxnD36pouKqf5PYuY+zSjYkmTGLvt2SmhFGYU5XDTHhpdbOKgE0zrVP25e+
n28w0B4gOhN5Dp1yT+yoG77HiOV1A92hQkRTyFegNuiyeJMyM+zwiZEJt8gYNOqo+yzsF6VpABeZ
f6H9U8XX73bcM3qxGhRlxV4BTDeraEsywaRvqcSGUAcuDA25+HdXsyJrZMCJbRyKvmJxW/1JQHM2
TwWoMi5qoOpGBMKqWlVtvYHivYoQKg4dRU3kI83cmPWxjwXBbcldq79jkh1TEonq+q2SAVFAN+JC
TLnph52fl+dIJHh1nBeV5VRl0Lx244owasY5n8X8rc8fRtOuRtfiLsjZhVsuitW5rQLcEjHA0Hel
bvKLkEBhZfeXGfGpMbVfBTVT2P8vUFm0zC4V59WwzuQXgKPhgoEZYhoS4emAl7pdpqgRmJpaLjY6
j2svlLjvWHzEgKP06AdnBGBNaqYQffpWmHudzQGSVF9cffvd6Q4i5rjt16JJ99W7Tm0zsUguML5K
21wEyafd/W/WIs5bAd1zJLa7QkLYNQYgY9JaktiLqNx6JXzxaXom4ABugymxv2cJF8QmY5pmOewL
J2KQBMUfa81Do8294VVYl6h32RkDx4Ok169dNDRdtsjEd1H8TGqC+3+CQejVbJab8gs140mJ30PU
58qHQ0lHfVY7XovGF/1nFCAsYim61Woes30pQQIZO1WSnaQf1eCfyr66RKWiLhjSXUrDPI9m9sxZ
1dGIiHzXgr9PkeNNGlmiycEMxZyLsFDRBDrYduzi2y5Hrx3+wMwkmCNqBGqMY9jrz6B546SIdafu
HMvYJ7mN4aqncjf4Zc90MMAB1GRODbFyuGnWNzFtE/IemPb4Xxr5ZaC7IdyWVf0OcIvB6HDo77E+
Y1hfpMHwzSTXdxOwuAvx/ix5CQj5Cb/t8UKBrCtvsYORiBGIgyom7R5lBe1BfRRJDGyMWgtW7pzw
xATAzw5Z/+rqCcY8SnOEKPqy4Glq+CVo0XvlcJ2QeN7nCGUdaKFenH4hfg7aW1deRQW8j585XTjI
AbDIvUgbOzxabcHGnHnk0tBA7S979x05QZwbS4ON6DrwH44CNFBfqpzfitN5sLZfYoZbcFRClhUc
WYmzzCFRhdtE24amBfb4OfiIz6B0srViHfMjeNYr/AiF3XgmFklSOvmXRiD+TP6G5O5adJ89n9Yd
9WvNf1X+RqgXddxn9W74y0D2OaOyqJCLzL0sWzatuZBhifqD+KtDkaNBv0wTkg72aj6SmhNNU9xt
NAxDHYO/IWJqIE9J/yPMChgxxoG9rZMjrfHdfhcle+mZW5ZSsfZezVBLZAOYuCUIScxQtmm/BJin
UnVa2U63TjTqKaKEMziDqCmb1Qhe38ceMJNEOnOD/C1DGhioxdbWHxHS/SEtlvNXyRimFBIfU3yX
UAKDdSWPY7tTHOZJ2+yRK29t8DV7DPhfhaDLWNX+LoOZ1YCGmV6VyEPKGbD7MXgErvh0nPJmR2gn
4ZrXxDpq8woQrJYB6ErHyjEiRyKL74q58+ijVinYf4yMoxM63jyoTlMyL3ThmTaj6qGG8kJs9yne
AyLt/o00AbJrt9JNcaoza9IYxobplneKfE6TSWV1CYp2jegy5dEIiNjbM8UdxXrOKAAgRzJVD0Tn
jGkpNLyc/A7VI+DLTbbpsLLSS0qKYnCggSDoYRYiYxQPCPjsmLfjbiSI1UGTyQxzWJoM7iVgzde2
XMN8MZM1xCZsIyMLmHIz6p5uoNt4Kjjd73p1LvRFibcnJ1XGjxO4PXeu0HZCFfHFv9M18YfK9jVQ
vYFFCztgfC8oM1xSoBvjq8BFWsqz1W7r/C7RBAy/DbV2XXEZNW8Eur3QLRI/kJpzgsZ3x4R9qCdu
C5I7ZHFMWeQ3HNiq/T9edDQ+JvXcNOwp9LUeuAe6aSZ0grNiCtdCRMuqntbo1XE3GIOCQuap0wIl
8dsYd15RX4OULVKwLcnZStjOQuvNVH89mFQO50DHtt9zlQxMdfC6ypvK2lkQW8wHqPOBCbI72Yxn
jIsfZfc3gbhtYITjeCcm59QNK2neK0T+0nk6ak35fUmCg4yONnWgrrgU2IfQOLvyYtqsV9S9mz8H
O12OdNJW+WFoUFZVQrcxt+KErArwimngzeCVIT1mxrU2/kLWEor2LGecfb9zsTya2T/RZszgcgTc
R2KbicCODTox/kRDElb5LysJboPLQLl0ctRrSkob9u3orUg2pBkxhUHIuxnjcseUTvMvBXqIFDuV
Yv+4HBIjzWTd3OvWM0AL4wABZo7iBrIYCMfX2PbaJljmYXIvyHLTLkN0DKcPRAORO0/UpVmTTyaW
gU1yqfvejtfAPFVU4XDkvSnfwGPBzGSYOPSQqs4KPR/feka2/NvEjKPlxWOmjpc6IF81WSmW9FBv
dpAIIqbgfk5xjHcLlZmmI/mAZa3/aeBp4t7BvbnWym0Usp0Pgp0aXcL+O0H1r5c6JUW8dkw2CMqb
5CDXsLRawezlRAowM6jZfLTxWU0pfD2cZtsuOk3+zanvNpEQVo7qZ/C04szADHIyCk/aWcmK+ysQ
8xwJbjoSj99IX6ZEJflvVn/scqRDCIJMF6gYSvVY3JR317WWbvARE+VZ8a4IZYFOi4g2S2DbXFQs
/HK2FOEms3c25N1C0/eBwgLbpLHg3Y6vjvaagGyApONJZSLsWXppA7ir1pghA5lEgGczmNWMel3F
NSu2H4dGCJf+i41ogd91IvGg8oHXuEowM3AnobldAdux0KhaHwKETzRsfWtX+W/DsBeV8sv+/J43
OatoC589lwjRDyrZqAFHAQFrG8vxOV8ggBXI4BV+aB2/troNkx8t+mhZoQ32uG37XV73NKGdR+Dm
utPZS1DLR/guegaDJakTRQaVu82az1iJMD+5yzS6lK4DcdC0kaYzodKsbuPo7nZ+esvPhtkAyeVo
lUumY9NDdWi81Y7Y6uxtYjesJ/9ahDUlFp4MFYzIqTeQYqQ+irfS/XW6Yzy0bAkxsWkhKxx3hbjz
X8QYztfCgzTQlQUM+Hzov3V3nOSIsgQoPxPxFmNFYJJhBpzGd7mpjKHZ99b/3Sp5gPRigW8tbfrB
llwtJa8R1+OjaYZmXaE/sXR86ty8HXteyq5ENO853CT8AcPWIRpN1wRYAhwdA9/GZL2kol6X09Ni
zku5HLxOyGJcEoI0HdY1JSLyxpg5vqHjguNJS41mhwBmaTfWJppgIkG3q6SNXnqejTyiCVR3aK8C
k0hR/N96t6zVuzmEK0IKaeWfA4+/znSwIyqOQDRp/UJgANYRHfOETPSYbU2W93+Y4BinNT7LLbKj
he2NRYr9xB69wDI+TRytKZso564UzGTTdY/VNOPwSFDc+wF8TJw+cmD+COLYQPAfObza9pZ2jOqc
tSvGFZ+PGTPcwpYcRU39rqBJq7GGt/7Obr+4twLELwUGhjQnwc1WnxH7L8BouCrs1UQQPFpznyxb
RZTXfDIIl67ecNZmo/yuLOj+QwHNoMCeRM4gosgk8peK/DeqgDaEcQh4O3NnVg8H25SDpjAzOkNM
DzyyVdV7oWQ+z64i5jrveGiKGo94sJXM0Hv5L2svhAedSRZfEIv9YmP6dpFZmfV4yq3nDFlQ3UOK
jqCffEy77cJJEbrJBN6TS8CEQOoRuOHJYrthV9/8wWtbGFt1+uwKDJ3Mp+rMk6TTucX4wGjAWief
acarCKGRrzGyxImc1O7eyfYqCDOrctdtGp2rjllbpnw69ai/dEBr7X8h69EAL2bGACs2FgbYWiVG
VJ8XXoIp3e02Vn7oUFQM2daI26XDq6xOmwDd9lgcFaQjLsM7HZRz3n+XdO4jGhutw+kNIJzLnJ9d
rFr9DH/Pm2oMviQx2BCf6xT8dXGXKCT8+eMd+CcSlOnmiIBjbJGPn0oE6USZv8SuuovVjCSZeJHr
2S6dmK6gFUU/VbQPPoYteXdwrrhMUBcYWrBWsgPBN4zXYJmX1YQlZqZytsso1Q5VHZ7rEfcPNpkW
UqdlyY3WM/01c0re+kJI5Eaf7bx6esvsYVNiEBGIGgsWt7q8WVyPrkaz29HdV2FJ5JhCUv1fNqbj
S9125ygkEROOnKu6tHBruEVLt8mWdBZrxaBKohP12RdRW3Ut67GQStJ8+FgL/YZTNHK6pVYZB/r/
1yRkWu9Adji20KkpopYu4oe8LRcGbaqCpSAj/2ZsodfCdbMMsLDSWSoG3HYMV4CXWhjXhqFsFTrf
lgPkafTrVne/eppUn2c5FtrfxG6Mu4Ntq1g4urlkZ475ZqFi4S4M2gMjeY/N8hnSZGosdmWmM7Po
PIkVB+XlS9f92jD8porCOaygRTDXD6yz1sfLAdl3ilAHirM3O7OZ43lG0LP7pH7Q1jLbtYW1MuNX
m7G+QgpjOv6YEXRe43us0H38Mx1wNC3UayM+uqiaFTt9DNbwMSpHhH2DjvbRSUl3gyLZrXO1fJIq
gqy973EyiuC7GJN9F7izPnaZl+WrZb/KwoSM0wDHLgJIGDB+5NWtH7ZztI0C+danWxOJNeA5DGB1
S+dayv5qIvb2ubIb7mEDrV37bNBYEYiSwLvOHr1t76PA3WRGgyyAUy0bz6Hi/oxVBD0PafKAJKYO
cS7eWxezZkHdC9yJcGDdRC6pz1aqe9EpzLbNXSTtTR/7bNJRNlTg40h6wLyLMl/i1Itoe8QPvNZF
EdO6zqIGrkdY1MKM6XDfdeM9YTqlJ1+tzag9Nn/Jl6V70gDbsOwMMPVFzSYZydOTIZGsMf3DWeO5
b1vgC7g7iuDfhJjXD9qRDU2Nvxw0Ulje9BzLjWIuUYzg58/zb2blQ0VeZPZTu863G80SLkJbtH4p
WCayKmBf664KhmsjFra+QVGNA81qFYJGzq1d87veKKh9DV4egzFF0ee3dM779CnXyNrr+mfJUVl1
nMFn1pgq67fQuIOVr9xDaVK51A8Xd1BM9xLujRZhDIEAhWD+/BFjDzcCnwgS+mC231EbsA47uva8
1Z71RT2q59+x+qoFWNXgkiWIgXuswJzXczRGMYKqbsGDEAakMakbbA/WPe1+TOcLRKOKnFWvG3cF
PsaEgApO97JjW5vhV7O4l/0MrKcfbSa22eG8/OXBaPid1WD91Eh9+JgCWl2FrN4j7BWbmOgxpbIP
UxTvYBYSLDa/3OR7g349Zw3hHz5HZYymXuDYC1wwZ1wlbtB52iyxRZTDnt34bYz2Bcdo5darqXA+
umTIGGfZayo/wuASlqzQO4lBs2BNo1F1zesQMixg8DvZqIJ4GHWMskN4a9iu8xd5Lr9In9pGEhY4
zzUTWQzzOwcCUS2BnKvvgr6w0Zc9am+zIj87h51zr8kiabAalhiRKtnBvrRfyvxrMnG1Mt5tDBe3
G8loZeNZeBfsDMK+s4txIGqsh4as8mo80WpWb0czpmWNVgqL7VLfp+PVD+S+IVI5q9WjgT1DFOki
M49+mm0iYtKh830andxljgEEoyUedZfMWXTmrVR1VoHoUhnQ6F32p7BVTFSFmwciejanC+8b3rPK
ROSFHEnHEdMzdowSsemDfFt36OeNcZ0hmSQ3ZpVQ71lIGnUnWpcNZK26+hw7+y21RkRa3wUTSA14
re3ri1h+ZIVxjE3WzxxWqStvRJYvDbbeba2z9pxOAN1eIgYUlQoLoS9Osyo+AbJXMHAAWXeD+EEQ
zqtj0iRLtolSW3KZEhxs7HWn9cAK1MVl0Ns5d+Rnzk8eqGdr9TbE7UWj5sknm6JOrmvX2pLI/SLS
6iHDnr7iDe8e+NV0ZVO1FFW10kS3HSlOXOlDTnvOUjOFqtAhclGnuuuwrSVlsO2tcS9UZ112+bqa
ux6YdZTzpMSQIeDwdrAjJ6E4BrOeJ+o73RaqFNWLERaqffQaBc8g086miwyYmZ4cSVm6pmgBKurD
bLz5KlE5eKjwuW5dBdwZZ9fIgRbj+st9/aljs2U/EbXkf7Iv04mDJeDPy5PC8/9nhporil5e9G4t
ShQWPhG6U3GOGWyJeuXwipXKvza7CCsGHM2WiozTPgIMgjNwVE9Vwziwzv6GZPJKmiWp+Xs3jNZO
mp/7Ot9VwBkcPu6AA6IEc5TX7yhO6QbkjQ8/RiMlEM117XQTxaETlCBOxO6aokqBQuY01Iq5e5KB
f/Tt5Gy3zjId6NtIRawwu7LtiZN6PVSGF5NamOqxJxCtuonq6Zq9CyIwarTBKgMBjZsEE7yt6keA
s0XzKigk3EccYR/1LSREZDmUND013+YPyxxHjxY9PvwG2RYrxMVQFecep2YAkCf3SWxga+gLVgMU
xTbbja3F8qAsB7SC+Pdp11VbJbKkWOfNzkHPmmKyKmFmmbjdgXxAOl77cGksGx5L/hbSoEZ1wlXP
qIj7KS+TvUMylV0HRwpJFHX+KcLsIrp8FUbsq5Rgo432ppHlqqQuB7aPXLe5SV951LhvJVuBAQP0
xKhkzDiL/XbFor/vmIWoIZw5beXDT1HznneYrezK4P8hFmxhG+kmFMxVen9XkndkWZCa+KYsgZXs
aUkyHJB+8hkkGu8IvrsSHbmDGVV8+9UnGYJ+/KYxccgDdemCYsiBS7nFhspoHfnTm2uRbxX23J30
QVi9TeOrBhQWss3v1dcsXyYqOj/4hJ2oFv1Ecehbl8lUGBEQTWMC/0HBMWtF7JEhVw6OywBG7PZe
y+DV74IPSdpmkqFrzGpeBaTOsCF84B81wgrkBhsxIWRPKcXw64g43ZuW+2OIr6Sgqg6Uu2tYx14b
1r0xYE7XViOl/xAqr4pLMIWUR+n/teNPFi0ll2MczPWRtrddBQbaZ2M+4sldBepvb/0qpn9T6S/m
eX1T/RlWvwiQSQypyjzW2FUOfU5ar0DwLQ2cJipzgowfVTeuOmzyIWNzTDuZcERg41XY4UJ1A7LX
ootrIBCz78P6IyrAmkiT6mlDM/RqhS6GMKy7TIkbN6WT95dJA7TC6ad3G7lTh2m01aLjiBOmDId1
qDDYrMROM+S2TMO9yV51qB+iObUDmx+VMaDvCxzZrFGxO1iQhvBYnXDgbTRVQbrhXmEFwtnGXEkp
jqJhk4nuELA7dhI8CxHGWd3BTJSTkeJvbbQemopktM35S2mzqtP63zQOW5vJitNVa2tCk2a3XBd8
2iPZCoAQAKIfxq562k66i53pGujM0OxoK7CBF1CYO5V55RTtO3TT6kjcqgWSwUrWsJjXw/AWOOMr
RR8TUnWVuBBrDaQQooADEZk5+oUUB7qzc2HNqJjfAyyYrU9+RlGDWRwYBAWoUlnOIkjWEw3wfXMb
rVNLz5yS1Kv6+V8DOf2liI1rwJKvJbykYdKZTtU6L9VLgsShdXViUb+j4MGWfG0r2CUgOzZVjfp3
3j3AmuksaHLGvuZPKw3WUXBirDn3kpWL4IzoEfn2A5SVUENSnpyaMnrlpT+NU/jmmAn3hG7li0F7
akzl9erJsGljF8BXEUSV7KgyxFpK9VMQ+kOg8wZ47+9YrmFweyEiv1B+0AlSvQYvFPoYi5CZnvuQ
UtuwUMTkoIzw1OIySiHex/a+0L6rYFtzN/LM7c3RedVIZK8BRGcDn8AcZ0iX4E/TvnOHH5kwsMfe
lpDPEpJLqQWckiB8R+oWx/yUZbQu2AyPBc7WgcWS9jJH4jQ2txF6vjCufvKB/E6LpittUm/Ed6Ay
pO5C6hGOHweYnGb99YyPlDE4+nARakgHZaTdVW2meNJSA40zxR1ZLp7SZKGDmpct3SlaAhN9cKz+
mAi+AlXFallh7YC/KozLoNbreQqb61a7JvN2dmOBrQtgX7wO8k3FWxvBA/LHnVZR76pc9iXsFjab
h5A3tarMJ+kgD0ScV1/izbGy+dCOoOlFBxqdix3DwmPxJ42lTaGqENzDiuxFU5lb6YwMcoabfmis
VUU7DpzH0Qgmsrf/onxe4fLFTCwQgrUzsIyPgJnAgLCvNtG3Q94ZFW/IilvlMl8Kx23M+tXFxJvF
+S4QbOZkza45W0jiwRocB4pVbTONdD48pmNPbx3a33reP2uOm0zRKbgE+jfDfqYVAkfq6yIJZtYL
C7BqbwS3HM5JHnSXdBIrpwnfA6COTpHuh6y5dWwM1DHdKjVP25wBUaGXMZIHX+be2P+qaTiGtc1A
qFwA2V8VPa+qJHYKHp8+jKue7b8+G4Rs502ENK5DucsBRVQp8hTD/ZWpGaFZbYHt2DdiCCM8bZqf
PWuOG+IIEJRH00EkYP34DItAJfwrX5W9e2zxiqlT9xpSeE8jvqkE/E8JJK/weGW29hDgW5DTmvh6
Cnam35qleqrxlIIKTgvwH6Q8EFaDXk6v1be4vmI0cxNrW/YFenVKwlRLzyQ5XET/VabPvpv2leB8
rMyDa6jcPV9zoIsJlK8US23A8gfaWZXufhrGrV1WwORcbdVLxkohlv2gc8kLQKeoSqhE2UlCWXBT
F9sDZXNV3fUcQUserVVi9poEaYTD/FS2e8O2uEIC0kxaCjWaBhPFqt/lr+VobSwVwa8FgKgyd2H2
VH2kKHOSCHEIre3eC3BJVT/iIZgXfTUWRCZSKLgCw/QS/dhP1jOo5aYxjFMXOWuDnaOZhwtNLXeV
PXiilvtMFsiAkJgxsvyr/GzfVzyH8yXYN3iHU08QbGWMLERsy+vL+tkn/4Lsa5LATarCA/LNMcSW
Ke88Ywp2mdpvo2S6+GW5ctE9swVi8p0sxITtC2ezMR0MZmB+a6+4mNE3ZbCNiLrUPqVLvrq7dKCT
Vqp90hv2JIm6aZGrZOkx8rlMgo4M3x8eCgw9JOhBMR4mWijojCS8cwebpyAGUwnNvQvMbe/CUmQJ
U0AMqTQbbQ5jwzHROWP7m8POvyefJYyitU7eEmYJYc9dw+xytXYkYAEBZyXCAjAk0VYtetxl7hEk
jeyKq494kLv2Pjbtss+xE5gBuxFK3xpg0KR8ZXSlOjJMEVSHNHTWcfwfR2ey3CgSRdEvIgKSeWvN
kiXbkucNYbtsZhJIIIGv70PvuqOjq2wJMt9w77neT6zRbJhqbzkzB+ImyG5LD5KZ6p1+izVCwbKt
R0nyWaOMGxF7z6Y+1mmLxPg37lDk+3g1FylCh/bFqoeH0sSeYpkPth/s3LbGyTUeRxfsfp6QBsH2
2/CtcxtGh8j2N+6groblYZyD3MFE1Z9iDGkXj3TwOdj1Fli7j8oaNkXNYYpSsWBiOFhYauU+Vihh
Kbndpv0u9WeLRLoKv1xG27Bnn8OZ9bYvdwTIkeRcFJ85N3KSTphyxuSUaAa0WfftecmtZv2+Lrwe
i0/EAt6x9GJDyjFAm+6rPzwEdXWOw3w1ljd/sdRjSgzSe7MpjiUO4YENEBAEJmy8a1pzPnq3hXRS
wfnLs71s3os5O/ndkwNBJs2nM2aPXYOnIfTGhyKbsXTiBEA0bjsa07daZSPl3wIW0MFHjWTA7vXz
NJUnX4ubIGrLjOtXJ2FGNnqbDj3Q3WTCEwTq6mnUkBSWkVsujv/5miQzMI3yavkNWsb612giln2a
OVH2YylJ+ad56PreBZuTje+o7EhEipkLqTRg2OG0EVFU0S5LCVMi0dIHXiHrfGeiRZmbSzNVT7ZF
zhXqkyorH0MBh8A/53EKvkqVRODlBsWIc1+n/+LKp5tF1JewpWncYssE7zjikBwkIJfGektKppiT
WtTGQDAg3jp5SRAGUv7xX+8wTYdWtzGj/mhOHtOfepdPMYZ4QOCdODcKv1Ao15GOBToaqrQ5PCfV
cHWQAGccbYbZXeLAe6rz9OKb01bk7l5XPfdnj8PCJ8LmwZUvc/RoTJQzo//QBRbWf1wEZf2USfs0
JeoQ4N6a0RgrYTwagY9VksEwcZf20D/kEKfbBC5/OIeHKUbWaAO2XmbO5C/kBhZMuimj7c8xZOV0
oQUCyYMYzUVdnvLRXLXDe1h0u9jlioQep/121ZGMmHIM8fexZELEnRSnxYje1CZkX7GjPl8Q3xZH
V7zL+/LgGu7F4LLWccxTT9w5GKm0BChJTpA70hkuenUu+cxGz2symEQrMc4UeIm7UuWiJUc7Z2eM
FzvM7BzgVnxozH8TwRGCvVqRmYcQCkoOsBj+DAne9qEX074x+CNLgckC/ZkL/yLyAfZOCegv/ZT4
QfwkVf+HCG+vUvclaVLFdIFeDFMu+lSNwhFqby/ka7BEe2eINXtkVNnSB+Ne6kL9QOWH1gJzmRty
dvGxfhX0aWpxuxjsNQrL+RRGdz9E0bMh1S9HycPUupcpk3+OjyqoQptp0it6MwSpnL2pJCd+CELB
oEcwrOzpG0tuCFCqoG39mXs7SG1e6P5bLgJsVWJ/FJF36vMawG6AczFpkhcGyetYxnizgAXfcafd
9TXGofRzsN7b6dbU826IcvZ0hKVqeVjim+gp72w72fr+9NvFLacepWrTNsR6QkW3Kqpj7pMBEjok
cjQwih5wJs0gz8qDVRfPrf8mbJ6YluLBdnyAyvCRIqhMPhKRUZFSq+lcjYBteNoG19wAlCey48BZ
NcF28HV8cgr7UhK6A6bJQc3OT54C4hvi5mOqxasTEolNu2+U/qHoHBAksCsjy92VgbFngLmixt67
UKmywNwZFMKM97Za6OesEst6DwcDhi5OXKNQxzSbWGB4DJuqdRezzyy6m2LBt0148yuttxNHaYz0
YFLORQHE73z51Xf6aHm02qW7nov6XMLNs1n+VsZfJJ9z4vAYz+LTxqQjKqJ+ZwQ+RB/RfDEwxM3v
oPY0OrCNuDmrDEdnnT33ZPm4UhLYWh3zRO+D5ltT5/dqXg3DzaO2oVvBWY7wrcuvNf4tPKmAaF4D
Ob7LGS2QJvbcvdH1fkg8fakldjbWZKOomfYouMe4e2K4ktzXxgJUoMMa0vu4Q0qWLcKPtQbUGTlk
gnndvYrra57pm1dZV6OCOjzbQEnAPZre81joLzfu9/W0D7BHNq2xrntqQJcEDiP6qJW3mtnNBgwc
TI3ZkzFVNlnIEia+6c5i2lD8S42AaKTFJ2Cm/wgjvw4T/vPeCl50PXwquGV3iVoA6dYJFietUgzX
aK7sK8LZq58hiTdGHH0uJYqFXq22PfBVAe4t87PBIV3wAZb4YaU1wnyb8eA09aPy8qNFwpHwox8I
8Pcs4uH+xtcQc0jv8G1W+qmx/cfGJnKFXCOBqBqFyBMXw8gki4mWgfI1LR9KV14t5nrZpAwm5dHO
aeXJrUj8rGkPJdJoZCauEX62Ntpq03w2Ousc2DjYdNwRcpTubDQxs+1cnCrYxUm2UyFSIuQ6rqbS
ysQzEH9IRrDJmNhcRpPJZuVxOPQJuw8zpYaAeSNUe8saZ2uZwYtsaGy6fNy2fUyN6KAqI2+ldD9D
FAF4u35TyhMiSJ68PvEw0U64n2Gul5nlUisgYYkNAt8jANXxkj3Up+aSvg1txMnYWrRx+2Kp+NEJ
h5umCWWgCXpRAIYbJTJ2yGl89jsFpKljcEcv/FAiBDHzhCmmug/5qmujnO/GkFC8IJZ0h8XO6rqN
R02rMuOJqQUxgQNsYayAk36Tip4ZY/hAg5+KAcgSZV/ucih2WULPot/oNX/pUPEJoTBraoZjDcR8
FPJMHpnR+85rw7qiwHdZjOqfGNh9CnJUmnk1FijJ4/FesOs04Bfz4dAsl4cpGbdeFW5Mx8Vj6G+S
MCCcGlgFlFmLdgWR9HqGAGD0Yu3h/fGhvDpIVTzGXX3q3/RQDOsyWKLB0KrU4bu0wQVSdnhKsX9q
v7hhvVWZBIfeaugvcIqnY5jhX1+Q1LTFC0hbxeZtKNDs1t4FJx4BuBF+MgkY40/1MLKq96qrKdns
+9aZTqr2TrWaL3VZPJVDvotKuGOidQ6p/ZzAArI7hLAegwsk6A7b2NXUCgQKvvD2TEYeVWKv5DJn
DOszC+/fogaD64PdkinpcOXcn1FyorEvs0uTgFCvCAAojIA9FcJXydm5mZVz8zlnk0giq6zxjGJJ
xnBXZhCqJGrozG9PRts9DVJdCLvb1pQSQKPs97pALlFnPRt6I1/JNsCP68HXEBs5NPSpdnXzNNNW
XT8wFbvgd8EoYL22ojfRZHGs+z29k8w8esnyq7O9moyLgH2t2RxdY3iTU/UdZno9V96ps9MrI25m
SuBZSJkE7htvcb//DCFr+64hkFHxGmLW5h98iAiuL99FPR/jPv+t4pJAM+OUo013a49HIX1yBqT/
/EeWF0ykOhVtLZ9RURmfXEqiLECW2BgsIBKG7wpfIgckMSMCqttMXrDKWTiZWNLihJI2oBSTuLKt
Jvruy+oeff++JccgtpHDiuTXzPVjLQD/SmPeWTkK5nBynpNAfA0u+MwMOddEmZYMPipFKmlQ41PL
PIYsKX/2wruxZ9JZwYqp3D5bB+Z80LYmhhpTmatYNITwifHzRFjVmq66iKg+e2P5l/sDed/gY2Vc
b3LREe7nNttKEzFmZMeSaGKuG3mkTsXVgPTDCg4VPY3XfhRoA9UcP7QmfGsfEhbzLasgub4IV46f
PTe5uSPslwIf2rNDYnej2mdWhxsBw5uAJVxJiflYskucnX5tWMiDLO8iTOpLOWEpEc2BDw8RmbHR
izMq79WW8dJJz+ISpchlKFjbajgL077JlAO/rM5JHm7LyvzLDXQ9DWqgwCNoXagYV3i9DaEZIrnB
K2qxW6NG0QE6Ih+NKtMsgYiteHIRlt1N7ENLn0Ub0zwEiHjv5/l59CEHqtjAiG8G25nqekQoZWXp
yfdZR+Vs/kyrQVA83tK2u2ThzRLFITaHU5o6P2SGbaSXnWqTC7kxz6Jj9W0TZuWjjwNOGdfRagzq
jyRMnpt4QpXm3uche/qJhTrRt2hOABQgDneq99Kfn5ePSmrgb6bc8hpgj8Xaw9oqZ3QZxyNG2/iv
jQAt1IZ86I3hIcFkaYRcEZl9dqE4Z8O8y5KQDkZgekn+BgluWzi2jcFvpGZDi5PIy2i4z4o9ltGz
LBE4C8cA8ggaijtZFMy6A/qkQaBHoNACvSZOk2Xu7B7F0EQInMNNknTuUz/lXFPAUkbzSlDvXTW4
a/bme68gqY06+a4irrOyeoDpVDEoyIfeeotCBPrsk4mpDvHa4VaCNFx67cV0GWxIzG6RS387Uqdj
uiZOsXPXSY0ZZUrLe2VihO5c1HndgBGyWgSwKjnOgf9SZoTaYdFcPE6IVA4Kh09rWu+NNT733qJc
kdHODOfNoIdP3zP4u5Od7yeXAt4uukVr3eLqgtdzNXqW78pzblXU7LsZ/pYVH71ePc187tJFlVIC
g06cBInGT+CCvkqnm2sH1F2iYrFXvPQ1I1cvpGTTD0WoOAGrp55ezQMMZ0fVrY+zZ9NLjlM/v5Sz
wSIK/02d30qwCdIBfsHqmi0MI2WwdSbAeyLnsHMCYMA6ouMD4YQ0uLBk0GcNVxe7P13XNogXqrvc
B5m7sXVxdgmOFiHQPLMPPwN6EINDPundEAIcKs1R/6jgjTPj3Yr6mxUwICYgxLVuzuytUkkXro1r
DxRpojR1vfYpwMHkVeLdm8LHhJFbSTB4Q5eCAuAg2icws9gn2o3tvOTgU7h64FSxLkIbKCbjMo+I
KQaemLr0X1KWRx7WFM9pfpFovSV+hm/zxdXiCZfOr81JLNMb2+pLk7kHd4Trn364Be8nchDpcvM2
kIMdfW+V6F/SSp0sezwTZIi79MWxCjacKfqy3OvvM3+JeUElHqfkCZBeFpoM2x1EoHL6biI2QHhb
bWgtBqZANsCP48RD5XurUb4arsJ1V9BLg4trxGEQ0SE2/kn4gF0n95MHFF30imIVCsSs+HY7WG1D
8NLI9zHnI4qn13RAHc2U1ALEIgtSlDGXjg6DLZmQM0Jw08Qt3s846sISOhG8kLwChAEqetk1zB9p
htwj8n5di7OyAmCVgwokVBAweuDgBjO/Wrphjcc91xPR0/29zEGNd+EZw+Ml0t6nzbVQa/EeNNVd
C8dBB9nLZDkktv/oVr74MYBr3cHKRA7Mrsiqhp2Bz8lP7615wIGElcwOUUDkhWRmWhylZTCiChe6
2KYmGCsoCATxCIcZs3NmgowwWnNveD2oRVYZKWGhYwQJaqZShUv9kLWo0dwgfdKxurgxElKrd0lI
7onnZAfPDgZVy06k6pTirvWdn3lZtnjeA74N6rPvZvT+5UH3MMtlTI3CoEjckI4Ir1PDPEXrnwlx
8+wTc54azlMdtGzTp3UEGcJmTQJjWrF7tfEGdU36T9UVUkm+8rCfLqRubEfkakz7DxPS6y4lOYFH
xOyCN1Dx70ZLLha+MIm8s3TDJXnRuKsU90U5effzgNa2q9jTd9UO9ZS5bidWJxmb6AoR911rywr/
BpjpvEw5DyuQN7DbDeO7iCekh2G096d+b6bdKTQ5mIVBgnQ5jw/GWIA7UlRq5Y8ReOZ9VbMx8zRm
YFmhF81j8gOHUJE5WGPdMNX83pn2tS3Uoe5x0AoK3Fb9Ydq4JjVrVmbuBD2FaHmKdiCGQYbIWYYd
llA8U4X4dSYMa5NvfLYo4ikBvfJueTgC+hwUD8gWRmAi1cBw07KZH3BMXudKERvo3yMqwX+QpA/t
ghSzGjZgpr44Q321e0btjAVAO3QnPUIO0aU4ctvQp0yIqLXHnkGL/AJ0zAcgAbp9LudvQ9YPogqu
dcZgvmn4mVH/PWVlfS/iau/UBFz76slxk6NBnrrb5a8KJIPGSlQStYY0IPxwmYa1lOxKGwC/Uvrk
wIEMXHgeVjOc92T7LVENFsw3u+NzzxroAJNZH+YCEbrhS2T59jk1y1sYN18hKnntm5gibDx1YLg8
AF7EaXk2+cFFSpNhFf/AEK/n/C9QfKVGcARQdh119cX04JEgiH1WcDkP2Q9MJHvb+w5yM8B+7JAY
bXOfhCwq0sI9ZFzedzr8coA0u5AKWkxavlv/8xzrvc/nI5PIJ3esd3GXPNfBvA3FSKqqwbwrHgLs
afExL0wqIgOnOogqwkRWUdY9u4262W750EgglFSrqFIILkY5ls3EsWMKGNF7hFyfuXA+syFeN4V7
y1qUzxOVwgQWKss1yjqUqaNFdl5A9qGFRTQQzbNIw5dCQKcO6vDZMe0XIh5+NaOOUQWQU6FF+MkB
iMe9Nw1wzIL+2LrmYeTlj4vyPq7bM6upTWDic/WNi46CVWDhPje7fZTCvcs4vymssaTSRnvOe+EA
O+kmbK6TXkcpzdzgYuRGc2d5KUS8DNu0DQExqslkN6J9LpOTMPOHSVhveUU8nLK2xB9ApFpwiGBc
bZ8psIfMoB7aS9hjVAUfmFrZWvsPFjzEkfmPK5YgBrN96kO548rfJqN3aO2jdl0L0EjhnD0LYluV
PBIfPa0Gsqq6qt+KsSBTi6kmylRrQoPmosDVY0umxJRtJ9slgEZtxqK5t3PW3vyapLQmj30ByzKy
zQ3mz5wILxiXYqRziDUI7blfsF2EoJXMmGcNBqYxGXxSr0wIzidpPNsofCYru28V2OIqRmxhUAvW
5CO7dIBrMUHvy435OLTW1c3mQ2WRvDNZqG1U3hKT6f4MfXDp2v55tECwqsr8EMp+D0r6wGaBhGuU
pZ7E8xWqnCO1RvE9pnKvqnnbSha2Ii33EWbCsYydrW69eV0myUsXCBxvHPMCTkM0vmRT8WIr8kTY
1XMIBcZCm+GUUrI/uIn9qTN6MpC/DylV+dbS4XbmIPIMhyoAohNzCbmR+AvulJV/y9j7+X/KL+b3
1CY3Np6Nvzj0nmszVBtpYC0lBvMQFOOJmL5zns5fgRkhcpmDl6DEq961yZF81d0ImZSbDxPUCOVM
Jv5bH0yf9Rw/MePbFaRGNrrfJ/RqCCv7G6SjCIxptO6raoRFD/PIxLQs7frqeOWLUQ4WasThk2lu
uV/S5odWm6iu9CFuOUx1sPTWGdKObmSmBbmYzQuj3DIvMSmaNZq5hV5XzataRJvO0c+yzDCPZ7Ai
ho69k1NhKExK+0pNvOTM1bfSc9nbImdS9inVwdswYXGM8lwv0WqcbZ11a1XHF5jAEqvj6uzlwcUp
tLuioCCqY9QsKyZ8MqA1TZMNrT/QRWSLCbaxrWsSVu29DoCM8zf/aJvdbhN4r97AftLS1K8dnf6d
EcrXEgZFqCEKqJEPwTSMdmuRzhrmBYHIuvtnlNixNQ4YAD2AbIK++UYl8pyak7M2mhGKo7gag/6s
shoNmEW/7cTJPtY5w6Tq1CbILlJU7jMZheVDHzU/jkMJkwuc36HUZ2W5Hzyo31S5isVPAxqJH42W
gq91DCYcCC6QwTpl+gcJ4Tl1ev/iIoXHP1UYXP8FODQ/i1CVpUCdROFDcO7NwdQPpZVQu49Rwu6Q
MXpagkupql3FtDdN878B1JxBnlfZ92QxkBsEKNOsWTD5EJ8D8rjPsXwl+XHjBuFRDd8t04uIwS12
2jSi/ss+gdizbcpYUn6CmHmKyeYOK/rXmaPXoHvve8USp+IxieNtVWNhLuTZ7KcvnwS03K8BzPfs
6R5Cy7yMSm/NXj4YGe4V9EcxXxh/zi1U3aPZuHeQ8ms1rdRgPU3TcPJ8DWX6C3LW2lykGyyxZ+F/
OXF5T3zwrsYUP5AtoBHerl3SJo4qscpdg5aO1NHuu1XNL0UxDj+bTJYBP9mmT2FVqkRVx7HxWI8C
ZArCvjmNuDkfBwuBiaPAkzFTQgABXLytvenod0V2bbymxkAs0WQV5JfGj/kMHhecf1czrSWUwCM8
tl/gHSMHTIdrxaPhTMzwalYRHmAp/sqZnVcO26OFjALkCs/RdLWRnKHUYrXKR3o/0s0El3qR3H9y
+pjlrgQ40757et03l26+WN0iP6GJcPcZ4ec5KqUVWL0h2/mFsYFkusqGG0j/hE26YJvSvMz+wVXv
dnBoJLELpdwEbbWO5JeM4Y8aWwFAeyQJyo/3wCbXVl5uIgUfIFwjHNZYgUn46f3HQD/1qBTUJ65M
diVsfe5q/YoplQFk2m3ho9X9GaSVLUG872fWcUt0xsL+5xlC8LoXeARYnSbVzZ5YoKJSXVISLuWw
o2nH85ujCqnitxgaduShx76OahP0cNBg98yAFuD5yALPLDLO9ELBWNDv2+55qr9SvFVJFNJu/hnA
JwkUYBz0G+MlGoZylaGv8+z0gdEmryxdP6epz54v5PG142yVtazJDa6JjnfX6C4Fsj8Px2HK35li
EwCJgpqNoS/Yza+B3RbphN293UIrlocm5POAPv2Z2MfOeGNTTySYEZ3sJ4yja7bXzN/JXmV1vxL+
roR46iRQgTEFxgcJ0hwGTvo2ed5+bBGi3YlPvh6rIQA52EgEl7RwaOFPI5Nxh0uUFR+dlkwfluV/
07zWJAckbKbZMkoieyX1IWEZgN7ZtR2KapM6qJOoV2i8cbdw6QzL4HlVofI1y1eYzhbvApFlQfuR
JEce477bMTkh+cwdjuOwRfNz17JBS+4MaqWq/l0+W3Wqq3vXWmBasv6osoPdPSooIT32jZQJ16oZ
WY/UK786D8VjYo0rNFjWb8tAF/SBsB8IuTD773FG83FR+ikHbSt2bmySULajybiz/vk08R5DYcvf
y3Y7oOPJli0PEuX84ldXfG4hQEFa2gTua0XgheKPfsvRM3TpcdnTY15FPlu5r013nZrfOsdMMv7W
pB4ENBYh8x6ixVq+wrw+dNmFzqzFlhCFCA9A6YO+rKo7h/kL/Q6yk/KUTfpqwWGUqXH0aApwyHAN
Yk44BfxE860pTlWIlJSWAXhQw+8Bn8DHL+y9YaafnWsbwDh4VdggjU0dHoz+0HY/ffEwq+tsn7B/
IA/lrYip3q7AnohTKJm5Gc3amjiDI9ijM8zE4lkQQAHqgwUi0yOMPz5wiy/MDSp5pSJe5uDzXjub
NF6PEsH3fu52Y0wlM6DOvtO1eYdJhS4VvftuEWax9Sg87gaeviplrox8UayFYpZ/hQFhQy8fvqLs
5vmn0hL4FZ19tSAznAoXTL8J2Fyqy5B9GEWxmxcov9XfEdSBVkao/22tSywv3XdpnGs4UE14bpfH
j3mKt7bkn20+pfJqjh94JEscqygRgLHtONQJ+ciTr7zZN/YLc0GXg2R0eJZABOSP/Nva8/G/SISO
NHBYO/KzmUKIbe/LiPz1tclaqaZT9oZgGyrUKBsLhanx5Q7RrRS73uUPwOI3OQCuqTpw3bF4ukun
y8RSijZsoxJEdAO49PqG33bdmDgwHJZIKVlTPhmOO3f8gESyBRiwCnC/xS4FjEcv+di6TzLdxOEu
A8Iwiyd7PAxMPeYlqU29RKhku7nl/tx7xrL0+ODiTfKvJNg2I3zB+lU5rxKBl/Fc5gtNAo/Dqgzq
uyb2aIO/oaGlwzYD/Ol1J487ZiGaESuL3sHeQ/ggv0YYGwEfTACJoHecUjAr8PmDfScvqXhLmScI
2DJ5cWEthsLkaMywTM2Hngt57Em6ctZD9wMu1OlOY3JmgZ1LVEqbXiOAT1nOrDqe0PIpQXfN9SjC
f+14n0z/lP0FMrVBmyuZtOTjfSGvWguUtftsccKOx2YCtpdcxr59iuv7Ws8rEt12eQZMHxZjdO7S
tzj5F+JpGLOPmNeKY2sANmHW973YARsYkhf0PM5D5j6SchPymwMBCuXWwl8Y8/m09ptt/ZlUMvM6
tN9pYR1764uTOT5AlkRzUI7bqcAj86hRBGqOI14xoi2n/E3EjAtJfhsf/Yqalk8kPzS0VaSKFAqC
zVu7XBhMfpmN3uU83zLaUuMdXKKGkn2NRGe6NPrFYhzvfhsYtJKe3NIbBPw7u13gBQXAhjp8itVj
NW1dKvYIcB38YPtdEd/EgrwVKD0RkbtHXC5le9+iADQAAAIj7bt9gTW5nEOO9WNinTr3pzU+feMw
EIeRkW/nOmxeNtanwhljom5UByv9Z4GR6csnQ73Oho37CXCNy+WB24Xda8Vb4RCcmXQHRT6sYYRv
+UTYBrDMbN77HthohrSUzkm8tpzXTMIhOLaB2mj7tTAE4rJD5b136rEmq8R8r5DYRLTnLeFraNIG
onSmhQdxPyKCxC1fCRJcrm6ar23oll50NHh5YQXRqK1tLpiiv0QCTRTDLo6WcivCdqcqQPY8cel1
kVbweIrYxpiwX1hSPRxHxoDY02uNpBmvA6Dj8tjQk4vkg3g1WRx9gJxZds3Cl9pCxWW+iGEZWTG9
TUIiV55MEA+s0eEX7NkjcfB+umYBTMtGxX9u0+exfPfD175lLbS3WcoFHGSu5t7Vny6T9BL0PtYO
up2aovLsFTUCpH5NKNy2C9oVYkROBqiW030/DWxj6l2Xsw3dmmF8UPa0nZjc0pXS6r9LnsN23INs
382q3Onq4jiYh+1LULl7ZQABt/edg3AH2Hy2d/z3hbefQa9DP9b671aebpAvrhRqWNy4M2GKgWRn
2f9YwcXFAoM8nYETqnksvtx/OKRaoAdg0PrgZsRfncCxhREzTCFwjDiAWwCFOK8XMZSnX304Tjrx
90I2V2klnxGJOUEjeHgWoxnaJnQEFpLxICAEiV1wJCX+eHGn+vDMlpN4i/FoNMatGxiUh7g5isWv
kXrpAe7FLiF5zkpRFgNJgcj7gWKX1q+ED2pW4G1l5HJ2u2uX3YZJDHzC1VPoYtN6iymN6KvRM+uz
bKWAThmhZwnzZ/QhgHiBQZWmWKV+uO8WeVGVJDc0y+xN0XrYKQ7Y0N9NcBrwnauT6QKlGxfugcHC
eNVE9s6N/F0RRASaRdkv+q5rLXmAgq6ID73bPE8NUreQqfBj76roIBK4wFMcEmhfj+XaSPv6Lesa
DFsTdHbErRO1Vtin32P4/wQE+kgzhfc69A+jXS/8wxmDtcsbYDu80TX5EcqdE2jwvXuIK+PR9+N8
H5V9c+x9RGuTqhCSuuZZNt5bYFkjyCIeOV3WjNhiz+IUh18OcUBdAn7cu1x7b0Qls2T0tbP1Rjd6
RebAYsHuQKiO7GQhIDK/8Y9zCdUfnST13DxeQgPDTlnb/vJpPmrp9CfTiJuV7xA/5Wts9J6wLgx5
6afmc4HXIbRbqg09nVIKvaIUmGWCBztkkJhQWq1Ei5+axeK+xkrcZeaXbeOi7Lk/EA7QodYrsxXe
umxY1Ei2H6XDKyvSXjPIhy7SA/3zCE8BM5DL6VgFYDon9ycw0KkDy+Sa7fCKq8bejcK198hO9mO6
RBNlR9f1ARGFI9YKh9+nKYfLaOdvKcMTvL7BYabZmRDoT1bDDg9n2LRQD7lqFRtyGQCebPslyyBn
SVVDaTQ9jxwLcgkwSAWYViag8VGS/aHGJRWYFNfevQqSOI0MEnPagTCrSFmbEJS7PcMT+ZE6wXVA
+5dgQVirYdh1tf9bzflP3LAf4WdjozNCP1HG15hg73NYElSd+dV1iz3c+Cey+DexjRfpgkMJKe1t
41yQ+9WjFVCiBXgnz5mTHrqEb9woL2WQrOsxIY2SM262Dx2FfeEEr4h3kD6G1Zn9lmDDjqOnKw84
DreDT1sexPsMPHCa4acmmc3xFKZOdbR9tbNN87XUaCWR/yA+S9dZC9ixw0Axe3hLvOpCcwwRzsue
ypYE87x7ThX9kgphrEAcNBQNjPgsIqMDjWLhRu8i3yYx2PKhFYjdEEza/IVJM2LQcFXl6m/TTh3v
K86Rpf6zhr7p2a2B/rdNkrEKk+BHjaEBkqdtFDmriEoOFUWX9GSVi23cOpKbpDOaGcwS1zOr2cSu
CxZcKgSlxDCDoBXyEn3KR7x+cVIb4iGRgQsUuCsj0IUru6pCh3xJBVmD+9Rva7Sw5M23jLO40mTB
8GsuFxF2K/ja7gDetUQeY5dtHVaaM7vp7yml0fkzUV4S4uDPShAg5RhDNLxH/L/LaCC04t6/NoNf
wuoqs4KdFdrfqKdoMMqpDj6SyEPIwBDMT5oHet0BjqgMVM7Z4AOhWpY8PV+Vs84do6PhBy5K09Cx
k2AmMs8W4yCmSoJ7RQ4sKE86L4eqWDd+6WpKj5hC/6xsor9BtfmDXa+UF5NSoZPQObq5zkpuIc2O
Yq0Cu4RFh4MuIbMYcW1FS5ojZyw+VciIeVpVZiIZj+XIl6LvyGUfUW4w0znM8lOyhrmZyj4ten8d
F2OkCCNyI+S5wD5iwgJkEs1ug1Bw0PYe7KSkH/CjmnyNlR+wFSx58JB3wlToQkCw9TTKv7kRlvi0
0VuB3Al4umnvW4EsF9hck7iSJFVX6ei1B38SPMdVENcwISOP+drsjcjViF02XIorp5Be/we1XxLD
oXoxwNMuuyAH0lJVtXXrZNsyFjbzptAveYdgCbUcizdkdsj0/4U5WFHyPVXSid/YEs0IvnjI+v7N
YvokdhbP1WwsysYGjFcw5JXINoBBJ3IaWyfvaeSdsTSD7znzRJ9Rc1gSCm1pRJVpHYvIDMq/otJm
4KzNwadKcIJmFDmrG9EyyTV5yL1F6G/UhLg5llUF57zXXfCMFj/20ZJ2sxeEu2TKi9BmcNK5cL5d
J5AhAN/QnsYHzS2H7rnquM50akfjtmgSQTC9njrHJf2h9CPGwDr2/uPszHbk1rF0/SqFfd2qFilK
FBtdBZzMiJzTOXj2jWCnbc3zrKc/n7yr6zgiAxFn9y6gADvSyZBILi6u9Q/0t84id/KDT92QxFDu
/K6Z4++x9hPIqC1na//igamEakb06K7nwZpXNmtrGkFLrQ3JDrc6gtARjdjd057UMCapEsphSFsA
G/RLY3nVFRDKxxstrRIfrTlKNP3k3vJiJBhz9FhSiX68YxycYexWCuuiN1U5fXAhdECmTVSSet0W
SGlJtTUdWo8eregC+k9ynpa0AQleZMGA8lDYDQCnW/ozQBO9SkRbvlvjX8l6qem0dJ7l3LoCJcGr
KQkDZtmvQ7BVaPL0RcN9FM5PScbYdc2AqF4DDJ+WkJZm/pD7bdhat0XbJ8W0ba0x9Nt723Gz3Nv0
Udi0MHUyZ1UEDeZMVV8Hvw+XGK2ntlafJV8alKuw7dymOIy6YKo2bLaQGgi4gm7wtzJuYvm2lUGQ
IcoqUlVlT6at7NbdWjAD+p+Cwn6fvy08mo3FD9VaIVDbJK3Mgp6+HReUE7oo9rOvKlCpuA/TSNWU
eEu3ABo21hCgkb8RpYLlP1s6N6uZb+v1H4J0TOV8mTajNBNIkToCeEzGMFAuq+D7KYKyVXkPgWmU
vLHzusBEUTKH7yZnKLnNQjvjoTWoW9qIYRuyCvI4CetPAIQUP1yDDRzuA4AvQM+69AKVF/0utF3c
kSZFC/QpsiM8LOZFFwjuDxKBZMInoCUzmzW7jHpKfwDH8tui9wG8g7Dzhx9SZS42nxqj2enj3E4V
Jr2mmyX3o36pG/GTDR0u9zwbSyFZwjR+QuCxVHeOK9aCAcIjnN2JnSzpZZTFwrlzp4YTvSaCQzFM
PK5Cdcf1aktp0U/uLeWvRcCmMdbdQEN2uUbduEPIkH88v126OHtmiuPkNjaNO3zTQk7LtV3GGeJc
kYCrhMi5FzzN1BQ0UIhOFFfO0ucGTZGuMP2lCjMbwbTM4m6rlzxGbLHqIo9S65T49TM8MguBQ78s
7Jg62NLUwxWYSNMhS5vAGYIlT4/jQ9sVLZRSC8ij2VIrVdFGdc3i25whMOO+mKWicMoSdigvSAeg
N8WIeUl+ajfPR8hPcRg3b4EE5xQR58DCOCqUqV9/GlsVk0gzRxZlkCZcRqiSWRAAYAmLcIxpGQFR
uMonrM1hj5cLa4cS5gqt011JLoOTm5sljBAsZTbcpAjTBAI714HiGLrOYRvQns9sb7rXhjL2DZui
8mhbDA0EXrJrIH0kVrM7v1j1gAF8aKwPDaA98HlJ0i/61lJFqmg8pEWWoJpkphA48zTNaNwjx4B0
2zaMg5rmaIX8D0t63iqadwhZhqj7+dnChbE0cxVHAEb80KAzUuNIUU5aBS2m6spCrzVv4j4GH1IO
GUpEmRell5PwaX3nLlHswsGES1/6MDmsbxPnAAW4ka75ZVdgEHhnRSUsfCfnnNj4YQx40y8qNCw1
+hXBnWUULXPb9vvoxUAQ7+m8RENwWVuhnG/BYw3te1xEUnhdTVogqgeLcQIi5ciA4GFxMj/Oaa5Q
XRJ4gFK3KtMCFlolU3yuo+67w4K+l21diu9R0TYkWY0rc+o2jtvbPXpNfplf1MqGB2YlAEzoyHED
u18MigOP7dD64rYarZF4wZqtrwunrtVtHS5BRYEjFN38IwganV3FzjJTjSm6kIazb7GjmqBrARim
nWpwCOlIYy21FMn7qMmL7j1btUzOx5aTG4kM0Y9viNhzcgOGIgByObnTctd17HEx6SrctJ2G8QpD
pX9XNApRn9RPJ4kXj48W2eR7Md6DNH+wxO2jkrVnoevqVjfjNOL7mtOKiu7oi/YdXMES4XIAi+By
vNSNxxvHJUk8m1ylo3u7qOnQjFQrh20z0NC/UIFtf09Sh55Lg1ezehRBkJonQYmVeLfUSNfpKutw
a8cSK9p2dt7or0ssUwgfhR6HJ+qvmbnMldaAWLXuiE1N6gNoKy0zZteIt/Vq67JZ1HnqVoTFcXJK
l2VYoplYy0YieT+nKTmb6eRL5DXD98GUHWds5GAHIObBIOdSjOIND5M8KKmiGicogvzG6kZaJrMG
Zof7WmMlQDPGlDp6iuwQpcLFojKnOuSHZzD7OAVFBuNeCWDrTI8L7NjM1uAAZ6qj85nxShfkRufU
sMvKavTX2qiXvFE6n9zzCj1oXDw7r/uWtkrR5UMbarXl8POMOpBIzKVf98DRLNri4lnGcgKi4KVG
PS/xQoNVCFBTDyn6Kw+yCpLPUEXQVXG6JESUvs5nwBwSBxkX2PiX2mvmJx348K1Em4Y3OtAUukMC
Cmg1YPmUeJ26xFAp1Biu1yVK3AG02m9lK9PsfJJlwf/Pw/wdVLymxwzqPr1I4OR9tmXgfjVigrNP
Txmr3bQeY1glIYEKRQLZf0OPzEdDI4/Aks7UkD7NdFSfEUasX+Kswl/HrYoIOl0TlyDMoBeira+S
HkkdwJ549SovwmQTnGx85QiFJKdltERmEhGFt43tLbjWdRDqEERCbG5N11kFluuojMKkjxaj1YzW
vJmJMvzidsxRyXHSDnxAa0pqjMTxeTv1AmeSDh57sRlDjZVw2NiSA8nyIS8yeBFuCxJMcxZL46Ix
D4/C3kLtRF51jmJaMu2Y4EXvIQYByVHbxUAJr+neTRZoqW2eaySpIfi41gXR3PPvksHY43nihoW5
jkK3+45W/1Dg+A3NDMbh7HIrYl1ZnNQKKKoVAVhAo6q4qXJfow+Nri6ScWPqRc8kLwoZm2xwkAYu
JW7LoXLRaAHspHGpTCMkCCElktu4NuXRi3nI7Po90kpFd9FxA0s/sSCL9gF6URFvjLJsgL/RlDdX
vjVazVevHLFP9ed2jL40fQ9nVqAhHn/PQrT+LspeANlB6myWBVYZKHWljwbNNNb8AmRX+aQrAyQW
kXq1f4Xc6px9MOCvUs6tyhvuOrpW4/UU2GXywvGZsUiWGYUaUG9DRK+UjMAK7obYA0RwNnLHG0gL
G1TTKOgA+RsokK2q3GJeHicydnBE8TJPqOC2ZPGD58rqyW+0dnAYMBPQdlP34NJTgHPTeYnuEW2Z
Jo9skmuNmjQLPWqvArR64u+VaAsShDq28A2IKoy+jIqBzqe5D+q/KxZupMlgZc/jUFlgyuZSgFmT
/uQ+YC6hp0uUz/LndPCkflZOBzgWuevwKwnh0mwHuhrqKhuUF74PUQrF06az7Yq+TlQXxIVpCpIA
UTFVjvHlALAOVci+8VBrMNl475ZDH29VFZX5G1CtFEVjCJLXTTaJim2uKZi7vYue7lDnaXpbj43u
LmMAKeOVPRVpBOA3zKGkhWvgWvqyQM5s4aZj0WxJS3OeNc4YbCsOueijBhNooPCpnN5sapmqfw8O
pSVvD+F20IKZmrkDTaq0uKASp5DKVQ7Nzf8I4hiyZQV2E+bWhghKZ/el1m9Vu6pH9udcFMnFfASk
4WKlUKuaNcd3AWZEGTiFrqOS39TcbGmJ2+WEGjRFmyX9ULOPe/BbWQReDrSDUdP5H3/7z3/+98v0
X+GP8rHM5rAs/lb0+SM0na79xx/uH3+r/vzb6+//+MPTvit97bAbXcHkAGHh85evz3ER8sPiP5pw
qhI8OZ3zwJ5j6108aeiUDflG9W1EHX/+8VeHQ+DH2NqxXekaW8jd4SztSgdBVrCSIz7DIcLG4E6a
/jwuxuj5+FDeqydzODUd2/iecTxH+rtDtcgpiLGKViHrZLqoZphVrduRT0wpnH7dZ3fHxzMHxvPV
SonSrtCuXj//7U2apk1gZdGPivuovXXyCOBOFFbgeUqQ8D062CYCaTtAE36CViofjw9/6HHp4mjj
MZ2OUWJ3+MStKR9UUiB4EiFHFFlj/DBwO7ij7JzdAYSbX44P+HrlOL7NVCJAxWja1rsDhiWCQOTy
SKUOVX1REttunNTEW+kny19epL7ruUIZrZXDUl2f/bdXq6s4owKWlAS8NnrKS+wyyD28qyZS1sfj
T7Wuit394GspfMcWvpCaqdwdCvaLW2FrViNIAkSME95oyFkRxeP+pas1ChdDEUThOdLnqvoCCgiw
9fFv8GoiPRsJIzohPs8rpdnbIp4qqYtBidhUzlqr0xESrpuOK3iNqFY2x1d5B47hxKCvJnMd1Lie
8KXjusbfWz39ENAEQdqU1lstvFszp0iLJaGPUBNo3tC7/evP6LiKIbWxGXJv7VSdN8CoRKI/o4+M
7Yyd+NCOyjxfSYBcBVsX/4wS3MPxYV9NLk8JoNYx0rV9X3r7k9uPGgF4hk0pxD9ISlzMLNV1mPr2
bT5I8xOqdHhn6T759tdH9hhX8IqNZJPuLSvXDWcpaWdEpK84vBoYX3NHaW0JxvQph9d03dcpReCx
i1z9V7cPj/374HtvW+qZQkExkC80AzoWfQpGOekLl85TFgWb40+6/rKdDcRggMyFx9kibZCGu08a
eeNi1SOmdCod5SWXOsRtfRiHOuhw93ErboDuoMf/xai+47u2FL927t7MlnM0lpTk4k0+Dog9r2jg
KE+oXA2zdz9F7otckIY8/qTi0KbxletoZSujOEl3H5VrcTUmjkO9sJA3Dky7zTLRK6mgjZxDT6ax
SznutpOWfjSWHu8U1TTqNy49L8uHBUxO9tSvGNDOx+jz+Jc7FEV8IqUvOE5xD9h7ISjJoq/QxEgn
Nw2CPo6TzfczRIk72XdoyMUDsjDHR1SvJ14idyM8A1tWEMB230YRTmgXdF2ORlGLYlCt8jegJWkW
HB/mwEunfEGuQu7PHcjbW18BHBuogz2KinGOL4xoAtqUkQQzHSzf//JQvEFpPB5GK7E/v72qnKwb
uBg37ao+reexvwFeWyFdkJwKwAfeHk1Lh3Fs3C8I+7tvr5JRg6AfY4VJZ99x5dZXA2H6xDY58PJc
7UnpSo9FQZq6O4qJWgnfwGdzCp2jm7RiNd2su9F1MZ8I8a/jAHh+oQGsKMk8OfbuUIMopwkBG44u
BAg4NseJci0gswUV9nNRF/jfnMftCBV2Yw3c2E7EvL3hfYlgkSTIK45xgoK/N7wH7agocpovUgTq
i52GwVUz9IDFpD9/lskkn1ID8efE4ny963hol22g2AAuUgu7Dx07dk96G6ICS5gfrp3SKaYv9nrK
g36ZLUdCr5XpqeB3aFTeNRhkTlTNXXd31FGEYcr1PELAyZH1PW6GZfQZMfElfJP1cZ5cNkOp5Zvj
m+P1gnU8ag/Qu3xt3FebYwldeqEwtjb5QAPunJrCeC1A2aYnXumBcXzbX3NMABi09fcCGRaQwjjt
gJtPt+QfwGL0F9w4yxPJ++uN4fgOtxJ/zYKYvr2Jy6rKquE+cH6gzoJmsBUAVA2Q7aDGfGJl7g31
a2UKLUhEEEK2hbMXJzMuZFbdQf0PGre5DlO3uzMa+9cYI9On43O0tzD+3ATKkTbXPP7n7W2CRYLA
KUCIIVrfzJeOmuQmDhB2t4K+f0Abz2z/N+NBdeNlynXb7y5EXNOloBAD+QLqB1gdj5YucWAZkLov
aRnFkIqPj3joZUpka9cb19oKXN/AbzeDmHKXwbMAO/I0T2+LED2nWQ/VdTjr6kTsFOvb+i2z+fNt
/jbWXhpl9dLPu3XiIMCLHyzZEtA5V/hqcO2tCznwsg2ndDPBWFtbULK4TmE4nHjFYn2Hr76FZzsc
f+x1be/NKVt5jDIHw2IXu50zJ+h+lk4GV7ZCbIhizksDmfhnYONKUITCvkpaZE5LivknVrHY25d/
vg2f5iRKh9w690PdCI9CigjgsY9XhRcFFxNqk2fc3ibuZu2tnqAXCLFBaAGj7d5g+w3we/InPCei
4Vb47fNfXwlsKOEojyDI5tpdCQOUEShBBb6aOViYckiqWwPb9KPNX385PtShbUWLnefmMCXD3dvB
w1y7tCEQxlFW63/O2gm1nk5phz4WyuB0/y3HBBfHxzx0nnGSkmc6DC3tvcdLRDSHsPRKCKUpvb5O
ZLgmt/YEiqlMy6YD9qxqqvF5CyTirw/NqcYr1cJwTdxbccrJeA0DQKSgdy0FQ6LvvyLKurjIBFUG
dRMSKOS4bB14JxbZoYfWtsOZ7OCTS/6+O6dRWngVCTYQqEb0LwnJwjt6CM4lLhRwIFT53YCL+fiX
n1YaVhARTJK+/Np/v0WU3LOz0tIAgCb8j5Pbxs6CHD91JLfP8TEo8JbAG3hcCrwA/xcDO1ooEk4K
Y/unuKopWirJwCQN8mZxpk+yKZ898Jlb4yOFTSJzeXzEQxGNwZTn2JoLMTf/3fdbyMzyZuoqkPBK
g91GEGJ2gSANgmxzXYjHBVLaz4h2ngA9mibqnESvzy8Bu1EMPf5dXgdypY1UnFE+8w2Aae+rBNOU
IaKDkJQ9Og8c9eJjD+DiLNLe9O74UAe2r4MaJTuXipLt7W9fV02IBrgRkUKgQnCWIgTWnmekcx39
MiV+FHlDAD8+5oFo6TisKE29Xzje/va12tyCrJRT1s97WEZpavryMtIOUlLHB9orcRCWle26XIs4
Ez2mY2+zNvHAHp6TAgO1Ut5Bmn0MA5qEiuIDhP4k+GKyykUfFD+G4wO/fkIGJukFZUSF1/ed3QmU
6LXY7UyvNOvt5G0EtHJrIZj37fgoB5Ys4Y8kwmPiyKL2w3yK3nQctquGJ3q1lxlYvSfp1wjRJwhK
DFlbXep4sK6qjhISIKMCn6uT5cgDjyq4Xpj1gW3cadbPfwsRKEf3WRXxHTJspFA1d0VE4pgGnXNi
1fy6pe8e9oR8wKe+B3zMUftL1ae1HzaGdrDwxnbT9JZ1UVkBAsOFP9GowWYbIMuqTJ1u6gqcKihz
ea4n41xnakgvIl0lFwE9DUCA6oNPj+eR1gcYkhGBTCPc5KaHAR4Wpd6impAjUTFlG6/HHcfS+gG8
xy3Mgvd1p95aFXgo7JnQUcBlEHTJz6FIwMho6KhFaoFOSYfVXOZDHnvYcloApNJCAPFCkG2Jw+Gm
WsMMOHC6dFP6Lemrt0k5fhMa9ydQJEi+YKDpIPGXTc77YYqgDHvoKHaPsZP/aDNzkRYp3MVanksX
/c84sZ/6qHlMW/cjXTVu6M5fzyd49QRGx/dYZra3dyOYueQFJgIuIoICsdZ6iustXgoT1oJpGL09
vqxfhyRFzmIT9CVFda4guysq7yZU/TOO2MqOV5+jzr6vHDu5xN26uMUgZ7g+Pt6BaEsoUsQi/1cF
dm+zzgr9lHSAvm2LudjqynbP6OmBygAEdOKQOTwUtTkKNkIrd+/RKscHgOMbLuJDh9XEjJ8eyorT
U9RDzzj+VOJA8CNVoIbCuW2TJe1tTGDBNPkctguQ9+42ShCud/BIvMhWhyITp9Ml5G6kZJb5k46g
FpjGdJfumpjaLoSKxWvUZnIwBMQzwrsZ1fwzjkKUok3lncipDoQQSU+D4wBPAyp0exOwjDbQJpfj
zm7a4VqVeQ9fxEtOLKtfNbf9+OFzfXZ5F44v9brufotUXei1cB3JGsE2z5iZlqQB9/wwgslLTy/9
rLHqasBCQrfNZVotEJgGb2oHOLgxFt5VQlMJ+zzPPhHGD613bvTuehgSxvev22ahRFEDTzhrPX86
BwsUbA0ioVg4UcUYehXdH18Zh143BA4uB5oO3asuZ2+COPHokkO/ge9+PhR5DIoW6FW/OT7QgdVO
j8p4NHDW28H+5d5AMgH0CdtG1NjzYI79zgLFuxkT7V4cH+nAK+TWRQWBLqpZr767UztMobYt0Fxw
Z4fmh9WUCLC34NSKIbDhPtThu+PjHXiF/rpkiU++4fKzfv7bUjJ9AlKlYzwW0txuoiyBDiznrm9P
xCaxljr3Fi21GJpfDvc5X+/fLBOTQf6qbBbtsMTpOTgkSunI9XdbBeZkGzkyfzONpd7oKImu0n76
peVav1uGorusSteCyh+jZREscBWS0MmeU5P3cBO5H58RqJzHrKzy+cRZvSaor761L9Z+AL1Kpfbe
j8yQvljqEVpygn4/cujF2wS85qbOpXmA8ANy1bLlqfLHoVEp+rG0BZklEI/dWSHB9dBTRwojmkH+
IYk1f2o79amdkE+pZIK7PbDoj21Odm9V+fN6dAEpnwz1CsREQGihVAMkZBM4/nSzJo94C5lhy0Vv
2vZ+6V+ULuo/oZvRfOzxFK4pFG90rb9AOwBSDaIUyVI0D/tk/CSGOELNLrxRk3BXXIV3VjjIfGZ2
hftIJnCxicS5a0e3qdUjhe/8qEyAQaJ/3zfmZ+2n9qYHrHFbydy/xUblUzWkKzW3RjkZpYXQnt3z
yZb5fQG6/bJV6Y2ZkbOUdhOe24srzusWDNXxVX8ggpJIM63ktL/uZXslrbqJ69bCpJfr4DDPZ+iC
f0MfCt+OpkcFMORvXEV9DVjmmRfM0zs0ToFsYN50HoqlPrEHD0QX7obUtNcGC95je5ekqpt9f/ag
vpfzGFxHI3sH6l5SfRhaF7WY44/+OsBQCAU+Ix3PEF72bxJLN2ZOqXnyMcUiYmObfkFZAo9UFESz
GMyTX7mLvzk+6IHylktmr9fknjaF2r9GhC13m44IyskQEahpBSExRhZztV6vrtFQi6/wjISRJZwO
eFLEklukjKLzHkGoE1/m9evmHgrSnvsx5Xz1K1D9FvIQfcSzQYMBHGqUvoG+AiCEZ3qRwkk7Ec1f
D8WNjYL6WkoHsbKf6FeqaZuogsjQa69Dq6OOECIWSG8n6BN43ona/es8idE8Mg8q3sLjwr0bNRpD
J6RHeAAqXAtlp66RGZpzINoJCT1q/nN/kTMHD02PVszxCX4dsNZ0h3yakR2f/3aHVt7sL0OI3WPC
RT/ZAJvqN1M0RNeBzYHwBjnpRXyoR+O+Pz7uoResOZUp7ZPUUyPcHTe24ibya4sMoJbxRUbRDnUz
MNeJtqqr40OtkX73JOARHQnuaO3FUHzfHcqZB/yFYpQIcvyA7qIiHjfCDP6JOXw9CrVfggDRn1Y7
Db3dUawGpksW0sEqZTzfhVaKfh+okRNdvNevjVG40EufbIYOzN50tWDsB7vkthgHeOT1+C9cVTnQ
yTxosxO77UCoZWGQpzr4PhG5xN57c2U222UQUFadgu9FMr0ETOeWetGzsay3K+R79vN7Z4IQlEXi
/VJCrvaaE4n5q/XJpljbTR7dURtc3N6X4MzEvEjkq+QPOQP0NQ9KI+hrK8DPAjxqewZj7FSgcX79
2t01w7OvHUuWjdJ0gndnE8MzQK4Ny7N1Idui4Hs5Wy2KnuegGfgzbuNl/rGoPuUOrl3dd0hKZxOG
9laIq7FGPwTjNZB0y3yepQ9Uhs+sRqIYsBl8hCxGMMwx5IZ3DcIay4IZPVKr4RdQv+Qq9nkfIkCe
PffLo1/aF82EuHmRbuEPUBXIAFdW1w6yiihQIBSPemINvk1cQI234ysoCue596YTE2JEMfYY7p2P
FXto7iyEuQ10J3dTROBrPNzmoFKv5glIuqE26K8cGdQ9GywPKg+Vxwn568DP7sY+qW/yaPpscY0L
8SM311ncrBg+8pEvIS2PJpiwFIXF0LsfsUAZuwsdXXF35TopfrWW71IoaeLB7xF/CdRmgSGDHft5
iV4G4s1qfhf4OAm8j6Cgc37O7gf4BWjMvFcD/F8cnnJA9u8yTEmBeVXyue9BmuubEYvksXbO6uUB
7xUYAmdavEmx6yghrU3vcT0oowbhIMDTuGZpcDURxGM/eFkwzXW8n7jOLc4bXJgWzF0jkocUzQTy
mKV6cWmapt3XtKfauzWoiecpcFac0DsbH/PiY2fqG2UQn0nTB6rEZwIRriW9H7CD6/OLAqYHCFOl
t5TEYCrcpFjUms+t658xtWjbIKaIE63VI3oir6TDNrYuVXaR9gJC5V2NkT3yGMGbKGjfTNnliHxA
2tyvBoMJRy9A7zJ8j7woLkpieRjtt2N9C3PfNt9KpMHSS1QIETLpbyK8DbrhFgxyiOsegsqifJ4U
ek3DYzBchqbbQk3DEeBRIepdRkjKWZ/lgmfnB9mgB5e+jcev2APhGIF0g0BgafwRLu/L7k6CyAX9
Su2gu/HSZ6xc3OxJphcDPukVOW+LUmNbf5lIF5rkW0NnrO6wnIhjPBeuB7RyMPIB4L1UyO8aqHoL
ct0rmvlNpa51lp5HEEFROiap8RCQQkOm++L2bxCuz9EDiSEOTvPnxfwoB/L5txnQ3jQtrtFpEcGD
n31xkQeuCszxYPO6rvW+KEq0e0DyoozsptMNQo1XFQKUnXcWJFiu9MlF5d0M5imCM4+nAsQ3pBlm
BRAeV7+sv0IadAsfc9v09iajPNx5jynOZUPu3wPV5SPS4UJdJAOz5G1N8CDLDdh5CKJovH6TwfQI
j3ormivKbykUMA9dsOPn2+vsgVhF5UgAoaMDuV/+hDERjrkgVjlhWF03ZkqudDehVpkVzVeY21BV
mmRAxN7BA+P40GKti7yKkzSjVqwy4XI/c5ncJGyxu+N+Pbl3KsqAw+Nxrtr7Ujl4puou3XowHb/7
gRveRW2LDj5eoQvo17MhxTP8+NdZz9i9byM8Z0UNcGZx4d9LKmyYdDrANO9M9Yj7R70a3y6J4z1O
E/7VLfC+E2/+wJlP549GN5U0oHX7SYwfB+20lKjGIVEI2y2aJ3OHxqc51Xc7cOqTodGFWpO0tdK+
expJZ+wbKBYrZS9D5W7qkicR+AlSIkFy4pFenbfk+QIEDLkFKDXokrtD0QtSbrMsyKvn4m6JoG+i
U1MtmylGHwYro+IOvnZ34mpzKNWQVE2EAm3FYtqHYzqlJ1HXsDFJwafa+PIpGuFaiNa71aub6lQj
Jrl8W+o62LolKoQcITVaHsdXz6FDn29BH8qmhEOZf+/ZF7fJxyLk2ctmDm/ivl6uJ11gFDY12DED
0yXSte2lqdMGvy+FLZ0dpM+CCxTEERNy3nlq9U5DJ2AZCG/1jPS7h8HUX58jQD6Sr7i2nik67c4R
FmUePW4UAwsuhEj7TpP9eaQS8t72J7Rd4VRiiZY3UWSfmKcD651NBZ6UiXIIOev+++0C5lKjxp8e
ZubkR8WVCBq4e00Ynig4HYhnvreinpFZo4Zi9qYBEqnpsZaueadZ9z7KInk/uKIFsYooFXa+4wUi
wNEFbo+n4GKnRl734W/Ph+C1k3ghIzsrIbTJp+hNHeBxBH3SuUoiHAWhnemroMUP/fjaO7Dt0Og0
2oWtsN5w9/J6CocU9DqHNKMV/tuiWtRjPk2rOVA43da6pZwBNNjdHh/1dWVPr+0GWs3CwDrZj97J
UnlwakKglG7+Ht76PbYxH3vQFJsGkWbX0p8poOlNpdTD8YHXhbIbqEGq0BWgvwwjhO7+7ouu5JJ6
Xoxx1RruvnRO2F+BjSWZF4uTFMj3rNKjx4c8UMmgv8z1THDJZsR9aBJ1t9KOevKPyqs0Wtxojjln
Vh7YjyrI62e3Ed23shIJWhABlhUoYhYpxjKI4OPWbBJz4vu8iunA3QGdcWhSL4CzsfcKoHOzip0Z
G9eYezadRLUBI6m2STh1J+LFq7fNjVSxZdG8IHZSl9x9270dt3anTQNsw1nQzlI2VaRkbjBSSdyC
WDotUXTiOvx6QfuY2jscWhDgOPT3FnSPkmNMvlKTDnYkZ/VkEzeRVp3D7tJGSLfdJFOHNeHxSX69
gXdH3Tso/d5EVlzjz9EtgX3rr2pcQfPGtxDHo0PVP0xtj8uTo7MTG+nAAeavJSk4Io7tgd7Y6x+h
qmUlpe7qsywF2enEqDYbUUc3CHNjbAVZbju6WfzFyYf5HDS1D19F4c8+6XZTjl1x4uscevlEUMk5
BqLCuHuvoUHvlTqpzbdBJmVjB3W27WobYC+EOKC278Leq08cnq+OBoqDgBa4p0NB8pn23TWm+xAa
f4MWfAOVL9z2mZc891kxZJfHZ/jwOAAwWczgKvYbdWxSLahDozlP2imeEJ6wMNdFtq4+0aJ6jWzg
iRCbhqoGzJUi1d4KDiEo+t6IYHdiB+1FO5cNzmVD+lJ6TnKbeogD9m6MhOQ8Y6znoZU6FgjiHX/a
10Fr/RLgnsjFnJXCsXfimmQFwSpeay3aEQUlZ4SBWiDBukzqKqcGjnDmoM4phuAWsKw2LN5Aw2UE
+Hkitz78PjiW1Yr9smF97c4wCbdsfbA4UGI8B+vQxcLDGvJ02EXOthyQb0KxG28gjNav6MSpD/nE
dfTE+3h131ijJbcNl7RHsM72JqWu+n4JgMyfBYH84NZTctdWsn1ubvtqHq8RWXLAeJ7rVDZb5KUE
onggLdNozjEtO9mCO/RKwIKsfBNQSyDb95oRvHqr1ZWHkDAasurcd8bntBjeq2SJYOZ6/mNYzbQk
IE5kTzwLsqViQjHj6vhLeXWKr++EHUGri0IZL2Z3Ymb6w9imsNubxgsva8pi1gewt7ykBoWeN2Fn
5rPaV9YJ1OWhYddiJKQij6W532BDyKNIOhd7hla8C4e6viXkYNXCf2i9Fwh1+wjAygjtWnru1YkI
t8/18WlGrMRKf01EoXDt5+pB7i9zXKK+N+ZNggaf51b3+FghDKrS8m50HQtMJE5x6HlM90ih289q
bquH3kMQN0X8gWySHSTRdrlHQaR4Pj4luycuMQNRNGZkbadrcKn7XFfMmqaIdHHVbXGTr6ETOxR9
CnvpNzW9kfskyMbyxBvZDYy/hhTsTIC/CnqttPdiPjY3qEl5eNf0dtq423quqpcWGvh04og9NI4C
bOUAtCUA6vXz33Jk40WNiy4adR4BHCjtbPHOoHtyYk2vweT/JYi/noZaBvGdlcUC26d9woe3g9Jx
JpQE/CT+Bg6wr35kXHKytzLCj+fH8fk6MBz9KpBy63xJs5+tlKqy6zKs2ScVK+ly9pPavvHkjHGL
y4bt/ny6/9xhebe/WN8vZTU3MWaBe3/850P1o3jbNT9+dPdfq/9e/+m/f3T3H/7zPn5pyrb82e3/
1M4/4vf/a/zN1+7rzh+2BX24+an/0czPP9o+6/6Hj77+5P/vh3/78eu3vJurH//44+v3PC42uOk0
8Uv3x78++kVgV6y7f/Pd19//rw/ffM35d//npWFm/vxN//7xH1/b7h9/WJ73dzbySl2mKSQ5comm
449fH2nn74YTmNIDlRZAOmsBpABEHfHP9N/B/tmuMVyeIFX8mjuMQ359JsTfgSbSL0XsAWQ4x8Yf
//Poj3+utj9n5TA13/P2Th8Hhjz6Mv6aeQCrJNPZXfvhRD3LjKG9aRNakF9bYc3XFfKfyXlpSs86
K5cpvPH7obvSuhqfo9zO72qqB1dzEjXvwqV3EB4vY/0QhbX+OEKvpXcLzWRTeyMmjCVRY4WPU1i1
dZVuB1zhqOKHTnNRO1aAoWCBxhiic1jJtGEZ3EU1vr0mmPRdKZs0PlcmQTi1Mu697Ubz3ZQn+hwS
q9zYUz/d0ap2fyw+Bm9ZWFsvE7IyHyp7Hm+qrkwuEjE7W453ve00SjcUtsRjju/UddThKN/Vfo61
FOCN86HxYWOv/V5A9h26MLOX3/wpRWang7wbE2SoE5RRP09Vmn11h//L3pkkt45kbXYvNUcY+mZK
EuxJier1JjC9Dn3nDgcc2M2/ltpYHUZGZUX+ZllmOatBzTLjheJREgn3e+93z2lGSN6JcN8n4qiw
id3RvS00g+7796h/8KfxEK9HyJ9l2h+DVpQHpQz7UgtHgZU0608Lu+yPWrtymxrReJvKUj84zlge
FqaW5xreyhajV3aYiwCzQKXth7zVw7XPrXqrTSd9kywI5Osogl0Gd6A8OSRvgfFCxKRJq+0Y/gVQ
eVHbB9tG8uFRLqGKz9Kjo6vxCpiGSiUwcbT2LLLtspTF1tGtkWGqbL50foMXO6TvTt26HFSTRmS0
WhEni4KFmtbfTKN71KD5dlZDym1hoo7nEksVcg1v5RIZ3RFBxPJgKvjXulJ3f61rr+7olph88LI1
+7E6CyXKJxh55gZ+Tc8LmOd4GAz48siqtnJB7FzevbdVZDk/FvQuRxG1HcC1MJrWtTFC2PC7/m0J
k3rv907yUIK9gcwPk97NrZUE17Gx/RmRrQ17tqhgLmUD8quZUMuT4hDf3+lk62E071OQbnzsh65h
oQS0p+kY5mPZ5ekjf+Wwbfj1bZPGcGLtzeY7LtRpuGWl7HrAVxN9jkPQF23+rfaGSLqxYcMXDj7r
KPV7bNutMPIxNgBnd/2af9KMBuxnUvjWpbMMg0ycpnQXTKmg7PJhecL0Mi/5ySd6VFqPYGjZ1eTI
3/DmyA7l4LUvRsOx76YlQsC5sF4rI+huigv+y51LhQoZDQ5UquG90Qvd48kzo8fRS+q7vtL54c2D
9dlnmYxDci/rCXTXoZIFUGre1ekKpZ84jcIJzonrweQB0mlAbhXjcWFpn4yqu1y9KbIfTc8qP6nX
wKF0rXGHH3XmGhWl87j0cjHXnp3Q65z78NrokqmT15XISKzKFA+FURr9EbC7RJix0GRs0SECDQpn
59tYlYx07pjgpVpcqFVFtw+40qBkrfwJqv9YHAvWrvcySOebICp9sfkOCez0FTpBSUQ8L5rlZ9ZX
NsIJRxxKCJDPE5BHyEUuH85utr+h7R5fPSMpnFVgy/JSNl57qNgL3tEFD1+8YekeotSrr4Ey2zjP
C+dRhSJ671DDMBrxDfE2sZ+Y7kFqM0msKvRCIA6b/pcNW/e1qa38pou+qQkkleL7QB3/iWCdvZK0
ld1zkNvuhnMWMckCAPVng22et52C97DSnQdfjlp63JlVAeRSJOC86TMzq03tAsJ+axoYjoMse6yY
MN2icC43cDwDxOm+115K6Kw3e+q1wwpCyCLCkpWoD8GRtdvBGcrvTiOSQ2cCA8+MJjslZl69gqsf
TxXYxn2W6gVHMcq5FcvC7ovuQv8ovaS/2vY8FdvINsSzmczes7V4CZHbwPuCxGgelyxyjnNSdd8q
B/LlGshbhhaHFbGY91B0cPLSZ0AIxIpTg89bCvtsmzcquvZpId/A07Y7QRrcJ+5VRrsp86YfreFZ
WLoXgVSzT8/UisYe/0GyJZ9bPywlC6JtJ4N9zkbsDwDXYgdibcBHyW9wzcsnI5bdd1Q3XW/mx5yR
yqYmJxcXQcHGom3TGPMK1R4oB5ctzRh370x9Xq/uSY9Vr6qcsbApmf/ijCvnILxg8HN/ZQXDX76k
f0AK3I2s6CXz1Yx849R783xjkyr6UqOZvKq27uiVkBu9TvOccYSV0bgWgzJ/tkk/7bXM5k8LkNBD
4QSGte4gfN7fi81lmGkMDzyDirUUuXsqotp5qZJheK3Z8U2RNyl9nDJZvVfQeONclewxLYatdrlt
M0t0h+mxnwknu3ZvXTxp4s6rO/civb7bglpjwtoU8NoHeyyiH01Le+/An42fCrLMuskS89qlpJ1X
uumqeDZCd+tICE6rDqE9c1bpfinyrbu6wrExhVPF49M1Tr5ALnzfFeV78XHvrhrbT5BDGyyg6mGC
89aPmDZb2112S+tDMggKogNtP1g3xwGvSugNovGGd9H8IxtzL545nb4nYT//BtGC1LZuBBQpJw/K
WEDd2QMrqX6kba8xApAuvS0hfXSb1fqHmo/TBpwd5jjb8DnotXXxQZXtjFT0m9pawFDlNkpCB1C7
aGxzTar23kQcK7Ury7Ff33dhdj30jmMQTnd9atS/B5ZsN3BW8y2wmOi0KNc7yRo5+gKhfYtL3Htx
bUzqYyQcgGaJs83BYsV2IaqrY1jetQv5JYliSQ7QROXFEr7czTZHxGIY1iYtq+lcCgbvPvDmvW12
1o6EnPVGyZxfF3GXICUzwxLdd2m9QsmdbDrultzT0t5cVaRX29jv/OSEf717Gnrt/TSpbTYuvmrC
mbITD4NudLOFG9FClwlaw5yM8z8ArsykE70RZJiWdV39YvYXmSunTFxnBfZ+fG5Z9E43ZTCcYa1O
aKGXzOftPznWd2tS6WGRubkuZBocLMUEUUEMgua81LjyEvO9bUWymTjyCVNY4eck+y/L45EfAHBe
FU04b0tjrr5MnuJrrx+irch8Ow71zIMKvvdGDKgyy5zlsEzV+hzYpXlOQI2sub3V73gHpx/+qAkq
yKBc62I0t6DSwufZCsdHgOn6AvequBmT5G6S1ChpQu6x7ERwY9NkGK6iXNJtmTvpI8owdD7JXRAL
dTx66rApHbqqK/fe5ItNnvr6GGg/Q/jh+xtfqAzTnKiaSwU07ntgpOEmb9wUqP3k7ceQKME90YWJ
WLcxJ7Z/FmnkbGYLPlzboXPpJT0ol1WiE8hoSai3c3nWO82ndSew5V5RnOxKqE3dld6lIKC6HfkG
tplhu9sFNiOjfBAvJP+6XZ5hRJgtFrB6a+Q469J8X2m/hVddOkcaCWrXddL8nGFQ/4IeB3Q9koa1
h5+AdsVhv1RBmo1VXURcd7rfYHXHY9LO1c6BKblNTB0dwsyxzoOPVYzNSTjvmd88BmNrHkQKJrGe
axXTu1PxxOm9ThPco8XEWlrruwsPAJkcy8Fy1hVpzHUSgsUPg9IHVcYFnv3Wacc/b+KpLtFXNrT2
mypbdoj1nEs7K7lPq6o7LtII+JxplHgyJwrRWtYqrML+mX8lOljckvadCIu1unMPDQsPU2I5ySZl
lTZ05S4voz/VFOWLjzxrMyi3OfHVbew4PFwGj/eBuwi9n/z8OVlQbKV+OG3zpdlws5YnzWl8FEtr
bkYBCXnK+mg7siBwYLUzjZETubGQE/BlpKOQMMfeuhl+ND+7SWgf/iw4/6Pa+99W1P9Shf9fK/T/
B2tv0A/3Wem/r76fWvGV119/L8D/+pq/SnAv/IPilkqaXXb7XmgzWPirBPfdPwA0QRCCykCinr3C
f5bg3h+szMBXYzcAlBwTO77qnxX4H/eKnP8kw02fOsEL/5MK/M4M+ZfGkM901HdNJmcsltPxDNz7
n/+t/ZTqopN+Ldq1WzEiXyuQYxFZtrx+7k27f5eRWXwxSAx+yykajtyn/J0ef/m93vot+JaBI5i2
aJqsx7SANAU1tjk0pF7ntZn53S3kNsTtWtviYrPTjRHDMcYfUrvJTSuXEgoUGGZZL+1vsoHjho3l
Hg+b3V8IZIf3cOmSX1aDYLLNhXGe0ql+diXIjJWSsv2qkCyTThN+h1mn6D+TLCqvuec1z3kJe3FN
qbOcgJo2tNF51E0bG/zfh9EF49Exs/mo6fh/OshqLnbmFA+M4ocXWEUDt91cO0Ms+kpepqBN4Vjz
hKkTuzwB2ByfsrY39mE+RSfIANklApz+nA+Ffw61k96kWvSPLJ2SH+nktC/1IDosOyH6HM4EY6+s
vOVw9AtyNUkyHtt5VBfPyCSW3qpVN/ZBRp51c1etnLk0DZYVw7En5NYT7I0G5Egqw4aCZ2aPhZes
xB2y+1QswNhhhKP19TAcWoWqdg0QdSj/CztH0JljxxXDc9gKk6M9F3HtdPYZSuzwwriy3AZzuew7
7kXbHBXoU8khH/NIxVtlz+O6KvppWyOf+j6alkTDOw5fMoraTboE4kVnRCtWPlXVcxGZBBrCvq+e
5/beUC5asPmrVnlsPjTl9LQoNllNMzdfRVeDp8/R+yzUchT/C+kzGpV4vUSDRFyxvlS3XnAM0iJ7
cfLBP4J1XLZtXWIVKkPpb6LMCz8XBuNr005MMuyh2k/sdh1TPlmxXlT0lBrOFA+WubyS0aHv0Pt5
B8kgtKujkUT+oe4se2WG7fgoBwIRLgg6mNOGcViUbz1OKMi4XiWIrYyMyqvQbbXmI63jimjDQ2sb
Jsx9mk0Vlq8tyIr0PPsdBkK4qpuGRcd9xOkcWyoK75B8zsLGncoLIE4XT6MnNzLBlegtNtjR0Vf1
vo7YWMylAP1K29TjL+QLGzGWj8pjjVsQlgdanpIkUP7ZQFax8XVlsEk51q9O1smnAeAutrkeXegA
EMtdNdqYL5PMTCxQBogF+2nxpWPfRkKc3NAomMdHINcoicJ65gBzp+ydRdv+2VURictSOfmpNebp
Vxla+cls7l7UYXBfK1I9Dwuz2J3M++xmmtJ95XHHv9Klw8E0ovDKQepgR2rJe6bofXdmaed6kw1R
cRxHZkqmGMDRKlt8mKXqYjfS2bsEEnCdAsc40auafunOwEUzIqWaJBevznL0yZOhuQM8Pf6s+MTE
QyvgwluF+aJkm10de1JbXjCPFKsKD7Q/isc06qsnIPK8TPLkp5aPIHiJjG+lzLwOJeXQHGVJ8o+s
Id9pm7TZuwtZ5ijY6rwuCxoEUrDMnpWYzLeJ9fB1y975w4K7Fg4ahqMnNxL80ubWJWpRUFpAshDz
1WBM8lAXKTX8KAncsr1dRtxoST8WQ+4/Gm3t0dMSRCrdISUjqSnR7oEVn+ppyHbsRIfjyhvL8cV0
lLv1sqn7nGrNNcReomcFIzqeuXM/Us05V8qkcER2mPUnkm0Yru2On3rINA09tiH7lR3w0Ima55nS
5JIgq1lV0NFpU2jCI2NOE5DxLAC1Oc9oLaZNoa56WYoK7pwMz9zL0VtYo1PemFnO37m/N/nBk4W5
8QI9PruYQL6SRMp91hXeExYTbHyuMZ+8fIF1kAzsGBssKThQQmf5pjyQxEsIFHtVDIZzmRVkKYDq
9aljgTc2fexeblbyWIObv6bRHew4BhTrVYJmUSbSJzN1aoegdW8dhDHCRQkL7T51JQrtXNb5tpg7
kiij4vUv5fiAkkW4q4Tu42PTdd5jOQUz/0kL21fooVVq5DgdfYral8nFLxqmhB9XsLPpOgkVPrS6
tD8SrsBxngn9nT1BWMN1n/6YvSIgkz7ytoezLFg2R4HD36gfPOnx/uhDn4BxYSTYSfTEFZFaRHX+
/Ve+yLURmMO5g+dKfNYq6l9laUXrzq3kNg/6+VhNttpHYxvtiyGwN1Xrzt+t0Sz3TjQExH7z4hGT
UnexBr+K26RIX6YlZFbZViJWdw6vLZ18x2lrHjDS4jdpIh4wgWGvU2q7E2sjwZrmpHFOjLw4TKNp
b8DrW4fQdstn30XcgEUl3DqKLvY4jyJ2GBDihpvdjxkA2b6Z5L0C66oNh0dwFEJqGNXewtMucy5u
PzeHZJ4+aa3RYOwG/G5YrXcmIrTjkHf+tplQ+UaVb9Mdm6OrN/gqNuApcaNIxoe0l3VcUCvjR4xE
99Orcw9DWusDI2ChwgBEGxq7boDLXy9dtEuSWkzrOeH0loPnb3XSN7uEH9rLEnkpTyrXpqM/EN9l
HMqzgpEA5esyPRiw+GJU5Gw4Oh2mN6AL6iFsg2I3Rcb8lefoQAeCPpsoMAiZOKLa2QokzpxRFtOX
Kk/sUincqM3yDgrD2pvg/nfCjoxraN3r774tHu2yHW4p22WxMNG0UMVZ+zzQLnzgim6KriV8aun7
z7KAL7iqEFsdUrGMEaLJVr4vbTbGQxcmW4yTBK1hDuFBtLsDFV22S7QsDl3TEz8Pa7zVCh28zwNq
M/cBdSR6BevRqHqxoy+W7igU/GsGG/pGU2rZhzS7ntuEJeLV0oWi3TlRNr4seMdflCAXsDKzvDu1
QHjgwSf2uWHTaZ1MQm/HSVoYJ2n30YsL+mxaTU7WHKma2WIbavfAOyy55GowwHKk3fOdTX6b2PD7
5dI83rh5MlLB4D+61E0ztcSsl8XZGACYUJkloTg3uHEOI5yn2BjS6IeeXIy6bHG3+6CwKhSRrkWj
tdCk6PUQsdpCD9t/MHlB33hUkW/PUTdWGkcYgRL7trCJtvZk5O5oPH+b5YwCemiX2zKWXZxwd7hq
TYLMiRQduIUj4mhix/ptDkb0OzORvsqKlaoIv+4pItK385e551chrWcPbs+Gb3b5YKkzo48j7PLg
hUX1k1XT7kfClIsr6eRxiAROu/YsV7/k0pFbbdX9l1rc9uTNbY8ku2m8r/reFlpFblt+GHZQvVs8
9jb+kFpvZivNXeK6eAnoCQ/fJfr5/TjnYlczPLuwdy+vkn3wnQyxsPC86+creaJmvxStSWsx51q2
Hik0Plh5ZW83c5FCM/t6c8MMH+cyOttplv2BEz29mDhAzn7TTVcMH8kXthnjNug5+4lbEyqlIhAV
MJpAONl37ITUyj5HdThOK9837nvic1IcXYcPlD9ohASGPQTbjDvfNVWDis1oEu/NbBR3SEMfJ0hu
1whvMK3Ps70rnbDNVybRt52ReAoHOq1A0trLde5Sc+30i7EVdVWvRTXoCy1t51xEUXWkuEeP6ZY5
d2tGcYtI5WdOev0tykV9yXsDq0TPFVLxjoul9Ntdx3RkqwosppZR5b+SodKvjiM+Wk8wdXam7GXI
GRAavTNzHxbmgfVfurRlQPRtcun5rMZ+DInkWdGPsZTO94kTJCCeN7dfmR7kth4T5Oh8E9cqz8xb
WHTeuWLcdrML2/wNKqB6EF0378E30iTsOWbplrkXhdMMBPp7X4UXLilb7GoFrxsn3IOy7eS8FJLh
U4rAgFGNtwUzjKiMGNsLJ6b1INLE2unBlO/oIsttk0zVlhhJxN3Si4wNppv6oHITBT0SyDAOYP3v
oy4zr0aPNxyF23zz50zEdJpk7DvY25jx1rHkl/PsYbL7pAWzxA4f2EdsG/J3LbVxXNK53y9RKD8c
X4fnXKvqyrskeejU5D8EXIlXI49PtDrKCi5zhOupnI3pBQ8j74fc8R6qnpFLxVlxaILC3Q5khQ4d
Y7yTneWkYaBy+b+MzJInOxT9ZQkXtpYG2W55+5pb1WXyMUcftGMFF42x2/Zbmz3w3SzG5bUaimAr
tQqOKUqyq9eX9TnAAkZbqKjCUz+EydXqSvdkJPN4mv0peqpKA8tAajfeZQzxe2rtiouyZMb/Wurt
IAfNACzhHc/OtHcd8pKrzthLm7E2MovXymkSvDm4wU4zdzTuwEZyqVUVrmeJb3Wd58H0m8zXdKI6
7LFhSurBVddG5auJThBtDsCg73aVUi8W2gw+nbnltz+Y4euy+L27qYqkTuOoycqLgH4YW7CQ+bT1
y64vXaaiNDZVviFSYb+Q/f5dFD3WKL9xsxuj8fzb1FQePnbKHHNhP75SJTKPJJV7069rY226Juv3
Xt+n+5ZbaTxFC5+oPrvPczJ/wxvJ+mhE01/Fwk9ROmb7Fg0gvNcmtgumeYlQCHs4ILf9ZDq7yamD
Bya/0Zp+X8haGVtmjGDbqzmM+oTGCJllWJXs4KdYvOWUsqKEbIfyKH8YGMqt7NKJbsFyTwo2UXeI
grpEP1qpj8FNrZtKDOtMwy85UoaGV7NMyngabG/XQBqSlwFyDw680Q43Tu9bmBUsYa6Drg+TVYRW
/CUC7CjXZmKlh9KfwpsIfQg/bpswOQx6XT+wtsHBR2cv+ZjDshCryB+sOBpVdhuG3o8xTeV77l7+
t3bEcUmyKPNju0rU0bARTNu6SKgk2D55lHPI7wEySnc1fZU81SX08xXnT3kc+Oa3wdJzB+KzEEsH
B+raRdyyBW850ZktVL+x2c4nae7e51X9IJLnYWK8YSae8zIowzsxTK7X6Vg7z6rS3t7q8wgZdMov
f71UXXjMJ6c5OfZs7C1f8VAZgkE9ZDwXVwYP6YdAzcFLNAL3yEOemitv4PWv8Kn6a90k8oM6zP4m
veg3BVWBjWol+n0ULui5DS6ZbElxpzaYjcqu4qRlpvOOcEOfuZFyYwcxZZ7RcyBGtqdutyQ+m1xd
w13FycZiK5QtD3U+/+7NpTwwiY8LOrJrqkNvryLHeZln1qrpC4l9dCfGC9tubh7k+t86GeUp94W/
JRxisHZozOUDTXbvsTa9MXYQgl2qChmRRXjjXOWdPtDcZiaSTPLUJggV0Y0WMIkaz2QR1LUxuhtt
9Fu1IRO3gFrlCVSUteY3XP1O04QMAKcxnqdR7JQvQpzmMCgosWxxXlqnfjR6Uz1Fc+HtXB0tcRo0
UbTxkL99Mypu5M2wCERvgRgPtrO0T/Zoqmd27owno85JpJJz3xsZfr0wtafdXETNeeiL7JpN1vie
2mzCptg3L1MqkF+TsN/YhO/XGUvADwFDsb3XLtG51vjWi6kjWzI6IxfTCisx1s63cBrbn1Il7a2S
Qf8VIWY5mQXKLy24f8u6sE+i97ptyJL0vkxdBOTKazezX9R75C/pkwZWtKwKlQV7x5fh/eOeqdcm
W+rvY8DDRIqRJYR7ymhcGU1eXX23jz6SyWbUKyq6Nm0dRLgr0mjrpIP30Tp3t0goFZsCtiefuLhH
SAIdVv1MF0uRSIOVp13ngmiuonWSdCc4Q91TpNz5ERRSdoq6UN7ucL+jsssOAWWrjZU3OdFHOhTJ
WgNYO/tl1d/KhuCA44/mMXd1+3lPYeDHY/70m4s/Y39/kQ8TplJc8ywUfC3BmLxp3Y67ILHbu3PS
NH6oyR02VCF0P8PEXFZR6oonFKBAwSV6xEthYH/3ciZoXonaz0fbeWasWv0cSsKFPNjDZGdqLuwc
BPqS2Bby7DIP96nbGe8Tm3lMhLnbovQsHzu3kRcN1+cVmQrBmZnvnYmCepXpODFHT9iUVdZ45TLw
u5iH6JmnoMpXeQBmy1jK9q3k0Xt2Cvozgjrybq7yeISWSLG1+B0x0/1zuL9plqU/cHrAUWpd8/eA
hfLRagrxpho/f2OApffaGvVaLyEHd0gcOLvf6yIdBsSHWJ226J2twKQyZa8cVZ9a7vaPyZRmF4tA
P/G51tgxubUfsLRabyHs4wd/mq2PIXeXU1qbw5FlfX9Zmaay35rQynatL+un2RiWawoW6FTCf/uF
UWc8zkYVsPeQcinIAZid7T6bXyKsbTUxHE0brJhwEQFok0hxiru7jLeQkVGqY1nE0lVbzAhpBHIp
LgxhVOeAiuSrmQJ3xIgVLBbouUy/pPiauQEE890cZQ+hs099QdxnoJOwasnvQ8i3ZfE1djSMjF7x
k8Dy6XwWshoOTingz4hmmK0VOiAGjTQh9lD8jVPBcG5YhX4n5+tseZN6N9ICH1EpcxpmDY7aTyPk
RPzHq8BMR3uqbPGwrYUpshvB/ezW+GR1VmWTwkcIbcGfhYMLtNdIx3bcy6XJnVhMAqKL6Mpm085a
fy+GiVZ9gFD8ymXDOLmuYNwqhEHfTWT0AaHv8YNplNLfm6LlBRgKe1A4Df0zl0D+/6CzBb+oY7Fx
n1CrE6Lr7kq5uwYNeDwyRopcc8/io144DU0agxb9Y9Np+SkUUZifcKiy/x6K7P3P77OxuSC2amqO
I1QEAi4UtAh1p8E4jSR29n+2FEcuEBsZ1cLftfXEkvu9z4hNg2+Lw47ddK3jVKjxkZoyWIsRqgs8
O8XRpZzHlFXWI52qFKIv7PBr70TR6+R7I4JNB74wq6dHmUbZD9co63VBgm1HDsZlFzwrz0Ss6Ovy
UzmGsvPjcnLt39yWWcdPpJl+F6QTNyoJ/TfeswUV8Zw8p5zLO8MumEQOXBOk4EnG81vGDJspqJhW
4zdLOfZ4J9fbGqfvNugaQEIl8LKGBdlN6vRABBLpnKd6NlbaqnroV310a0xzidHe91iGovTBhN2w
ndO63AmB656UUMSAOCGHWIyKZasldTeedMURaXTxJUvMco2WtDa5sTH/Fvqjtpz8bdE1F25jzBiT
z0kSwwLkXSKWpBpX2l/gL0Bk4BAi+pgc2nC2P8YFTYCQKVL0YuqTt6hahNyTYkuejazSj6xfqCsD
0JZipko9lsYjwX8SI6h4T0k6+7jWK8pdUXYdqTspPP0P2sX/H07+jz+VTwGB2n8/nlz/+hL/87/+
Pp385xf9NZ90gj/Y/HB9lgfJMILRIwf813zStf5wgQ9F5MHRDLCiymbI/44I23/AfWExy2RvhT9j
W+L/DCiDP8L76PL+dWRTXALI/9GA8l+D/0w47+uMARtDMKEYXv53kc6IMy2bcfitqvO46cvD8OJs
mO69EsnL1gxOcN7PL+MrZuTHv/2o/gor/4s37L8vo2CRcHywgqxhOXf5iXt/aX+bjGZRNIdzeocH
Z4QkwQYn9jMFkXwNRWHtlCs/Ue7Kn2lO4evhuY2l3zPC8Gv9UgZFdE07nlvYzVHkYkjdNgMgC8nS
eQy3qPyq3SQ7wT6m6013jWdU23gfXc2UsfTqZqeFa380dmLQPLb6hNyW1T3jF9YfAButQ48V8JnL
bL5ThtXux8Jzrx3jyHIFQmvJ1gWolPvVkO19FrvGOZb2YL/S3Ju3oTJ7zJTCPg9pEJoxb5DxhcSy
xXgsIHQz5/21tpdw6/Wz2iW9sGGDiZF6xAGEkBpL9g4PAjfkDMjBn3u1VT0goFWzKO/FMXS15Qa5
xBjl9EUNaDLW+cwpvMry1r7ib+8fhqA0VjPBVhnbfp9fRIMEcNW7xYgP2A9us2FWB4xU6Q/iibZc
NR02wqYRw5atLBlPOWvSWrX2C39t+BRkKVljh5v62mvq+lTbCAWDoTYoEO1Jv3b1Uv1s5gxI5L2R
uU642u8sJfObkU96I02b85NeX8OvpAp0XNi8s1QNhRuWVZlv8oCrHtNbam1CX6zUJ9mcbBq2JjbL
JGRMtIVOtGs3a/obHPGTfsfzOO/wLPS3AvbmsSMWyLEmilgAwT73Q5AcpGslH5SF0aOuHPnN7nuE
v5Ng3MKCo3timGmfwdl6977XcmTYLR9hkzPHTRsmemPSmuuJOTUTYha+32W5OPvIrdM7t2SqvgKC
arELPo1OeW5raDAuUsPRr0+OtoY9cmT/YlmqJymXNtJCeAk3dGN4E8iW3FbjfrQh322Yl/b1uo46
7ZGdFiEh5smkIYVz2f3khXgH8prpvO480MgbAGPzsbYLRj4Ae28Ze/xn2Zr6mUWx+buSfvPiBx2e
Gacu9bv2aRitoTSQTxGBXT1PaS4oc7wwKfdVW/dMgr2u/xYyGDg7Q9An25TVvoTXl4oXx8m8sz9b
oOkCU+XR2o/yRd7TVi1tdeKO+W7wlJ8T/qTY2AxFSzx+GH0+wmoxJnNl869ga3Jk8qkn0wYQE3ZW
/wuZcBBsnDrvn0aD96uYfk3c/jd36/zFYXbjc3RahvoW4CqFSmBNlb1FvStp+U+DPIBILLqM1F1X
B3u9BN2yZqhbss9QFc38yDOz9c61wUCJmobNVYZSJPacbusKnZ67JBvhuCaineAxMf3YFGNgoApL
0sbfsi2hqSK9LvgclqohA+n01onZlxFtsN3DEPaayWVYEzSSZ9aY/sKNYaRbrDsV9ZJ0vgHd8NvH
BW7kQhtFz5+tBlu8cp10Mmgh2MPVyicC2U2aaYrfAZM6H8DgZ2VlMgXOoDx3xaCjuGf5EvWblWD9
wy2jbD+Rfvrg/I6mrbQze6+rbHIPkQjD0wLQ5JgygyWGhzK15sI0L9MjYSSQNEnShFd0qNW1oTx/
0m1vf0R5Xn3gZBPJWpZj9jZqMez8tK+2FTsQZFnlXM6r/8Xeee1WjqVZ+l36ngm6TXM5JI+Xt6G4
ISRFJL33fPr5GFnZJR2pdRA9PRgMkFcFVFVoH7pt/n+tbylNJS0WfkmKXasrdHaMfcT2lcaH09h4
lU1ZKayNPiVRdhmDMHmJG0v7Bi9csxxMhubPEsrQmlN+dS1iPbkB41t8D5O03PJTES4nVp9onJcp
3emcYbcNWz7/YqplngTbI5SMFEa1yI1VvX4uxwRQY1H4yhNxVAWZ3UCgSW1V0ZcZUx+RDlvXGURW
8kahm8gtEbxmx1wQoe7/FvZEbJlRkK8Dmiap04ihfVGbJr7jMJ9fqnohXTXEqV4vi1TkhPGoXCVm
Ud/JIQxszS41srlH9Qm9Ht1dv+8b2pK0oBJX42Xdt2y3OE0FBHv0aT7fW6Ed3Q1VZm5UGD17jaY+
LbBYzc+zTObzDJJaGVZ25KevQ2kWTyM3PHQgbhZul8rSGVlrxW1ag+QGfMl+locYXGdoZw1HQq/E
f2vK97IUQR5Gthl6Cb3miZPmjD4BMhGIn3lOz+tqmKetHZWJvWpr3fAKM7L2fVFSaEuQls4oijnf
rFBISQdK3cZ1x+71LAfQjxw11dHtW1K5aUOcg9cxOHSqgFMx/zTzyf4pj6XyyNRbnSeVydriE4LF
lpXNM2EOpriyK74q2zf6C5MeQuVJYx3sJJaTTU7BHVRfFq4lqouvgTpaP4xJLkGyUeX/aXZhdNvz
oy8aISPVREa4ZdUBOR73cbBJZH/GimHLOMKD6DwvJOQVhBe9REjwHoeRnqJT2qa2x+lEoRzc+F3f
mW3rhYaRGw7BuPFhaR3tepKdPWKAUE8g4o/vCZqKvhU5Qa6Zlg8XNDnF94rS3rU+Bva+1mL6db6i
/pjGIPxhWdRWHCVTx28m4pZDEwV25g610j5ESIfgU0tauyU2XX6IlSA2HSUMoB3JmSm/ZENXXpao
PzOnqZCjb1j+hnuC5dunXq3q+3yGfXidsv27QyArRjeR5DiiDYUdB05UkF9LRMgYLiUSdIylLzf3
EsRQDKWNot5keqgh79QQ1XizmSn6hdbIithn/Rh/H+AXXdR+kO0GPTJQdspWyhdglndhkYwjp7Zq
LlxFHaQD2v/Ktcyg+MbLKrk5KXgXeTxN00Vbi2Qr0dfPVvDQDIWToZz9qKexuy3DXk3Pu462lGs0
9Ej4phUT2whImn3M1mja8ajqgGk0D8ShzkB9bIpyyCFwlp3xiAo04jWdJNoNvZ5yTs/1vCu8DEfE
SzCq4yvtW7NxK36z4o2SPbcuv6bd1eqk30tdA6e3gb3HYdrnhOtHTfBaWtV80wyDsmoHNsLOVDaF
IGWlHF/moB3Wk1+FrwYVI7aB6ILOhn5k3LlDMQN2YoId2pUZRgOdB8uZfxzRN1EKlHAJFKfYVO+N
qthGiZu1oBlpmAU4MRwnuA3+hKfEZiteJ/emfglK5usd97EU0VD1BfKLV5H4SkLcjp2wUICCdmpb
9kHusEIGTzFs2zps61Kn3di7U4iYY8vzMt4vwMKvIwZtCmSW7zb4zSTHTdiRGr2eVna7zdf9lo6v
214Q6dNvaPJcoiA5ZftfPOz/duJyG49G5Vz1dtRyQogx0cZ14l12Iw6Fy7LgDF55o25PsUjVI3Hn
h7E43r0dq6fzVCo2YzFLb3TmCJZMb/QIa7PbnbK1PFgaqza4jFf+K3Joio+OGbkUyU5hBhYj5xcX
rR4ZPaNY9JIQ/BB9U+8QpG+1jeLiZzh5ycexTX9d8gL9wSwu1L8sp29ObZx0zbj1eajLJVMY2tjZ
DpHdWXuTeIi7VvO3WPdOvLifPVKQlxboddgS6vHVjZMESQkHFVeXXVR7BNgOZT2nums35l9q63dG
57fH0k9fWm2ZQSzCihDvLpbaN9dXsK7TfB8Cx7geVvJKX2FNWCNv3ctr2cu87FLyTn0oR2dwvkSh
Ai5VScOzBWf+oyHlEWlp3PggNmfJS9PeU1bZOkz+uov/lGr+4y+y8n9dp/lf2TMs1+fmbaXmr3/z
t4zc+APnBHUQHsOCXFrs9P8q0+DkptqypDEuyvOFfvSfZRr1D/7vMngiglUMgo8NTPp/y8jtPxbk
9xK2Bd4AC/hvqcgBpb3/vElesLQF3GeyNAhAOUczqT5EdjVZovKMPMcSxYlo1tWnBLxCtu1GOcJP
NUZ1PYJ79SlaDG4/VVr7Aod14JxqtaGyKXwKLF4XU1V9xQHdRs+GGSOu8CHuqAfTt/oOCdNc2Zw/
Tb00EbOYdT7T567RCeWj3LVbDe06aXATCkrhqZXcUEKxZEm6gaKN5q3USyXZJg3I60NcGGx1BVys
GxTFcf2zb4LYwq+adS26jF5klyBZMR2Cn0vmKD6n7dqzNY1bLGNntQ5Ox+SMoJbTRipbNjJ1wSn2
JxVRquPoLQssufNoGjexqtFXoGaTduRNmxiyw7yStD0ily7w9FwTPXpmSCPXs6KLmRhNdoEmardE
I2/2SYvlbjiDdu/75zZxm/JZTKdJYasuKENxAKWu84weIvCf2SJW04qSREzNhY23Ob9SwA2Rtai9
lj6Yk9H0oYsdMAahAoG2RmluhX56pQwB/RinTvtcppk+Gikq0sgtAz/0q51K/UOYTyE9pZDcucim
NzKYIcE6DoEjhvow54gEE7e1jVb/bvOQu9hR4rpUrwOqAynK9kbPNkUTKD5+wj6arkJJr/2t3UwL
PcxO0MtcowKXjOuy0qfwuxZofknipk85qiIhQWRrWE/Nc5zEsvTka5JV39S4PtsnM9TwwsuhJY0P
g1pU7OYyQYj4uamKLH0UFh64yU0w5LGBUrs4RYucGNplW0ya2buyJSVAwaUICEiA60unteD6UJoD
4ZggmTC5WVaTqbfDXEnzvtEn0d7wgXZG6Uw5BseNUsHDv8pTnNo7YZRt5Ime/+SvjLlZuHwvug7w
UUJtgf8Y13ApXNpLvvbcc3yJqHH0wbIDMfg3+rbvSiX/aU1d0k9eYOeavzaS1kKgUDchTqPUKuWB
ioIW+n20MjEI0OBZqu/Y1AMqonYBSUmyjYxGbNRNHQs6VrbgW1GRYbgJ0FnPq9oosMK7Si0CWXMG
OhLiRQY1NW+HIbWUMzwZWkOLzcoUZBpKHb4Uixlwg9OCnaelj9SsKD1JBfpRmSBIigiDFrGjaOZC
N65kHCLoPLG4WYjlFQn9xM2EKLV4re04GJbNaeFv574du4eoJoXhXO7NSduWvRWuUMDSSnYoHSqL
Pkdp0z3Y19ygzKtIpcZGiS9g3Jl8TfKac9z3pBta685vu8DkQJ1NTW5x7on78jLTJcNE3DzDUD3A
MPerKzuT1GSfhzZE57kdOv+8mjNpeJ7UQLMupFqzonMsOaW8iyMyXy/1ch47jGdzQW5R3nblYy8h
YvVSH4+yEadz9JqYnKce+7AajF3Qz0itBylSxgeqSL4+3A20CRU80a2sopaPJ2HtkBpFpKJbbT1F
PyJzSSh2mzFOuleDmsnsCagG7W4QTHPnE2TnATVjg3/ChGtByyxZmWGDxnCQcHDgC0mtPnSkCTRS
8JrAJZofLFQhHMtKbSIdbGswTUz3hZRQCdSsTLMxERPB1B/isEjt7ybGdBy1eR+W0cYmuC2/EbGM
bbBTp6RApCl35Z9zMSjAkBoqSs0uzfwxvAnnJbDFwdGONHMNFKkYHwRvhkBspNMwble9Hdv6XWNE
8XiToGgdqNBjro1Ryo4zG/0daIZUuVYChK+P/WDT764SPyiuS3s20vtBxiy+ayZ8o7grSmp6XHZN
x5HTOpaR1pC0g1DGtNiOcQAs3FNC3xzXeaXDelb1LEpfhknzkyslpUr2o0OAkLoSHafuHNZFpOIQ
jjnLuEx1STJ7+ZCbY4dPNE9ta50EyIBf+zKO6Sm2dR+cjfWQd0R+wRCdHjJm8brYBVjwUhp8c2pF
nuq3cn0W6i0JwZueApxCWY1wskLzTAORjAm5SR8MFbxHggBSm5bmPzVOaiaUntv4uxoL2o5/we3/
2VL9h0Lf6c0m/SMXJ30OiqMd1a9/8nfjS/yB427JWv7XPkqz/ljOt3/3s3SZTfDf7S5MfItxztZV
QXY5ex32/39vpBT5D31hyUGmUojDJhjwt9pdRxspSFOol8hvADFI2+lDikPGbseqqOU65bfuz+E5
dKOVtYt26eOwNvfRt3Ljr97cls/aXO93bh8G5I68PU6AhcjoIjBgr1WHPqpLp4GRUNuJeuLcu/yh
dydA2UBxJwvbMHEvkh71fiD0A502zkhmU6NZ56b53W7bK70Otl9fDxCjDwPxEA2mdBvLGfWKo4Eo
fmAXBzbomBCGwytJ7mh/GU0932TkOuVOoobxfFayvqWu1oytRCjckO+E0sfGhjYQSe1WFKGB4cxT
JJddjkGcQn0fbxTRam6UovkMZLCTxTypbhiN9/wj1CWGmJHKR6GOIhBaf4qycJvMVXwj/Bb0UxKO
G8HjWDdh1JKg00SmN+b6eIPwzFiXRTFu7aoy2CRKclOvlclG0p2nDVX0TntQRN94emuPN7G5xApQ
rEfRsSCcHrLSVC4RkkS0a1AoBy1Be3c92fQHqxmNbzQPUY+RflTeypIoD31NGmFd9BjirTEOV6pl
B/0eyOT8p5BrM/XIuQ3wa1cdyGptsvZqpPTPVJfsxvPjwe5xQ1um7SGVzrcydqsfzFvjQ20q0wvr
lLQRpEiXdyjE1DN/6JH293RSKGpHEyt1UImfJhKv86pDyjFGUfZqz6w+LomX6ROLL0X/sNF2cm7W
tKmw7XeVbKEkrC1iVLTOuIjDXGUT01mlg1Ii0J2GBk/m0IcZt+rMo4Ju1+wpmlYom62W6lwQHsJc
GHe489ubtDSzDYGOXOfcUL1E0PDkI5FKEMwoE7H2OZv1ovIvq9GuaeGOOQKKpBjZMUvEBDlSp1jn
Pd7ynxJ7o8CFTFrmq3rWmzOEov25COrJm8GP3cZaYt9K3NPayWytfCrbriHlURtS7EB4bEtIuSGW
qCrYC70sd50mt1veUIMeS13oeL3pCkyF1LumPilruhuWTMBB1wNv9osLeBl0Wygt2h72TNZByzTc
iaYOZyvshzTrKtxe8HUuASVoeyusom/LFu1Cp0H41E4weNaROnXSiqp4RdIACT1rrE53ag9VxA+h
JhvKJEInVNHSt/mgXIksm8+WgJ9Hy08Bq+gimm6TYdQlgrIqbTdmk79udKP37CQioCHpR8Olkj9T
ei1z2supIMGzMbNDOlnKddH2fe4a6NTR78cxZLhsWLYRRrziGAWIo8oRqWSksbSrsJgM9iy8pYfM
1BpH4MZ56Ns8mx0Y09ED/pbB08cqfwLQZG9acFT7qdDmV10vtZ+jXyeV26hq6DVInOnO1AXt0f7P
xi/SJzlXsQLiDvKMIJFRxsv6cxbnlOp9XYmuArMYrk1pzKlLEhjlZRyBImeAadZthRjzGwLp7EMs
IbEdVYUcRsVmz40/xZTo1dRDes7M6F81ItTry1kuywB/UWL8mZi+8BR8Uwlm2Tq+DnxalU4vSRBh
bCvWX/BgK2dd1oChQwv/UGpwmFygM4rkxpEWPbfdaHnBMNY7lKTDNyTF/SMiRv81bgZrbQVG+C2b
5vAqUTiLOGGGmtup8RigQjdC9iN9tBBqxrF9El0+RodR6pm3ODsMhJkkS23Z6jNUi5khtb1jhhib
9rRQxmZPi88HExTo0mNCe6PxQKbxaJu0K0pvGUf2cmu2OGSjqyCXzWwvaC/xnZjA9O7VWhnhhCSi
eolCY/hhySY8Ey3Wb2J5SG4JDsZPRnBxEO8QcxdnspTNj3IxWxf0ENoe9zOgDkdH56q7NKjNK1OP
UrRn1KkItZZD/bbhWHamhe3UbeNkEoMnVUCLZih0oDP9Z70Av5/Y0h27DMMDuZldBFnegg9iahwR
K4AJF41+l865bZ0ItDta4GEvmvjsTRCW1GU+0h67oheT3+P0C2hWIUSfvtdjd6JG+OkYsLCX6F7L
lPWjFbCi5hsOFWPg73XbUHXMefP1Krv8hfeLOVfxZoSjGnaFS31sdEaQ8qc+pj8/5k4Hf1nGbRCg
/v56tFPXc1TFnlTRq+EyWqudmdWjYjx+/feXX/vF1Yij4nTP8bgXAX/fGH2OmkHwuNjssEE9Yv7d
YOgXnPbrE4OeuCix1JTf1HFZz41Zq5eHZKLSlYzusmqiEy/Cxz3Xu8d0HJ4YhlR6UtTe6BzitV6e
iapGClGfeDynRtHeX0mL4bIIJ0aRW2BCTGekUSJTvf76IZ0aZbmfb+6XtRjS/IhRwCjW2k4Lz5P0
FKH61Iuw/IY3Y4S2PssyACAnPFP38qq6jmBIIqByIpcKuzt4mmu9ANqxXgIvPXEXT70PR2ozBD1F
D8yc94/Wd5KQewhN///sFi5f9ZvL4wCqxZgrGcLsQcbclh0yBzk+MYryoV2wTHH/nhwglLwbBvMU
hj2dK0GKvCEGi06Tg1KV7ojTeWnjGOvajfeBd2qa+HWE+Oo7Ppon4lKrRxTH7DX3rRdf9ewgLsJv
wwXRnnv9jhBk6za/8C1Hp8xySi3INX0x9DGtvU6lVg2WoaOmN34Aogp2tsJuCpiY3Z14Uz7/EhZ9
pU04D2fW9/e3x7yG7J2xFGV06qH3RsouFDX/Gy8LXQV6A/bSdTj6FjRMDmbR4H1qwut+hGsYu75+
6lI+fVXeDHL80ldz2BmaxgTVx+3FONUblFpbUo5xoTbKiaX30/tGMgQHEJA34lf00pvXP2ilXoFs
mzrZ3B+ieFOyfyC6+cTr/+kc8maUo3lqMFK1CUbumwIcrQ/nHqiihbOiRqqar2QbuWMybb5+VuqH
BuTyyb0Z9Ohh5f1Q6FLHoPKmsNxyN5/Z6xTBmBOvh3tpVXnlc3AXW67ikkjnRtQPd9KJXMGPjcmj
33D0LEOm57aq+Q39Orwa/rRfixsyXjz1yrqNL/jspzscUtuvL/wY5//XdurNhR99CxUi0rRGjMGm
O7Z3IabI0h1bKyXVD8mOMlfl+QAAcFUacrCjZiC5rSpHO0sefw+wTVufy7cIfRFLZIXxq9n2dnKt
5C62AWlj+u7yFURYt8vzTYr26Osr/uyLeTvM0V02lVCuDCC6jjx0jsb5vV+kIf59OsonpplPp9O3
Qx3d21zplXHBrjnIk3onvaISvSJOTjlkLk6Gb7ZYF1fxyvbIjlBvvr7Kzz7Vt0MfLSHaQLxZUTF0
VOITThRtXda9cGCCrr4e6LNV9+1AR0uGbkVK12ElA5xkfJ8k9Uqx0hMT6YkhzKPdpamkJhlPy3Jo
m4/RMOzCMb7/dRW/Vef9/w2upgplwX3/113xq2Pzwr/+xb8quDo9cYMCqS2QJxDTYDMn/quWu1DX
lv/assmOYao31P+s5arg00hYsG2LUzwwzrdoNXriC27NBpPPfy7F4d9gm79/gwXgdRJV5KXHjj0C
NdPRMqCkCFgnVlB6JPadKfUpsCdcUn5gfntzU67+2mO8FYQsX+G/dx6/BmLuWUwYjCa043WaPo1t
+wXyvdKyBjfN8uu0mC9tLa7XBPQdykg5kZj7foH7NSBLKEEx+KMs5AXLlb9ZRrMcpXo/dEB9iyzw
agN58MJCl4PboCklSAwZzZjA+/oqPxkUnQJmEMJbgHQd59n9TwY6v3+SvCMWAD4hsw2xkROJ4yfJ
BCg6zASEw83FN5mgWXN+akz56esL/GSURVtD9Dkwfhvfzfu7amFNmLGzosIsfwxj4Cbpd00yTiwe
HwchAU4jltrQUPGJ41QGe4qE3va4+fvW3JnxeYkQALjM+ncvZRlFt1AMkS5g/5L5vXlB4jZt+gCe
GnYGBIy24gT6DQlhJ0Y5Wgh5LMso8BbI6FQQJR0tESD7DaENRuG0YEuy5gIuF47ny2x6/fpqjqbv
v8YR9H0RJ5IPaB2tgrEfjhm6/CUb0D6IydzidEtPPJdfW89/f8TLO8bF8NSJzODTAhT5/un/X079
/PiaCJl5i6/bROyFIvP9r7EHNTKqBNtPHka8IHk8O4BTV2OQZyc+6483l5EMIZN9SNgVGRDvR/pv
Znx/NgrJ09TDFMYgTv79KBFWRNUPoWfAFeoIEA6/hWP+8LuvCVdBNpuKklxfWJ/vx5AAEmIXI99e
HQB2lPI+15sTm6L3c+DykjAE7zz6wqW/dSyy+p+Mpf3sDuqyxbXZqomJ8Og52UizRmWxBGfZZNLb
l8YtwZ3y3df3UFkmufefwVI2IHxEI6fGlLWjF6+PmyASy7cmnN6LtoutND+fBnjDjoRIVl6rZ+CS
DfagnVcnqylaDy+m9/WP+Div8BuQzWmQC2TQv0eXijCEIj9KGgfmNf5h2e5mxTGrOiRZBG4XDqVS
zNaJQT95tEQXspqyF9U41i/3/82UaajogdFxY5KTlNcWKhU36KEMKo/Oz6PN/OOMc3lif49A9ePt
NtDIKrSudTrcx1uHfzLZ/8lk/yeT/fmfTPb/F5nsn81VBissMA3BPsHkSPd2htQNbM19kELAEvIQ
ewCm0QOEfYhXCz/VhZ/UJBQQCCDuv14OPtkLIfQkw8ygY7cce96PW2KnJuYJqyK8Qn8XYqmlMg+8
7aFvROGf2Ad+Ophqmsvi/mtHdDQYLfg6LNlEdKbRdu5QhYFNlddoY5ddjXEiUXZZVI5WWwIwKVdx
fuS0e3yQk3A4alSPSgenGmEIE1FJX9+7j8+MkBIeGLm17M+V4z6kPal1hgGzdDA19e4ctRbNLnNd
mdQjVdIr6BedWNOOLUTskagms0nHyArsj3fl/R0UsHjkYjlG6aP/I4/HV2AigGQt7caWpFsxzkA8
snNtRLyYhso9svwL3ahPlEI/PkZb55AF3Z0WL9Vz7f2PkOumTDIO5ahWXmLtRamBf9cnwiI/HUNn
kwQhAWPGcVUJpt5gYRlD5ZSWrgVcjW3bbpT7E4/wuMDKDWU7y9WwQUDkhijt/bXAb9aNtmGcxgih
kUGMSBxNsewtMjZ1R0xetB2aEdCnorWbJENo78zoLHDQE799Ypf0cWvG+JzEFrsBilnt6OGiYqWi
UUKc6c1kB9PuPrSC2SlTY6e25Y+v391P7q+gi6UqeCpA8FtHzzCSIqilkIqdiSiSdZo2GBbDiQgs
E/bn10N9/A5twWkLagZvzFJoOLrFUWK2fOigMmmG7CKjIO9Txgvx3xgFxofCJEYZ5XhvrfQtX2Ky
vJRMdhSph9zVycX7epBP7hpfMLaO5VJUXErvL0Wb7QGvNVMK4jxkU6onobFK05evR/nkhuFE5ISq
sHdddszvR9GFFFfmMorWhquU2K4YPN1vD8ElcLsQBuMjs4+GAPuht2rJtD/JgjCAxDo35Gjzm2PQ
V9O5W8z3ggKedlTyGWJ1FMPIK8ZisC0Dq3VE3v1euiiHRgYhXIKMdr5fTsDHT2TqM0WOOFJhbh7P
wjwaPMXurd9dShiFUFaVNEeOiQgv3z+RyIzQT02cX2Ziz7Tr+rdnO/4+LRVOvYtl6YN4tFHKmXYk
1VRSIhMg/y2uXSWK1klTaeuvn8qHV5hfj2SGMRiKg/zRgm8nKZEpLXWlWTCbgjIixSl7yiXpxPf4
2TgUbKnbglWh7Xg0TqPpfS8XRelE/uDvO+FL2xKpm5f5TXpiqA/fy6KEZR4D5E+s8ocXTRSiVUWq
UyoLLuS5BIOSuL9/01QuhZSTZb0/XiXqLp56e2YKg3/r9fGjNj1TTDgxyIftBIgiKr8KKwB56JZ1
dDKvcQCMpsw3aUE5mDt1FYaFp+rMlsM3SapOjPbx+RC8QmmRkpFgnjneHdX6EPiRySttmRGYKmVL
Xsc+tMITz+bjjoXTPusqH+evLcNxeXnJlW+klFtH9vg0OUXTvegCba9cI8DFy+EUAsiJYSuhY/jT
eIffCPVwL4g1or159/Vz/LDC2kBZeO1NDQOt0LTlf39ThxghUpsxDAxHBMojCSW+Uwb03USm3SWx
feLSj4seNlOFhZl8KXzwVI/RTtIAwpybzBamps4yoSy2tOmiNwyEpM1Z384rQltPTFQ8uV9V7jf7
XmYpWrXk55i/solpHr+/SNqadtNoExlwvTWEDiQ+LfeMEuXlqgzTEjhhhncOgmAM0eVcTwIxPxAK
IjLSjP1EloUz5E0ZwX1Q9Ikg16ZrVEIUQ6XwIDv32UNn+CRqaTATiVcYyl9GPfJklChwgCbTb+QQ
s7xRtEukdBdJwlZvlKkKmjv4uk1OwobRzy9x2OntqrQmyooOybXWbGJuM4L4IaylsXHJ1fG7rdab
bfAtbZRk3JABW5bnbLtLEroxdrXEo5YSZNd4CozoDASl2V/pJRzAhywmE4fkg8av912S2NVe72UJ
vKIdYf4xR1OgYh+0zrWtioRKbRAy3IJWJsatUuPxygYdvZ7gMm5Dn2ywPeF9so45EC0vGTZVi2ja
0OiZqLh8yLSSmvm8D2zzpkZXrqebWa/ESteIZCRKjnxMmvKO0qh2/FjZs9lZXi7ZI0tVZKmI42YC
AGMntK3Uq/00gt3Ob/ASMTX9DrU/URwS5PUlGwVSp4NefOqIRSPfx+kmRdmDdYIurpLR4qR506Su
jmMT4sZYuXAVfC8yVOi/Ps7FnR3p9a3VhedmByIouRjJQduU7aB7BX4tl58erYMpBNSSisQLyx5e
bSTki8aSZi9Db0rGWRPuuiqotpISiI3favoZfC9zpUsyqB1cubRdEJ2vO8sOPYveMER4yT5UymB4
MudXR6h9di6SQj4fK4kvUSF4VCYhfKUGPvkXuUbeiebDQWzxdIGE153MYEKHKxyudBxWlwWwRwJ/
82gNPZ/43LTNHyYcSPgXxmgtRUBRA8BlO4Vd7aVhWvV+IhDBm5oiuyqVXoKj7hvo9YWyisO4WVcC
ENFSAD6McoIcuKhhgQ32tEmTuTsvYf0TtBlnntEpEPoHof7ZTLp6G+G0u02wk3nQSGwnJRfIxS4g
wPWM7D0DTVpzeizxK46l6hCa9tLYVbtvelnjhTCBGUJ8dbWegF+hdfIhU4pxrcCTQlXTF7suIeDX
jrv5suTjwEoRYvSsovneViuxF+2s3I5T3J7VWpuiGS8VR40SWPiwi7mTS25CVZoXuoR4nYcn7Yes
lc+DajQ9kUk6G9e8OeRYnjHctellKs3dJp6znnieWL4KgtQ+A4LV7jEsWui3+/ZMBGTL1WHew+u1
5dU8pPauscQA40aXHbwC9iYBonjoZDuEM1q/IMfzN701ZhfMktw5PJ4rS+pVN57DGXBNQ+071o0b
/ka+j4nN4gyryzdzpjfEgWTDWmVmeFEzzdxRpIhJbRpiOHGlselbPsygiqWLPqvsPWIxFkyjbi4s
bADPWTlLB6G2082UK80FJsfZA9msbhv21asFIXguTXkDl9yI9mCishXBhs1uLpNm3ZQT+CRSsp+m
LqMTMGjmZh4nAN3CJn7KLkoCNuGsb6YkmZ6kLotIi6iNg5RBIJdGmaROWQzrENjdQznqyjUMPvHT
N6dgo8xFv0/LARRS2ierYIFr0qYnbsasmrMYLuWmZ07apajbd0q7ME4mI9wnWqxtwE/hbEmlaiOC
xOSMr0NcmoZhGwVxf9PU+rQNbTNB/h7nwDtLzM1EWRMjZIRnogjGVYTd5YctmEDA4BA4uNbU3r5S
MvK27dDA98wNVvb9XNUHPSCQye3MxHrGz9Bc1KSUXvGI6oOIWoxbxJG8QG0Xu7gcCELMYVN5Q2KU
28Jv6ydTxLVX6rV1iPTQCGCoS+nrWAbhn2ImWIv1X7MvisaMvYJv6lFZVg+n4ay9DucGMiehXyRv
lqWmwJ/SgkeJuRbPgtwnoPsyPThA25FNR6uq2txSJjHvIlBpu4bAlHzFOs4Eo0BdvUPwH18Q9PDY
N3a3HiTFwsqolq6mVPrrWEft6PBimGeUWfJvQLWDe8W0m4c6yjCqj6DWJqowDxJW5aeQxCPh5Ilv
IPEs0n5tLdnmeiC6hyFuK5DU8ZKzrOlxIxHZYOkPtFGie8wbT2EUTLchUa8HuE+bsgsPcwHwr56B
dOkySGtzycyU9TML4rHJklkVxq2OTYC3KlmzSdwlQ/GM4HRt2RJwat8gQ0T3tC4/S1PrgvzmxjXI
zLSkZiOgr5sNtRjdyqy10tZ3IPnO0ILsfQtaEATU6tAl6WOkamvAiJcGgGsvrCwJEdJIQFnoacGC
vydkc0e23KEPyP9V5tFyI9s6GBJmHprd1ioc4mslLm56UfW5I+e57JV189yNu1xNFU+Z6STBRlwF
2PpFvyMv+TGdwsdZmqFhT6XmJnl0hse8dzuMXmz31lVlbWUQcYF66NVXxc9JuKRRtsWMbblSLQ4U
wwieGqR1YYdu3em3RCl4coutwR+2QwwurzdX2mTya4K94qfX/Thdz5q4HdMlBybBUT3jgq/WpG8u
QPWzaYBuICLtZ0+ggZYOl50fw8FWx3VsvGrYxLxGB3gWi852cSBhra0DdqWQ0lcFKxUhKSve1qUA
RtQ4OEh+UNw68agargRbACkFsHFFzVzQ5pbXkZntlWW+1atxVarSz1HrM4DSgTcaZGjUGSm+Ud78
FKEgDyVXn1Sl+7Nv/BvINvd5rmzbWVzOZA1J7LxIwpbcZjHRSFETu0ref6uTSHFkIT0apMWDWMqe
IkBgk5LeljaRUUYhnBJFNAE3fL0/+UTWTczaHQX6Phkl18+YhDTJfEQKwgqeVC9N0UKhHHCC+4mL
FT9bDVJxJnwL8MForYbRXpV9shvDakNC4UtG1Dax0c5QxZXTEshEWc8NTNqKWrkytXgloo4K2gx9
pymDezLcg61fLzHqeoAeJCb2EKZgGU9nvJIrQlggMzchGCYe8qCekx26063kWg1R50UJyhy/Sg6t
lLOq6jRLNaAKDk6+58qyV2QuHhLbLN2q6ipPDjNSzvO8g84J5X0Qt1lv3yhl1WPjED7eQ9BzNtJK
xzfrM2xpZ5hl3GJg06ipjg9IdLJ/DDVvoQz3OVG+SyZZqCbzvhva5c3/5ug8lhxHkiD6RTCDFlcI
gpolSFZVX2AlobVIAF8/j3PY0/Zus0kgM8LDw9+sDt8VwRieEhMraMTSuz2br2UjZDeB+rFMxSbR
BRSVSlwcti+dkdWudeXXEpP1o7fTrV6je6n030C9sTnarB6N3502sf6TJ+EaAw3uCN+cktHltiKM
WRV/VfUhrevKif1aLfapcvKwXI2DJl7JN5sJyY+9KUWP5jg58gdeOJVJSc+bJ1MW/8bCvq/N0hD4
mGuhkc48h6n8nuXKZZqtk91PfwmsFvBldr03IuPa2M33TMiC26jq4NHUH4hdJ30vOZRCDmj8txzY
hzGrvZZ0y7getA0LjHeS836zduH2OhP86lXOQV+H98oULtvhP1EqnSu+5G6e92amv81N6a1dvsOT
fTQsyW3W9NTH8pNFoMIoAbRBzHvsFa42x2w88QAWHjQgH+QhOdMunWeoDxZYh8OSXFr+dQodV0bR
6IjIa6ItNZxLlK8XqxYrsf0mq1s++rmIq8ui0YFOT21Zse9akMKvuSvsT9ZpPZFMO4EuEvcSkjCq
rMKRtbaBKhdksBd7wSGnVBWwCSAJiexVfc3S2MAD2Q3eGOvPMuG21aM2759E/DnJHajIm0o1AtKH
99x4aSdQGKrq8sDc2e7ar6qzyaQyJGAgcTUCM8f008he4ojXql3JOZkPYyNtrRk6QWSHtVGd9FU/
2frPkOJKIwm+cBZ30STXsSq3s+4Zd6dppK9V/GOvDtHb4roU5mfbfdtAft2qTTI3EuYWnvMGwgb9
yBDklfrVGND7ZgRvwJbEf5Pl4o+OAH50K7PhOpG+txBTA4t3m6eGl5GOwgogNCOedyJrUlkl3EZ1
x+LAR0sgFIti2cvWnUL7RIDOZkk+qcY3BsOSWdPDuJ78tW9Y+gW9QxpdqQNKspzdDElkZtXQpmYE
nwVhvtxLlBxEUO7aIoW6urqcyzcKo92EMNMRHzjax2wpHkGpBLZUCM385eS1sF3jLWXty3PiNdVX
Rb1hxH+pOvlSHG0UIXzbjsNOGveq/EE+XrAQglcDd0813dX6D0kj0dzi52crdLousD8mDsOmC1Vn
3UFE9kuLyGTLxizM6cykqVf6sDVZSHRAU9V3YpW9wo4aP0mOlGsjHJkfEoW2JLF4TdnyVU4MxcJ+
eVXHYyFeK7F97Jo5oLvGXTa3viERGkdMMB39YyYSZpSQdfzNJMHNo8gz1heJB1uWcq9ToiA396Cw
zrZebcwCrkgS/8PACJpB+9ML1mhhIHmSUnmjOvokOW6HQrkaJSQpuaNrI6MIB8r0Q/ofMfeZL08F
5QNClDIsBLmzSzyrBPkQxEPtH8UeO577KbaODFvYoV1it8k7AhJ/um659PNJIlXVmKKDyo7inEqe
2sQe+53uYx2i5+7VxasVHRgk2YTFC8JVH3Kx0INcVwJBEo2hDZ5ZUmSKNlxohjnTPac2garQrD0A
1824KxpjE3d2oGSFq67NUVY+B124edy5Hcx32yEpDcmDaAtYaJ+DA/7ccHZCPKfDnZgLzsdLQuoq
hhhq4I3CW0QuzrEH0K2fYzw5fUsOiTJYz/lk+lpzGdr9JF9V3kWFvXQ6vc7xlvgzizv64jfSMyS0
u1Q8C8qL+Gnub1V+HnQ1IIEa3sq3TrRRQ0FlKwBTOFlsPVAG4RbGHfcdTGuXsJGtSn5wUzquTIuZ
jnC4LYuQjTJMaoKiYz1YSUdWTRZSF5mifnDR83x2mXldvvXJ2YF1IvKINyRZQvrLF50FX906ytaG
gQ9JIIxjvtburTH5kVfFj2J+kYRvNyPvOAeEo4VkBNC9uRqhMwJimjp5SvlPLg5Fe2wWKBKy16DZ
rPGf/S9qLG6Tc5Xqbr54mHFchUtwXc9KknvwR1MzsOZ/qXwYo8s8BSbIdbIrJxKERCi6UI9o507k
rrLSuaWDgGKBJtgO/E/heV374goTfkIPMHsJfjxHfk8/+qsjTGkETvarP0kO79rZJgFoiOc9KqAr
6YQ75dUepKY/lA4CQBdm5G52TnnoNPrbZdpnKpRIzfzpBAvyaxy0LHdK1J8N852KN1sNnOjHNBJv
zc+qo4WzLXno56G9UnwYM/UMaMi1POoOOKX97LBMILceZARyPM03wHMkXefbqO33fZrWWLt+64wd
jbr7hWB0itVHbvjcDk9Tv5J63WgvprN6pBwRhD0lySZrVvGlx0W+ZT04d+V13sC52xMjhAyQlJ5h
ZU9VZ+5B6XjED51SbeJUtLYRuIFSYQXImhBwNvhMAStvk+V5iMSu1q56c7N5HBQK+FV9JWv50MlZ
0JrZhniLgDJzT0iBJ3fDk0UlmSQmjRlFgaANStJdKV9sejLlOhhP8XQy+Vervb2VVpVz6B9pgezK
Sqe8/piUUxuzPG/lm9JI33owpGUDhddsDsb0KpGkjaPRZ7rjD6m1N51NYhFY3tNEG++ytZC47Srg
n0tL+F0a6PW2NN8d4VlRwcAZDS2Dk/kxSG89GVRKCnlCYuG7tflaGj9un2t2/wgD8oqYBf27Ib/L
5qGLzhPhgoYFkGTcD2R5N8+q6j+gc8qyp141LeE2U6jo33mx7MCCeTWaXz9fy2Yhnwla0+RsVAKD
7SrFLgi6doBQpl/HNdSdl7p/ZFUThx3XOzUeD5P+rbTzNq3PeuapVghT6OSsH6KpQi3nlqtn5Dm+
ryRg9d+rjPODN5reLHtXKK92/a5x8ps0ZUS4m/Y2i15NHkAj260KKa5fuh6Se24r7zSMUR+Sn+au
2Z5uwzUtzQMtNs0Xfdha4pY6ZzO5LNB8HFix87hZ18BABbArV0uSIM2AeLxEJFoZRuY6xTFpEYaD
3qxCnlCSW4NIWIhivPhcqBbhGg8JtKhIeSjabaYaGyVbXpx6lDwnJ1EaiB4ZULH9ng5AybWc92e2
SYRFD1mjKpgr57ZqE6hi+lL090iCvN7l+1aURBtc6rIO1PJ1UZN9Ya6ArUw/IQ9+huGiF2ikc+Mm
EDKV3PlXiuzLogKWYssvJAs/4WmV30dtp4iDye/Qd6QOdxuDUOq632jdvbVCUp76noJTehL6MW6v
or/M5bsETbyoNsByvtOEB1UaahID5i15vK7oqRvlyo8KLUQh/7cIk/Rm29zkch5WdnO1WH9xJm3b
ZsqRUI8/G0Ryb4hnCru9JMd+h6GTa94raOaqcvCFSgx1cewasZ/6qfIlRE9iRVx9GcBRAyomx5//
n90g/+i27MupuZMbiqBm+Vk1+WWqpvtKmpfSr6Ep9VDpW07dWvuKifaPBZmypeHqBHjwOAAbm0dv
jDhfrH7diwh+4pKp7tD9whl8GpdAafh+PubenUzHTVVMKwPDGD1edkULlPwWNdRLiz8s7UWbZ69K
nx/Ncg19B5hQUEuLP87btRSfmUTxD3iWJO5Agl6UI7LFQ/lmy4snlI2Tb7N+4ngVeK7Hpz4rqchb
+8TOIEt1pXwmGQbkFSne2fT+YCxJmhGOcucn+u/UHFaqbKs8rasamhDW7OUoKU0wtRB0d2gDfr5C
5zL5V2SM5uX+XMyPFzmI1L2TAkLf1DSF+aId+0Lfigb5g3DRWjk1Q0Wc+QAXwBCv08pNkqxBO4yo
v/KTYgrExvYmKdbR6M+G0pNjbN3amLSzwhO0uCpAW0OTiPWS7voohxkFWaQmW7BTpNU/OVryo0vO
U93MlIilVxDnV7P+oFkjhCseVrU9UjGFlKWAaHyK4xeFq1wlfG40klBLG1/v9J0kiqCnlqnzP/Kd
N0n/LlNBzAyMCexzkr0uvUP78jrpW8zVTpV/8Lp4hcg8CUWia05Tcyd+nJebMl+PQNKbRxXpsrOV
cBHdbh6mYLI5M8UbA3TPscj8lwvCLoug4o8la4bwu2xaUl0cYijLWXhll+wKQAWZHr2kw2ls1o0a
/3ACeZZypR0OmnSlqzKpvFlenKQjBvldWXSbcXoeuCTk16qzdrz7sv0tUwyWw3vf3WuD367Y5d0t
yUFeUX9mQO/LNr5Gec9hUHuFgcBpiNRFIqke8HYBZdiCBk51KwO5XCj4HuHpZuDQl5sNYqLNcl9j
+i3BR4P4UPtzou67WOEqknb1cEKcJLiy9/TmbUnua2xS0dCLMF15zAseiD2hBUCaXaWdoFJeDG11
rdne93QwqWb5qfbAJ7zU4+PnIc/T4HWc+KbEHF00qb4qzsts+Et2G9TdVC006s9STXtKlFAMbLpr
/lnScCrh2JolrbuhvUV81RWRfNWXbT3bDKlazOBVfZlBfDjFvW8/enX1e5Mne34X2b4HxtyQlWJ2
LZ9m+V3UlSAegxPE2j7uXDvrEGenR89F1cJOF9dZ5y/C8ABiuEYXu6Wse7KDiI6AnS79pkHlH5bq
MCu6nxNxn+TrWSZur6TriqR6k1lDQKtPKwX32a4Puc0YCWpVNFKaaTIBQuaVW8KDX+BDajmiO+/E
qLH3H3njI3gm6bzKtv0UqSGzK58+NGjIIB2N57Shk22JFzbmLUyYoOYEgu7Gca0G+azvyZBkOhAf
OzvayRFlF9O+Oi9f07L3GK6DbYOjs2ArRDjJnTFIyiJIOlKaHDtIiynQedsatQ8qE8o5r309/ciU
u1wuZTD30U5NY3/onQ8ygSmhlS3xnbupdJ5l5x+RepdkjS6xwMtgkIjYUeJqEQ/GvF30kt5TDsqa
lGKhe1qW7kjL34zR4rcxK8IWZ2MqBXmUhaQiHgvV3plygeobL/EFPmSoK9UVgUMDMpa9TyaBj4tF
t9AuGm8dMEOXtV+Thzv/bWtoNKPw6yk95ep8W6fey63Kk/L2otaOC3s11EftU8p+KrO6d8Z6LYrf
rgKVYYm3GV5Ip2hn8nO8ljxNOYkvQoD2AHUZz85bUrHU18j8Jo/r42lypiDOX/qS49KQf4Q5/g7K
5ONTDAC1hdXS7KGU+G3TelQ0Xhzfq1oJC+ehjtoUbf3KcIiAli4fA6MgFUEvD9M0nuuhvXdLh+x0
zElW6QsQexXMaHPTkvEpTds1hrGNrkQ00muCkqbpSojg/8wecrBSuPbyhO6rvei9FAJU2Dnme1M+
Tea/1HH2HNhkjy5KsETxhkTbQJ+nPefJV57yGTl45ab+bYfhkifEUa0Fw1qedLSHjM9hU6KQFbsd
bf2UK6afzyeFYDAvj1Vq5Pmvlr7Yey95r6yPtc6PJNRSARUmA4nyZxEWs0DJT+biNnCYJEr2UUQP
XsFcbuTYclMHOC3/l5n61vHKzfnvQIg+PT2NZEovZpj7cb2nGPIeDc8ym1Ta+TmJAjhjvzFfvRjB
9XCJFXHfE5GZb5i5hF05bGvT8GsodVn5PRXXWadlMmEDM+ASkbnryeBSdHPDGsxpXuoLhE8/a80n
SMW+VHf7te99a9ZDTcRBMQ/3SQKjJkdnsTYBKB2fO+kIQsa3OvS1JnlSkTTsUvpFyrwb+S1zftL2
lknFmdwnxnkpH1tQ6xLrtl6IhdWIGK0fb7Cvy5+Nxn2WqwrTXwhsvO1roR4M5ANCQDfW0gHLqPDR
ZtvBybbcIL5YxWbKp2OaqvscbkApnucx2+nJjfGWVwEol+OU+iwPzDi9pEV6WEfIIt17SrInQLd7
nQxEjD3En/gICzpoc+e1m4jwzdutijQvaLqjic5oIXFN+p5UJqY21cOo7Y0UUl+RDHtmMG5Hhaan
/YumUQrQ9ENxMRTKpsremNx00jKHWp//FRR5HadXUQA0QSzZtPM+Hy2/MSO/BfRuxBHnxqyfxsLY
y0oePCAnkw0bmDZpJHnURrM1DG8un1G+XvJoOCSjdTWLxyHkssbkpi1WhZ5JMLqe6piMF+UPmfCP
1sRNMbcBOEm6/AwWb85HGCSdOfqoPMsGmbPj+Juv/deYTV+5s2hU08BSkrlBYyiZTOVabrrTuHyn
a/3szONZ8Ck9MFNszNl0ImqOfMQ8Z0YbjBLGcsams7qFLyEvrqD8+ksFv/aStPXN1tsNGIxgtogQ
lMv2tZgWQVLZ8G9kC4l7s+eIqKIFurd2XZL4R2rmu5Tkv2bd3JEhfuc1ofbG/rdpIfDhukiRblvq
16xRvgTZ2x6I1vzhXh8DrRXTRmIWt62G3AgF47alM/yIn7qBXL1JjK6hc6+LEG/Q0Unni8n83291
6UfT8iezK9JwTeegaqIXYsKgB/DFekLHxEaI4Eysnn5TBYfvIurHY90qobNYyKojoiQoggILbVu/
iFhD/nBG5/8Dou3VvyYnAjkuNCb4kzhb/ayiW1oM+mWT3J1aIXC4a15lFOuHKvSEqYQD0dB4VAzj
I06X0M6jpxE6crzW+6GTt4nK6VupVwZ7TIC0UJ2tM5Hilq8o81Ns5n406S+dhnwPLcbVRftXy9Zr
HKv32CZlU47g3RBq6xmytE+66kpw9uqWWvGXStJNE+KNwECcJvly0+T0Vj7wNdVocpXXH1YKEzFX
xkM9pjccPHjMrbCSyhhWfHwxHkjWBwBmjOYNXoZdhdsAUdx6gRJ1nCTI5Ys4mt20Z2BDeFlZhxnp
ZwBgEbyH5KomFggwushJ2rCF9yIg+SpRs2Fr4NMW7ZOkDIGWOU/yjGg0V1QH7T7K5w+Fwr6pexQY
9ZAhSZIOvsMJdLet5FQM3bOh0JA2iop7W7aO6rwydFQ3szMEnSDGhyMOPeTGYvIx1YuXWh9MdwSg
0nbmVhAJ7aFRcJ/hqPCVsXy14/h5Sufa71T7UPfFV5IiHPeVh8vjpU7WP2Yh//R22dZAMAeNYGVj
gE+uoaXlxiuxfa8LAY6kvRcRyVj5UYo4cTSsHaamUH9Fb45QnuFnIUrnF+Lm7lORnMQQf5aiw6s0
Hzvkz2iWdnG9NhttHDeRihTQjjtRyUT9jcQ2KudGjeH2RX43zDvcS7ueQG0XFZSZvEYM6kBJUVLo
JCM020Q+58x21RQzU4akGjfPBLW6SsMdq6RhB/gZvKxbSvNeytUtXkWfnVPNjQfqVCYJkmofJWn8
SAvz1toMINQ8r5ALUdJo5FiqvJC3R/uVhv1EfspSH2rJZFRb7aJF2SdIPzZh33NRerbzSIdd0fhG
OX9Z1WhTMTqPp+821UD8bocpDmZCuFJuQJWxYWEXXmWepo76d42J8JxOEqlmZVkCRFIvpjFcq6Te
zVP5nOWoKVSa8VhuRkV6KtrfFIoVcZMctnYezrURJFH1bC/FhdNpq6YjliDtvWMkI9XWfcylbVe/
Wuu7AQNeHq+EaW2aJvpnQyGrDetFqE8YVM+xtpwI/DkIpn0iM7EOFNCpB29drOdWy4PELOGQNvva
JCtxnRkc283eWpZtMdSe4xyrmJRvbfXXpfcH8rMjasHKSUNVsigOtX3Wjtzxuj/k5jFOvyCfebLU
7jWoZ5Jy7Z2vailCdcAdwgAiSTSS1CmyeCErqLGZw9zM4fMgmOgvD3TqyHSvdt5kRsQdugFCNM/0
wvqKvh9I5a9szdUrFZBg645mE8oYGOTotxydzVzom1aTwnKkGmmroCKiE3c+wtGEhQctPEe9e/RH
NTclNT8/2p/W1J+FhPFrJHu1s06y9ck00XMGBtFrvsUDhrq28HI3f9SPu065qWW1bflLe/MlJxDm
4ZDuytGT88+8ujfQ/aRF/9Dm4zLy07bMGnBy5nW+STIGj4IyukWMxD3F9bJZgJiI4ppWOhW0hk5g
gZlnutb3VOyaG5FnnbGTxJRp26hYcYtufFEHri5F2s3FvHeWJMiBQytSSefWYSYALbbi+dKOdvlh
o6pDX0AFxYuiHOPiWVmLUKa102qASB0SeyHQSmrqtGJAQuGCp9KtehV2H9whwSFONORSufXwbU43
3Beb0Xx9yE2j3bmGPMIIdI5OKW81on5WJzl01P61TWJvxaE/frfKIReG3xf86fXbYtYTy8qPOvYQ
7FdkQyZsLdGW+oBXzSx9PEhfSp68wGYOqjQ7Egt8KtckMGbu+y7aVU4Z2HHHsPUvZi4kmmdz6r6l
uIdc7FARZIxzY5A6JgMY6WDbI29ujjfR2dmNFmLN92frVe/4Hbi77dTayP28iSbhOkq50zN8drzF
Vl7QqH8SNF/a0OrRWJQI/G+DAfFRuZA4OvVI4QQESwQhAWD0cQIcsYrt40T1idr3Kej/cYz53OLH
to+PMmNqjHOx9o5RTRJvk5Ux7sv8B9Js7q17m82flWkl1LHDftHuymL+cULuZaYMfSafRJltBqZW
avmsiD8Tz0pMOzNnh7byHv4Gpz85OdPv5ZXlf7d+/Kx1va2WKCBMISiMa8TAWry0UuzNUOcQxE1e
rqFZFi+VWkgNqnKbpeoedfKXMrSbtDZBY9W4aaexRcBU3iriz8To3IBTPEbggujV7k9I6ncxHJZs
ZjyVIKgmIuKwQFnLcs8ivbQvDAAE10K6WPAtMN4fRTF45JlARCseuf40+v3L2hfbdX1MfeZDBcph
0RSvYDo+OJxEWglM83EjjkhrnWuVnZ+blGC9Mt3GKvNmS/xluhOUZru3mYfwpA88gmXt3McaB377
waN+zzHkNfy0KYNu0aavZq/do3nhtUThNhLY3xG4htYt0iKcJvJg9VtfvFS6JwT78PztqAyHJt6m
wzGDrcdi3epsczodiCDsg7UL0R7HJAa1J2+RLyEKcFmL2pMv5gRI7F1tb+b6Xk4yDxoTKv291H4N
xiP23jSerFoJUEw4v9LCG9BDBxmJ+2mYv1eixJxgVj+V5ZSYm4mhCmNbBsDLk8LtbhHXjC+SThCI
g0lJ14uFWnvTcSpq1eQZX+XyXqCg9L+yfVyzEC0AkuF41KYQ3jTvUlHssp7MXg93Iz50gpAZaS03
FUYBxq/VeJWU0VWKQ6T/6x8xzmHJxC41k1DE95mMHQXnbu3FRjDKr7b2NWe4HNh3OUsCFLr1D7eD
PPkqYWSlM+5idcXdWbzb1W3gwpSqKUjti0FTadRbdQ7j+KCV8HX3COiklgd11tAQhvoke5O9XIb8
SvXl6cnq8wBHFmPuf1L3bKZ/9fzcGmFbh6l5M/JzCxy9dFsAFQubkD8SBLz+zSxDSz5RGpbrt120
3jyyxje7wxQW4L4rxMvmCnwmK8EeEi48eoq4i8ajvKuMnzSlLyLNk5ZCItC8z8P0rY1wd5IC9LAM
tQcjunXGjnDnwgZfuVHbDzpYmRyFqK3BX26gpQZdfS/q0KpfLCkLMIdV9k6t/Z5psO2WONUkiSln
F1TRbZ3/LJC7Tw19ldWeC8OfldcK/yMuK8s6LQRlJ+8FSD5ZBGqNtflSqPdhDqXuNuafKxl7GHFW
caqUQ1N+yr3uA6pJmfKryZtBHnNMowCzVH6b07BI7VM5xTtTeprKTQ0oDx/WE1Iqd40XXWMC7EBw
OE/jnKHab7k8GbVrKZVVWJn/Zl2EWAPdod4nKBUFf2hAH5IY6mSkrjta7Alc2fmzMr9jEBr63Zi8
OqvLqxUvp+6rEqyvHI0pHAl5iZQN1Ihoupj1rVNDrstaBEOd80c3ZbIrpW3G2zMg2783b1X+Ghmc
rN80OjuT8RkOkwgHnraNJBAgKC/XPn/iSbHYOXC0C8Jz1mz4XEYWbQqaHYO6TZDZF3lZfbI6RHQs
391BLt9UPl2ePOf175gjpjO5eDKaM6AlLKCAuNRdJnYDCJ35SYnS/bIELRyy1pu4xJPJj6wf7Jqp
tdXSR2ecoUMf8zq9rpOnFrj8ZnHQ+NEdGoC8X1wG7IxEm9TFTlXmgQHoVOa7yg4K98f3yCUT77WK
q/c82zfCyYl7wmWUXCC9eEUufF6choTzPNDGYO62QmLptzr1y7OGAsZiFba19T5LQfQ41gSCQ3ma
GFPL0ELFcXBGn7D59eeRup78MT7BEB3IKe4aFEhiqQHDPi39FoiRO+uHx5OFY8AXj3OvuROxw8FF
XYgDXY39ZMHghm8kpt6XZyYPV6M7ELisSW8CN02t/2rrDjtHl24qK6jYt15s36YK6+OTMu40HBY4
AhO+Dh6Q3H5S4oNSv5Zj4g3mOV2+s+rYqcdyjmgYTrLOMPkbtgnxUN928lqIjcqEZnIT82I797jY
SIlvIpWKv5z3/8F/Iuk6lOStqbwY47HEEkWh5bDKnhAvJfZD3vsLRrecUmlwneW0WPdUbKmVanNT
Ta/peBT6vjI+i/7DajZTfMmzD0PbpBFNd2BYrwuOGZLyy8+FJ1MP+a+IvTbz6DnKd469w7VfTOT0
6vssOU5kpUr6FhKytyrvoj6BkvH0yMOws9i7Gks2+xD8x5PVZSPhmWynPlAzF0WnWu8VAf2D/C0v
H1Z/WIyT4TAZvSzLj0i+oG963J2t5ddOCC8B81mCNxtQnXycZDJV5H9o4iYoBtur6ZUoJTn/jIud
tT47PDT+4FYP7bglPE3P6IqQMlCsps6zOP7W4glZa1qPo86GAmPl72wYkFO99YPtjodxh4p58kot
QLay5KA2v82YYTn2wFG6lPG9bN6bBG2Zic1Urues3rT94I7ohhzQTvwvUb/Ib6uKs/H/bXTImZU6
N0e7rjom4QBt3pWS3ZqwIly+dOt7zGCKtLejmiZ+nD1HtP0p+7zl9NXTmsV+XuyW7GTGW7sIyxrg
5Pi+8FzP0Udh/wr5J9U+yxZPB51aH78NzYfFUMZ5nh+rK6i7eH+IYdqpfTjHZJG9SWq6Z9/Jk8wt
jx3+dRgJtxwrZ6fzr5j4Qupr8sOQvH/JZrG3p2rDldxPx7L+ogTyDeNzzd91hqsYjMpvAvZ95BIX
3beLOZ3r7dqCVqgcPzIus6lumCbiwOcOToYraIGNMmPVXD7i6cOYpmBeZ38oIj/DL99rrLPmq7tK
x2G9VhxcC2ofBWChbDKnxYHFfFDcndiigFCD2NaCGj+nRRPVVXgUjSBvzg1+cLwrUH7ECxjwC6OL
WrpUALFBUSnazSSeytJPTC20d0v+zngOCxMhVftnMy+ZgmVgRTwYGFXhybewAU1sJGVXs9z2OXsx
T05206OLObziziiyvabczN63h0OLrYWx0MRxyaHIjF/GvBTEnLxpfsw6Y1M5L+PIcpT2p/DTIOp4
cXFQ+1fc3pgUXofCw3MbrrPjgoPX3cH448tLsouObV83g4GHVGgf/L3pcYQSgAHIic5R+Rw5N1l7
HoydopyF+dQ1b6XwY3sTl+/6eupK3r8gJbwe9hqbCvmKn4EGvamPUsy0EvYFSGKZy3mrLn5j3arm
Q6HojB1oQ+CFJTRHJshq449YUQbuYAUzWmLtp+FsN90uG/6k6XOOnxsE9JmCmA2MPh09XQ8mI8Dx
kwubH9XNMybFsr8Uz3oayM4xNd70kYznMdnAVHLXXsGb9tczEJ7sZx4nPFgtvyKcAippdhvO+YKg
q2K89th8dKvpJkvPzICcCvKwhwGCSSpDh+eKJYRUNk6arW/LIZTZwFEowX5lDHzFv9FKHjQxd/1S
xKfD9DsxtNAcDnbzZiKhyEEV+60dSDRgFIRs1iLB6AWm9RmyshRWynWpPxxE+rTDfJ1dokzzR8bQ
CjDnmOM84dZY0Ztfh+RdfSv6DZBFN8m5gdWQ0OUsvzY9c/nhdy1fp+UTVlmHPQ69J9ELVISz1jyt
xs+ShWI42ebXYy2qfxLLF0N1L1ne9WVnRwE7QvHjnmCMKi33lIiFhIbTE6yzgrDnSn0YIXDRqbtx
Psi49DPtgBPBmf+qgWGoRCfbBozSIkk+pWnmoVZjJPPpdfIJG6On6NsW7T9lsq7gvceTGXdnwMwO
ACoVNN6o3XGUpclWwmY3o1EDe3Prx5wHEhA7px7HFvCRyLzFykf5H0fntRu7lUTRLyLAHF6bodk5
Sa3wQkhXEnPO/HovGpgBBh77Wuomz6natfYu+lc4ih4GZ0z/8uZ7adnqZXwnnFEyg1605F7oNsqA
0nRSK3ZvjVx/VAs8FizP6pxO/pkIEdNy2UvY94yuUsvbmtNJxNmouGPiJ/WL2Xc8MQep4tYcqWDU
ncH5NL7hIphVV1zekAW2qPQ8e4w9C+UWodjVvl5/6stZsNB6N4XwQeqHzM7ogtorSf0u2cciL0aB
WFRtm/orTS5SfJ5VbyGQtR8+8CgAK+E1ItC2QxOgocM6xl4a1E27Jl87oIrvipMo/5Sw+n1y7FFA
Gw9QYzPzGLQ646/0XAZ/CXWflGaeoXpGdVVgo5rpi2ND5x/W3DHkbN/LSKPoXstbl/h9+RqH7kxo
MI22WXzINLUge1H9Ykh/cnVtrXPMGIztil7JzusYDx0bpt8C9A6sCEz5iHPPb3piZxb/i6FuwR9T
ncf0Fx+1k8IoL+dS4gz9UIWjGpcO48tY7DENSpuKwzKLZzsz0GTQkgy/MJ8kVaMX6nz0cfOqTP/y
6G4Y3zAFGyu4mR/4jPTQq7Nzs/yGNZVAw+DVjovPDKi16p5hxPXNT0HTby0j9WPoCFzhZII+2gF9
A9OLN9wrnoDGqYFAes2uyz1moU0SOws7WNo/lUU0/U6S2VfDJWJBEbbngm1JZw3icyU4pQjez9FC
rnpWhfTaYeJoDGgRkCzC/BDPnIvjj7TsFhIo5mOSnhs6HGL9Q9Me498k4pH9K4t/rOTZGou0S9Vf
c/mM/mkQErKwy5RPlgR6Wp4c1W6LYc1t1sf6DeTTFO5C5ch0SyZAZd49kuFzAChSLQivLauB5vkS
T46ue9pMUmiwjVNPBHeOxy3HiiT+MT7JhFMg7GvBnoYHbcjApLpZzn3S0CMea6PFVhP5fV1trSR2
k2C2dbwddAeS9KuHJ4O/hzWTzK8hdy+6zkb73DfnrR6+9cFTQYQuDNXV123yE40ARgnPWj6zKmFo
/aNGh0E6svrQEalK4syJB8Ze0XCKKl/kF0rTQ2q41nJS9Jd+PFjVVQwPAQON4Kndoee68V0X0Nte
s3ZdnuoVEU0Xk9ovFSpqXfioTwqy66P+6VhkpX9Gw0+p2DN6D2uaTiGQqwRT/aQf6Rsbrt4M0EXZ
8UmBhK4HZSB+SvpvUtEIM6axteFpVD+N9qIku74Jbb3fV7yW8rYIHtpyjjrfSlB4TxJjgUClDFm/
YoW792EMX0n8VQLGDQkHkqeVHtiZHNi88gySDdaFZjut2YkRx7orkZlueCO228lmntwi9Gk7LvFF
x3MSI7ewkYHDlKdjLnf0q9mE1cvp2zvLFTf19LlwP/HpiRzU6alMnRZCNmUgqz9o8YbgL0VYlwdk
tX0QdJ6KkZznyYq8tLoBp6Lo6vlhic+B8BaVH8LgoaSp6SPKMUoVn0PGCOIhirCOWw2r3sS50jiN
6gXq1VTPg+S2DM2zWzvfGYsNcc9r9ZsC2A1s3ZpXbxMHZDLEXtD6VOKazBqd49z9sqnDb7jdG16a
pUeW+loPQCJ8nDJG0KufZckfhYSp1KvoSWObfxrRNyt093r1bSKxKqv1gBGEXRrXguYFI9imYsXI
wAUFjtF4gnmse/Q+PyfDsfcq0F0eJSa/kO1J/yUEEDXdLsl//y/aXiXzJcpgY5GvnbxC0ObMJa2Z
8+bPnJNNz8U9sDSnSJ6qgpnp3KMKjnw9UXSmr44YGEv/CECGLDphflZy3yqvrXAZOKaFAzkG6GJH
uaWmgPjVOO5xrR+mYB9re3N0xh/Z2PTV7yIXm6xLWRCJNId4TmupQwGnz5mpRPSzzD8GYEBPMZnX
R1kBSp18QA8MzAxTeWV5KrdteTXoMBPtJ0SrFhPJFp9zek3bx1j4rQQS6QfKrbAgIaxbWCobIWHF
DLdgCus69LSCdekME7TpGkEC3IDdrPlT9N8+fNeWhxYO/PQd6AuHH6qGEBEX0Yp2IIWnMLdj5Hec
YOxVO0lPpkspL1+/D/m2oFjofAbsAlC7DBWK3FN/13kFq0/x5GLaWOCBNnH+kuqubNlqemCQMGqM
+UkMetfa02LcomWXhqfKfGb9vqR8FJwu+qjplPNp11jKRrzi/uK5MK/MKlmmLGfbOZg2Sn8ehD9D
OcdPIcBVg9WpAY1hHJqoAGiMzauWu+acgA5Po4sDjcbKbLnuNgVbeU3FZx5XvrSI5V3CjnqJWc7a
4Vk3BvwYikRhQwlmNj7DVBsoF0s/f0MrP6v8UYqrsw+Hg9sJHzpbEYZtZNJn2MTb89AsZBrcCgAD
7kk9Ogkh8PYvAQXhdAjxZE8FazYQ3XV3ZqpYPYLUxIWERf9LVR7VtJ2ZE2AMVBGusSxBT0EKiuMh
LHkvIJM28ykxX3qGJQF2Oeq6+hWCR9Ep3T5LbFHVDNT5J6bektGB+G22VSzIbnbzKueelvWM07Ub
bkPHSEY49SlHoNMUd+Z068oxgfUiFnNplrlFO+IrNtF8jIzPRPmK1LeWDdDC3Rq/5cpHxyUSgNVj
IIpEqap4hKllh+ZTkh9RFyAw2YwBEPyAb722PpAcihPDtvqLypRMi/dFvWHxLfU/OR0dd5v8sJiB
x9UOAWPoJ9vQ+Av/KK8IyMg6uOWtgOUpZoOv8ughJCWJMrFrWKWEY48lApEXZD+l7GHepdSW4Mf3
xsMA/hlXt/Y/cTjV3blkAhjUv4qMWRCBlCZcZIKsAApvQ/U5BhvK1lz94ePa9rxOuvmvEtxkmWxz
rKDHb1wiRBYs0mHsX1kt7EDC2LB9NQrhR/uVNtc4P0/ppVi+VQAHhUkXa5QZuCKuGAetvq3x1TO3
MctjVGiX4dDCqSB9KNgMr5V6N01Ks8aXtX3VusG80TumuYMfVtch+h7SkLtt4I0e3AQUmZVsbJr9
0VIf58ZgHlnkTYhAfg3CeTMyaIzM0Svil45Fx1n+p06HWjxGGZ+W9VHPZK2ZMPX7PGUt83tbVm4+
nqHoRZMbYxfzzpWj35ry0RivabKdAEcyCa9+8Cz4EazsLMSntfNRd+bAanIny+6zhIGGPcc/LAyH
4LyJAw53Ef/QIdeNTVDxxh1TJhTiLl9qCisTX9ONPYD0c1V6jXFyIaPbOh2UfGZVtcly4pRMhm60
BetFZh1jfyz0fyVVOHfy4gociRXmjp65QIeuppCY8Sw5ZUAz8/pPHl3gNJkOfN2M1rety8430r3d
MMntSiVRbvI7DZCL340OIXTiCi44faNoEpnbBv/f8i7vX68w6ZO4LrjF2lX9rxiTtdot15xONA/R
9JXjVB9YklhSS/aQfi109+swvczK6FmZDIFlp5qbqHASwY84fGvaS27cdMhV0DfqJbSx5s3g/62v
jEgGkArGo4vTNxxd9X7RYyerqi1L6D0B3oIlg04VnfA0+WlU/9Pj/Ctojlr2yKaTjszccP5RLX7A
r2jqb9zNzPQ8Uz1k1EOtj9o9iC6hWkX4R0AmZQOO6BD57BQs10XmqyQ3A90jOEjDn/pjzBdJ93TZ
bXM8DHwqv9avNicsOk63CdTxfKP4UxBb1BdyD9uUp32rD4zxL3rjS8qIa9rtCnkn899+8sIEUx8Y
d9mkvlWlOImaF7iklM2UseJwI06sWWHfIJOaGEctZ/lsJ8VXl7BLljXVOfX6KG0KeT8mn0lBggZc
MueYup/VJ9uLtJV22/PjtZRtmroTIeF2BQivWSIIHqf3rttpim1pR+ZDwfBtZtciRtxkr1LySM2L
VD0Z3gHLqvplFB8cHtJEj8FXcLDyazPc5XInDR7joypTXHO4InAr5oGPOIjJ1bg3gK8R5tel2xsi
q2LPA7c+8A+zGxO1Tk7/jRKGCmgx6PGQXTJh7erJYEf9RW/PKSK71F7i/jSz6WlAaMiTf+J6Jh3R
jrpuvWM3XbxDZtZNqhmAjwKb9PJaaB+yViG6pTCdxB2kb1LCEnf9H4NKmLGPcNmZMHFYKhgcHkJM
sAQkmJ44Prv+hOeeRSgMYd6rEoiQU0/V+GpvgnIl5AWAjzGFetWHm5bdQqoEWX6o77X2uoxfcrCR
a3eghynvUfayDmaJUeX8VEOSaliy+R1LgV9oItPlt3p6RsV9DO66TF1CA7nr6sdMEnXtVla/6Ucs
yZslwtywWQaaYYbUAgQxFNR4DRC0C3fpGWTCFmS7APXVvKXSQZhPo8WB9tqqqlf1l65hH1hG0f+T
mMgukpcVv5monDoN3Qv5HyL+mCiTY5kjC/kqO8FlGai0zmYJB1l6LeVhrRq2/LfKKvLsMxfG9pTx
OXB2ZFdjvCeSM4vXWL1UbNM0bYq5pGiwt7u5AtKY2GZnJ8oHZDSZOvVQO8Mv8RA5oi8lTQ8driLp
VDz6UvUmYz6sg10bHQtq64jogqaNN2rwomuuubC5lpFn/G5x6szzTSt+8KgTdrKAuzEdhaqXqwtj
/7qMgMufeenJ5jagRuJ8brk2VvfOuZC+yWjAexn2x6Y+DT+LNBPFtOzVisCL1fv75K/4LUkILekP
OtxEAS2B5xsPvImSHX/Ap/D8a9w3wWtkHUS+IG6LSN90yV+1HlG85U3ym5effKjMhYvws0OGS/ut
ubIEhI2X+VH+nUsmstxE8KMKbKfIsPmVBDI89ky7GDHgXEJ52Bu8YSpq2q20OHw4rvBDCV88mQRS
GTPzVU+qfUu/CwiWjXyo663IS9fiWy1lHx9figEy0UDmVin0uAS/FCIBgoeW20rp1ylcowONPQvc
fgjPISEJ/VD7ykj79GpU/5RWd2JOafSNCSli/OJtI9VCUf+YOdT5wSxAHYA0eFMPCFdWss26D7gR
+rUp8Qp0v3I/G3uLcQjetFSG1kZczV5LxTPEu8EvkhjQipe+R5wmBynjJhxcZg/yM2q7g2V9Stlr
k4oIbInXmok9n6PoUtFvC7mFVlbbkdm7jXiJGxKLq98eYEByFGOXlNDxkAyQhdnAlbk8E/2ZTNcl
eLcar8j3YfvsEsrH8hZ1iLDpfs0RSqpPkfFEUSMLdN2xw3KYaMfG2FdVzFjp0aQVBncaFvFhMDtO
nkr0gpfaFBmyn1shdQzxUi3wU3fQAKvB9XoNNK9f+wz5qvxf8R7F+GXiaDJ1+o/JVat5y0zQTCHN
6YpAb2l532LjKaPGzRIqEb/z6BrJmxieLWw3df3bLIeATwCdIDiQL8A/pZscPBoRWtSfiHClPQeB
Hyf3CJ9cPrwbzGcCcBf9acIqghFjp+SCTSl20k8hvMn1Wa2f5nRLZ68yd+M5yU80MESEjLFHQH9Z
/hWwVGW6w8+IyjnmjrzccnIi1d4VcfCwCzDdM97KWl9+hTtTdH/Rt115Vyc3l2j23UlhVNAiPINa
lsNXDpESFg+hZsyMFK1fGFMhVQ6MOPbF9DtD1Uw3EhXkaaf2L2P/KRdQMF+EhgWZr6Bch/XrqJGL
JC82F4Wrqe1OV6+T/iISBCFaX2WKMeGe5hQTk6vNyNd4Xmz13aKrs5o/4qY3lfmaVedUBZvZKdNP
HvirOUWbdUeK/Xn6tfDe5QCh/Bvw22jnYgpoOICM0r2MVzoNvyEvcsoIHcBoS/krWIDf413JQN4L
P8H9o7S7IvqGhI2Ne7q2N1sCCwL1PFFY8wEnyV8zfMNXpcVu1TnD/DQRMIJqFBleNdF/4zHFLzpk
l8J8EcdbwGebA/Kr4PguLCvTHSY85LSNHh6YIHYt7dQxmkvQlBuWQmKE/+xoTSOsD0PR2QJxIFF2
jSH9pZY4oXdTtOXcnclKG7cQ931yN8ID1r+4+haMfxpDbIBBRv0qx3Ubb6PYrmNbTXxZfcwLhWMH
P/Cixlh+vf6jYgeefJ3giDvIEnG92XoXB8QY3uqQrmc3Kz9KiscKmhUBHH6EBrHPHm10GnqOEHIK
gwcahmrUG7O859A5FfYvL4993I5Tex26wLGK86wrWPf/YKG27VhBcbVkx1l+w3U5IPUv6d1cMfX2
U139Up9Kvcq2KjuRka8DlTv8p+mfFdFDKqmwMa0sw5rNTAGuUMCkVFE5P00nio/uN56ORePl0DXD
R5h+jJQcdXwVDKaok+yVs8zvh8mC0AHpo7nLIUPhZ/vIEpjko6HzktJzcvmpvSeIx376FITS5wqg
mBc5VLotTTMpI03wK6MiGXannPWF59tvdDIpvPk7XnyZlajF8kmmisDcfpy+Vf01IstyDj6FBLuI
cRGEo8mOeOrYeRsPrqB5JFbHuEXUx1Ie0Ehn1W/5RZR/8fhvILJEpnbNxsOofuTJTprfA/JHWvUU
Sk4CIr22NXY/YguCHDOfJSBlfVmN2Plf+1EXk91AgDHAkvuHAh1S8QjSdGWxu+gnVT/Pyj413vOM
wYIP0w2uoLyi0QbFpSsc3BsUsY6AmAxXvvBemhimhWfBlNTgtl9Md+F51YthozCzIgNFMDAXoAq8
pc2LaiDCfS0ZERDBn5IfRe2gAiZgiR6gCKNXfGHK9JSVQ8E+PRRiOXbXZrph2X100ngxUt0z16/z
RymP7arHtQeclFl0V7CCyRQuExVOymBxDu9T/ahSjQL2yySJqtyu6H1Lz93vQUwwAOchW5nD/aR8
SiObw0no+xYBm8lZ6eZLgoGxzN6j4juxblq5V9/DzraatwgFmXRJFTctcoCUwzsDGcp8nhSWzRQR
ObgJ9bvY7ca2htPKuKDpjAP5MA7RfhiQizlr+9KWABJXun71LHZh7/SiPyuekF6D8lnCW87qTcMX
kED9y4WbFwcBhxbJDaotf8uyL9HGZcElBf8thAt9Yw6pLeBZa//VxDsykS2oC4D4GDVcrP7ejoem
PXdsibfeyWAyPrvoli3itjHYGAPHRczS2Dn9mHvmzA7x5bCIR2n4qYV7mbixfORjhcDu5y2uj03z
JazzjwF2FuEPabPnQTCxrWmxY9b/8sDVRyqc8FeY3FH9QTzOAo+d9K4i0XPR4UTSv6q2NjrITY8A
ob6nsl1H6AqvGVcE+LmHiUA6qQWhYK+zAkNTPQ3hbSBmIQvvZnvFKoYQqQ0vzUTUzzM1DAROGoje
nyAbpJGkBpxwoeWE/MlggusZSIQgvhTly2gfRc+Pnp2G9EQ82Ih7PAv2Sv2Hq1MXv83ZIR7fw+Ul
954kWA6mPb7Jn6m/xOSWDc+hAky1XibKMkH+jOVqq2e3GbNdB5Ub8aMocmmzd45x2WhXK67IHNNK
cPQ4YrgtydgT5dcu8Nd8KJIvl/cZLbOFW+ypXstjMXmsWgCmvsjkyhi+2uzJ7OcEPxjpIVLPzI3w
8X3XacWrxphYMx2WPtMB6uqp7E9j5Ez5Pq0cQXdD/L/iAb+hWn62CJmp+RppD7P/I9ihMq5T+QBP
5DCo8yNXcpPwGrtzQ/l87Wv+GSatJPwMs6NLQMG1X0THmve8zXMnku8qbPmSjOtFVEX+3D2K7gGv
7sjFsa53HZtDbM6hSv00s9cwoqvZZJKPkwE2JDfuw3RDxDcXJzXuuXziiho/dBlq740YKrt+MGJm
pMEIM+YOK22cZeZS26vlvPOBnlQJVfI+lA/pM0/vXT/Y3Rv7t0aRT/Ww1B+Syd3aT1ss9q5kgbI7
C5R9HD8giEp+X6Qc5uPwveZDozeLeNVaQO0UR6sMXZ6RfFRYygH7HQ/2h34UrW1RX3qw+Th8BP0u
kJzCOGRddyW2zIlRjOLQuAY5gFmHt2bTygyGt9i1axVBavFWLn9+NkYIan3HzyxmlD1e2pDSvKl6
N34dzOExlLyC6AEL07XkLCc7sueC4Zfsh7YZnD6GGwyZ8J2E5ab1BIzld7G/TSyXDw5a9p0SepJN
v6V2TSvuaKSkxjMBaDqix9y8YSA6XNPoI5jfOxB2DqT3OPptVCBT0hZrr2qdxZqcurK2AqWf8EGJ
YK5XJTbf1B1yCheRwQ6lIJ76EsQGQywT73x4CUmdfEYxTKyqElJ2gz6iORZAZuHDpsrWoW0a7W0m
u2OA7LWs36nYL0wxzOBnFN9leXZDNXH0/oNGea5UPIbgJSRERbAYKiJUFnOuJntBc4dXPbdnvNzR
HpcQom2VOVzuFSl2EL8Sar753ZTuuHwj12vDjwRRMbkIfvRPqbQv9GNNeThpr2N6mAV/4guSZ9LB
JCYgpUaI53PR0ltaIINLNu/e3NFK7XDvvY0iwlNHQWuQBPVQlVPFuKq5CcuJSCObphpjCadgEXk6
8S1kKgk1y1fcgc9ghaVVNxHX/DriGjGIXUVkn9L4zSmzUBFIN2p1rpDxuzUuU3ZWNXYBJ+zUC/2c
YkyXv2aDHBTk9w5iLj/J1cag8pqhYUET6i0PuJqcNXEX0vtrqU5TToJCvUHzafVP6TVO/sF1C6Kb
aLYYvivNR538qjH5oeeWiQfSoNw9q3pvNQe5epG5kTH4dwd1uvIlk6qgWuc17WRkXm/ZJQ1/jQSX
ow43P5XiK3woACOaJ1s+waqBACzoD8RhkXsoHgLtBPFMRqnTQUNx2qMvrMgF3D/nS8V7wG5eZxqe
WFTYWvZI9cXTB8tppu5V1r8xs3mLhiPJPM+hLah3FQ5aLbvNLPTOPIGy8fcWssr0n38denmcB0DV
5bsBzFAI/bU2K7sUGesExFtNTMPFrSo/8uY9EZqd1j3xZzfxR1Bo3FnQpsZtMD76GBcnmpQyPGb0
WHJMYWml7QIuICXnvv0Lk8VtgepkCgMowSmcfSVRYbGjay3ukc1cwUI4jOjWW1sgqKICTFQpz1Lt
M813fXltmlOI9SCOue2S4jXD/m9hwKslTwiuGfyjkrskLyOAEUuxpsauW5rxmxUaUov6nOTIzlZG
jFC5KEDj6+SNSrZKP+zqyKuZu4nprYAjHUhDwhbmLcHfPBFY/GWRCMeokIlte+yG1MnaR17TjnEq
mpo3hV6CZjvG1WZk3Ijjgcyk1GGbLBc7uFqiM8diMIT5bwwqiBlMMKFvcCAOy2mZAtfUoVZQMJKO
M4weB2+TTZLvhrOYSDr9y6rT7az+xLpO2SHDv8Atzl4zMyrRF5wvKC4O7sqCKZ86s4k7wOWPdQoJ
dSJHQccHy8IXX05aRDPQ2fKEjcxNwLuK6a0sVH9J7lPMXJWLI4X/wWAAXI11TNZsWcKan65IbP9C
PugFzGyvKhYAZgbf2n5LAZkHTZtuGFckyS5nC/hsee1qzH8N59/evGGwwmF5CxrOQSa35JOpxc0S
PoTgKzePZC3a0/w6BLdM+lDrj4bgPLqD5VwU5yj5lOVbRXR8yAvXcOvNEyNIhiuUI6QUEBs8kkO7
oBnWMovR5zd803YivYjZQ+0+l+Rdsk4tY7TZfIrQOow8E0bdWh3YITGfG5L6tzLnY8S9FQaYhXQk
l2Uxz/lUbyNUr7g9rR78SoTian7TxHzMKyUbJQdCiP9ZFTUjGYUFXTWJCZtGuogNBPNtzPrNOK43
GNEeRHSm3SUyq0PQQAC+J8DybLy5LEJkRxF/ArXBkCd+hmY44BPrMKyQpkzKmOzp2C8qTSFcZP1C
x6eIr98auGfk0p2IlmeuYAfkezR6h4JJ31KrfgAAO8Cf6Ma/oWFE1nYhJ7ZyLMeawW391xE0Z/BU
EFXGRa0yEYyJsKrdum98UeZSBVScBoqaOADN9LXmNCZqDcXxkJp/CSnHWVs6TfNWd+E2ru6msNc6
f5z2QVFdYsK1O74VkeFUrdC8DrMbkC0cN5/l+qOvH0bbu7OlcxcUzMJ1C2J1basIbiEl2ZL3lazx
RXSEwnbDX64k51aTfgVopogQZwAVu0e7FMwXRb/UmUEcDRcMmSGa0gGeTnipeyeDRkA11S1sdB7X
XtThvmPwkRAcJcc/OCM21VozRfDpO1U7yEwOQFID9RYY7+ZwVBOO23GrttmhfpepbRYGySXG187Q
7DD9NIb/zVp+ys0ZU4RxsoMQDq3iVMTsGCmp2VRuoxARDN7aC+EA7AbggXjkKReEn6Om6SbzwmVB
UaT4Y6x5bKW1N7yp+jUeLWbGhOORpDduLRiaIbdz9V9Z/ixiivt/IYPQa5gst9U3NONZSN4j6HPh
w6Skoz5rTK+H8YX/jEPAIoaiO6nhMTtUHZFAyl7sHEGTT2L4JTKvrqBURBuR7lop2oWFBM+CUR2N
iFrs+5DzEhxvkchbTo9aRGQ9oqcIE2hi2zHKf0Y1e/30R8xMijmiAVBDjmGub/zqkXIW1O0g7lkc
fEgLA8PVSOWu8GWv6WAEB1CTmQ2JldNd0v8pJekBiFXxDv9L232zRYzkzolR/Z7gFgXpcBofibzG
sG46BfFNc7LQDxncRXh/HF6C7rZE/4z5SoEsC2+JiZEICcSEismG16om7UF8LdOEsDFqLbJyVcsO
UQCC/JiPL5acYsyjNAdEkZ2Sp6nlS5Di99rkOplXYBlQ1iQt1Euyb+DnsL8P1U2tCe/jd85sExwA
i9ymM7DDw2qrTMzRIx1Fclk5Olrv4ARJoTgKE9FtGLyaAqGBsiNyfgvmQPb/uEkQt8hRiRhWcGSl
LCwgiSrapdIu0nRij59TAHxGSidTK8YxPyrPeo0foTRaT8Mi+Wka/JvmxMlR/qb0Yel0nyOf1gP6
teF/1YGvildxPuTNfvrLiewzZ8GuwUXWXpYpm9Req68C+kNTrWNZwKBflwWkg7laAFJzpmlKBl/C
MDQg/E0xqkF3TscfVasJI8Y4cDBklbeBn/ZfWTGXXnPLMirW0WsQtdR8IibOIUISM5ShGZsQ81Qm
Lq5hDttUop7aRktOziA0ZevOFeMT7AFrksig+eBvOWhgKJY7Q36NQfdZfu6sf0qOmFJ2+JiSR0dK
YLitu9Pc7wUTPWmXvxbCWx9+rx4D/lMDdCluE+xzMrNaomGWFyH2QDlDZj8Kj8ANn45Z3Y0YdnLK
CfaMEerRLIjVUgi6krFyzOBIpSDeMHeeAmgVdiNww9AG0fEWYX1e0nWgS55pO4seNJQXYbvP8B7M
lvk10wR0Q7/rrAynOlqThBgbZTveKWEGRsTUdQ3Lfgt0mfFohI+lPqDizuo2NQnxxyW6CuNxd8G0
FCleIbuZ6NWYPNJdNrl6ds2yoxEeaSBCIs4Yo2MUD00fcoI509h/hJkJk4mGOTlsmzA6gjVf+mpL
5ouWbklswjYyM4Cp/Fn2ZAVu4yngdH/I9aWU7QpvT1Ewxk9ScnseXKH9AhXxzb9naJMPkelrKHoT
gxZmwPheIDOsihpc+S5xkVbdRe93TfHoYAKm35Zau6m5jNq3OWZidxSrxMk0dLjq34DCPjULt0Vn
R115yhjktxzYovF/vOisfCzipW2ZU8hbObSOdNModCpnxRJtVTV26mbZwqvjblAmAULmKdMCpcnb
nAxe2dzCjClSuKtqkeISb178yMVgO2lUDpdQxrY/cpVMqDp4Xbu7yNhZrT4EPkCZD0w17ZbJeI5c
/FoNfwsRty0Z4TjeHY2kw8nttEcN5N+ZT1NsKL+vaXjs4pNBHSgLFgX2MVIuVnfVDMYr4sEqnpOR
OTOdtF59sHNru4i7PsDcihOyLolXzEJvDV6ZslOu3BrlL2IsIUjPKgLOHvcWlkct/1L7HA2uAOA+
SdE2AA9R6MT4O1p5E1ZsaLjjAcs6yqWzKd6y1Cuxb8dvZer3DFi6DJDXn5Nqj0onBdcSHiLDTiUY
PxaHxEwz2bSPpvcUooVxgBBmDnFDshgRjuwP8vo2dIoofZSRO0vXKT5FywfQQGytinqnNRuVwPLQ
8NhV/97Pt1A711Th5Mh7S+GTx4KZSdFw6IGqroRegG89fwm0twWNo+fFQ1PHSx3KxHK4gt550JsD
SQQxKnhQUBzj3YIyk2SQD7Ks5T9233jJaOLe3ErVLo6YzofhXoyv0fgvhfqXK3Y9jcnW1JggCG8d
B7mEpVUPVy8nKMCaQc3ko08uYkbh6+E02w3xeQnuZvMwUhCVAupnXR5yQTAjORnCk3a2Y8T9Haqr
jkRuOojHbyw72bILgjd9PA0F6BBAkLZutYJUT9S78G5ZumOFH4mO7MG7orKVGuXeoiPGtmnXDPwK
phSRnxt7g+TdUpIPocAAW6Ox4N1Obqb0khLZQJKO1wmLN4ODZi3BXY2EhkzIJACegTArKc22ThpG
bD8mjRAu/Y0BtMB3nXZ4UPnAWfvSYWbgToK5dQnb0WFU9Q+VCJ942gX6vg7epumg1sIv8/NH0RaM
onV89lwipWmLYumEHAWtmfq6GXC+kABWgsEL/NIyfm1xF6U/UvzRM0KbjHnXj/uiGWlCB8/Ixe0g
M5eglo/xXYwIg1VVemVOKneft5+JEGN+spwsvlaWSeKgZoCmo1BJ+uCbsrVbn97qs0UbmKQCVrlC
HVteRZPGWxwih0jEhdmwnH71gDUVFp4cCkYt/uPoPJYjRaIo+kVEJB62Ku9VRqa1IWQT7yGBr5/D
7Caip7vVVZD5zL3nUm8gxUgDFG+l/+v1p3jo2BJiYtNDVjj+CnHnZ8QYLtDDY2uiK5MM+ALov3V/
mtoRZQlQfibiHcYKaTsLCzhN4HNTmUNzUM7/3equK+nFZOAsXfrBrmvXWl4jrsdH0wzNpkJ/4hj4
1Ll5e/a8lF2J1bzncJPwBww7rwPxoFtgCXB0DPwYk/OUWvWmnF4d5ryUy/IxIYvxTQUCF9Y1JSLy
xpg5vmngguNJS81mjwBm6TbONppgIkG3q1oXvfQ8G3mJJlDdobuSdrAw8H8b/bIWd3sIV37s0cq/
Djz+BtPBvvtMBEeb8wuBAVhHdMqTDv8+25osV3+Y4BinNcE9DLJlOTjEOaXYT9xxLR3zw8bRmrKJ
8u5awUw23SisphmHR4LiPpDwMXH6tAPzRxDHJoL/yOPVdne0Y1TnrF0xrgR8zJjhFm7LUdTU7xqa
tBpreBfs3e6Le0sifikwMKR5vPRd8Rqx/wKMhqvCXU0BIi/tHjTsYqzymk/mItOrN5y12dh+Vw50
/6GAZlBgT8oWClFkEgVLrf0cBaANyzxK3s7cm9XDcpdy0BR2RmeI6YFHtqrIoGmZz7OriLnOex6a
osYjLnctM3TVfmbdc2Lll27SFjGXn4vp20dmZdfjOXdeZ8iC8I8pOgI1BZh2u4WXInRrE3hPPgET
FlIP6Ydnh+2GW33zP167wtyJ6aMvMHQyn6qzdUvumF+MLxgNWOvkM814RSguOl5GljiRk9o/eNlB
gDBzKn/TpdGl6pm1ZdqHV4/GUw+01v0MWY9KvJgZA6zYXJhga8nxIVWqWCeY0v1+6+THHkXFkO3M
uFt6vMpi2kp022Nx0pCO+AzvDFDOufou6dxHNDZ6j9MbQDiXOf92a9UZF/h766nG4EsSgwvxuU7B
Xxf3FtZ7MH+8A39FgjLdJlktGDvk4+cSQXqujU9EP+1jkS0tiszcyPbpxHQFrSj6qaJ74WPYNUwN
Z5y6j7rA1OVGy44J215NwDIvqwlLzEzl7JZRqh+rOryQxkU9iAAYUqfjtFtdMf21iWft6+eULtqY
7bxGesvcYVtiELEQNRYsbo325nA9+jrNbk93X4VklSptIbu/bEzHp7rrL1GYrCY4cr7waeE2cIuW
fpMt6Sw2mkmVRCcasC+ituo71mMhlaT9EmAtDBpO0cjrl3plHun/H0nItN6D7HDqoFNTRC19xA95
R8wObaqGpSAzc7gs0GvhuhGYhlvNW2om3HYMV4CXOhjXpqntNDrfjgPk1VSbzvC/FE1qwLMcW/rf
xG6Mu4Ntq7XwDHvJzhzzzUJg4S5M2gMzeY/t8jWkydRZ7LaZwcyiX7dYcVBePvX9rwvDb6oonMMK
WgRzfelcdEK2B2TfKUIdKM7r2ZnNHG9tSsXuk/pB37TZviuclR0/XMb6WkNFOP7YEXRe83us0H18
2h44mg7qtRmffFTNmpu+DM7wb9ROCPsGA+2jl66cAopkv8lF+UqqCLJ2pXAyWvK7GBNSdvxZH7vM
y/LhuI+2sCHjNMCxCwkJA8ZPe/XrF9c7uWaBfOvDr7OncsBzKGF1t961bNXVRuwdcGU33MMmWrvu
tUFjRSBKAu86e1Gue4ikv83MBlkAp1o2XkLN/xmrCHoe0uShOYqauMDm3vmYNclgQggbVE/CsJFL
GrOV6l70pD659j5q3a2KAzbpKBsq8HEkPWDeRZnf4tSLaHusH3itiyKmdZ1FDVyPsKitOc8xezfM
94TplJF8dS6j9tj+7XNKrEEHbMOyU2Lqi5ptMoZPYRsuYDXRP1x0nvuuA76Au6OQnxNi3kB2Ixua
Gn85aKSwvBk5lhvNXqIYwc+f59/MyofKR+v7U/veNxFlSLgIbdHV0mKZyKqAfa2/KhiujVjYVIOi
Ggea05HgRBqQW/NdbzXUviYvj8mYolD5LSU5xwgo1/TF2KvXkqOy6jmDL6wxBeu30LyDla/8Y2lT
udQvPu6gmO4lPJgdwhgCAQqL+fO/GHu4KQMiSOiD2X5HnWQddvLdeas964sUquffsfqqLbCq8jlL
EAMrrMCc13M0RjGCqu7AgxAGpDOpG9w1rHva/ZjOF4hGFXkrZZh3DT7GhIAKTveyZ1ub4VdzuJeD
DKxnEG0nttnhvPzlwWj4zmqwfiISLwGmgM4QkNUVwl5rG+fgsSv3OEXxHmbhUiHp0kabvbZXXLKG
8I+AozJGU2/h2JM+mDOuEl/2a32W2CLKYc9u/jZm94RjtPLr1VR4/3qS1xhnuRsqv4UCKY5koHem
TeHAmkaj6tvXgSTCmsHv5KIK4mE0MMoO4a1hu85v5Ln88gd9F7WwwHmumchimN97EIjqFsi5eLfo
CxtjqVB729V72Oewc+41WSQNVsMSI1LV9rAv3acy/5psXK2Md8knw+2mrcKyWTt4F9wMwr63j3Eg
6qyHhqxa13iiRVbvRjumZY1WGovt0jik4zWQ7aGxdFYr4mRizyAubJHZpyDNtlHOPl8fPsy+3Wee
CQSjWwbYWDP8Y/atFAarQHSpDGjIR/zT2ComQuPmgYie9StPHRres8pG5IUcycARoxg7Rom1VTLf
1T36eXPcZEgmyY1ZJdR7DpJGw4s2JalkQV19jL37ljojIq3vggmkDrzWDQjja/9lhXmKbdbPHFap
397i3lqabL07ghB9ZtwA3Z4iBhSVgIWgivOsik+A7BUMHEDW3SB+EITz8Gya5JZtYqsvuUwXyjMP
htetx/pQF8+D0c25Iz+xoW8H6tla3Ia4e9apefLJpahrN7Xv7Coo3lZavbShoq94w7sHfjVduVQt
RVWtdKvfjRQnfhtATnudpWYaVSHhq08G1V2PbS0p5U4548ES3oboxE01dz0w6yjnSYkhQ8Dj7WBH
HslDDGY9T8Q73RaqFLGOERYKFT0i+Soz/WL7yICZ6bUjKUvXFC1ARX2YjbdAEJWDhwqf687XwJ1x
do0caDGuvzwwXg1stuwnoq7axezLDAuvaDCt86RYB/8zQ+0VRS8ver+xyF5TQfHsT8UlZrBl1SuP
V6zUPrvs2XJiwNFsqTzjrCLAIDgDR3GuGsaBdfY3JNO6pFlq9eDgh9HGS/OLqvN9BZyBYFGOUyR2
YI7y+h3FKd1Ae+PDj9FIWYjm+m66WcWxtyhBvIjdNUWVBoXMa6gVc//cyuAUuMlljitNB/o2DR4l
Zle2PXFSbwaSqeNg2qRGvLYQrfqJWBu6u5cRGDXaYMFAQOcmwQTvCuMEcLZoHhaFhP8SR9hHAwcJ
EVkOJU1PzY/5wzLHM6KFwoffINtihbgYquKicGpKgDx5QGIDW8PAYjVAUeyy3dg5LA/KckAriH+f
dl24gsiSYpM3ew89a4rJqoSZZeN2B/IB6XgTwKVxXHgs+VtIgxrVCVc9oyLup7xMDh7JVG4tTxSS
KOqCc4TZxerzVRixr9LkVh/dbdOWq5K6HNg+ct3m1gbaS437tmUrMGCAnhiVjBlncdCtWPSrnlkI
6XpGpq8C+CkiV7zDbGVXJr9CLNjCNdNtaDFXISi7JO/IcSA18UM5FlayV6clwwHpJ59BovOO4Lsr
0ZF7mFGt76D66Nt/QfymM3HIpVj6oBhy4FJ+saUy2kTB9OY75FuFc6RgtpRYvW3zqwYUFrLNV+KR
5ctEoPODT9hbJMZOFIeB8zzZGiMComls4D8oOGatiDsy5MrBcZnAiH217hi8Br381zZofjN0jVnN
q4DUGTZEAPyjRliB3GBrTQjZU0ox/DpWnB5sx/8xra+koKqW2p1EzpPSh40yB8zp+mqk9B9C7aH5
BFO07akN/rrxJ4uWLZdjLOf6SD+4Prmm4Udjv8STv5LiVzm/pOTeBP3FPK9vqj/TUQuJTGJIBfNY
c1959DlpvQLBtzRxmgjmBBn/VMO8GrDJh4zNMe1kwhGBjVdjhwvVDchehy6ugUDMvg/rj1UB1kSa
VE9bmqGHE/oYwrDuMiVu/JROPlgmDdAKT03vLnKnHtNop0enESdMGQ6bUGOwWVl73Wx3ZRoebPaq
Q/1iNeduYPMjGAMGgYUjmzUqdgcH0hAeqzMOvK0uNKQb/hVWIJxtzJWU4igatpnVHyW7Yy/BsxBh
nDU8zEQ5GSnBzkXroQsko13Ob0qbVZ3Wn9M47FwmK15fbZwJTZrbcV3waY9kKwBCAIh+HPvq1fXS
fexNV2kwQ3OjnYUNvIDC3AvmlVN06NFNi3FaGg5IBifZwGLeDMOb9MYHRR8TUrFKfIi1JlIIq4AD
Edk5+oUUB7q392HNCMzvEgtmF5CfUdRgFgcGQRJVKstZBMlGogO+b26jc+7omdOe1yfI/xrI6U9F
bF4lS76O8JKGSWc6VZu8FM8JEofONxZD8h3JF7bkG1fDLgHZsalq1L/z7gHWTO9AkzMPNf+31mAd
BSfGmvPQsnKxOCMUIl81QFkJdSTlybkpowcv/XmcwjfPTrgnDCdfDPqrzlTeqF4ZNm3dAvgqgqiS
HVWGWEurfgpCfzz6N+C9v2O5gcG9DhH5he0/OkGqV/lEoY+xCJnpRYWU2qaDIiYHZYSnFpdRCvE+
dg+F/l3JXc3dyDN3sEfvoWdyWwOIzgY+gTnOkC4hmKZD7w8/bcLAHntbQj5LSC6lLjklQfiO1C2e
/dGW0aZgMzwWOFsHFkv60xyJ07jcRuj5wrj6yQfyOx2arrRJ1yO+A8GQug+pRzh+PGByuvOnGB9p
ozwFcBFqSAckzt6FPlM8aamBxtnWHVkuntJkYYCabzu6U7QENvrgWPzYCL6kEFgtK6wd8Fct83kQ
9WaewuaG021MSjTcWGDrJOyLx9C+Cby1ETygYNzrFfWu4LIvYbew2TyGvKlVZb+SDvKCiPMatHhz
nGw+tCNoeoSDF92zG8PCY/HXmkuXQlUjuIcV2ZMumFsZjAxyhptBaG6Epp8GzuNoBBOp3D+SnjmU
+cNsLBAWa2dgGf8kM4EBYR9p9RY68X7U1kNW3Cqf+VI47mLWrz4m3izO99JiM9fW7JqzRUs8GCHD
KLSqXaaTzofHdFT01qH7beTqtea4yTSDgouI39R0X9MKgSP1dZHImfXCAqw6mPKWwznJZf+cTtbK
a8J3CdTRK9ID0fK3no2BGNOdVvO0zRkQFXoZM3nhj7k37mc1DaewdhkIlQsg+6tC8aq2YlHA4zOG
caXY/huzQcj13qyQxnUo9zmgiCpFnmL6v21qR2hWO2A77o0YwghPmx5krzXHDXEECMqj6WglYP34
DAspCP/KV6XyTx1eMTH1j5DCexrxTSXgf0ogecWaV2bnDhLfQjttkqykYGf6rTtiLczX1qKC0yX+
g5QHwmnQyxm1eIvrK0YzP3F2pSrQq1MSpnp6Icnh2VJfZfqq+ulQWZyPlX30TcHd8zUHuthA+Upr
qQ9Y/kA7i9Y/TMO4c8sKmJyvr1TLWCnEsi97n7wAdIqihUqUnVsoC37qY3ugbK6qu5EjaMmjjSBm
r0mQRnjMT9vuYLoOV4gkzaSjUKNpsFGsOnH8qEdn6wgEvw4AIlK8w+xVBEhR5iQR4hA6178X4JIq
NeIhmBd9NRZEJlIouKRprxPjpCbnVdbttjHNcx95G5Odo52HC12U+8od1lbdHrK2QAaExIyR5V8V
ZAdV8RzOl6Bq8A6na4tgK3NkIeI6a1XWryr5lNnX1AI3qYo1kG+OIbZMeb82J7nPhNpFyfQclOXK
R/fMFojJd7KwJmxfOJvN6WgyAws6d8XFjL4pg21E1KX+0fprHwWBB520Eu7ZaNiTJGLbIVfJ0lMU
cJnIngzfHx4KDD0k6EExHiZaKOiMaepyB9tnGYOphObeS3unfFiKLGEKiCGV7qLNYWw4JgZnrLp5
7PwV+SxhFG0M8pYwS1ju3DXMLldnTwIWEHBWIiwAQxJtRaFwl/knkDRtX1wDxIPctfex6ZYqx05g
S3YjlL41wKBJ+8roSg1kmJasjmnobeLY+ZYKzYZotro1cSCuvPg+9yCxaN7pt1gjpCzbOpQkHyXK
uAGx9yTUvoxqJMa/skWR7+LVnKUILdoXvewvmcCeoouL6Xobuy5xcg37wQa7n4SkQbD91lz9VPvB
LjDdld03N013MM5B7mCi6o4SQ9rZ0c5i8jadDtbuX673q7TkMEWpmDIx7HUstcVWNihhKbntqv7K
1EeNRDr3P21G210xPfyJ9bZbbAiQI8k5TT8SbuQwGjHlDOEhVAxo4/bLccJ7yfp9mTodFp+ABbyl
q9mGlGCAFvar21+8Mj9JP1kM2d2dLfWYEr3oKKp0n+EQ7tkAAUFgwsa7phTno3OfSSc5nL8k3hbV
ezrFB7e9WhBkomQ8YfbYVHgafGe4pPGEpRMnAKJx01KYvptFPFD+zWAB5f0rkQyYnXqMY3ZwlXE3
iNoSsny1QmZkg7Nq0QM9jQKeIFBXR6GGpLAM7Gx2/E+3MJyAaWQ33a3QMpa/WhWw7FPMieJvvSko
/xQPXdfZYHPi4R2VHYlIkrlQE3kMO6w6IIoq2MQRYUokWrrAK4oy2Qi0KFN1rsb8aurkXKE+yePs
2TfgELinREbgq5qMCLxEoxixjmX0I3OXbhZRX8iWprLTNRO8/YBDsi8AuVT6W5gxxRybWW0MBAPi
rZVkBGEg5R9+OotpOrS6lQi6vRgdpj/lJhklhnhA4K1xqhr8Qn6xDJQ00NFQpU3+Kcz7m4UEOOZo
00R7lp5zLZPo7IpxbST2VuUd92eHw8IlwuZiFy9T8KyNlDODe2k9Hes/LoKsvMaFeRjDZufh3prQ
GDeG9qx5LlZJBsPEXZp9d0kgTtchXH5/8nejRNZoAraeZ87kLyQaFky6Ka3uThKycjTTAoHkQYzm
os4OySAWdf/up+1G2lyR0OOUWy9akhEjjiH+PpZMiLjD9DAb0atSQPY1NtTnM+Jb5+iSm6TLdrZm
nzUuayUlT72z0cBIRRlASXKC7IHOcNarc8nHJnpewWASrQQZ8Ty89qLJZi052jkzZrzYYmbnANfl
rhI/I8ERBnu1NBY7HwpKArAY/gwJ3uauM8ZtpfFHZgYmC/RnNvyLwAXYO4agvxRY3CK8TmP9hwhv
20T2S1hFDdMFejFMuehTFQpHqL2dUbx6c7R3jFizQ0YVz30w7qXWVxcqP7QWmMtsn7OLj/UzpU9r
ZreLxl4j1a0PQ2uPfRA8tKL55Si5jLV9HuPiz3JRBeVoMwW9ojNBkErYmxaOt+o932DQYzCs7Ogb
M24IUKqgbd2Je9uLTF7o7quYBdhNhv3RCByC50sAux7OxbAKXxgkL2Uh8WYBC37iTnvqSoxD0Uev
v9fjvSqnTR8k7OkIS1XFbo5voqd8Ms1w7brjbytrTj1K1aquiPWEiq7nVMfcJz0kdEjkaGAaesCJ
NIMkznZ6mT5q980weWJqigfTcgEqw0cKoDK5SESGhpRaReeqeWzDo9q7JRqgPCPe95xVI2wHV8mD
lZrnjNAdME0WanZ+8ggQXy+rf2NpvFo+kdi0+1rm7tLWAkECuzLQ7U3maVsGmAtq7K0NlSr2xEaj
EGa8t1aGesS5Ma/3cDBg6OLE1dJmH8UjCwyHYVO+bCX7zLS9Nyz41iFvfq7UeuQolUgPxsY6NwDx
W7f47Fq11x1a7cxeTml5yuDmmSx/c+0vKB4JcXiMZ/FpY9IxcqJ+JwQ+RB/RfDEwxM1vofbUWrCN
uDnzGEdnGT86snzsoiCwNd8nodp61Zeizu+aadH3d4fahm4FZznCtza5lfi38KQConn1iuG9mNAC
KWLP7Ttd778CT1+kGxsTa7KWlkx7GrjHuHskXEnua20GKtBh9dFRtkjJ4ln4sVSAOgOLTDCnPTay
vCWxuju5ftNyqMOTCZQE3KNwHkOqPm3Zbctx62GPrGptWXbUgDYJHFrwr2ycxcRu1mPgIBRmT8ZU
8agjSxj5pludaUP6E2ke0UizT0BEP4SR3/oR/3mney+q7D8auGVPYTMD0vUDLE5aJQnXaMrNG8LZ
mxsjidcGHH02JYqOXq00HfBVHu4t8VHhkE75ADP8sIU+wHyb8OBU5XPjJHudhCPDDb4hwB9ZxMP9
lTcfc0hn8W3m6lqZ7nNlErlCrpGBqBqFyJWLYWCSxURLQ/kaZZfMLm46c714bDQm5cHGqouDnZP4
WdIeFkijkZnYmv9Rm2irhXhorX7yTBxsSraEHEUbE03MZFpnK/c2Mow3jY+UCLmOrai0YuMBxB+S
EWwyJjbnQTDZzB0Ohy5k9yEiagiYN0ZT3+PKWuvCeykqGps2GdZ1J6kRLVRl5K1k9oePIgBv129E
eUIEydXpQgcT7Yj7GeZ6Fus2tQISFqkR+B4AqJZz9lAXiTl9G9oItRHtX9G+6I18tvz+rmhCGWiC
XjQAww0FMnbIaXz2mwZIU8vgjl74kiEEEUnIFLM5+nzVpZZNT4NPKJ4nC7rDdKO37cqhpm1i7crU
gpjAHrYwVsBRvRUNPTPG8J4GPzJ6IEuUfYnNodjGIT2LeqPX/KVDxSeEwqwqGY5VEPNRyDN5ZEbv
Wq8V64oU32U6ND9Gz+7TIEelmhZDipJcDkeDXacGv5gPh2Y5243hsHZyfyUsG4+huwp9j3BqYBVQ
ZnXaFUTSywkCgNYZSwfvjwvl1UKq4jDu6iL3rvq0X2beHA2GVqX03wsTXCBlh9M07J/qT25YZ5GF
3q7TK/oLnOLR4Mf412ckNW3xDNJupLj3KZrd0jnjxCMAN8BPVgDG+Gs6GFn5e96WlGzmsbbGQ1M6
h7KZzmWWXrM+2QQZ3DGjtnaR+QhhAZktQliHwQUSdItt7GKsDQQKruFsmYw8N6G5KOY5o1+eWHj/
piUYXBfsVhGRDpdN3QklJxr7LD5XIQj1nACAVPPYUyF8LTg7V1Nj3V3O2TAokFWWeEaxJGO4y2II
VQVq6NitD1rdXvuiORN2ty4pJYBGme9lilyijDs29FqyKGoPP64DX8NYFX1Fn2rmd0cxbVXlhanY
Gb8LRgH9tTY6gSaLY93t6J2K2KGXzD5b0ynJuPDY14pqb2v9WzHmX36sllPuHFozujHiZqYEnoWU
SeC+co37/bv3Wdu3FYGMDa8hZm3+w4WIYLvFu1FOe9klv7nMCDTTDgnadLt0eBSiq9Uj/ecXWV4w
kWqbYK27jIoyebApiWIPWWKlsYAIGb43+BI5IIkZMaC6TeQFNwkLJ4ElTYaUtB6lWIErW6+Cry7L
j+j7tzU5BtJEDmuEvyJRz6UB+LfQpo2eoGD2R+sResZnb4PPjJFzjZRpYe+iUqSSBjU+1sxjyJJy
J8d/GjomnTmsmNzu4qUnpp0yFTHUmMrshkWDD58YP0+AVa1q87MRlCdnyP4StyfvG3xsIctVYrSE
+9nVOldEjGnxPiOamOum2FOn4mpA+qF7u5yexqn/pWgDm0leagHf2oWExXxLT0muT/2F5caPKhEb
wn4p8KE9WyR2V039YHW4MmB4E7CEKykUzxm7xMnqlpqOPEh3zoagvixGLCVGtePDQ0SmrdTsjEq6
Zs146aAm4xxEyGUoWOu8PxnCvBcRB36Wn8LEX2e5+Es0dD0VaiDPIWjdaCSu8HLtQzNEcoNXVGe3
Ro2iPHRELhpVplkGIrb0aiMsIx8wRATCoo1pHgJEvPfT9BhcyIGN1DDiC289UV0PCKX0ODq4Luuo
hM2f0CsExcM9qttz7N91I91J0R+iyPomM2xVOPGhFFzIlTgZLatvkzArF30ccEpZBovBK/+Ffvio
5IgqzT4mPnv6kYU60bdoTgAUIA638vfMnR7zR1Uo4G+iWPMaYI/F2sPaKmF0KeWA0Vb+1QGghVIr
Lp3WX0JMlprPFRGbJxuKc9xPmzj06WAMTC/hX1+A2zYs08TgN1CzocUJi/Og2Y+GPZbWsSwxcBYO
HuQRNBRPRZoy6/bok3oDPQKFFug14zDqYmN2KIZGQuAsbpKwta/dmHBNAUsZxI2g3qe8t5fszbdO
SlIbdfJTTlxnrncA06liUJD3nf4W+Aj02ScTU+3jtcOtBGk4c+qzsBlsFJjdApv+dqBOx3RNnGJr
L8MSM8oYZcdGYIRubdR5bY8RMp8FsE24nzz3JYsJtcOiOXucEKnsGhw+tdDfK314dM6sXCmCjfCn
Va/6D9fR+LvDjeuG5xTeLrpFfVnj6oLXc9M6lu+NY93zoNq2E/wtXe6drrlOfO6FjSolAwYdWiES
jW/PBn0VjXfb9Ki7jJzFXvrSlYxcHZ+STV1Sv+EEzK8dvZoDGM4M8nsn44dwwv3YTS/ZpLGIwn9T
JvcMbEJhAb9gdc0WhpEy2DoB8J7IOeycABiwjii5I5yQBheWDPqs/mZj96frWntyproXWy+2V6ZK
TzbB0YYPNE90/odHD6JxyIed7UOAQ6U5qO/Ge+PMeNeD7q57DIgJCLH1uzU5i6igC1farQOKNFKa
2k599XAwObnx7oz+c8jILSMYvKJLQQGwM+ormFnsE/XKtF4S8ClcPXCqWBehDTRG7TwNiCl6npgy
c18ilkcO1hTHqn6RaL2Fboxv88VWxhWXzq/JSVxEd7bV5yq2d/YA1z/6Z6e8n8hBCpubt4IcbKmj
nqF/ifLmoJvDiSBD3KUvlp6y4YzQlyVOd4zdOeYFlbiMyBMgvcwXDNstRKDF+FUFbIDwtprQWjRM
gWyAn4eRh8p1FkPxqtkNrruUXhpcXGXseiPYSe2ngA/YtsV2dICiG11DsQoFYmr4dltYbb33UhXv
Q8JHJMfXqEcdzZRUB8RSpKQoYy4dLAZbRUjOCMFNI7d4N+Go8zPoRPBCkhwQBqjoedcw/Yti5B6B
82vrnJU5AKsEVCChgoDRPQs3mPis6YYVHvdEjURPd8ciATXe+icMj+dAOR8m10KpjHevyp9qOA7K
i19G3SKx/VvVxYsrAVyrFlYmcmB2RXreb7TZ59QcR5uNmIGVzPRRQCRpwcw03Re6xojKn+liq5Jg
LC8lEMQhHGaIT7EAGaHVYqs5HahFVhkRYaFDAAlqolKFS32Ja9RothddlWzOtkRCqnc2Cckd8Zzs
4NnBoGrZGFFziHDXutb3NC9bHOeCb4P67KsanJ/Eay9TMY+pURikoe3TEeF1qpinKPU9Im6eXGLO
I826ll7NNn1cBpAhTNYkMKYbdq8m3qC2in6aMkcqyVfud+OZ1I31gFyNaf9uRHrdRiQn8IiI1nsD
Ff+u1eRi4QsrkHdmtj8nL2pPecN9kY3OcerR2rY5e/o236CeEst6ZHUSs4nOEXE/1WaR498AM51k
EedhDvIGdrumfaVyRHroB1t37LYiag++4GA2NBKks2m4aEMK7qihUsu+Nc8Rx7xkY+YozMBFjl40
keQH9n5D5mCJdUM003srzFudNruyw0FrUODWzR+mjVtYsmZl5k7Qk4+WJ617YhgKHzlLv8ESimcq
NX6tEcPa6GofNYp4SkAne5ofDo8+B8UDsoUBmEjeM9zUTeYHHJO3KW+IDXSPiErwH4TRpZ6RYnrF
Bkyos9WXN7Nj1M5YALRDe1AD5BCVGXtuG/qUERG1ctgzKCM5Ax1zAUiAbp+y6UsryouRe7cyZjBf
VfzMqP+ucVYeDZlvrZKAa7e5Wna418hTt9vktQHJoLASZUStIQ3w/9lMw2pK9kZpAL8i+mTPggyc
Og5WM5z3ZPvNUQ06zDez5XOPK+gAoyh3U4oIXXMLZPnmKRLZ3ZfVp49KXrkCU4SJpw4MlwPAizgt
xyQ/OI1oMvT0Bwzxckr+vIavVPP2AMpug8o/mR48EwSxjVMu5z7+holkrjvXQm4G2I8dEqNt7hOf
RUWU2ruYy/tJ+Z8WkGYbUkGNScu1yx/H0t+7ZNozibzaQ7mRbfgovWntGwOpqhrzLtl72NPkPkkF
FZGGUx1EFWEiiyBuH3bV3E07u1QFEEqqVVQpBBejHIsn4tgxBQzoPXyuz8SwPuJeLqvUvsc1yueR
SmEECxUnCmUdytRBJzvPI/tQxyLqGdXDiPyX1IBO7ZX+wxLmCxEPv4pRx9B4kFOhRbjhDojH0Rl7
OGZet69tsRt4+WWaHWVZn1hNrTyBz9XVzirwFp6O+1y02yCCexdzflNYY0mljXas99QCdtKO2FxH
tQwimrnexsiN5k53Ioh4MbZpEwJiUJLJrgXbpAgPhkguo6G/JTnxcI2+Jv4AItWMQwTjarpMgR1k
BmVfn/0Ooyr4wEiPl8q96PAQB+Y/tjEHMYj62vnFhit/HQ7Orjb3yrZ1QCOpdXJ0iG15+Ex89Ljo
yapq825tDCmZWkw1UabqIxo0GwWuGmoyJcZ4PZo2ATTNakiro5mw9uafSUpr+NylsCwDU6wwfyZE
eMG4NAY6B6lAaE/djO0iBC1jxjwpMDCVYPBJvTIiOB8L7WGi8Bn1+Fg3YItzidhCoxYsyUe26QCX
xgi9L9GmfV/rNzuedrlO8s6oo7ZpkpqYTPu777xzW3ePQQfB2vxH2nntRo5kYfpVBnO9xJJBBhlc
7O5FGmXKm5Kp0g2hcvTe8+n3Yy8wLVGJTHTN3PV0QyeDDEYc85tM/yZq86tKqQPLWSS8B1lq53C+
3DrmSC1AfA9hvq+z6azKGdiKMN17kAmH1LfO+sqeNmkQPDVKwHjjmBfoNHjDUzQmT2aNnwizeg4h
pc1qM5xSdd6ey8B87SNqMiR/b0Oy8jOjd88mDiJbs8gCUHSiL5Fvc/gFq9qIv+e+/eOvLr+YvoYm
vrH+pP32Xfux0N16m2tQS7HBPFfJcIlN33UcTm9K9wC5TOpJpXDVmyq4wF91N6BMys0HCWpA5SwP
nJdWja/F5N/T49sluEaWfbsPqNUAVrZfUDrykDH1Nm2WDWjRo3mkQ1rOzeLBstMnLe0M0IjdK93c
dD+7zXdVr4O66s/9isO0V3NtHQHtaAZ6WigXM3mhlZvGKSRFvQAzN6vXZdO6EN62sfrHPI0gj0do
RXQNcycrg1AYpOYDOfHsM1d8SW3J3BY4U21ehr166UYojl4c97O1GmdbY3yp6oYXGKAlVvjZtR2r
Gyvp5ZqEAquOoWdYMcKTQVpT15nQOh1VRDSTYEvTeAjcrLrqFSLjRP7Rm8x2S2U/2x3zSaMnf22o
9Feamz+naFC4PYoC9cBD0DWtOjNwZ3XjBEPkvvmppdCxexgwCPQgZKPa8jsokcdQH62NVg6oOIoH
retfs6gAA2ZQb1t+sPf7mGZSdlkFwC5CUO4THoXpbeuVPyyLFCYWML/dvL+uDfmNjfqdLLdm8FMi
jcRPo6TgtQ5qhIEgERksQrp/KCE8hlbr3Eig8PCnEo3rP0EOzYk8UGUhok4icVBwbvVO729TIyB3
H7yA2SFt9DBFLiXLdhnd3jCMf3dIzWn4eaVtixcDvkEIZeoFAyYHxWeFH/e1nz/j/LiVyr2ou+8V
3QuPxi102tAj/4teEbFn2hQxpHxFYubex5vbzahfJ45ejeq9bWuGOBnbxPfPsgIKc5Jf6+345uCA
FjsFAvMtc7pb19Bvhro/09v8Votgr4A/8nlh/J0vbt3c6aVcoZRf1OO67oz7cewubadHZfoN5ayN
PkM3GGJPwnmz/PQK++BdASm+w1ugB3i7kbhNXNSBke5KsHS4jjbfq7r8RVIMw8/Ek6WDT7ZtQ7Qq
66DOLobSZjyKIJNy2/JygM151xkATKwaeTJ6SgAgEBevCnu8cJokeijtsoBAnIPJSvAv9e/iCXlc
5Pybgm4tpgQ25rHtLN4xcMA0sFZsCs5Adx/0zIMDnIvf6cTMK0bbo0IZBZErOEfjgwnkDKQWo1Ue
6dVANaNuihly/8rpo6e7FMGZ6qvdb9rypplujGaGn1BEyH2E+XkMSmmNrF4X7ZxE26Jkuo66L0j6
B0zSBdOU8mlyzmX91VTnZY7tQppvVZVtvPwt99Ef1c4EAtoDTlCOv0dscmPE6dar0QdwNwCHe6jA
OPy0zp1iyAVKoX6FlcmshKnPquifIaXSgAybM/TRivYaSSszR+J9PzGOm60zZu1/9hCA172AI8Do
NMi+mCMDVFCqs0vCTdrtKNrh/MagQjL/xUcN27PBYz8M9Va16KCh3TMhtICeT57AmQXGGd6QMCbU
+6a8Hou3EG5V4LmUm781xCcxFKAd9MuHS9R16ToCX2eb4S2tTT5Zqn5OU4c5n8v2Nf1oHVWMyTWu
iYZvV2tuEmB/NozDkJghNAEkUUCz0fRFdvOtY7aFO2FzZVaoFefnpcvzQH36NTAvGu2FST2WYJp3
ad5DHN0wvab/jvcqo/u1cHYpiqdWgCowpED/PEfSHA2c8GW07f1QAURbiVdej1FigKy2OYBLSjiw
8JcDnXGLS5QRH5VWHt7Ow/+yfC5wDgiYTDNlzLHszckPMctA6J1Z23mSbUMLdBL5CoU37BYunW5u
PK8zUL56+oyms8G3gGWZqr4FwQXbuG12dE5wPpPdxdCdgflZVUzQgpVGrpQVv+ZnW18W2ZU0ZjGt
vPiWRedmc1ejEtJC3wjpcK3LgfFIsXay6y65C4xhDQbL+FXR0EX6QJi3mFzo7fdhAvNxU/f3sXlm
iZ30dRzKdhQZK+OnQxFv0xQ2nH1enXXgeKJ5ygNEOb5xsgd4bi6CgpS0AbqvGYYXNX/6JQbP0IQX
85we8irw2Uw+l83DWP4qYsgkw68C1wNFYeHS78FarOIVxsV5E91QmVXQEjwX4AFS+khfZtnKov9C
vQPsJL2Mxv7BQIcxD7ULm6IAhgzXIOSES8Uvmr6UyWXmAiWlZEA8qGQd6BM48IXtF8j0k/VQKTQO
nmtokNq2cM+19rxqfrTJ7VQ/TOYl9A/goXwVPtnbA2JP2Cmk9Ny0cmOMnMEe2qMTmonJo8CAAqkP
Boh0jyD+OIhbvEFuqINnMuK5Dz7te2sb+pshB/C9n5rd4JPJdKCzV32hryCpUKWCd9/NwCymHonN
3cDuy0L6ysAXxUbU9PIf0IAwUS/v3rzoi+1cpoaAr2jts1kyw8pgwbRbxeSyvumib1qS7KZZlN9o
Vxh1gJUR9V+01tmWl+o71a4LdKBK97qatx/9FHtj5L9N/T7MH/ThGxzJFMYqSATE2HYc6ph8xMFb
XO5L84m+oOQgGSz2EhIB8R3/tLEd+C85QEcKOKgd8bUeohBbXaUe/usbnbFSQaVsd+rMrUGjbA0Q
ptqb7Lwvqdi1kj8AxW+0ELgm64B1x+BpFY43I0MpyrBtHQCi65BLL77At92UOgwMiyFSiNeUg4fj
Tg7fUCI5QzBgrWC/+ZIExqaWvKvkfR5ufXcXIcIwiXtzOO/oekyzU1v95IGSbaaK+3Nva/PQ4xsX
bxC/BeqsHNAXLJ5r6zkH4KU9pvGsJgHHYZ2qYlX6NmXwd9TQwu4sQvjTbi5t7phZ0QxbWfAO5h6F
D/xrhLYV6IMJRCKoHccQmRX0+dW+yW9C8RLSTxBoy8TJDWMxECYX2oSWqX7bciEPLU5X1qZrfiAX
ajWXQ3DNADvOQSlt2x4AfMhwZt2wQ9P7ANw116Nwf1bDVTD+rM03JFNLsLk5nZZ4uEryh74XIGv3
0cyEHS7KEbG94GZoq3u/uCr6aY2j2y6OENNHi9G7bsIXP/jpwmkYom8+nxXHVofYhF5ctWKH2EAX
PIHnsW4jeYfLjcvKEQFy8zMDfqHP86nMF9P4rZPJTBvX/EoJa6GaLS714RZlSTAH6XA2JnBk7noQ
gT3HEZ8Y1pZj/CJ82oU4vw13TkZOyxOJz0vKKlxFkhoFm5dqvjDo/NIbXcXs79w7I8c7l1gNBfsC
iM54U/ZPBu14+V2DoBW0+JZ+QQF/ZVazeEGCYEPh3vv1XTaeSTJ2D+E69IPNrzX2TQzIKwHSExC5
vIDlklZXFQhADQFAxEjbZp9ATU4nl2P9IjAuG/mj0l4d7bzDDiPC305aTF62xmsNM0YH3VifG+FP
AxmZNr3X6udJM2E/IVwjuTxguzB7zfgqLIwzg+a8xh9W09yXeMRsA7HMaNo7NrLRNGlJnQN/Y1jP
UY4OwUWl6m1vPieaAFx2ntlfm/quwKtE/5oBsfEozyvM18CkdVjpjLMexNUACBK2fCZwcHmQYbwx
Ube0vQuNjxetIAq1jckFk7Q3ngATRbOLoyU9E261q7NHG+hqFz7M0Aq2p/BNiAn7WUuqRceRNiD0
9KIH0gzXAaHj9KKkJhfBN+zV8uTCQZAzih4i96kwQHHpT6KbW1Z0bwMXy5V7HYkHxujoF+yZI3Hw
vko9QUzLBMV/XYWPQ/rVcZ/birHQ3mQopzjIZM+9279KOukp0vtQO6h2CpLKazspACC1G0zhzhpV
rQEjcjKgajletWPHNKbYNTHT0DPd9c9rczwb6dxSlVLqf83Zh9WwR7J9N9Xprs9uLAvysHmjMrmv
NUTAzX1jAdxBbD7aW87XWW8/Qr0O/FjlfDXicAt8cV2DhoWNO2GmqHJmlu0PQ91IKDDA02k4gZqH
4sv9B0OqQvQAGbRWfdH8t0bA2IKI6YYocAwwgCsECmFez2Aou3920HHqA2cv8vIhN4JXD8ccVQo2
z0w0A9sEjsAAMq4UJkjMgr08hx8vVnXrXjPlxN5iuNBK7UvT0Sh3YXMkM18jtMNzdC92Ac5zRgiy
GJEUFHm/gdil9EvRB9Uz5G1zT3J2y41ktqFjAx9w9SR9sq3smZSG9dVg68V1XuUCdUoPPIsbP4IP
QYgXMahUF+vQcffNDC/KguALmGXmpmA9zBAGrOvsRnQa4J3Xl7pElG6YdQ80Bsbr0jN30nN2ifIw
NPOiX4FDAzBnA6km8c9bWT6OJVA3l67wXStr71wE6AKPvouhfTGkGy1si5eoKSFsjaizA24dybXc
Nvw+uH91QFAfKUf3qned88EsZv3DCYK15AswLb7oAv+IWk4BavCtPPcz7c5x/HjvpW150TqA1sY6
A0gq9eu8tF+UYQxIFrHl+rSgxebbBqc4+uUoDtQ3ip+7inv7BatkhoxOb53Zg/SegTkwWDAbJFQH
ZrIoINK/cS6mFFV/cJLkc9Nw42oQdtLCdOanedfnVnupa365dizsp5weGr0tjBuavNRT03UC18E1
K7KNfrwMSfSSVECWUbemSyMxILVaiwo+NYPFfQGVuIn0N9OERdlyfwAcoEIt1nol7E1aMqjJmX6k
Fp+sCNueRj7qIui4DTbmKcgMxPl4kSlkOkf5Q2ng1BHL5Jpt4IrXpbkbhDT3lV/th3C2JooupHQQ
InIHqBUW6ynT7mYw45eQ5glcX3U+UeyMAPRHo2SGBzNsnFUPuWprJuS5Qniyamcvg5ghVYFKo27b
+FjgSwBBSkFaGRGN94LoN2hcXIFxcW3lg8CJU4tQYg4bJMwyXNZGAOWypXmSfwst9dCB/QugIGzq
rts1hfMrm+Iffsl8hN/GRGdA/aTW3oYAep/FkCBr9Lemmenh2k8R+b8CU3vKJXIoLqm9qV0n+H61
YAVqUSF4l19HVnjeBLxxLb1JVYC0RoAbJWfcZJ43JPaJpZ4B7wB9dLNr5luCCTuMniY9h3F41jmU
5crfR8gDhxF8apzZLLuG1FlfmE69M3X9Oe3BSgL/AXwWbqIKYccGAsVkwy2xsxuKYxTh7Og+rXAw
j5vHsKZeql00VlAc1GoKGPGaeFqDNIoBG73xHBPHYDtSo4tVFpOi6rfX0iN/mCS9e8Y8kc9R5jc6
1F/0H00ZIDOO/SxlvdXIsOeuqNTPMTWq8TyWemx9tWXvNVfKCB39i1+kAmkaVbaIJxvRCH8/y6Az
2Cju9QDRYKcE+VU+mZPNpg4gV1qWjZNiZCFnwmk0wHnX+hb9tTiLoc740Yg2mtCgZc4utrjRaEKi
1EkbXyFS29qZWW+o0bpw2/cx5JpIkF5sx7pJe5KMsf5RJzMgKaqV6+6DBDlg9gtTox1KHqJHNUhh
PeKGSQH1fRIzNiCyISDKOhXpPumiEe0t4cFQNGTkTNec22aDlZmHEWMfDqV8zIlNJYkGVkSKzBx+
0t4KCHWY+gxRz/eScJPxKD0xGPJBD2UAW6yLqWZcBuf5tTI600WMNm8EWAFlIWQIOpjs2KHPFtiZ
xzeqm6hW7BIjsKzrTlFikF1MKVPZteW6ZfnTMcCGAybOy/Ay9dxg2oPFm7LX0RIWFXrhwYu6R/EX
900tHCWSfeFo98ZdGiXM6sA8ey3JEjDzBpQW0/v+MvBsYBy0AJ2gvKXS71BRFbk+sm1jT68ulZ1E
LtjxJk5M1JCjUOkQEXRNFjdlS171Vdk0PHd+3YzpHbqr1FO1TCbzJkuNKUS7bjLol9U1yKUXlQil
oSnch7EQq7xjnHvZx2mXJZt6bPLxmd5lisVU3+NghuIyX2IoTaFdpQoM7S9a05Q7oGHMYl3bPk4f
feBaFxl/FG3vhnM9/FHno+l0KD7GNvWxA14JFaAENexpbcLQD74C2G6zq6TVTa4yNHnhPqSaoiZU
LrPztyBjIHIPG9xoXrPOcB8GD+pbcWbXwOV0djDQN90HplaMviUoHwOd12bpDG4fsspzmp+W0+TZ
t7bKfXVraPlYn/l53zLvNQV7V/aOJUFSVoW4L3SUOBH4MKPe3YVl0+N/rdUZ0pclYwj8HsbUErBp
StledDbEsJ7CTPAx4WUlfUdQV6J26ZY8KwTbJ/jMMnSK8Gtr57Meqtm6nvyd1YYe3Ga+aF0kpLQk
6q7yENwP/eRyxiMXTj5g51HaQcQNzjQr87779dAA7xl5gfmDkE7H2YlcW8GAKwaLgaVr71FCkpu3
Ghey8JyCjgifhflSlQVYzaH2radaplnLPZEm9AupD1ovjsbibOi9sXUASKqOMnrz73/9z//7v38M
/8v/ld/lyejn2b+yNr0D9tbU/+ff9r//Vfz///f8J/+kYFrrhm0rF2C3VMIx+fc/3h7CzOc/Nv5H
64WmaFvw5166M1AqK/OnGk23MNGujgeSBwKZpqGEsKXruqbzMVDSh1PiB8iI5n2hzsiQ+/VYtCgQ
1fblfxdJfYwUSMjT5sC94jV/lU25AhCBtJ2IdW99PJRxeFXKJtvSHdtePj4VynAEmIt9q7uqrvIb
uCWb8Je/wx5yh3f1vrvX92p7POihV2barm0o0xGGq+bf9O6V+WGoBrMCFFS32k3YqF3aMa4do5+k
aHfHQ82Park7LMMSzNVNwQLdj6HIcvOY9j79jVHeKJtOHu0/0D0enIa4jS7KKqfy6ffHox5YoGFB
wDF0KUxhLhcYA5QBUcT4fAytdWddQUWj1WutuddWxyNZn9dnWIYjXd10hSXE8lFqaZUZOm1tvfzJ
NBLSeHgigmEcCiEMWL6mbQvpLj6wUaaGY/iEgCR35qgVWP+r8YxUQay1TXRiPx7Yjoa0DKGkJXVp
LbejGY6ZPgjGol6I/JBpSloqIfr4ehIXJ3bh/OoXW4NQFjuQm9JU1rzud7uwbjJHhAHAQjSJ93LS
f+hi7rOZe1dLUdIn5RaQ/WrdOnGOHNockrG6zVDFdUxj8TxdU3pZ7qO/MgjrWTY505hxO4ruAZ/W
m+O748DuN96HmnfPuyWWHUnI1BCqE3cCt8hCuNhRfpna5NqKMYdS98fjHVqabVq6tB2Lr05ffG16
ZQWOB6cVqy6wt0Fr9V+myLRJg1uaBCCYzv4gnrRsR0jFPM9YHMkqLFwgrJiRMrpZaaBjNfLecijP
HQZex0Md2piO7tqWMmwl2ZsfH+VgJixihqGmPY5bNVZHHu5iU9f+Ph5n/smLXQk01tZtaSuT7GIR
x2x6B1F4llRoVKrurFWrR0x3orR5cgumy660hhOP8cAhIghlOsS1JJoUH9emQq8eJrR8Vwxiq5yj
cnCvQDK49olneGB7EIfOFxAYZX66QTXF/R2aFV/c2DRnqZ2NOx2x52hmyeUWOnXHH+WBVyaoI13l
8pVLx1nsDsE3XHVmi4oGKkBb7Ieie8NTEf0ZLzrxBA+uDNiQkBbHiWEt3prbxG6pXDggcytezh6n
zTqZHlMwuMfXdPBVOY7g4KDLTlvo46sCiQeOzuJVlUzTKhtBTOv2eIRDGxDKihCGYZq2sTzuTVtY
EkFJ4LepcTUFCaiOwC8mdKfpH0J1y65yPEZOLOvQ8zNgcOsQ6iyOxMWrSlOo13XEiNRCGVNnqqXR
A2hCEhCEw46v72AoZSo6X1LpQi02uzRcd3B98FEqu+kQ1S9jdR50txb+EscDHXpVhstdpluOK9nu
H1+VyAwnhi8NOb3zn1qQJqTtF8dDGOLAafE+xvwb3h3wZm4LmlY6qTXyT64S90Hf2Ujq2pfOLFKC
hbEbT9+nsvS2Mme4jzhzSYvs+K84+ETfLXSx+W1FhysN5h8RY1zqyV0Yfx8qj7ZYvD0e6dAX/X65
8y95t9w4GNugQl1wRQVPNYE0yfQikK46HuXwehwOQkuaoCkX31hHHhl5OpjOCHW4CLAOFepGocqc
njrs/7qglqc9ScB/Qs3v992CJlmlfeazR/Jq9C9Q0ZrOByeDuTxgwgyqxd3KpK53OJFUEJAtePK6
Fz8YUkeKenJ91JNti1xJclVMXQHvZQSLbsN4PTv+SA4/+L9/52IvmxPZOsDUOWe5ioXalFpylg6/
jwc5/MH8HWSxmYcpCkzwYRwC/rUAmRHR5T8e4cDZZivHdLnCLSnsZX4C9RtJDZtjJjNzsEXTMOjf
ekNZT7oawMwNfg7VPK2CQD+xpQ48P1sp3VHKcYVrLu8Hb2q8ivSOJKUNX8K+jDedyvZBDZr/+ApP
BVp8IS1jCuiUBOpGG2BRDXUNAjLj0v8uzOK89uouru2QMDxkcABvI1MpAO5/EMTlGxQ8O6GW2R1Z
36S3GW+rF8VjqMyfvg6M0IGr89/FWZTbhqYV1hCYuH0xwEycxzyHeueeyPoPvph3i1lcO7SOyiaY
tx5cmdoO9llZbNzuVPl0aIPDgFDglnWXrbY4ugIZFhVvnHJQv05m/m3we7IfYcHuqv7x+FM78LWS
gfwdSnw8ukj14zAGBcucudpG9V0UhSe+1oMRDGlYsHAMU1/Wtlk1uahR8MikS8OZZyZb8/kPFvEu
xOJzyRlhZa4xv/rO+TnVwV61iLQfj3HozbucOlToylCOXJydsIe8ogTKB2M6/6qF2WvJvNKorBNN
owNPy9FRP0GejvzwUydAyhhqVMz7GFSQ7Q00hWG9Iph9fDHzA1lcWERxXLo2AtOA5d2YunacBRZR
GOPiORmuEU1uVtxjOPIBnz0e7ED5ik0NSD8qdJMMavF2oCeYke1DgDYBve+qdAhuSg9Gule4Jobj
6L8g3OHsvfpkCnAq8uJ86/LQbRE/LLlkk+YpSAJx3Uk61I4HbALBuf7Mb6Hu1Yg9nFjzgdeooAy4
Uklbhy6wiJyi2NBkf0mv981zFE1nTV2ceIcHNuS8Dc35NDJdd1nK0tatA2UwjTdrGMBRjEzZ2NVv
GVpGm+Mv8MBx5BqG7phS8QEbywpMg4oOawDrha42UHkvJusuHZBTRsh9uCyd2mCGFjClPh71wPqI
SlfMYIwyN5I+nkxZClg8T3RkgoccgYYnV2Eyj37F8SgHXpRrCCpLl6qFTbo4amtJ8qDHRLFRulSg
ijwUpY6HOPCxuQIFJLrb6A1C/f64kAFxtFoKEtFu1gfRZK6DT0flGOEpem+a+Of74kO4ecXvktEw
MpTqQpK8Dqt7dKfhnIbQQvZ/sCgemzmnQrYUi4twomkKooEoVIENJDOsPTP7hQx2G/fq+Xgs49AT
5Ivh3OXQcj51NmDtdK6fkyLXWwMZEOBHa/stObM3UHXW0zN8FAz3VL32N6eKiEPb411kR//4MK3G
rjUAYRzHsLh7Xa2M3tgdX92hff4+xGIHdrZwOyObQ5TAcWqEKb0KnLJ/4oWdWsniojdpZiOHwR0p
0uln7BEvGrt/fkfS97SY4rhSWubySOpkq/Waz7VSxNmNZtxV7nQFKe/E2Xrwgb2LMu+Wdxu87bOm
Ggui+IMDnPq5HrNt4v8+/lYOPq53QRYHeFZ7FHUJQQx0rBDmia5E3P7zu/7D45qvr3cLiY22zoP5
TaAxO0tOVFdhM375g3VwTejScamWjMXh4/QmqeQ84w+r38p76/KH/+7vL04blEvCFKgV/sVm++Q2
+NbNaNfjMQ5c43QZ/17D4iaIx5KTwWMNqCfjLNIYtzoKkKOB6J2JIR53H+LZIKmPRz20zWyXC4iU
xbDo0318O0Zju2j9E9WDXGLEGGvo0C+aU2EObbR3YZYnjPKaKrUKHmA+vhk4MeneiV12Yh3O4nzR
gj7VbKb+MDmRirIuJeJUXfl2/GGdWsXidMlDWCf6XBlX6q10gg0J+YlNcPASYL6p2MPcN84ypaJ6
yOxiPlzonnv3+lb/BVuJ6ZK2Bro7Sxusxiu0sdeIs+ju5vjyDmVAzKcdweRYuJ/mWaKDRJeE83Ri
dpEMUWyuvivMwif/MYxOdG4PPUqHdiORTMui4f1x3wVtPbTx4MNuJBNnLAgvPD2xnENbgmELVymr
UfTyP4Zoy7GItMDlLqiKy3rSz7wR2f2uPZGJHLq234WRy8vTmACNpoTxA+8cciePC8+GdDzX4vAP
NjkaIQb+cTYthmU64kyuZ1klL0hVzmNtZriyIujb/cH4yH0XxlysqG1ssxkjwoRNuAVlcmZ47nZo
9RMpwV+n8qI++xBn8c02WjuKfN5vQb0tf1dXgJfW2KesO3np7vINzPYTEQ9uOthnkkpNMAFZBPQz
uBtQGIEva49VP9MQ0+3xT2jeU5+W9C7C4oSIpsJ2i5YIjkyfhja9RvropS2xSqkgGkvN+Vb2uTPr
I5/4ng7tQvpOVBB8TgxbFpvd92MV5VmAstuE32elxxeiNfZAvpAiwOLk+Co/B1PU7iAQGC3aTHcW
G6QQU2zbIUpvHGL6a2Oi71aFs8Ah30KUgXeduXrHQ37+mAkpGZEh+6wzlFucFz2oNUkegRSq498r
B7MEe5o2GZDSE4E+7xFFE4dJtMMnwFR4Echy/bHxIAquAKbeDoH7G5EpeSKGcSrIIifKk2h086gr
SfWtCzvZh5BStsh3fWnxyUCuBF/FDRS+E4nrAXTEvDYKdqan4AiW81q713I9aCEIcRM7VBUQHcyV
lnr6nYUp1oOsjOZ7XhhRhAwYOjnQ8LIYNSuUN1ahdKNT/d9D24gRFt0SgA32p0EkYC4/9jMedW66
59ierQz4XX2gIzFzCnh16IG/DzX/lHdJaDAVidUlhOqxCwQsYb6gNnfidDE+f/zsG2HTzrIEw7rl
vFNW0EqR00AAcRfdWcPKQk4LrVUf59TYvUp31mZYG2vsmLvbfrqqZbPqsZpHp/HEez70rcyoBnpR
OgfdcgsDZ3NqBwVXaN5KACQu2/VQ+FfaybT4YKB5Djp/kuDa5n//7qnifzHVwPPITjwPMTPQ+asY
6/MV09rsxJrmz+7jwcqzZQ5K05BIn7BR4DellfaSz7KXF+TE9qoJkruo9h+AxWAxnpzIiz9n43M8
cAacb4gpmIsvVAFH1MISbaVm8vRLNTMpvOpGaRCbOKLa26HGcTE1nWR7/Jw7vM6/4y7O8RbOYchb
42QIG+he5aAzUANbMfrNTofyXW+ioUFE9w+iuhbYA0WHSCwvxmk0NPxpgcNrvvvaxc5thQfgSAay
afPwBhDN/ni8A7NgoCkcsuD4ZuzZMjeD96FFudOUqyR2xA1IKh+SWBlcIB2B9GIR5NteJuGrmXbj
eh65rAGDk48OTo3lV5OdeOiH9vG7X7NM4dLJjBEh5dfo8T5yv6HpgLb2iUd8INv5sORlD85oatQd
jZodBWVz1SInvZb6CmSqMDYBQoLrGA7dljzyxKOek5rll/N+ceLjR4oBn4wCh7hI+P2wtgiIf62e
m3V8hjDjidd66JR9H2pRhoNJ8wPDJpRRILtc44uSMRY7saBDtwbdohlvNPfZxWI9UqtpVoHGRwDW
DqG4Tt06anEfS+oHv4pPTWEPbg2gJQ5KMSZAp8U5kE5dWvjzWWpXChtCrbzsA9TkAawbf3DCcdz8
J9Liy6+gxVdhSY82ceN+o3tlsm1KfdhoaD5Fg3j0W7vcHN8bB98Xo4oZXsJ8bDm0YpA1+Ujx0FzP
eZ79qK7Lafp2PMbBB0jKMSNLwC0ua5ZKT7KgrWZScjsD15M3HTGwLG9O5L+flsKly+BlPrEtoLrL
PobT+i3NeppYlWdp/rZN7OihTbIuOXHJH4xj6uh+gMaR3K8fvyYyJAeEObK2oM88tCtMLBthrRdt
eX38uRlzEv3hu2VFDtkR56NLS3g5Ufb93FB2Txsg0r36rB7zCq3aLv6R22Z0GdvQQVsZQhoeR6SU
bdjxfQYF8sSP+HR4zD9CiDkXBuT3CRyMDVYELJjHWhrYE7cZNoVhlUG6nwZrz+Rnpkp31tqrDfSh
pll4z+4keluaOPV5HH4e8+wCt2sdHPbiSzR0Q9QqS3HHamwTsfhJw7UkwIS2Ccxt3uHBgkYLapBY
6+wl+e9zihbyibf/aTMLSZZjMt2Y0WYkIx/fftKZIaAyspC6gyVuqP6iltm5JdUpjNm8mMXL/xBo
ccj1sVsnwiUQCAJ/bWXmTYlUlm33cKRCLGxC9SgdZGWOv+7Dy+N9sz75eQLhFRa0UNssV6KLsUWI
KK7sxJ/Vapxw+1+FWjYEs0Dzo8QiVIUwTJG2O/jXFxj5nDjhPt+6f72x/yxp2Rcsi7aFX0U+5WEA
KMshuqpRtHuoLtti7HHm3nD1i7UTi2pbsGkBseq4KAZjiq5w6T/+waKRTGOrKvPz5GBqEADyHZJK
rdOfejmsZR9vx9a8Px7mwBkFOYLSFTg/E81lNudZgzOYqUJlxcABsn+bwlOQmsMRLMrjGSP7CTuN
9atZxJ2NZglmbYlB0jJFza/jqzj0wc/DRCajBq4aQCs+fmwcLFrtFHMQNDEwGTb7hzjrnqxoCh5A
Dqo7H5IT9qv49N3TL0OGwRiarjiR03wq6uYNxFCBrB72jqsWB/441B0ykFzLVWX7u9LYpdpzfJmx
o6rWLW78xh1XyGNqr8dXf/BTfBd2rhPelVaFmcNl0wmbgx4sZtI/mouzYuXxMMZ8kHw6aN7FWZyq
VuPBxp2JsEovSEMzdCmma5m7N4kXb1HOQ5clwTJ4EGe9JzdGq58nRXWirXnoEdN3BqHBRG1O6j6u
1criLGokGUhtPKKYVV6SByGzyf/Q6coQWVKId4gA3REQ9KeYFZ/SSd6vowMuEISf77qPwUXqJ13d
8Dqn1HhpTMPCLyd7aHGdXLtDdgp+eujDoVlMg59a1gJe9zFaKryxTucTtqzSK1c1X6YiPTU5/EyT
mpdk4j4Kh+hAWe6lahpDeHnIXlYRjHBbFtejoSNTYcX5VQ8a5s2Gu/xVC/LhGmEu/cEa6+K2tZFn
iSN45Y7H7S7a1L0uEzd7OL7lDu3s979u8UGlvZUHTcivG3vkY4YGBGX1FPjuifzp4Ht99xAWH5D0
JTQZxVnbz2pAtGHpy8sNkEYgesOw+YM12SSFnIYAwJYojgBngbAdOXFb3UHSr9qGSBmAo/qTMA49
UJuNaoI0Wuye3NVLkNoc7IgPZeNwlqE7Gjn/GDc17593YeY3+P7s6cNswhAIJEw8d7J7PKJGkGfg
zvJfg2aealcd/CZoA0gAKrbQl20zxzBs0YxuuQrj4Ebvxm0ShcGJc+7gbgACM9+Ic9G4SNzKCF+a
UgsqwNiRsZNF8AV271WckEu1YSZOvKfD0ZCEmIsE8Qm2H0aRKDVLY0XYAK0CI3jRuvg5MuVr889r
OCZcYHqEO5cJNMgXKwvKqUzdKcJno0PgycHJojHacnt8fx94ReQTnCUM7IDTLaeSBuKfYNuoetQw
tRdxg8wWkirFCdjpqSiLuyiC+uKlWcJLGuq7KR84jKJ/vhBgGyQUDAUVtfbiVIjaFGv2QFWrEV0T
2/MZPTon6vgDq+BdMBgxOd+tT4gur8i0qe+9WRz5h+k8euLUhOLAAUqA/8fdmS25jWRp+lXa8h4a
LI7NrKvNhnswyNhDIekGFpIiHfvmABzwtxmbR+kXm4/KpVKq7Mzpy5mbslIySJCAb+ec//wfYriL
6YiL4vP76WnZerTTnt9Q5w9lgbFbgmealf7NGP7XnxFQZyTJQrYVSeuPmzKH4Y4dsYCmlT10+Rfh
l38zJf/1ZxDL2QGzg7tF4vGHjXdBQY/d6gI5Mgu9m9GyxEYsttjmch52fz18/+RSxK7k3kNSmz6J
8e/vGOQpikoeBQ3IM7F/62PV62I//tcX+ddJj4vzZXHx6d51Sad8f5HRzpQ9hDGjt/cMnkCcmhvU
Rz2AiNyvaWaZTZr+d7PULte8LADEgrQbxJeH+IeV2qpy07QRQyHFu2YV9x4oCCcqVjQN7R1HFZdN
4sH8raL+T8ZG4BPExNinIEr58acCnHZaKRji41TmH8qU2no9pvHfPLU/u0pALZOkEQPwX3a7mfa0
IJJcZZnbuyQrnjAu/btA5jLfvz/+Xg73Ps3kyLlYDn5YD4pcYmkc5OC/QFulJeSt+ENcVyezfDTW
178eIH9yLVbqCH0Sv+lfWwRaN4d86lQXv9BqPPmg1vFDacAvkT0BR0b5tMjyYfPXF/2Tm8jKzc7g
RYwTFqTvR4hbj8rqe1zFrFJjCuUZB5WkX1399VV+CCMiD5MBljzmMWEtLdE/3kcYTx37A3FmE45X
Q4j3TEp2ArbAPWL1VY7L74ypYbaYq96ydxH4nl+Vf//jO28F9c1r4UvTLn0G8uaHf/7HOfvSN6r5
efj3y9t+/7Pv3/Qft+1b/Tj0b2/D+bX98S+/eyOf/+v1N6/D63f/2NY48i/341u/PLypsRx+c4G4
/OX/7Yv/9vbtU56W9u0fP73CSq83mRr67Mvw068vXWwj6Oq6zLDffSYuV/j15ZvXinf+z+q1/c//
9SdveXtVwz9+skT8jn4eh32bQ+Mlb07Uod++veSLd8irfRF7nClZjFkZ66Yf0n/8JN4xTi9K3iCi
L/Xy2k//hgX25SXLeeeSYSURx8BiqQNt9dNvP//ul9n1y5P5c1OM73NdPm9nGSFpS/3JcZgbP6zO
IBGUZQdwDqSIsmwdp017E/quWjup1xxzrEpufTKPt9qtu8c/3Kdfv8of/Tg4oX+3AHy7OFe3A9Yx
bo7r/7AL6X4McVdzUEVn3vgajCr6hOdKe6IXvjoWMWB65mfAeRTJePOezLMBCC/DDyJ36iPIq3LC
mP9iGUS+1rVguHhYCVXC0O7mLgtyWisq5bAKzVzWH6zEtz4NtIlM90m8pOIs8t5B66U9upiJ00x8
kpGNoad0Gs9s8zKhgoxbGxzKMA7wPzJ2qPSj6HPj7hx8VF5Y0WoPJOgiH/vJBWw+Ve7EDI+/iqgN
u7VoC6faoLwb4EpGudXV1wu+qcnucg7HYVSVItlFnUiCncQXUADmDVSlbxt6Bwqs7mWgnis5R3BL
lZXhxwSgLbCaVZcXarrXwJr31qQqnA7HcmdNcrgBHxgTmNQlslXITCUm0z60o5qQBpc+gbuxcDv5
oQd/dbLEZOljsfhqvMuW3tdnOfZYpM6TZ9RxEj5K9airmnadKQ7AHHiQlW872LWQ3JtpdnG4lX6w
FvgLoV6kQ4A8Rjy7KBlm+KATngnjtsZP4U73rnWsCk+9Ue6FqdU1ifNhSUoLT8aFZ8Mpxy+tfaua
4goXpapb2WOMrVGgHOdmSmd1VG0xbKHZtCCEcyfmiwVi3svOudRqmvFD3+T+cUmSKFw5Q5K+h2uS
PiQEAjeXVgIJXbSF59SmGMfRUlE420gXqoMwVU/DxqlaBx/j0Jk2g7l8pCN7tXf6uBj2jl3Z5am2
0gLbdWG5kEl6VnBUNnj2bx1RodxoojhTu8nPpjMOQ9nrNHRzCiE+XrJ1j/Obja/3MAFh640lj5iS
B0+ViTSe200YYTjlS3f+2AdhHW1Srx0m/N3d5uuY+xkGS12+NYVMjkkaQGzgtKlLEqa1BwTJjbqv
bTyUx8KojMaqVpkzunz2UbwQm/Ekqgnj5SXBXWEF4TjN1zPdmQRgOFy9mQHDS6sPbaAt0bI3mX2u
Kj+8xrEwOY8GHlek3eo56iNxY8rFebYaP3rfu5dOcqeM2hKW04C3paouztWldqJugNEUhsVJwhM9
hP4i8b6Z6n4bzwkeZ4EqtrJuc2xBrDH9zOvJrcL068kUA07faVTsyU0A/U4zLJXbGZv0Rc534Eei
z1UTxOlWJ3a5m1JoaCaHq7Xu/brYDaKynmah+03odMtrVGI/WsXNcmMw61BXxtPNPlSDfEiJCg62
jDlptPgcW2OlcYaevRbbZR9cVNU08iZmL31aymrYd1bn3bRCmWvKa+Gjl+KG6U91DigixfrdAX1t
2khRAmJ+n2rtOWeOv83G6MU5kWAft6R7+kPrTM2LE7btfW+a+EFGTj+vXdquj2O1wAO7iAq/OIWH
yawahA2108KwrWmnI3DaBk+5JjxG5VJuI0t1AOjgO87azfcBRYivdhXZx2KKUoHN9jhACDVuti7z
ur9VUT49drnVvFRFUpRQFOwU4a+fi5fWWeyjpVJgeH5o6DW3DR5pHij0vMqAqNXptY24fm+QwN8Y
k4fnKUurm7RFMrjmnO0G22Vw/F0aReUxn8bhqvBMfI33mDjkA6hR6lkShnMNV2b25T1gpWU9qMIG
Z4Xvn06jz7WLeWHpTO45HntM6vqxPROjuB/z2Ao/Sy9OITWp+Smwe++qSmPrjqVGb/rOKXZdqptr
V44gXubS2TO/GNFL4O16C8DcJCP/C17r2Z5CdbZJXbs/0RK2HKcqziEaURFfpz0XsdM0O/RNgIVx
BkY+NcK+Nktd3TkJjKhpKBrwLAmeAizlehth8HJKC5EeWUTTL0UlsjPub6gl60rvjQzCq34Zxp91
bMBw0BVM1xcTWQ9xvZ5VlvA0lXsdlqD2cp25V95kAwGulmSyVqWU3VvtL/a5a5rmWDZtvZlT8KAY
MtfqeXAm+xTbvdlbCMbWCaWo20pre40BGGuDFtlz05TOV8kijaiSlAjnZ4UTM2LI5QoqrH3gO1a3
DjrfOwy6YmY3LNJWNpValxb41iXM9LFnUH4kAVu+Spc2zVEt863JSkxxg16eUscD0ZhN40NRyAWg
BF4CR4ERZ73qLL846cRLvlrNJCXKvcE6VNLpQMiMJdYxGmuyHl816C/GfcEP3sZ7VnRbp8XsLGO9
vSavLFCWjBjZkU97rq1GfGGfy58He4jv1GjLlylPs32D8fE9vID8OJflsFZq8TZmquXaakBikVOy
N55p3UPWi36PHas+9HMOOjMQCPrMQnu+wa7fSqHbOLgSnovJ48yMJgcPkzB/QKA/vW/MRLItUgEc
aq8BiptBaQ5XnZ/BiWN3Y3+cI6YwmONrMUOxS/H6O/SmyDZyipsrBYRl3aOV2fLTuq/CmuerMIuj
Pe5C6lkbpzzGtsmOpoyGfSEHDIDHMQtfqlxinaa4OcUourUzlDOuslP+cx8MXGQubVzioOKtu1w0
e2lc+xwLzRm5AokUaFeug7qfMPaekyfPq6Mtwza48oo8xO+6ch6VVvLnfMqg/sghucuxXTjE0mp2
he3rR/hB4WMlUmddhXjfC2CaPO7Z2vXF0gImTLMNXDPnMZKZTTU6K/ZAueKXqKXAFY6Tf9UFUCcT
O9O7sMTQdurQSpmirvDHdc2XkLn9CDjTPKV43D5LVWIrZOX6Y8NRF8s/WPaS3ttjhxHgsaBd4S7s
Yu8u6cvgIwWScaemHHyTi3UkFp94h4Lvww69Ayg6d951wiFjt9jjtFXgHp8hWAPkJq259620xRCt
zm7nyZ6OYwTFrlaqvobEk9+lWDo+RNNYXjXQRD64sYofMivLtySt/ceZlOlWSm5YbNqeJtKyP1Zj
3CFmr7qDAxd222KyCEZejFdTW+NLrxsbpkFZPiA1AlgxA2BMtNses1ZNm7LrvA2D2r3thMTkMYTZ
O825D6Eyz6/arItuWzud9pSbrG0WDO5ONAM+9DMsG9yQx5cW691dYcr3SciOG/RQhfqR3zcq+Ua1
JoInPfvXw5yN6zKop2MZjs5ZMU5f6yoLt3EB/tC1p3NalWzbYf5+tNxPoizmTzkplb2ZIv+QLh3O
6h3O3Z4ts4+lY3cPrj8tnINdf5dEcBrHsbPuxsaaD3aegYdaCutmbF2XbXWC16Ro/QgK0X61h8F7
P3cxnCyUI1d501pXsbVw5kMJDt+1pq31ptZWfI9iNjjPfWiwoe4X895MsjrHahHXi2UUTYz1Aqgg
CKq9xBkGQ+LI1x/70J9PWFODAmoYhrct2NULz61671qN2Zqw68BFJp+rMBS3g1tMR18aBaJBprin
93Qj4DrVRCcPLO2hT5fsVAZz/xIFYbGzNfWhQOb91opT/C110nnlw6BjUJx0WWI8KSd/3lLasHap
9OeWY57rHrlZC3z2EBHx4MxpyTkOSlueGBtuDrL1Q1+OGkyL7tdV6uk9/O/xShKWAThJx+LawdHp
mvyWeEiVvTx1qW0Bu+EsuQrLtuZ3lnO0tyust/0eBDlrareeJypoG+ME3ReZTpg/jmk+rqkqZnc2
vJ0TuZf62UBjEcCR4nKXSW+8C71OEc50U0PaiquEMAgDHCLZadj3B1yjD5WT4WAVxkkEs2LhydBu
HJ/wmZzuYUbpL4nxsvdLEqTzWiqmHtGKn0GojprqlRaa+LbPpui2jxlBq1527vNkt/5Xh4AvW7fR
vHwdF6iVGIpnb1WKJ2/clhh/+V3CXucJUkKDqia9KqaaVcFKwpu81P6Zm999MWmhd46ZmxPqgqEC
IBam2LPavvWi6xJ1ZjZ47Q52N4QVtqkrX9VLsWHitJDyLi6wrGnqS6rn4d4JZvkRpBigRWHAG1zs
vJ4MBqmvmS3Ua+OFHJ2Hb+6yJsbWeu3i6e5fYUEEkrPOxiTdiDKCpPPXgfEPfUi/xcWC1mR0BPzz
h8RYiFVq0njevOppwHbYFYux2Lvdgrp3rDg7YCPsXHCvqWietZdlYtPKubqVdTfSXTyo+tZ0rYeH
flpazl6UwzBi9O7N3oa7xNH9b77uJef9zzzeL1/Xd0np822RLIkf0lx0zdo0k3YLVv9WAStglkRD
jb7zcK39tAwK85nM2D/7RTuMEDcuZrR2NNHdPUz98EFIAtl14hd/5/n2J9kFH40EZScS9RdzkO+z
b2BS55TWf41Pi5+/Si/zQOG05fIwWt54it3Uee3cND3nSamb7V/fk+8zf99uCVVtfCup5fE/wQ/5
aPIFxNhpB9LeyYe7YrCdpxjm/OHbVX5Ne32Xzfk9n/Zj2u3/uYQaEgOSTP91Qu2p+fJKZq5W3+XU
fnnXbzk1/x2moDG5Y+STdE5ehIC/5dTsd6SzECUTvGCNgLji96Sa5b9zUBlcbOVwS8ev6dKn83tW
zXuHOyDFENq/LwLX2P/vZNWYqT9UJPhONMLQUErmL0KtFlxG5x+qAxIREMu2vNirL/Wx8aL0wgnF
VXc1C+NiETVFsDHlbMnni/QPeIZy7vjyOGf6VrfvHZluet1Ee5Dq3bPQYEs5m8W03lggtVhNUUwb
sKprJzYIpy1dcUKYvfdxWod4JZvg52USwZMT1d4d2ZLmupNO/OwKyCYs6/oU4H4frSgKT5xjfO89
h5LxYzdCLea+ipfQ76Z7Vstol/QskgQqGajA2EyQsKS4Scel+1z48Nl8Ts146ApOvSEFa68vrJ2X
V3JjVwR52JzYN+nsp1eKZ/KQNNGAN0YdOrtOEKv2ANBOfVdTNfGqitZKGHrI7ZNoN2op72EjhBvj
Yole6irZwzZAhu74/c6MWDimmesB55vm67BbvE/2JJyHvG+7baWmZT/TtrtOkiT/iIw9Wa50CDmM
HktvbZHDWmVeRtNEMjYQrkBM5yD6ol3QqgvDZOAxYFbUReyP0q7tA4qrPr5ycy+59kv5xeDli3Hh
GkEyG+Ok2heAgHQ5pkV1O0HexDSqiA8g561NRedNurFyUe4jnLEuJ1LAOU7RhvsmrSpvp4VIX8j8
lg/W2OQQCmLl3clpdm5Kx/gYpodd/0JK3krXeUXbyWqI5vaNZAwcV11N19Mku+1g/PquwZ+3WEnV
wbBaDNMl0mQ0sWnHolyVD6QyFsUBa4Q0mKLTPcz+MD45GmJl3NbyzBpV3HVNLIhI6yQ/ItsrDyIo
lvdj6V7oBIhQySbVQ31tO+1w5Y1+RPir/eyK0N+d90a49T5LOHQmQ6TOol9ql+QqabVVOGOd3qL+
eFZlWm9UPqf30njpCwMKf2k79btHW7ri+dvdbrBzucY8nsNOPLZbWuvSe9JwYBxoPjjaYx7fREls
5tXSee02sZrsuhk9b4PEX+8Kzm3XeugKAGahAVrM2H/GkrpdN+0luZsUnrtss1i07SZaemxNJrzL
sQPN1WEcAFKzRZjk3DpewfjA5aIGR2JAQ5F1Iahyp/hUSEs8k2TBj7V3IKiouj4kbUXI6c3RwVGT
uc2R512NxVJfJZVYbqNFkw/SUynhtogsIFQc5s8qmLvHyO5IoMSdBQJrcJxxa7sSIM0IQ03u5rwp
9qSX46tINY3aUGQlFhydAtO+eTh40rfrtW2UVe2BNsc5tfswuy70Ip4dvOJ5ML5P7iUV/cdBp4Cy
Q1WY956leCZjM1cvCoLkfTGP3EzoLOmLGPqLCQW/ftNQdOIe6sI+iIE5UCx9vNyIpjLVVowduQ/H
g6VzwBO9Iq6dff9j4c1wtCoke3Qwj7N6mWw3+djPgfuJkKB7VcmQ9fvECqsPDU20bxRVnWplPITl
2zCZ5JNSmf1SY0rWAfnkbAZJlrrdKeUgIVeDvcTJiiJz++IHub5S9lz5W9LnQ3zsGxzx1nkAWsZW
Y+uslCnS+1ra8m5qCYGFUsltOkeGOFEtUbvrAEC8LXVGFju0ckw3EkkqZeW7HKc25RA5J9lYWIRD
UDw3RU+foONPz6XQ7bbwKZ1T8ycRsxp7O35iONMq7uWFWIuwCj/ZeVnQhmZ5+ikvEfuAuTUNkErd
+wOBVxufIqaGj5wjYPD77pyh84n77F5ZitE1SrsiNbyk900e86BUwwiJPCu6KUKGfqGS6EYuwWKI
S+boLI2Izo6wnFtSlMGBAJPHVhTx16KuWb+abNJvOrAoKNhy0DshLf0EyTp/1YYsgagAqa61sSsg
5ZnEZkepgNf6zj40ysCdKWyClU2xGH6TapmUelLRmQZHOIw22Q4GDrNSV3G5J6U0P0WmGm+ZEupT
EWbpPVa+lxHmpReiky2edeElt40LQ4B8bkt9uWn5OA3JjbY8Fsa1Crv0XiShfkPfk11rgp6zGkf5
NQouV5NZZR90OvKeOWNUWp54pneDRS5ipGoSzkcBEuW26NpoTznFgNExUXQTtTWPbujbrVJVtKdl
l8loZ9ZXW3pig0k90BkKN99WHGoB5V4smKlHfUASvqxwrKNSHp8MTZmbJs/iVVNH5V5nDg/ALean
xuKvi0qB+wksb427cblXECYuZAsnubXTqt7Unc20Wljv7XCOT8wGvkzGB+phro9Sw0RS1ci3Hsf5
c2E13HYxMROLkAFgG+8yemyv/yDYH4mM9LyKIn6kJFLYfHs3XGBGhWJCnBqHhtHw8nIR6/S+XyC+
RJ3WUM34f4IT+yG0e73T3P1tIxlCyBXhRiubL0onT70KVQwiduDHMAfilSoDRpM2KUDtOIOrio3Y
jU1occWOEG2ZddATYXduIxxuby7786OceBi//OhguXw24ggytEF2WQbrFu5mVPQB7/BF/8G+6BLX
9sRKAjm8iIG9kV5DUFFyc7+doKrFYotVPApZMPjkYqxrnavLLyZM57/CGE5XWhBJwuP1R9AwvpaH
IgHzEQzR8FBjMn8YYks9zuQaHxc/HI+hDmkEpb5xUyAReJJDHNxTgPJulRfZN1Uik0NZSuGg/u3k
NZ7P3QbTP2cd69q/HtN6OIykfa7ISXaHwCkE9IO2f6mDtLxPBI3nVNH6dTrVS3Vp+70o3hOQiHnx
XroAChcwG2dDLHfAVFmQ1RPOISRltLVaW679FrqwN4MwSWM7uRp1Hlz3wovvlRF6h9Qp+9m3CkFF
ynbWcBHqbbT4DDs7SrZeWDdn112GzxYFL4ibC65J1IDWgUMNDXhDtG2XS44u8hzSQjR4bkg39bue
RP0GSVJ0Gq2o25Ei6HYAKtyvUK3rLee4eFNYIwakYMW2Pj94bY+lfl+y6Z3jSccPFhshQV4o0+sO
XO9bG2fOyrdk9OwjabpVdtd+jqiEfYgyqztRQCOhuFS2ui7Hvj+EbRFVdCE74X1j2xf7zbq27500
C4tVQvT5NFr94JJO1snXyF4iVjZV/Ozw+c7W79kGnZZhGYu5tC7MiXmiuFf3pG8XGBabSIf+ZYmQ
3lb4PQcArD7Sr9UyuLdRravPgoEFgE6FcMW5491DqVLgxiUbxCeTZON0RVErfIWWRQxdd6J6Bt4i
+3XS9Mn7oOyGfr2ME3hOPeu53LRdNra7oZlyua5MVz+TPLUiOufs5E41ABX9xA0uZMPGb0DSzRSJ
9RjSxhvNQjyT+sYxQ8RZMcJ3seHpSDMTQ0j8dSERU/d9s9Iuv2EdM9m+aH1P7rRfO9DUL4u31oIl
vW4v/at55QR3lTHqIydaliS7iUHXyi4rH+zosilpKNHewYagG2/bOh/rzeQ405bu4uicj8RKQKWS
Ydw0hXJvCjnZJZCeENheVFt5vMGtpP8AYyv0OPROfFOqFYo2Jb/mAsKkVMWGRYzstLLNt0sSImyr
2SzSjVsUcM4Np6pk3Y/4DufT7I1rSjftefSb5K6ZDfzDwgvlbYGH3t0o4/DBtah0OiOZZshQHnkq
s6CWdv0sxTwL7RSH5KorqRKw/h9SpzI7UG7LxjLGatZLKOdsF0Vdzs4QaK6GYoaoTOsqEpuu8nni
pFisG7cmiXgsVSEm7qPuqjXUOvUxK53qbeyEGdZTYnS176Nq0MB0/WIPNNp/IUHoxODXbMCQE8qH
W0FqEiR7ULxNvjd8VUHjXpVi0OC3PFfq/agv4s6yh/ZXDY6ggcrRyVXbtalee62dIx9v6g+ekhwZ
3IxeGT+cwgQOtKvJz1NUAg2Ouvfc6rrrtx2RZkZIVy4WyC6MxdaS7CUdHDb9mRsIMr3eAn20Pjtd
NLuroI1Nsha0X6JXsxM7pClWJeaI7gCaMJ7DmtaukDbsVWPnqiS1HLjyM4so+72O7JISoSOgbEV5
x6gIIiXVvWiKksJZMlXjuWHXsbaUZotrtNvYxKUW7R5b0c7NF4jdzkctwuVcKTxvV7OHI8m6z50+
3UeDNo8EtGraZuE4qqucYjUZ76WE1j2PTk4qV4cy2NSyt+TBqwq72TAE+hJjs2bS91nVx/VWummT
HWhVm5uD8BuR7WbkFvM6R8sBJkoqNAo6K8Ny3dJrTuEtnhWnMUrY2XropH1KybdSqYvahbU7HzHn
7PIUi2Xq3Rmd97W1T6GZD5tCNl19s8wGeh08rSVb9WUqrqcuDD5lqgk+R81QGsh5c/lWhWn2viSo
/GQCyA+rbPan60qP4ssUX4CbI3VZ2k5bU3ubwTJBcwgy3BAB2VtcLrWzbi0rPbxVlqKIr9uyvm5Z
9xKsp4v6ZaKYtQlwWcw2jKzpRFDr7Mta4PjmVqW40sNok7tOmjc5mzbYJHh/Brs2r8oXWeURnGny
m9AQCeJyOMpjHa08PUC4JUr9GIxmupkGf853tgrHTSqy5X1OJvR9YBSdswkqTWosi5zSdVLaUDeb
qTYaZU3nc0pl7qxNRlC+r9oapHXSLoin49wPb91mcbOV6ub5Lphzi2pcZn2OO7d97svEoTSAyfN9
3xt5bxW2ftDzCHzG1cFneibiENh4Oa/DPio0OD63eF7sYPqg5258M5ojlkdd9IxtgMxXFUlk3HUa
14yrZJnCWwJXQNmdOy0X9FZ3nTkuSgBgiy9RXFXOCnVksKyisgg+zSbTj57l2w/hoqKPykwseSEY
5wSR6H3BcgJdysc4TPbRIddd8Nz7WISuWnKvSMP7+Ba0mVeuC1Izt72y9IeuFe5WhxaqWN9p8k/U
Lcp9kYnlMaQWBWRzpjRKav00c5g503QChNtyq12tp+EIHNHexE6DGCNPWHNIkq8dKVW+4jDjrcfY
fHRb+CQthfh05WR9erQz7lPi+M2paCuajIBnTWQFhuYQutF0nbrN/CYaYe4TjHR2Lk9iJKejpl1g
wzIyaBp2IvHgIMpkeAjadtiUi99vVd/E9+VQhh/nSmYvTpW0x6jy842f6Ok2ajOCJbSgHB4dyaDu
9Zmpkt+74Twe2hkZRRos1i0C+uraiStIlEAasTAf1KtvAWNM4jm/qnsEyoVvAJ2mRXqqIaGttQX1
0XWHmKMgpQJO4eo0xx4ii741/oktJDhmS5Q/umlm1uScs8NgIeWImyTBxdkKwZ6W1qOWjXmkjhRc
oQ4dDsqhx5UeczdBkjB0w6npiTU0ybOb1mhzJH82HmlsDHeJ6JKzTdh7y54V3KWs8u+nS/jMrnE5
bHM+tiuoagi+TLUqbDIUoqZC2E5GfPDCZUDPoIKNRe8Thx0Zt/dMxxjtCKPCsiApUr9zNu485aiS
sIZxqmq40mmLUhvRyh381/yoGqc4C4Bu27wDwBgz+w4yyprbxPEGTu5+GqFp8tL8KWoSg6XqQv+P
skco45Xu2MPTcteksjzMNPcqDLsy73PiI1MFfKdPwEXNtVVY4tqjV+O8aFsdXMo8Bw5WLlC6LKsf
47qhW7WEKRbWe/QpusR0HsdbJE52T12YOPVzXaDrqYuqOAWO7J68fujYaH2jn7Bl4DhrVJ/cRlYg
P4hWWtt09uJzUatpXBlUCmevzssDRs+QE6Vczk2rkyfW3HoT+VgDbm1NlGMPaPjwfiKXkrii0St0
wFG5nmkaPol0zr5gUxrf1CCziMWC0ttVRV+olE0F6Z0sRQARNAsfwpRoU7BuHYPEzc6R8iPrmkTQ
JWBZaudljAZvhQyw5gxIZIQkL7v2WqK3b9FS3oPHDcslf62FW+7zmsZsZpAm2eWRzRW4SZq0J/8V
FYTfNDuv85ikEkFQdv0tOcAmPn+O2OD8lW2N4pl+vPReNS0f02O58lWYibBZYCb0IqzK9lbf0nt2
QXDXpJdEjSwukdQlTVbPM8EmOw8s1ZJad+7LB59Y5VRkY/DJb+rsySX98onG2GjbIYnbWEpYmJt5
JIl70q7k1fK966cjViGNWIXtXI+0jnUpO13dH6Ud6nMbIj73LEutGegd0upCPakw2g9yBA6L/uok
dSvOSzkvn3tRypWYA/mpHidv48ctaypF3H1RR+Zmnl0WWoH9yyYgq/AkW998CTTCHdVWKQFbNH8p
6C05ioIAFXgogxtfhQFfeTd/bep6fio4aD8WKeOAgw5JT/KGB6LZ4Wpyc+5aX7iKE3fudo+K2tFp
mhcSI1bEY7QDIt++I+UgIs3RORub8ICSvB8xfUlF8vH//9INvkqCItp/Xbo5v/avdfqf/7v5Y+nm
13f9Vrpx3uEJjmORCC9u7f6l9vlr6UZE71BD05pB0QTTH1z7/1m6cd5dmvtou8E7AFm0TUX098qN
/e6igsapga8HUYdi0H9DD00J6A+1TCotqPXD4FJ5hRMVo9z+vmwDm7iIiwKWPH85bH0KG2vMefq9
h15wXaNF2qq5yg92jy1O6Vvlwx/u159ooi9y63+WUn+5PHUtipbovkP3cgv+WDXyzOw0rQdhwskm
5wDc+b11SUaFXvM37V5/ciFAd4FNAYY6GMS77y8ki7kyZYMILWu7+aAbx2zGwPSrIgqyv2kG/b4W
+u03YVRuX3y96b9AzPH9peqR1sIe5SnGiYneZIGZcML+O4DZj/ZqlweHmJ5GI54cCeMfW/EIkVJp
/AxZ9d76AnN0yyZw6K6Ge2vzdz2Tf3LvIgAdOHXyoNBq/1Cez7q4C5xJXpagyVvryvGudNm5236Y
kv9D2nkty43sXPqJGEFvblluG3kv3TBk6b3n08+XW//8XZXFKcbWxLnoE60OoTKJRCKBhbWOt/1B
plD4uyySTZiwYN5Ai+Ry80gZ1XDiMvfVh+RXce9+J/GeIDNTj820r4/hsVD+NpUvRjnOYfmrn4vW
KoMkgPNpXl9apHYRhlYHkStc7eHd7EK4U2lMMt9e2NoeUlA1edchIcWRvrQyIVhLHRWnmOfwbZel
iB1P71MwerfNiL9GOk8uhDQ0e5Er83RTcvO8rjwmNIrSt9wR+eG8o7S6eDTlIUxTqh+kqdH7bkzr
LUGC603UCUfsoMvjgegkln/W/e112keGWpLvll30mjhjvmuSRv94e3UrTo8ZZn5gY2cPmYG+NNPO
c+S0wumbvXYMPmV7kBX35f34Yb4z3ty2df3BMCUMQbEHcay8k0481JDLA69ZRP2z7Kf02ItGTzD1
2YYHXn80SF4AkzAXQjfX0gXe5Gzz1MykIhbQGqJe7L1smvghScbiZzw46cs6n81vqWc1WxRh118M
o8QQ4j+2uWoujZbAOBtXuP0SCIBrUX5Aanva397EFSMuMz1Iv6HZx7iwtLJRJbyHRcJIvEVRtvzp
jFsUSdefiRB4ZkH8grO9612XBstMbBozI1R55obRfdZN3kjt3sg2lrNlTAoV5P8AtnW8PBw0ZObd
8vVUg1eiz7lByCH+ostjzKr+6lzgDq7MEedUZaHHU0tpGCX6r5DXoF0O68h7vRyiH4GKWvPzvxOE
cZaYfWTWSobvIBviZkHvULR3aypJ088ynJ95nhi4YrzLMFSm9zTCkxTYqRdGyNeXLMnMHt2lVL+V
NOwR7p6b3e3FSPOBNvIdpBQALaBvhC8G+MulTzAW5YDahkdU95Lldd+Y9ac5K5zjkIsCUz6oj7EZ
zUcVmNTnxZlpSagvJwRwjUBtThu/RXIZcj6d9MqDaIROBeUKadn6rCI6HQYsW1GGj6qaVXcQHqcn
OsHuabGacefpSbjXm4nOkjXyrKRLyjhBndlAyU17N5RDcHBcNTxSlfIOt3/e6q8j92LelXQFip3L
nSrAyKKcruc+hJe7NKse4Nw6hJG+tQvi7znz56ddcBgbFsgwskyZgVGLyrya6dj4ves1X8Emm3td
4aE/qFNzCEDq+1OhtfcRyd/Om6ePSQpE//ZSpSMl/wT5SHUxZcSaCQOfr6UwJVIxIcoPbk8dL9hv
5kDR63jb4trmOhY8hKTpTKvKFmnB52naT7kfGMMujLw7LU5ORbLF/yChJ+nB4WKoeKqkL+CuEDm6
/IhaRiu4nGmiU0xVUFfAiw9zVHlMOtSK+jK0FobhWs96E00qGil2HXfJIfUC/RApSEvbXH/KgwMO
/hPdWfhwZt143UHC1W+cy+v9MLkFHJUkCy4UvOHyd4ZK0iVB0jBCwSwccu3dY9PyRi3aZSPXlwMA
O4IlOJRcqpwWCtfSjigjZaqlIU3o9uPB3IFMVvx0N+2UU3dSDH9LW0y65f6aI/V5IoCBiUG65Zjr
sIc+54lOx6542w+J/Qodpi2qh5Xtg7iYMQNkb+i96xLAjq6kGhY6JcWhij+FcaD5hZl+8qp2i/Jh
ZTnUPlWcyjGEyqO0nL5MuwHmVoLCOFvHogmCe8qHw5fbp2PFChcc+YflkauqunSXUk/25jKm+zd4
DIy3WWD7SqVs0SSLTbkMPMz5gpVH3IAXBVo3lz5nZgXw7kARmwZYTzeAPeSJGEU06yMYtpdVb71S
42ljbdex5tKqFPQh8QxGun48YsL8wxSoEZik/kOjT5/gwvsHv4BMADg6Y9XspMyPHs2F4ioNLK+h
re6T0AW0jbwd3evb32ttTeTcELOI8WmYni93cvDcGG9hACpwuneJKuYUOuU7EAfGL3XEIW9bW3F2
YpkgrkN8WcfnL605Y2G4syiyVln+u4gWZkdm4JUg0ZKNu0n8TbKHkGoJFXdBwS7nwbmVFxgD7DkF
FZOT2ac0tj/PrKoNNICW7o/bC1szx9S5oF4Fa8pY++XCqkAf47DCXFz+YtgQXE24Y1AztE6C5e22
retPBjgdDD807FhiJy9tJUEcKo1IVyE9gmRdOTmjctTy9Hdqfrxt6fpzEXFFyUNM6hM6JEu8y/pg
ihQx4lf91quYDnKZ16g7ATq9bWllTRxmC+k78mKNEsjlmrq5TuJ4oGDUlWEJirah5uN3lQ6hHHjR
/F1um8YzdQrFFoqqDvkReSsxUQoigTGCNFLM3M+qWN/1mPmdEKHvIvBcG1fXykbaJkpPluCmE6zq
l8vjc2rqrPGcoTHZ7KzaTR+HNov3gcUg7+2dvA7AcA3CDyIEn/FER7pPFDOD9TtieM2keHkHj6R1
4L1m/q37/j+rK2sLAjlJZOCJS5iSXuwhQxC0BXjbTs6PgOxuiKtHAQ67vRa5bCQ+EYkFYnBIDZD7
u9K+tVHhmY1DnLezfXDqT9ExHu5+cqWc8iMIGyXZvPQlMgeRdlkUxXB4XUgcQMZz+al0BnZToIKk
d4HCDDpTd3CntmZ5JNEfYcNk+MqsneXQOo3i5/Sui7tccYwR4JZp/WohDYh9FhMywj9C33mgFmp6
PhBYwUFZdscByEu3cXquo8+TeiKjAjz4Yb+QTk88FnEAIE98Dfi7jLxGwVF/19njeybrRt+x52dy
oYldQrrjaY80Lo2rVKybQAS70LoCtN6NY3hSyt8Gk3lKuhFYr296DHEJUkq3GJlypM9htqhJmyKf
cGLYwOvfqOTs9TLcdcmfIcr3fX267XIrx+fCnghUZ4UHwApFiuh7DnpvGnwzjo9M2m1pd6x9L0Gs
ygVFCYp32qURS4+VFOZP8WhetHhnKkH8NcrnFNRxOMB544G0iHYLdDlbXEVry0MPGtEVenK8o6WI
PlZMMuYWByqJ3ReDrh2oD/x5/g5SByBTp8wLiksKDanSKaldsrhqqeGZgOhgx+Ty59tGVu4LKv4Q
WoPQpS4qM4vl+QS6mrF0oEmxPzHFGAEPdDTa4u6W7uWKB4o5GibDiNIkctJ6Mq+zYVtpgRfaDAii
N0/rLxkeDCd4EUGqBZAy/9zBkLJxy698KQp4EKcJfhzxjr/0EcdNkoKh7sKHPxHMX1z+iexq41Ot
Le3chnS4lrGk0DVxV8TdoBx0qNzAFsw/mTX9EY5asJuT7jh1zyy3idghxgEJ6KS3qIlKG6rOijXV
VVH4s5If9WhimqJ4NXjN29suIn78ZQYozIhOG4xZVKiki5DusgDA87BK+4+K+UKDCbZLfv2DDcBN
kP9Q/X/q551HC8bDI+goKyqHpU4lJwZXX8OSs2d8OjneNiVTGf/dNk/IB5CsCPyf5BC17vWI2/Ag
sIYsPThDpoLIAZzyvYoceH3GPFGznVUwJcw7yMm+0xiLPiBpwJVw+6c8MczKWyvE3Q0SebxC5m6D
0ajWS52gDF1RPX104qZOduC7oYFASrVW9xjNxruEkXCGgnqmTzMwn6+Dcgm+mUFMbtxZS5DvgTyk
ls+QCzD6hOtKozXfMFQ95ILtRslDBX6IdskMcNqJ92EyGrvedWbbaLz5wgYaHDX3YJgYk6EwjiHj
EdqeUVNBZbcU7RtnoOO6v712mRj36TOQd6OzS2eV6CadmTwD88/LrPDL+RCc8kN+Kj5XB1g9fPu1
fkx8Iay3VYlYuS+IAqLDiVgWU4EiGp5dSkWFB7pKTggq0+pT7EzBHok/qAjzPvlgxHYvMvTa/Xh7
qatWyVkpRJHh0cK4tNqNGsxSCuc0XZr33aTYfsQUxa5uigCURfPTYszu/W2T12fWFuVdy0Zxm7lD
Vb802TZdRTGJPHkJvXeCCm4Y3IduLjfIolfMcPIpjXKYRO1Fun/dYGTmX6c+ik7Oa/K8+6iv7iNN
29hAua+FrzDACUuzuOeBA8i3bW7rwZAalMYUDfjh2Cyv6n4MQQLRi8ydPYxFr1QnOYYBSD51sD+H
/VbT+jrC8x61yGc5rTwHTCkI5iQfZQB3H9DPMoI4B3j/kH4fYusuU8t+V+fq1yxFkOG5n/HCqixT
o1r5MoEvJR+dgtEflvjRWZTGj1voL25bur4lsSQYqvmUsM/J78Z6UcZ00gG/wGBTvWYyZXzLvJpn
PPsydnhnM28LuzdbJnc5mLaoDSWdeRTA7wboj6LgM9eBfgoEEuLCQl6NZ/Cl49dRurhNQbXH8kDU
HqpI7af7wGxHe+PhdrVhwhAdIcaD4WQFwHJpiIho55pCvyZzy/BHrkLXIrrJ724vR1s1wwEWr0NY
clWpHuJNttJC9lDQ0Z1386HY9x8JJMHe2S07OOgfbMZn72/bvDrUYmUgb2i18qjXxMT0eZDsLWOk
6ZNQL9eSYzndOXUMVn7Y+FDrVoRsCxkMmYx+aSXl6zWtysOnbz7Vyc8pfGuSEN5eyermiRo3FO9k
t/JNP0dKmzgB4J0W6DzPVaQeyo0TehXb2SyEEGktiIl0mmmXy5jq0DDKOkIWturftfhaydDPFC77
1mO+rF/2z18ROBNP58okYzcl97ah8+sUjwssA/0LIU/nB1lnb6zp+moWizqzIi1Kr+pYqWxQEswg
3Vl3w11hJC/G43L4i54Jox1zqbsgjTZ6UGs+wWOOdwiVK46UZNcqG3Uk66DmXanvIOE5OmX6aTHC
N7c3cdWMyZGiWgtdgCNlAYs2xmqicmuZjYWU6p8kZFY0jDfyzDXnozWtQfiKPtZVQRhlNIemLvWP
psjeq+bwSlPcLa14sSEX+SMfiicV0Bzql5T8pOgAOjGDSpa0uQ80r2cIfUKFiwlYSPazup2+TVHP
zPjoBtXnkVx4K9heb6Qh5G8pexNtRcn20vl1Yyjbyhh5BM8w20SR7huZ+j5pfz33e4GNIJWx6RWC
59IlM8jutdxcTzXNpHlQKzvPfYt5ayZeTQa5n29MB2YL4gkQ9pV6QJ0sSg+5HgUrr5t3atN0/qIM
78MgSe7+wRJDqyAYeQ/TP73cPaehqa3Bq+Mrqppae71GWoUJhLjpmERvy2VjYddJFK03pC7wEnJu
YfDSXh2bBhiJimJJg8xF09c0GT0zfEAyVswBHXNFiaEMZgijmI6uOc13mhraG4u+jpdsKf1+dBkA
edF7vPwR4Ikapkvp95dGy0NZYbo19a2kuocF6N4Lnx1QLq1JngNfmDcwIARyaP42R3dK9if/H+Du
/7OAe30EL02IPz97UlBrK/tc9LI6u3F2Tq0jTKeWysFws9+ZqwbvGARSDmUElvK2+0g7yaXpcEOD
faW6wfNLdp9Ur7JEVWjYdwvjnrA4mAmMxpiBrpJKzpY+rHTWn8xB9EstXKBTYKe7XKfh9iM6J1bB
HNe4r73kLXyaMBx0G/4hRc2/ZmwhKKiCeKUBemkmi9OprE0xbzxaL+jP30NDvHEQVlYC5gTVMdEm
pictmWj1hZ0qssofxHxOqVVvQk0xd9B9fbj9heR7VCyG0q7D4Ad9XJ5IUo5o02IHR0FykPSLXu/7
0IbYMBr6edzDBLDwWoLLtgsZm4djIQw+T1W2vBzgIVv2aeH17yBimxK/Nuf5oe/z/G0QUKvb2I2r
DecSFCVMEGhgL0HzXW64UlVKMyB0j5arQvZfma+suN44hleuKiqkXBN4j84bSr4nRrezO7i4yFqa
Ydl3Rvmp96hCW+3wXmMy2oysZONwiIvv7GLkfYFFsfXci6JMK33jtFIoz7bkSdXQFfsqAvcRq6kd
+x0n5FUDzRy0i7Z9gOfTODHgNm/Yv/Ixyb60qz3DLd2sczjBFN0XqKrl+fhLt+iD3Hax6693uU7j
8utNeonotoFa8xDkVNmH4Ouoms/ruV3tpfgNZxGOMcl4mD1sxHH3pk+XhxnKVz1IvtxeyoqTcCwp
p9O05IaSAdtDULmZOeGI/ZSclMh9uUTqrmWwEMm4vdHWz9OoFKvimqdqwUvxCYd+uSqvgAZ3cPAQ
ixmZxhWTnfXGisRdJjkhd63NexdUCk03yQlLC8Ix6FHAXiauvVtM504rkntawTDuuMVW1r7iChfW
JJeDDNsBS0cNuol7tXtTJgYySwPkvurp9odaNUTJEuW8JxUPaVktM51K5fChlqE+9ovxRk/y540I
PH0cMsr/NSGthfE3BV50dk4b+3hnLMoH2+435DpW/I1bhuhnUFsiG5KOjh5VUcdFA2pf1e+8QaND
+U5xg1czFdPZUTYO6kpAuLAmH6JFUMBFYA2mxvL1EG7sUMij/nr2p7mwIn7F2VEdEhgU2wQrQUt6
NdGUvaflUmw4wOpaeFPTVIF98iqcuzVUJPogYL7Q2BgMO5u5sXOZP7i9mDUzKCbS+dL5B8Cfy8W4
5WRlTK2TWU3Td5oBH+fURm3L2VK8kxsCwtt4cP5nSErhYJ7qBsuBNwCorMewbpVNcIvmQWe+rrvY
rQ66qy/lG9rShn3nxV3YPViKaoQ7IwgZU7+96pWgwY8BSUEcpAwnCzAMqg3aeGFz+RF7NX6T9Y5v
cz+NWbpx86/uL7VM8UYFvyGXljp4VxGjI64byWjsqwJ9SquMqlOBtsPzSkp/d1hg91kP2mJy2UJ3
k76Z4X/wDQMQUQNz1eR+NtuNE70SmBh6ELgQRkgAEUkOY0xlFBs6KJuwHr8YdvY9tqi13/48K5uG
DRwBoDb4ExmWlyXo1Q0qZeZ2URNfb/sC0rLUfRF5Zv+84rrYNAHOFp5JzZkW8KX/D4GRddAB4ZZN
5f7UqgmRLLMrP1bdvKXEteJ0lkpFicYbaEDwZJemGNxIsgrOMZ92k4ALpS+yIRBEt84dtFvjxh6u
fKdza0/n8SxKGZFOh8qmOdFBEj10w4cmccp/sUH5hYTToHEpA15SiIHtweVxnSRVBF9gEyThUTPa
ZcvQikOAAWCih3oBJRS5gd4Mqa0l8Fv5hRf192kDs1vgjcHbvM/DjVtx9SvxgifEi0qj3C10e9RW
Yc2jFhxBRjfRmhQv52OlBl9mqGw2dlBEPSl7YWH/WZOu+aGy20CIL0AgG8w2s+qZegc7H5zBk66d
1FjVfY0W6V5xrOT5uRnTtvRDQbCBzXOkqzkmS8zSnPdC5YYW2hpNeJ+XunW4fZTX3FBjXIpBCLR2
oNa9dPohbKHcNEkylMX5Dk0fLA3qxkJWcgyCK7FVzFYS0qWIFLjJPHU5zmGqtfaliyrn04i8SHfo
5gbqkCkDmbpr8gDY+e21rX08XVTwCSKMzsr9v3QZ4VRAtcF3Zqf4o3dmBeV0Gn1KyrJAacEqdrGm
NhBZQjh+2/Kak55blr5dM6GqxeuOmjvAazcNX6TjoxZO+yZQNyyJ7yM7KC88Hq4OwyPX99cwOGRU
3JQULIxDnqTpMWUoDWbClKncGioeBb53fzDs4qCiNbFx26xuMQkwhWTqkuA7L92nb+JunICc+4oT
OECNEtpn8Drp+jctmKdveuQVf2JXq9/WDMxvhdC1qEPXhDcMmC7KaPql8SmPPXtR2OUeHvbIJWlJ
m1+6E24ckdU18owGBgk6jHz/0gx6MXrczjxjY9eMPkFfO90hAJLdDUqHSIgyJh8qyFnu83Eu3912
o7WTQ+Qm96ZUA1WUZNlylMiDxi/3IwsukG+zg9S8gXgSxBHDsPHAXVulhXSfTlWSMRRBA3yeNYPl
gu+8ooqeBG1/GBo3Po2D40H02SIuXYfWsVZj6x2sPNXH26tcOyxCApFiqFAL9aTDAm47a5unY5p8
tGMIvD4vENHBdnfbzOoCHRBCNFwFwFEK5Wgcp6FuU4cyass+LvT2OljyrQxlnK7KdqUaws7Vx/kR
OrYPt02vBVkyGaIgGTyj2JJpRp0CL1cIRHQPyh0lm/GQeGN2f9vKmreQ9/Fg5MrAiOQt6HJkGnTo
ZBRVOr3QOyAlE6iLt6lRztDyeuoOmlx143CsnUEqlIztUdoCHy/+/CyNyfQqCpVIHI7C+TgF2l1p
ZV9na964Q1bNgJ91UJ6jWmlLZkSfdsxCzCR5eaSmQXex281bcM21HRTVMmjR6dAzOH+5GFdNCtQc
2EH41pg5y7IoTv0+rObaTyiXCiK1Mvf8oZ2rrRnAaxcBRUmIIYS7JqO2Uiyzo5IuiEXyOTq9/Qge
KnxXAaO7u+0iq1YAkRDGAH4xUXO5wAZGPxteKbDOqgoZFbh42zpAoJpFG74ot+zxdtZzZkly+bFM
kjrWCV1KNNI8MhTtTg+6Hy58dKJP5x7gsPyGQgQ6JeOpak2Q+WnS3GUGHGORhZgZxcv97cXra6vX
wDw9dalB7Eirb/nwMMYI7CWMtDs3msyjiZBedWiL0RzxYFX5pniLhYZZY/Kfcc6ywLfJuiBatIug
9sOoQZhPzTXAcm0YzC/aSVF+2VWGnA983VBt1pUVq3u7S+ufI9O7ALvyGubErg9RxCjcqbdfKJ79
6fbKriOoSDZwWXRiuRDlgYBhmAnSJZut18Hey/rHaMw/ZGm6Lyf71z+YwhLhmmDNAPKlBy1ZBoJ0
4IhEUWSgjw0oI+Ta3fVheT8300Z68dTVvExvWNmZORHUz8JL4VVljGgWKxviu8Wu6VAMMPUY+ofI
iODQho1pN3iJ6kdqdNcO5a/A7b/oefUyK2zav672o2qbn2Wuf6KeUNB2SBQquDCmez2jDAaEjb6e
ezOYYhd42KKB+FNsfTfPw+s8Up59xbIY6qw8Y0UTQI6VBT2XojdYTJrNuukThsJXATJC7w13meCI
RXcLMdQyCOfT7Y8mzzo+nUYMMn4opGWZ5rjcxmTKOxigQdQjDaPuct1oXlqw2L3JkhqQRq58ITMI
D57gEi4WVdn3GvxbMITpx6J2x6+3f83aMdSp0vLC5jbkR13+mMJYSsU1iOVGFeTf0ZKx7b2VpUm7
v23nqdRx5jxEH+ZjQOyCjAebQlS9NERhwZ5gx0fvfFbiCYre+UvbmV/ESIbggvN2oT0qn9scVUUY
Wt9NaRhB2j95guGm9hs7CXAO2EUDw50e0G7Rjn3vDYfeUqZD75buEcJ5dxdaGdSDfQBrWV3Me6d2
vi2LpvtthcZHUDJ51CfjFw29OB+A1IM5adYuI/JCiF+Ux0ytILXNtHso77WdpUaPUMneha0BSWzw
GIfuy77x/jDigwyeNYWPlZ67j1lQfamG9GsWwnoYRamzD9UZQVvgHC+LrrNOrZk+eHPNsVEbGJ0X
S9vVyOdsZFTSh3TRi9A0Rqw4oGQ2ADwu91cvBouuHQ+7rFeT99GSZgelGMcftz+jFNyerOiU2TEG
Hocqw6WVJVAAtDv47min7l3X2g1EQFCgoqMwQb9lxOHWFLiUbPy1aFIIItFQIRySLMajMnsjDPZ+
DzPbYxEidjo7Q3UfQhi94aOri6PzyBQyHfSrrHvRM88q0M/x7bCZT4Y5oaMUwOuqBH3/2oJu+nB7
M2X8w/+s7X8NyuWTZijHKBMgUqtG6cIIuj+lkSUvk0r5EwRO9rPpuvJPoELBW4SoMyUt0zFlr26N
eUuZ1t+fQQlU4L4RyZEriDa66kWRz1zFWmB+UxHzvGuGvtrTTZ6/6rwi36Zeklf/4LDk/ryWmRjg
pSG+xtltoqTg0xhcpppTpEhxZF+8Jd7w1lXfOTMh3Y8Zk+ZK3eE7QWM192FqdS94VJqnuLXntxvf
UsSv8/gmzh+gB/CXJK3XLxqlJ7/qhC0TvPVvsg3oiUIYFVFqU4lhmndqwyndT7pRI5dVUtBOF93Z
8KjVBcMKxkkR/GRyZj5MlTb1isBm1mV19PpiPpLBfzKrrXbYuutCLkWtnpPJQ+Dy64X1ZMLzzHJh
1/Y9ZCwaWwebrz5MRPGg6qH1h+mH56RvtSqayFtTanJO++S0VMggXKP2RmNObMWZ+4xdluhaNBW+
2+cHG63QKba5xTQGhmDOfXSm9ptCBpEjSejb8PVNXjL7CCMq90o0PGpu++62A6xtPX0htM4ZMrx+
rgyGFoxdCUJRz+3Ih1K7evQSx/6s8q+/3Ta1dl7FZKuYmgOHJn9l08ggiBsU3Jrbz9zPcQ90OW8X
yw+VSmjx0ZIYjoMK2m9327LcmHradV6YjCsQiYmTUjROqW7FYQtsb5iW7pQ1bvMWkV/vAOFNeRyy
ll5KzEOp6lrrmMd68ejmyRZsbC1MUzeAEw54K20P6aZjDMUq6ESABVVguM3ayQ78DsxFtFMmRNT2
rmJ4Wyxna1tOD8dAd4l7iLrTpbdFaWFXCaqVftto/c9kbLQPIEiMUwCFpK+Y5S+vN+3Ptzd7xSY9
I5OVctXyDpUCZA37+TAXtKjqpn3VVtGpyOFHKqb6dVMiY2oF1Ub0kDNT8XVZINR0wB3IiuWnS26r
WamId9KgW0l8jBN9+jERStAlzVTtZxP2fSS0AoqP3jApB6d3ut9WNzmzj0A1kg9lmKJUdHsXnrxZ
CqzkpwC/yZXZD/mSdNFbDxsxLafZY7tvekU5VkoAeoYHHBT6I7xskKUVZp3uee+hbl5YSKZAsQuF
+ZAeI6dKjgGyQTslND+hh5y8WZwg9KuxpI+lWckD6q37sCidw6zP+b6LIca3e3R1Fcd57bY51EP9
x7oz3ytVA5F5EU7+oqNzqTGmirTMKXIY+i1SJdw76XBYSvdTHttfSdzRcE0L7a4rzIxplHB4qEx4
tdTC6uHPT38kffU+KccfQBr6/dia93qTl8BK8pfZZHwcJqiDHftlnnRvYiP/3WbeMS3S1u9rfadb
S+vHifq2j5o3aWt97irodxtjK6atHXeSPMGpBtSf2r101Ao9U+xZ/OrELUnM6S6PM5p9MNbDVINa
7zKo4x9YDaE2scc0MdG+Mvv8FAOR20L2rpx6iq+ceKC9FCfloBfV5jS6U8BpUN/CUH2crHsI2BCu
2oKfrVxtFGTAMQpSPM7C1VlHjNB46vWMs2rsUlDf34ohit4lo5/YfOI2SILPzLsg0pl7nu5XKhg6
De3F244vlUg5jPwMUixQ7zRrHPmZKJ44nvpU6V5K/UVTpm/CQA/eUDRGL7BKgm9eVlkQV9fl8+pS
T4YFsyftQ5u5fBmG0mQVKg3iZu11uIYQGiJl2mgkXz9WGK8Dq6FTrITUTr68E6Nw6NsRTqOYeYux
Lb4mrGgjwbyOnxgxBFCbbQRXJWUIiRbNIcS+OG+dxjOKp9kQHlp1wmwJSzhaNZFZ62h7tGWyUVxY
WR+vIzATYK1QL5ED6VzOrRJOOlu42MGLStUnqPkN4/kfCis0X2FOYkRKvozt1OmzKuIyzhQ1H/3a
QoZkj5p6tzUjtbKTEFOiqice8ebVSLZZx3RbBJFRaRT6w2JMX5gQfWe7MIp6bn8gVQhOt53/OpsS
09+COpJeqyAjuLxvlRoenszxcBCIFrndvWOudu9Vvfl4287qygwg6LgIsGU5qmiGG0KOzeVStumB
Id+vdZV8V/j/lcPXg8Xx+Y4vuMWAKzM/eJ1HwCw7OzZ9OPS7w0PdJ+9zg37d7TWt7t2ZDf1y7wqU
k5PCw4Y59IQvZjvteR8jxnTbzHVAFuM+/y1FuhsQP2qq2IpIeDWk3VAGt1Pk2nHU7qjNpva7QK5p
K+tfXZrFMwtXZCRHBmDBS5I4cYBNijQmzYAk3ukttOOd4z1z6kJEQaZIxNuGcRzIu6SMb6Y5hng2
0UkLitbd1WigkQW5U+aL0tT723u5uq4zY9In0+t2jFqT98ugaD8i8io/KTpkh1RnI2SsGYJ/XPCx
ksReYUOSoPNMmuFUHFrI0d3hRVEip2lvrWfNN87NiPh49jjLu6laGAQCLqHGkLt0kfayMdTkVGdO
8bhY2bDR4VhfFugMxgGYPrr6WHBtWOlAcqBqc3FwkFpGo7OcyRaTLajhWminu/+/pqRPNZHhMP3I
0tLcOzH0+dad8g/P9waH1AOQoeC+lru/bocCZmcLE539spmTcoeq1eOyZM/r4z25+JkdObOuDMAm
o4sz6EM3ncYZqQyaL9NbtOuMjWRmddd4sYnsDSZgOadiekmJVPJbqAx6xdmj/teXZM5GPexv791a
QBevF65Dptx4zFx6noHOcxPo7J0Vvgka00fL0XcKZCKN722nHW8bW3VzChDUkcjPGKm7NIYUz//4
QhG9KoL4m+mUrxdFP4gy0G1Lq/t3Zkks++xAmUOJYpVCNArD/DWsSfvZC//cNiHTIz25A5ThPK1t
Ms6rt32B+pqmIMvmJ1PfPUaJarxClqk5Zuk8+ah8TSfk0vrdssxfnKhDYa7xupMlyiqqNXu7xW7M
/WQsBq3gzH4YzflPHIXuY4yEwkZ6tXbc2W6qHDTYhYb15W6Utdbl8YzjNg3tQUv3HX26j5vnzYj8
3Q8QAqKsp9NeFL/ibM8Tbx5NS8TKtLDeOhmqNF0/3yWT8b62uLSLct4wuLosYDs64BZimFzCT3vL
TNwZ37XH+mAF9cPI4KlmRW9uf+h1MyDAmNcFkypjL8LJ03I4zUu/RlgnmL/o+uRb6TMJiv/uHgNG
/9eKFCejNm9neI+gker6wHeFrkfTNRunfe0AQnPPUwKosyApvvxEHojXElhVCUrURVAHXODBW/ro
saWBsx96M9rAO64dQwoRdCLgB4EUSEpLkY+JExs4uz/Dq1giLpxT5TSj0ug3FrZmiFoHpU0yYBAI
UvYRBCCKeUKUVCz1+b4bg5iqXraFV1vbPuaNAeSxJi4bKX6pKmcW9CaVtHl4n1bV28xRkD6YkWsK
3e5fMioqCYIYCM2wq2IChYFpsERG1WfwwGjjLojfQFN6uO3dqzt3ZkX8+dmpXUa1DZAao9CCJtQ9
asD9aUEw9h8SNobUhNwHgFToRi6thNloI5kLX60xOd/naGDXeuUelbHnJzYwBdOKEr09YGdSkq1X
XW5YjfhCjXcC+4ambPPGio3T7U1bCQmCkNghpwZHwIPrcjlFgBZ52LNpljpCJbzkaAh1HQPUjj19
uG1q5fuQ08BbzqQ7ECUZSWvUTpUPyKb7RHZqbJn+pwnif9g1bjIuMptkw5DTwTKkirvMfJ3WdYPj
0nVcEv09hM9bFKsrFVPaZk9lKQpTgO/Fxp55WxfarWbO1BhKp0HOMCz5li/h+am03dLXrek3Sl0N
e5SZ2gYJzAW5ucFGMnAXBXGM7FlSQ/tqFrb64/Yur31QDxAo2CLRkJVPNpieaHIcApWbmPdGqn5G
F/a+L9Sft82sBBC6l/+ZkeLvMIWOCpSOF7ozNL+Vpuxeo38bvS4GsLXzUocbzrO6LHEdW4Kg6mo0
1HMDrUGkilux1hM6PtkHZQLwPSaOdfyHlTGPy5APTAJX5UYz1o3MQQHEn4CIQPS6s3iddVFxrILf
ty2trunMkhSEs8XIy2LBhbgHpj082PuhdY+dCkfhbUOrHwsWAZhD2Tq279JXc7Mvg7xnSalZPSwZ
VLYVotd7XR/2eTdvHMEtY1IY5hlQJrYFpVnUq4/NVLyczOVB4Ja5Lpd4Y2XrW/jfysSfn51CKmPx
4nm4BSLrRzeOXrnjdPKiaAMAtRa6oOkSuEcwjhQuL80YkJ8nKTqC/hLNXyYjTwTaautOXjEirmLQ
/6Bl6ORKodiyYlH5AicTTq3hW0372Lj6u9ueIH7oZUuFnhJ/ObS8jIFSJL1cSKQQrJgfK+FqnhDi
+xICuFPjF1YwQXpwuG1rbT0UUjQq2HQNqd1LtpreHcKnG0y3986QH+iJ7P//TIifcPb5vR5x2aQj
ChGC53YfZYk27VCWRpP1tqHVfePqIirw5Lu6V0j9W50eJ35G18gxf8H18a7uvOOg6TV7ucWnsLp1
glCB64pCslwHaK1ebWa0Yn0NmtIqOJaGtru9oJWDA9yDB4eji6lJOb3QKlJcGC9LyG+7CbwQhHtN
hMRy29cbj47VtZxZkr5ROlheAWSQAkA5dDv0tr5aTfzrX1ZDGc0AXscoqJQ0x20WDUo+8nna5gv1
s2CX5fqfrs/0jW1bX8x/hvRLh0NfOrDysoe5tvCWbDezNuXoLoh672+vaMuQdHiGTA9tpvtIZt38
dV+Wb1tr+XPbxEqgxgX+W4v4CWeHp3C8tPF01lLn1StUfV9Au390u/i7U+bvb5taPT5cP2L4nDxT
HgEKejfzMqhPGW+y9ioFoGR5DA3lpWqiR1l/vG1sdevOjElbZyd1UQSmyJwDrURNo31lMTix4Qir
5+fMiLR5XhWlkyXYMhvD+xM7ysfabX4W6D5uXHBrHwmaUx7sDHrSBpccbvE6kZDwkQzLOylcCWgw
T45+5Jn4DysC/EYV0+Z/ujyxOmZKyOOXbWuRPUhy5bh4QOGcrf7OmisgVCFwDQyT0gW89DqiaNcs
NUfVTYrhiKxX8T5hjBl1c9177aD9t/MUVd+orzxR9cv33plVmXEaaH1NZVolQEBcmO4WZYpDXw2m
7mDaLdQbhp6/msbS2TtREt2l/VS9oatRf1iGojtVpaX8H86+ZLdyXMv2iwSopzRVc/pjH9vhJjwh
bIdNNaREUqQo6etr+c5evQIKqJwkMoBwWhKbvddeDawcW5CW6ZZ2Dx2L+GOfC3uh+IdAm7NENzYE
/H9jdv5PiwzV7q/iHMgDYK//912JhCL6nGGRIfeRl6RbnhrV1wp93P9hlf2WHSFmYSCy/fey4PfE
zFWCVZbDv4ct2T0D3tWn9MWO3v+2omEm+7sD//vX+I/E4le4//9LjRZfGgwF1qQI+Jb2SP2FiLQ0
YWfH+14oDAo63yCwO5XEit0KuX20a5y2UbU0ETH3XqZ7JMWsbA32MX7Ssp+2KGiuMFdi0Z3QAOkh
eECA8HBACq8/PCkRNdtL6FOjngzkBY+tN8xdHbaUs6cJPnbsY/ZH3mBeAXOYvhhH9MS/kuBJ9H82
B4+7SzbDjbZC5Cwnp2jIxXueN2l8WIOJjU9J07dkh5Tv0Lu0PPDWijIdLAVtyICHjCGrKob2131j
NVui6mFJo2kucuiOt4+sXdq2RujV2t0sz39j5Eyr3gdl+ViLITVhMTjf8TI2GZbCiEeRR5MOTpSj
JrL/i/hh45AitDUMnCgvZu+g7+TLNepCe684ZW+LsU1YC0Eyftg2KYb9HHhyrEfgUNMThBWjzOE6
zCO+B8Fs+5vYdHH1AseK5IXD2A8MmkXBBrkVud/VHWqhtkpd5+Td2jqlSs/yDaGWPsHvameMs4oJ
VDt+QnLNcLcFNAyrHCfZa6iH/svbVPjau5bgBQCM/JxSaS5ok9P7MYngdUHWxDtGfPUPWOjb32He
zFDmcWyjMh3ieagWgT+DUpXwDLPH2SLAojGIAu9aBRrNSDm4Mo2eoQJhWDuYbGjYKpesHdVUUcyd
YVw89earXVv+4PEgYyVs2ie4GsF3uYRT3tJfbJbIb+RKQzaK+aB3DQFc1CKm68eSTO7bhAukMQoE
9LGEpow8BIGZSkwZpC6WTf2yAJXq3403EdC+JzPdI3puDGq7psE3sy6vNRJ1TMEItJPFiu68L0nS
hF0RML4OpV3W6UBCi3YJdU0vwOdcHMyY2ynrD3YK5lOAxupf11k85BaPYVbYoIU7O5xo16xubNxf
QqWTndtWHZcxRnINfPEaeP4xhGufpJLrm+1U8tO2DRy0Vjc/imDanv2MsbjEc9hDEE/dTsrAop6W
9Gf0t+6mlFNIIxYzr61M+KfbmNO7NAZKzgedffV4+INoe3KegJ/dWKjZt119efMGEJuIWN01TiRY
Qli3u8wXqi2EBwHISEP1gEQ6+akajt6HILv9DU8LQ1FAOPmuNXrGrMFv9LmLlgTRyLT/CS3Jb104
6Q5eg0NjK+uFcBy0kpM722bEL5upS+hdsrE4qhAnRn8smVNeozxYdiLEkobrto6x64w3gOPTDN/Q
jramMnPcJZCZjttUuTWITmKZGtxNub5Pc6Nrj9K3mNm/kepeJJlUOU1Rjxg4yRDztKFod+7Ctmkf
pPYFrrkwy01sX2L2MtXCRFkJr/5XfxEWB1/6Cq0g7pEgFjsW9jPuJ3LjYOhgyLAMJ5aaDzHpYeeP
G3mmidFf0SrYjVPu6jYdPxzJ74VJf6bRC26EjNAtrN22xxca0NRF+p02UFNkOWLqeRyUEwjmFd4E
LZdZbcXWjXDVpEHwooyeDlo679axxodEsUktv1PDGF5lOkY7hPilJVZQW4J42l6XeT5CjcAfkpmR
T1i+uxelVqEecV/FtUvoHBwzs/lzGS1KXEVEBSsEpxoSk0Xlj6sXRicD8NuWARWw4I0GGHHEm5xe
m20zhRzNd2vGtNommVXrvNk9fn2w7qS36/J8K9Js7ErkKQxVCGrcbpBDWE54r8clneIKtdilyZJj
KjQy+hSONS8ge7ba/oT7YsD/blIR5ivUK0eZidKsc16DAf+aaK1rMkTJFeYhUMiFyXCTcMopXaRe
QuWFhU/G7axDyh6N2tqjL+FXPoTR1fDw7Oc8hydMFMIIOhLlgguikCp/2AJ1iZohLnpKxv2aL9uL
tci9H7sVuhEaIMpcg0O4EFc6iOILGmMrBwsCBW3Y3LatTQp0UXGZC30fa5irj+mvaeKmcdrwKNv1
XKRwaicK+XFZUklLwvNskxuioj883GQFy9ff5BKxlatlSI7upS4hvpvPM/D6Ikk2A59AKOrSDoLK
yKX7THYZ3MgHdlJzdIKoLCvSqR9K7eclnbmot6zZd2CmFUEG2Us++KB/j1u6S6SGF/Bsl0J5mBiq
fEBwOWZBpQO58g7wFDnA574pRYvFGPkPC7oovCPEq3g9xbtJtvnom7bfpQtiMqCQOo8t6L0hLpHS
i8QGdo6fVzDTeMuNCQplrKmzDAMZ3kDpF8gPOZDl4vXxn3giUwU10wuio6Ny8qHdhtprqYFX9MeF
dKrKmW+qnkmzb/s1OXt08PaZP7tngtlu0Xkmrv2FnOXsoEQdOg5Pe3fjzSQxbhpkKZULcRuHR6TO
jHurk4NqdJUvY1JvnQBnr2lPpjW2aplpCjN3+M7eHNVbGrzrCRmx4BurohnwglH3b2Ufc37sOKRn
8diLMmAqK0TP92vcs4K28wXjqa2YrADbPtSXmOJyavokOmJVeeh3oRzrm+41nH2Yr/1OZdn2p1l6
WcXcnEfhPRHc2qskb10kwtK49IDscLAlSHOTCX228abKzclHOsZvTYxzPReg07JYzQ+wjZQVXv98
6/LO7bgNo8rXQUUXsZQuH15d76J6bB2t2h5Qez50Er3x4JU+MwyCnXCoYTcmMXNksmxbVG/CJroQ
wM4LvvbfFq5AVQ+/8xLmR1HVGPJFUbwE7foXrtBvUqq/2ur7UGd3bWPvZU52A/j+hUH+bjp43kvL
gntBEE7nsmGtoyk7Lb59CTR9bLQf7cgW3Afz2iDSaFp+Roc8zyhpJbwphd/hx2SrbAvXcyT7zFN3
jHXY7myYbqWHuKDjAsM8FF5Jx64k7k2ZOR/LIvO22pooQYHa+bWBk/9+NFP7OIANVQnQ1M8dQzIr
5ev86MuRvgw5blgdx/MjVMzRbs7n4SqR5L5HNE13WeawITVkBOtSck8kWT24Tq0PvpywKWFS0y5V
ng7qkEjyHCRtbGAkitDUwtOpGSu6DYFf9FLgiFb+dJ2SaM8i34cxWk9rWJuYu35R3ovx0xVAqT9V
eJFfzE+mghMNBrTbmuO8zHlhG7fhbFYr6g1CUQvPph4lQcWXWCRqJVi06do2JYIEGvixZLLYkE95
yHN2Xuj4hoDLvmzzYHkVOre146s65r/qXuun+twLEYID0sAcdIR7ixW3ONJ3fbLEVWI2vSM2Wm8w
KYhr6gVu10lzYJtcdywwx5ayA/S7KyjJAwZUsm3360D8YoiEOXgOKpQkFx9Bum131jKcaxKstBEC
NX/L8iNs1PKTL3p2nXq8FrzV4DjRBroc5OM9g2eOMrtDEkIYNvdNb+8GGbsKnqbYd7OOkA7YPMTb
MuxzFvOSKoUfmF5mn4KADrVEifo4KmcPDnGdXKJqwOf65nYSe2hKn7Y8svAnJRrq6lgfAw7wXRq/
JqtNYfrZ0kKPssM919+hbt3FxkE9lORrQZ08JAsSV6k59v68FbB3ep/M/CUxYi81fEz2HZycq6xh
36Ztrq3qjpLLo+Z6F3lDf4lNd7+hUobOjMeoMXGC+GOWFySfswKTBlbDDBOnp5tRJ6HzQdkGOXr/
iKyrE87oCn3DVzfJVz67ivJpu1kMlUuJVrHEiOQvETLe9WPyHSxtX68k/hoaLCEMwFB9LTigE6uO
YLbtPIuVOofq0lH3h9Emr8MF1qpAuQP3q2F+TUxISxaCr1nIgb/IJHgKMvGAkN383kdm3YXMPbqG
6SBCNFar9b+c39fZyOddnir2klIc0MILuiphuSqM4Qez8DOie72TP+NgQF7tAo9mri9Zh94S9qYP
uGLPhrkVHH5zgf0NEnX7tRhW2BLnmkOSPNETb7cKdorvWNHlTPg1XGF9jwbZ7+hLsDp0bMshjFGo
r03wga4FZhaut8jIbNodgnGbishsKrsO7MG46cDIdABwMPbJC2ynruRzg5U/MK9qgzktWxd1hZ82
BNpkY8uEGPK8EBaowqY0PvUtyL6IOIMbglZX1UMsTZqxhUFrj7sgJBdBgj2y/dpKy8grtI/fpO/7
l8llGoZyExwAEMKCnkLmVQpFd7nh3g468YKR9jlMJlmswXq/NPNPG264x8c0KPqOz2XqbHOhcr2n
KFnL0AUPG8+iGlxMKC8gwtHx8qEZt1UHZW+ZBvab5pLcI+gWRuB0/lgH896LkEG/MHolMz6HTi18
4HP0wLjeN7QBgc/lT/BCh512kn3D86QrITLhZYs+vrTWdfimBmVLO70tnvpE7MS/tEFhjwTk4ag0
XXA1hmrn5dwr7BRCJcJVPROJJigXpz615pR58DmKaLDVfqjs2cgAoDePf2A01yBZL3yWSFrH0ynI
14afIez2QZdcZZ+5Ep3Xhqa+Odi1OTE63suF3U8MhdAU6aIj7j1r6KOG9W69qfbfgCq9WOfhqLf5
b7jBvmBTucARhyjyQLMHD4YAiJu5m2ZyARnwZ0EENuS73odT2RHn4Kltk3gHT+Xr0vR5vSSUlBbh
2xqWeEzpT5bRx2GWqAS3SD+SLd6vWf4VNS2S2/UCr6MxfkXHc4t4f13ymZ0RH/i3bReG3OHgDVbN
opxaNZbpuP0dPUhnIpodaLeKB3gYLDsLw7DSz+AHLNqLQy/x0KU6ui60g231kJSJcOdozZYK67gS
zJ67nPEC47PdtrR7ADX812IJ72WI/vnhWMOvy9s3DLL8MoWq5MwX/19Hpr9sG7wad9afjTW3MVrf
IJEpre/rKm48g+Z88Uvftvsu5EeydGezDWcIR6cy9FL/xkR+HDxADn3YtgUAHdRkLkda0pwA29Ou
q2dFI9yJ3alzBoSQIKy4gMfMRNLHho64/cPsm/buqRnJHkfjPQ28pfLi5Qd+5KYAXSs6TIn50Hie
1IkFAk9dR/38jWv4bjB5W+cctaFj+V0UZBWPvceUBbbi4/AAT1JTchXvognBOjN9J79RPxYLEpUl
kmISdwxm+pN6qjuACA9L1mY8bAw6IwwYQDr2YDQrNvPdqJZBYqIAJrgaxgsvTSseWx3+SpNfUOdc
iUo/bSfjEufOWGsvJYX1B+8yOBibx/DFNlSQfSdhJJThOaiabTFnzVC30Mde3bTlKLe6a+9Hp4QB
p+ndV26yN1jMRzs6UXpO8bsUoddBpo9oRgsdeLlm2Z0S6HQxQDIVIfNUMLFsRb8aOIaE/Z+uiR9m
GjyEVE6FjGlY8ADLF9BOrWEGC3iGPsLdrxRD0h6bLjP7bMLpEwu0fcy8NLCn9azElJXxI8LXn3Nv
PHs6PhDjXXodHhNKq15kKH2bZA90DQlNIsPVMFYh8sEO2Zb+XWf2lq/THo4G2JLNcYWHfgF79BnY
1IYoETSX2uRPWdo11TJQVmmNesN3h3YMw7LLvTNDKVCOEZAleIjtjU4uS5pUGMqsld90X+MYpBAi
dsdBC11gaO8fjRz2vXWuxBXTXTPufcepbQrPTn9YSFSxIGeSeukZ0HIxqwgY+Aioa4pq7i7YAjUs
oWqdftJGPoRGVrlZvnikzl5mSiC3d1MoHmeoAnMz72W4vbU5q11E6mXYNtC616fBelXEcaoB+XtP
QtqUxLXgY9oqF7G/R0P9gESpPVvIXo1drXNaypDVXh/CGmarHaYkLZIKVUrg+o+jNWpPfP3OfwE1
dEeojYLlz5gtb7+CV4TKJU8msfvJz0rewjxxe7XTegX7+g6aNEgCcyw7JeqQLD9QsfyiffC6Yd32
PHTr65qFT4kETSWZkjMsDb29G4fHFauotK13GH21MzFj5Zwm92lLHrxGXCeE8cIvpjmMJn7PBvKZ
mOQNBtBpmcRYLCoxdR6nB4SbAYCblKpX44uDacVRCwa7ba13oUx/1kBgS08n4XBCxf5h2AiElvNz
xodD5+IzhhPXFlhOo8Vdmw+gSKT7CeGOsJpJT6pRtAgC79BQxDcjdPEW2HiooQZ1YMq6+3ylZxMM
x44ml0iNoFnSdS3aVL8n1JUin08DyxCUsoBhS6dik2o3DN7BMzYqhmZ8HAb9IqP59lvUYHmoE4IU
ZI02GbkBQuyl2QBIKOBryXNiWC3Du9BzB4GCeRl5jcuaFa2njmmEof6yHpFhdcYnvzaaPESmq9rc
q5eN3kuLKyBrsodG2r0XypJlDDhanvMCTQDmdEPy4oEZVoKUgG+Emm/W8x1ozzvYLO47dP04cHtW
8rCLKxz89z3zjmIIRNm58YtA4oLDuwjDrsynZY/w84L06HY2jP36+Z/s/fd0ZZcoFi+ePz8m24I4
oWXF35LtsVunpyixu+nXIyUWb16vKrZ69RotqNGRzl1EATpqCMAOwsyllqye07le07iiAHEwMaW3
SBkUO7I99CK9m6n72HL3J8tXdMTiDPOOU7L4J20Qc7pmPz66uAKuMHExaVrYdb4zKSHlIAiSvPwa
Zl84Ntm7F8Y/y2yeZgtyi+ri12zuk3Jr82/qKa9wUCGc2nDl1diginFQjaxbf5Hc74tQ56cIDqO1
iOKjWsKdJP1u3ZLXVfblSPH9ZXAnUvWXJfTYmvbU4JARCnhhQu7ASa2z4T9ZY8uHL6NTuNCSQmzT
ettPIKYKnf4lQEWh+7BybXTPQvQPDkLweHMnY4afdQReJHh7zQFZtBEksOxzRMlo/GbaRVQfqXCP
a/iEhMNXDGxQVmdV2pgDro9iluttCmxSek3zIZVfRKM7M0SoJlOMdMTI/kEexEPqcWhbmT6pYKj7
Hr5MbgEoRZnMSqclKTVA5lLSGUMRZ6cKFvFHwF+fHe1rrZGLKvLscUlZKb3J7QjdbnDBfoFHBgyd
Nnlgi/cv6IYFbdjwmPv0kvk8rIxiz0mPDlCsfAdDyyrdAL3Hc3rN1u1jTZNb3gMkAUCxE1gDpVzR
XSwO+CL8AQBGDPGJBPOxR+Oc2GEfDgakToo2Bdb4PgE0Aen33a8ccnSqQmn4uK0dOCZrMWPqgViL
a7OFH5IFn2yEYWdudmwxVcDGfZty5FJqEASsH+97Gp2mLKizJcd4ZdrBO+2ep6kGqEMuBFOMmrOp
Mt381cD+ZjTJXSdRv1qnjktIqw5TyWmZXsZQHLfGamxQmNGnFrYyxiyHxapPPcbAslV00BY+N53P
6iWc7nyLsZVqL5F5nCcDFHALjxCEwZwgefBE++7WtFb5tAP1/D7BkEjoylB5Fiaro98HTeMdRJTn
ScSHUWVVQLwnOPKcPLkcgpldl8U1iHDW8LmIH0PiV00MS5g1844oh5En7nJTxpPARhV+v5uibme2
FxPN+G96zpiMaif4T9tnf1JwrqshFr8soW7dhRkdS7QFQ4k53LHDJAbWr1isMmwqNaB+SzcEZgQJ
bGc7oIchXWFTiB6Fd33dDoi8gnV/VCjaf2cyu9vy5SveyENscMbwPnhwNEdynfy2pMPorD9h5o09
iO0VZVjt6tXHnHFV803Z64x9vEr27Nrwb2cnu0OR2RQcVCZI5WEu4aY9lWHdoFfM0Q6sePfe9uQF
E3bMWHleCDa1pT++aw58UUgLUvDHBIyTJc/Y+LVoXiXz9zzMDm2M1ZShm2rdHohkqUhe840HBYXK
uW3RyIruExE1ByvDaoqyinmpw1wCxsjc+EPFHAZd0eCau2kDI1ItwGftEKSHpEfDFsQYn8wBXe7n
JpwAIxnUYQMZr4q1ZgeWzHpWKzwNsnSadmocugdQnVgRNPPXzFJZwVmalYECQMh9f/jA1KqBJ7kJ
Kq7DrvKTzl79UMN2yAf6RMfoTTdsKAPBaj8WP9wbTyj0Djica+I+F+ngOJfu52H71l1QEqAZTOwN
YUedV2DEgiVOgbxCDGFwfgdEotSA8LkLT+uIIE6VnwIgecDMr42BL+/IbDkt4WGW5CgRzNT3KIAG
PqGS1tM+4XBDCQwGlXOxzOiSg3GfzGOdkBUL1r8NGD9R7HcKszI7oiuPCAZJDpE59ub/p/2crwbO
cVMM27J+qHpPngeQFEjgJkjQ+REDwaKDkziz6sNRbz//SvYRZ7RBkyZCpJrz9o8PH9oCsbIXsdi3
qNuu5HfWjN6E2reQgIynVQE56EmmDLMFVWZouLyv2SFzwsVwLwiueFmXVoQHGWclGimczvzgdeRE
5uC1CdOvNB+vQ6dqYB97byDAiOHmTe8A5fRf7UhMmeZIr9DLVPdhvuvm8AARJz5aUGHwukN3Cy8s
cVJhe1kwiAnj/oEzYBt6B2IK5hac/sCz5kgEhoPGXmMfpyfDb+fRF8XCsgXmQyawcaEjSJZ9zwEi
AQHKQSDovPQ28OfR/RnRWHRDVxKAhRO/9UCHMBtC0uny1qdzaYfvqSV/mEoPdiT3wWKeA6p3Ztq+
mZl30QyexdzWG23iopPifaHtE51nIEvfdMYhJ9pH4sb9ovghMnDmAMTQDUGPyg4reWJ/c3kd/HZv
cb1Mi/1KR3OFbVYFEjcKUyLKQSN3Z0jDPXH+FU6MxZahq8jJCcOSo+3tfs6e8dzV2K+Pc4SxUgPM
x35YstbmdzWH+UkTewfu1Hlk8YsXqqcA6v0N40PjonOXBJcefYqb1T6BK1jUoGYE5g040/TrGW7o
F8HGqotcdAoMu/dZWy9ZVvkSKLNgf2Ltg/HQnWSOi9Ob75t4PfdAJ6xBbi7XBCxbYN7edqZb9slZ
WvzSRnKvPXg5ItYX/8/UBGca/PgbP4ZberYosCXQwH4FEUGRBfCJxFlI5nfshu8chJehwfw3FPd8
Pdr0hpnmUwNfM6qmawfLZjmstzXS56075UBQsq0p1t9JIw33LYYFaw44zsnoODJvr8l0i3T0DHtd
mE8DMc0c+RxM+yU5TYD4pwNggeEofl+RFZ88k39wQlULt7sRhKoVdybcQksOTHxq/Y+c2Iul/Bx0
zRMC68GHwswkdfwtHflriDDH0nbtldMW54P3lLcJ9p47jRj6SourDNzb3e+ApUmWqYAOBlGZ7Nwu
W5Vs6R1mqmhCxn2AmUnfj+eR0mMi+yqbLFA7DJQavM2hveDz3LCELnxZf3jKUTki1XhS/ssAuwgS
6J8l1MChVl27dHzPQwkc0D3NeDM9YloNUwhRINsfmuACa0K5Fil9Vb+4XjL9CRjFvM/WvZoObUh1
Gdtw71AeFxJgB/5q6SBDtpP3EKnlhmiGuouDB5K/I8a8jjAz53Z9CRboeWbS1ANgsC0D9gvAt0Gq
pY83m6P9nx0G3TKAJmdqXuQ2HoNw3jXRI7X9BxwZSiIfnB9V8Hk89QuSqXuKm3+rPKprucJdaR0R
Az9UKXW7VDbnKAIxNjvZLkAfo+gd9uEZs5QDiYbnvotOK0HyeIvbJbc7UE9Kusl7L92KCINhnTwr
6u418WQJADFDgJCPuMW9Crx/A44G4COI9Gi/lzi+LZ27+Op1nnG1ov8YbXvzJw69HAYF3Xbn+dth
m8XdvMq/+RodMSooFPgodOIlUt3A4wcgyeHtwVAFd0CE5wn4c8+/ZniSAh+HVALDBBtNX6j3Tlhc
Elai/Zm08WsUzHsdmlOvvQc/3I4I2nxJzVJE/YaO+T72hnrRAEcVeSB6OTSDK3h7tPSW4LRkOFNA
IdHbz8ZFOW/bToN2K4d030DE7vPzuLzgxjjhtvihjtWh9IrMf26z/NDO4qLXuR71tAMy/LzZaS/4
gkq/MbVOthcvcfsGdjNdZI6p7XcwMYAnH64LDLYzlCHB/Md5yRWKjaqfs4cYOAgsvAqhP1K1VsAW
SzgRXdcxOSYTLRid6yXuPzgmKPEE5xc4QMcmL/gWV6EJYUXjwYmorxMZ7Bp4m/m8q4L/dG4L4vr8
/Nl4/nfjeXsuUCmnEnsTWt0zHPZ2DQOGrtxtntqLQcwWQjjQVHvowKO4xsFX6RaS3WXWgDW9yxjn
r2bMr7YZ3wC1/FtGdokRYgqc+th5vzzFDgsAQ/l6S059j4Gj9usmv3kufova7sy52/82Ob5s9yTU
5Sp0CX3QDkOPagw8wMXfYAuXWY7dPkU/s6VnDezT857hIwRegXS3WKynGDwJOJo9DmHSFkHX3Tky
X0wqH3QX143pL90I7vQY/fudiSCO4Obi4HUJhgMyTPbhGEGDZjG1hz9qr2oIgI4c9J9eDHVHwmpL
2CloxWmiH3Tp73DJYd7XgrAzoHpMHqCj2v06xuOxX6O4fQR6+RdG5xrEISBqC8V5NMQ1Bw6gFrEj
bCqpe14FLqckmnGegYrhus8Fg+xxlecQ2bkTKoOJzlBHg3JQIxywRKIWWFSwj8X3XaWFndJ7hpGo
wFym7aKXuJ+Rzu6jk8AAndv7xEeIaGOQu4W9m/4JGyRQY2IM4kJS54AKfESnK7A1pK7CJgVuOl4b
YISJviP0IppPNTEwvCCdxL8jAvoljqSIjh8h8gdqh6j3LehO0eZwmOUAFCLMwDp3L6bobfTg1cnB
akCWMgLU1svYZSVJz8IL0YvebIh2w//HV3I38biG28YPPH/vYJWya5GMLPsNV7y5uPgz7kDZ75e6
2/pipbSImh8r19oLDOahP+jjikzpr7Zrdisll3TpS28ylZgUQLDmylGQZ/kVKZllgyjayudJgdyh
i0WFO4C7WIQ47Uw/nSharIxA+9Udqd/AXaovWoU9lYTndXozGg5GmrcFD+0fjPZiXAzL3cyjz1Tj
Rt7seIdS+O/Qi3pmuBAyFAJFFqOKTZX94Im+xR6MXyTkSRn2dUA/0wH0taRRqIrSsbRwAMkTXgDU
KqP/Yuy8lmRHrvX8Koy5FnjgjeKQF1VA2fZ2d98g2g2Q8AkkTOKd9BR6MX3FQ0mcCUVQN+Ts6emu
3lUAcq3fmnlNNGqRzNZ4v6jyuaZpYewviHW5cw0kL5bITnrIXyUvjUH5VtfdVcYbOqPcM8fiImqp
CDftNn0Qxv3wkKWfnXjrPHPrXkg8L4T3d5E58VgZae/m19d7r84vb6p+XYT1noO+bwjb+PGkGfFT
JvgZ3z7kGcOU6j4aU7+Gtn0nPfkmrPDdG1/AHszE1uk+Lcxd7eWvAG/veXi7NOXvSuvnpt4Pet2V
/VPkiDc3W3Y2y1AnHsnEezPn5iqykPu11ocS0TfG0E1nnQkm2fZV+kNh0qHxxacX9PbeVBnPqQxR
SpRFgDdTyaFW/6RteZWlDGKNoW/SIRcP4aLT9/5ySZa1ehbCCQ9WdqkwJW8CiNgWSUj/9r3qjDoW
0Phx0zAj9qttJl0xhGevC4n66lQZuwViDVUyFZoid7ZyifptSib4oVlydkBXdezQ7PfatKvYdEq5
KQO1skrI7KxNT26iRsntYjkSsTRtm1kefsyL/7Fqollh3t4Dmw+vti6ott0+1LItd2mgP2bPKhCD
QQYaCxbMZgncjdDZ8ygJPWuMkYnBltfr4o976YKCDoWqkT4t53w0xqOH328LytDujICTG8nwpZi2
uJstqG8CidBYNnAU2Ba4EsiQC1J+TA2ZFSze7aTDh3ASAUhq7TCEyQRVqIVHzBIoExt7H+brld/h
rLIKoiHGdtpPg/9Rctoxa1IhF2TUmyMqhr3JgAebT8TM8VgyvguX8oCuO9RwTtSZWXd2Gd1PHvi1
5x9KUrK2BJnmdKLCrIfjY9iMh87kJUjR64S988M+purvOPvZRwhWEgCJFEN6Zxiwp7qXD/7oXEX9
eOGujKdKiPMqgxgKnOkxUJ8FN8BiY+usbJCdeRO4zQ0/mqw03tMsdcQGqWR/RPj7iWPA3PZrviRr
zXo7W5O7zcMawm/pt15qkvAVHvl4vh279ffIzY+NX93PRbefAn0PVNYkPfr02PGwaSP0AGAtu51n
V1cB0+2F2XyaNW6HcnkVxMocCsSHVPNUKOXC8VjjlIOM7bwtKRqflF/6d3XdAn2lPQGOE0pVVZTx
yuNIhOWRKtlzaCIsGfLhm74i7Hys0RQHVk+WKn/EulwX1bDLPPUw2uajGbbf7qovBxDQGGVSI9Ei
3ZfvGAuxfPmxMdu46933NPQZNzzj5BKRuRmFxCc71T+W8C2kgnOwGVpmgraB2G1Krtw0/EjdumB9
XY92rtEQVGo5kshz2/n5ddF23yt2fUDO8ZP39Ys+G3O7VsGef3mHVO79gm+1l4GETmEgqH6by0GA
hxCsqwOCLEbojrkP0w0OgWk75zMph8X8bqmVQGp0juv6UbqrDZo07iRmtzhK05u2La9twWOO/UVs
plpUu3FcS4SV2W5IpUKHELFdWWzcdjHomCAHuXW5tTaFaj9Uaj+u3NwNNzaf4ipQvnMz5oTHHkcH
PHjuMwEdiP6tcdNxs/jmD9jBkuihQU+Zti9RN1zq4+GP0qIl5lVViSKwaVNSJ2rpiP6XaPoRDUob
OQeos5W4tQJZxVONxoKy18NQLz/s//OhH2yDyrXpvgz9A2Q3i1F5NBAobvNujocLzOlWBvg80pBa
Gie4r4/KDZOOf9gUM+qVeWHwdDEJIPS5JhDR3NBuiFZkMhm6L7T+bFtXXpc78dpMMw8FG2kxe3NQ
8MB1SmMHwbPLJ5PTufLYkjO1T3X31C7VB5MZsEhn7SuKQYgmYbScshtHsrvRHbKZkUdvO/jejiyZ
nZ+mz6v2b1XjfzWEvvZDG1dVczf13btUyB9bAyaS+qNYFGw3tv3YoSqLIy61eB48mjny1Ni4S3uW
dXrjRuNVv9jnorcOjjsGoMtvVEmbu0r7j9RRP0/hJaieRuVGj1/lmN/qUR2bIrguiuLKqyW8TzEf
3Ny66wVIiG1Xe0KPb5Xlvg919rrO0wtG5tfcXIZtYDpnyNKdqQxg5ujb1pNzzOdhibUN0isKazys
4QRotO6d3PyB1doU3rqPGu/Y+xW3DJVNus1kTI40UsUhuwsaMvWwFW1TdzwOnUbibvdv7F9ObHjB
AMolP7oS/skseE5CjGF+qR+K4jIYXtyhGL8RjPdcHIXX3zZliAQdEpJYVzMuA04c8lbhWYqbkiVs
E+As2NpKDKzqLnHuzfwrR0K9cXT/ZmdhHtPZ9ZAtYHNBoDIe4FOwy3pZb3XryKQnyJPr1IU5Uo/S
Dk9qoSf+UuOSlBMXYJtqWMoV1Zlq3jKd3c3VeErb/muC41pK4cYDQl4wKjLhU9mku7xD+2xSTkK8
yRnz1K0Vdr+vJvi8DnAhTwZDlGWX+bFr5+uBr08D1MfgHNPO1wd/4N6UKaIdgV1IpU2GTLoARyqA
1o1GnXUVdbHwhtvZVycnW44rdzx6nD1VaxdTwHSuHb9OFquVMRo5Cn5hxj0jfCha+9tyhjwmlJjT
uzAYQ1NoOMBQxEo+Z3Q78ZzVpeLh1HjlFuxVEHMfPORkBmzkmh2KiGtygPVJEf0gm0q0WKYkH6K3
wfBeA6uCU0ivA07YQJj3US1OtA6yThkVjG6LKheo/YEqtfM8IEQgY5ZnGEN6pdp7MEPAHAkOtMDE
z654l0gwVnZtI8s+cT+J7WLzxALhRotpH5nCIWOXUTyqkEwc4r1+WY29oNfxk5G/en3R6eqRwOWC
Gr/LYlj42qADYCp2WE8dYMxBHYYox0Vpt/1VZk4s3x3inCnwCzxVaXA3OmNw6NPukt19b9uutbMa
/zkqQvOIh0jHq/KJRbVbFjphcT820oxV7RYIwFnrexQRdybaiy1K23JXWMC/1YrYrpUadz9qELlQ
MDD3xmEe/IzHZ/psQ3l2hf/eLQD9oZO/4G2g9LUi0L8qXxBPPZh9dczRio0Wy5CDLiDXyO/CexUY
T2to302B+xIhMPTg+Ie5gJaebQYNO7hW6/o0qeCsa3ou/eKiT790tTtlEdsGj++ut+Bbc/NddfNx
RLLoyOCXnPVbENkmeOOgd3Up2CCIvz4ImpoQmmTMZ7WG7bCcKQlne972UXc1OfaTnwWUJ/TtGzTC
zQTii/VjTpNpMh/LnLmv873ntR0esZQc3WY4GgH04LAeLttk0YonIzdupiZ7znP/Oo0MFnZ1xoh1
Zfe3EQqzrd2j3e/aM8FRKNsqg8dwLbaDK3bmAGzcL9d+01BkWy8fOKSion+mZuIAN3vCLPTQtNxf
UXeefOOqsPtnM2BaGkE3zJKh1fbbFLAqvVs9/UuhT9r2bgOB1gcLrIKK+YTYy90tV2V2RqIoY2z/
z6piWi/Tcw7LN3jtVYiykpU2Y/R38nuP4iXT8V6b3PpCg3FQTn6eWnkDAQzk2U7bKVSfLdBqbNjG
7RJVKFmLVxQZ26qh8qtMqnx5zq3iVysVSK99WIjwB1woTsSAXrWD+ekVg79LzexpbP0r1AEJHzbE
DLNhgcakn8BXwGrTyNvZwRC3K1qwpQrOxvCmJrR/2VSdaajK6VBxtqaY/Y2yTYuprn4hVf3VMfxT
hcgFQ9Crq+2YAprbmZEBLDXkboGQr+sx5JEqCmAFF+JscPx9rVjGsDDmTsPGV7ymF5mB256mMnoi
SnnfR3kyWN5DY1YoeL33YkV3hzj9WLB1B4Z3iIzlyUVXN3t1bHXodtHEDNa6JhR54SsI0Om651ln
B3wst8aagTo0v9LaO7iux7jz1UpILAKrEYuv4nVS7gfYR7CpF/XJqfxYmzy+I1SsvvcwBGHSBsEd
UYHfAwpsiEXjh5kwGQltrq3wobeBhuocSnGAIU6UIpB5XpANZbiByrbYaPFuVlX1xC71LFlDOArh
wN1imwfGXVWFN0U5oXU0H/HyPQCgxvJinbIoltsV7PAbiQ3tl4L8JqwTZsFKkS3wJIRfJmG64LKK
DHs/VZIJ1SH9e2VQWYf5XUl/7xork5Sx/gosTp4uyu8v+bPZwghjeTrHF8AmoCFidNG/ZguyKrNm
JJ9+dzglt/4CsS5lfci79HoZqsc2as99ZK7wUortlNYhQPyxiFU5AtfUJL8GdnDwKPoKHWqxosiE
1Dbrk7G40wZO4DSXAiKts40km5rzEhiwOlr9ytr+NegdZ0/H8N6oOBt8bKw4z46S8bRrx1j6zlZQ
nrBBfZjjrBvLZHLXlzk1A5j0JT/Upba5GWz7zMr25JktxC4mTgxDYhutqMbb6R339d1MOLgx8e2N
cMZDgRVyPxXpk/CDU9ox70b5dTcS4OWO04GH2fNQAekH+jRAJ0vHTi4Aup1ngF1oCmdjPrtIoVg/
47ZzoRb4i0V5HAoNIRuBNnkSGr9t9E1RhInh9eemZ2X1yo3bGwkeEhsoRBwNsmwRCWG+KaNw2hsO
CWim7u90p+FzGSajRR9QVO/9iIMiqtuH0VgMxL3Fuck10kHexy43Iy77udpYch4RsubPDFVbSznJ
ZOk3i5kMlSC3vRPhMpmkoY/I5DC9wZXTEICrw5tR6tUwsV1RP1jamblt7XtaMA9G7n9pSxynHi6I
sPItbOzMrMDfLZ/9ah+GPda7kduflblbrD19jogBoFvjkZuSDvG4K8tTtwQ3sGYJ5rgYIyxh9dav
RTYJyQVl4hYcf2bHYL1KPWwiBBNxmi8tDP/cbfMyrZKoi1gHfYMZoUhPHlTniHA0Vla4EymEnuuT
yJs/1tQVcWwNzIpOCGxsL+6nv3CAuAps05q4olYuG9vtMbiK9oFEYzTBxMkDDzvhnCiHW2XEOLOo
jd9Lf6tL96aj4W1vpOEDTkiOogrFgzmi/Cm69TuTuJ9E2j/1RhluEaWCzWU5W8gk7lPPu0H/vS9y
wemGBAlQZ9i7JYftqFgXBMlMjZrYx2v93NrRT4csZjvW1nWb1wcn8/h12oRI503u8dgIeurfvHsf
pHDblqzrgTvC9udP2JO+3Cl4VJ37aNfBc8RMu7EZFRy3P/iTextc6EE2moe5qN4iw3rSgfMZlZ7G
a5OeV1xMbODybZwxBfjdchcsdK8VtgRum+a7AVcw2HSu8Y8tNeMWT3ZKl4u4C3JgzLT45S/8WhdV
Eda+eGnbLzvitUzr1fHqX5kCIl/TNk+yFPV66O7M2R83rp1+MpevGztIh31La/qGDjS+1r+hHyB8
KH+z3HQbDuEBkszdR6kPNrFacwyyxiQq51dhOM+z1KcqrUF67YfAbfmwTcbjnnVHDzyGFt+/HVyw
UIkoJ0pX8Heg4HH56VH+NmuBBMcyOQTMV6KcJDZPDkxbGdTcW9kurQBW7e6BxZchOArOMy6JAv1o
mk/XoXCu3Dk6WAvLgh3cpa4B+O7zM8o8YQw6F8jNMH3Ggh2RIdM6GE12jGZ5mxE6AhyWJo1exy9w
kuIKS1F7joboW5hlh5uzRC+/3CC92tPhZGHEMkioK3MMwKgAayP9NbmI43AhrFsl+tduHN6l0NcE
LFN+1BfNLrA7QDFTfNtZO+xKhykKlnM2zTMN4Cox/TbcukRm2zVyZATjLETNyokimXNV8UB7Mu/z
LJKaMD6ir0TcNT0kgZtPGzH1xnbIiNmW6bJbETNjBoFjNpDb83zHjJMacJhqZMPS8ssUjrrALyxf
+NPpvQUfcpqrLBw+MxuxUBS2/LSAWnKRc2xMqMKlb16xiB1MC5GCIaekq+v3bPQVEzPDQFkskG+G
uXdTX5AWWVLOpQW3g2TpMqwmu87r6MkhQhY+zWOLxZWJ+c8wd6AMYkvFGGKeMhi2Rg/lZsocmi1D
bgWpogO8Nabeeh76g0G43E9lH3zNuipjYDue+gHIqrYXrJje7KHOCutw17R1kVil+HQI5dkaKQHv
flvIfdNSQ7Xo5VOy9+0AEJ9C073yfZd1Pi0dguD4PCSJnh9WSAzbYq6IdV3ndyAzFwYIQ15jzFe1
Xy6xQH7Pg1/MW1WFEn0tki7wnkNncECKNI2+7CIPoQqH7JlrCwFHZOjtGDTJ6nCGGBJJStDTKFaV
cLzFBHFnGLfUwf+42nfO5chy58mF40sim3NdMR7aWiA/6MFBYDi7HQUA5ZYDrr7nKJtjq+zuZWHp
bdF79CQWgvACcMqXoXQfPDxYN4HtNr+o5gm3RsQAbc5ddtNUmsaszhp3gaQankuzx5fiPkElg4Is
nCtz5Rmxcvt7lDbdLnXaJTb9qeYXZAbqBq6QJStmHkdeVpxQ56HcJndz2lDOgwCkovhgWMU1gZXB
k5962Y8FX/dARCvX9TIs0a5fHfuQNmMeO3MPNtvgRJAtvipP2CO9PKa3axTiqbElICHMx+7QVc50
TyksqwvXUQLq/cNxOyReuGJOGfJPLpX52ILC32XK07s0Ve0h1S1KWqt2dmvvfrgK7WSfg/Dhxvmi
2E2jLUMlMM5Q6bZfc8346Lq6MVf39VrqLeoHdNW0ztAPuczZ71VQGd/jMC1o6t0+PPte0ceMuv1b
C5B3qFt3isOMPkloytF5AfhVTBkC0YmlUnnGBm7d5WM13KigDD9c7QS806tEK2EYxRMpIfXrkrv1
lcA3zZxRG2hujGxI8hq19mZw8stTh9N7T5Lacmi5/q+5JNiteNQw9AS0YDowH3XLh6IHy6D9sg/g
qDp9veYuNwLiRmazHj2X9vOT19jp9bgiLa+ci+pEZhdltyoPFnVRSeWV8x5hBvKafArtxHF876dd
EBSIFg3wZHozMYpTR0/KKOIm6/1zMIAFrGWp32arh+H2GVPcCNu+XjQ5En0xIy9vMlYDaVlvPapL
oKgIP6ljDse679ErCB9vbMjEaZp2eDcUQPFpHtoHp0JisDTW5b3L9QN/Ms7msHaIOWnCqZHtESON
AMx1uKtntv/DXHf+vux5O6vKb75GS3mf4VTPu5Jmyr1as+mpAcO59UNOZ96y9JHzu7mG/+AB3vcY
XIeBFQgWJBnJ876RFy67WKjqlbZxschF+VXYmNFZ5hk5nMMgiAfIqt0kovCYichMiJtkz0J4GEdy
UldlMWLeXyd1Sue6vFZSLr+nCkinNnCxo3qpbgOFDyIdmuHs17Q4db4IqYmxlls+NOPkGK6ByqML
bpwM7U6EOSFxRGkxt9Q4nkF7z1oXCmvfaj0SnOCdCinWZ1VYjLjgI3Eui/UWaTJ8OgPs0W5Nemum
kMdA48xnEr+B2iceL+lqWnsrs1t0d+y0o5O+IrRDOkliS3dui9nYmQ3ZG30L9etNrrktewzuZtWZ
nJde+OLwST2OS+7BfVu8a24KfYbRfYvBfLymbT7dl7ipdjicckrBu/Rk8QTHeFoMOzPVVlLYKUsK
PvDrrIvGOxcfdjIEs3WwnIrmTyHFkZCqCtfYInbM93o/llnz0qQhbACi0F3T587RlUNxOxcp1/ZF
yllhFCGtx+GOd1K2hWFpk3G1gz2xDynNH/B0w7x8ywuvN5equxqyLNjgQ/RjKtKjc1Rxv9YpMcLW
AGJNkWhxPUNvEpq4FCyjjnKveum5e+TH8mB4AImV0mNczj7iBOGZN+wjKzphj+LXIqjxMVRi56JU
wQ5ftLdIy+9D4faPo1UsR/hw2AeU9mlM4BeyWQzGMVNSX20nS6Lmr+BvEhxzHG4jeuhxt6wB/sCg
rKH75zFCG2NWmOITuFp559VZg/txLKrrJkSMyVVaxVaeFh8ybeRDQZPlHj/mbBYxZOJcE67Ao6b7
qsAaNnOq+2PbOdFRu9JLiDmadAnA1daYodK6AtQWZnrXG6K7FtPijFxHU72fyF1Pt2Nq0Kak8B6n
ULu5fln8ynswOESKxJh7b+TXNNnfRwAKHPrmZIP0UbaOxcr1+19DmJZR3KQBRuMim0zqrsrBvsma
FAe9ZKoD0reCKbGGMdTgsxMjfUj5m8+qVQqFxKlnQMh47j6sbdSEh6AtjGgTdqN8JMylfMNZbM3H
1GnqfMdFGiEttYMquEKEUBovE6ow98YxSMC4p5ywxki40nR/K7zKqSskAnxOJ+JkesZPdy1GJGX9
7PWoNJhokqaDjfoaqSPLELlEPSdaXiwTyQezt1wsSXPw3Hpj7SW5rovsJJwKDCQIL0GSQ+fM/i7D
S8DTBufVc2nl2Ufa1f2YeHMZPRCJhehMdx4qMaUuZkRksGu0rR36I9mb2CP9TcEVLjdO3z0Sx8o0
WTehLrZiLNHnsdYsmPBNuepNr7Kmh+vVajZ+pjqbfUQBg5vfBGMJFF1S5dQ+Zuul5oro5DK8DjOr
BF7NQvsNt3QTt6oJk9UseW9NBAddMtW97ICEJjEeM3cQ6xZ3CClSs42dMEF9TTxHuLR8oIwzlbPr
C8H3Ehs52mceLF23XdMu+87qgH90Qo6GOBx5pu5LKS/fREsmGKm9NP0V/VljG8/VZTYyikGGj6R3
zE8O2+rTsjRczIWv6M5tO706myl3O9j9Ooc+L/g/HgXegmRqyEg92s2IUyitqgeLNDCUgEXikrLE
IruMF0FW5gInGSGutWNbz2Z2NNKorU4B8wJqosXHzDCFGHBvc66SSyqI41b7TM0ekWaOPX+ZwbKK
5L8R9csjrjPxbPlpHFaYEcpPGTy6jGI5zvSBUu5MhbGLf88gNiDtLwu5t9abvCIfiYiLAnwhQJYO
5IT5MWrq47SWiG69rYAD8+iarFPYOjyy/wjR+4+v5b9nP+1dSzpW2wx//0/+/MX70YssV3/6499v
u5/mUfU/P+r6o/vPy7f+n//073/8I9/5z58cf6iPP/wh4UhT+n786fXDzzBW6h+vye9w+S//f7/4
l59//JQn3f387bePb07TWAyqF1/qt39+6fj9t99szzYpBPiPf32Ff3755qPmO+8++o//+T8+P/4f
3/TzMai//WY47l9B00OKt2CIItrniKebf/7rS+FfL+mv1ElFAbHplkvIZENZVM63+X81bQBkYDbT
971LQOhvfxla2k34WvhXhx/lRSilOd58Ojp/+9+/4B8+hv/7sfylIfegFY0a/vab9adAwEt9C6/t
03ViclWFf+4GXAgAZGbSDOUJKpHv7EzYrX6H5d2KrbkL7RgAMLIO5iGI/+Wt+udv8odXvoRo/td1
cnlz/X/UJIWX6oXLX9Wx/pxGh9RV847xyt4tGQab8jQd3M26be/sQ7H/N6/1p07Vy2sFru+RieT5
PslPfwr0XCkFIzMbC5w+ZYdmNx2svbEvNnny717pEjf4h78UXZbMtGFEA66PU+kSVfcvIZgIKOYS
su13jvNjfVKHeZcf7EPwb+JjfetPoZTUkhCRRAPKpR/20kv7p9j4Ml0DgRQX1Wo/BT82d/bLFMnu
1mUtAVculaGOJOmmL61Teu8WjiMi74DJapveow0V3eqcdUv7e9ARyrN2CuPW0ubiZnTN5ZdBnJ2H
zVQx+USYc1mLUnz+fobvEDWuPV5IVusw41a+GS2tHjpyNB5q5hRasWWb7VRY1ZiHVHTTh2O2l14w
/Yxr3hwhYSy8cjmiXBhS8Wl0pHbmQ9cfvMoAlMz6sapjU6fyraQf88kLcQxZRjogtc1y95gFg3WA
FLbqs33RNnm5lo+9RQI11VFloiYYq5DtGeXbEl6b1RTu17HrEmah5oQYvIknBlv8OSRb0DRbYsym
0GXkxCn7Kb83/SHkEW9GVzxw+R+HfxcyKj0zQJbkbtWsy1DqNsWBA87NDRy1voqGi6ZYFf5eUhnw
ASNrHuweY5IR8DdarDQ/aYUsh0wY9iG3aoZ9SH3Sp8EawMGjWWeDRdjvUdpP+xKpyM5ExMCkXk/j
xWON4L3txUEsQ7CD4Ov2ndcGr7W2OLyiGdv/1l6s/hAG2rmzSa8Go5z8l9lU6Vvg6S7h5H92ZDrs
eiDshkRrUguHqJmx29S9/xWFNcLYiJPJbkAPzElzF64hAot60U9jhml3WKT8ZhDpLv7lbLhhLklv
7ZVYKEJwCJLLJME1cSvr8BTN2ZxtybsD71ucAj1z3cliRvqb2cd5Lcf7SDn2OUB+/tiulfkRVG77
AiGC6BXJrr4fqlbeusFQWOh5a4dVwzVXh181nKctsQvoVmjqOPsNqXWVMqpdaTRIISNPBjhmVe23
8VqgTT5Gq5zeeiXFrXQowtpmjGqIAqKuvsmJEmeaom48TofQO8yBY3yYxGsYpDyMw9WgZ8bj1Inq
iAM2qtatSTMrE8qI2hqFMeXZRYD0I8gb80yIMLuFO0xs1EvAGNlPBhlXNjKLDSNdsw9bVATwo9lE
bJ8L/Oy1dcSiOGdj+EJCq38/4sDeZatTvBHVZLyMXdC9XmSEYOZEz5IF0/mHBR1ySRDYrN5dy1Pj
0WbcflOe312hksGGVqxkW1o+MR+BUSzP5BOSyyJta7TiubmMMZ41NRH6X7dlDBqi9H2ditJM0sbD
AtODgpPbsozDaweD/G2h40bbl0YoMzXlz2Mg7WOdtvazt6AyxsysCPed2nZfIXvf9XklSNOpMu/c
qWb9HLhpAFctCzZFlGgedGCHj9gol5sqCNGVKfIYA7tcb2lC6c59ngdqz4IAqlA2QYZl1BHyd6ul
EJMMQ+0bZ92GqII6S/BkUk4h+mPuTNLbe324yLhq6ukgccBcE7PTUK46hfU7nXKRs7fHMI8QKlc0
zrpZJZfL4kDyQJaVyGW7INJXTKzqwcgrAHFfeTTfT8OgsKWI9BfGPP17lxuRB1aGLiVBsOV4W7aX
8j6QffeDzSFtcUaE84nm1/G02JWRowodUQeU7TLyPMrr/npdsbFRIqH2fVrg7a7nEpBZhtG3wYKp
ULrwIN4QSGPiHVvt6MVppgHLi3Csh9m9QBt9GFVXtjsZR1QsaF9CUbVbrA/GQboelEnjA49trVZE
B3JDsC00YjopMifOzWCnh9LXLDpLDfc6pgiClBVIIDRPis/OioK7gt5CsQk8mxS4MSJTecMQaVyk
IuutmWsEiKxBiGZduRMYKk/mIAioAnxDntYGIINtHmT7svQR7vIC6QFHOMP7jKR9F7Wm9d17Tsgz
MMPU4Vjt1ey42cMiivCxsrvQ3kDIR7dOQcmKIGDxm0wY80jKozgRc0U4gL/KB0Qywxf0fPELvAnD
AIOqjIgd2Yh8NPbmss6vdiRvq9ZqD3NLiQZDeXp2pOwemQnIr2mBETKh13vZ+/D5aGzjeSr6g85c
+y7ITbWzkSRhkc1XGJRA+0+TFt6JONblu8KBRdE6fm32JGMvYdk6BNx2dJNHBuO3z5VzEt3sHlN+
Q6R0kJ6/C7SK56yZsH24nkmo82JhvSr7jnIhS2NG4RRVWnZXwKSM74gmM6RILR9MyyPqRNRkg7Et
WDdB6qmfaGDdcBoz21nrIG8VlNv9oP3sLmS8QXcCwZl5cj7IwskPrkBeHTVIpTaCNk5zS5FjIWJ2
VGcv7ACH9Fr4SwKY2DyQ1o4hc3UleO04iHtwLW9PyhO2xJVbfNPWa/Vd2Wgi4PPpR/RxwiWsSfaJ
ZmmxbcKAzKes6qyfqssINfQyEq5Y6oD8e4RjmalQ02Spm3354VAdncwP7qkwhi81FzI7ozqddh70
RbsbghKn2BTwKa6RdZPrGdFU2l2MBWOWLddmHumEqM1qt2bCeyo5wMeNoeqUXA5ImhZ0BbeRQeLA
7FWgHYPvZcfKXsPdOBv90+Ah3aqlnJ4EaJVKKmvyWVVNGXsDTmHTz+znuZ80Dgn8vhsM8YynHanC
OdaXFOZsXUf3ZuzH9uCSZbPn+eLd+eZknG1Xl99ZNDffkUs8T0tyzFl0fHLlYkFKEvksT9Cdw7nC
GbS1S1SKS9FDdvhTdxBgIc+Add7OpDKi3ti1BkiJpgtTJoBPAt35PCKi8iLVGKKHKY3cG1JUjRsj
6kOUz5H1sPAYx1Ok0Tv67vgrJUTuUZOpcF/YDs1r9kS4piuRy/l+CXtmwLecc6o0rpoqJDegjhS4
xpDfu8og3lBX6oi25n+xdyZJkiPnkr4KL4AUGGAADFuHzxEe85gbSI6Y5xl3eqfoi/WHyKpmpBfJ
eNW719LckMKqTITDEQazX1U/tb8WeQ4WiDqWRS4Rob1XWDpftEJD7SuDltlMXGTbIZDaMejd7Foy
A3hkW+ESrqBRFjdsNduL2SdgJlHIyQsENJBGdaAkmdk9BCB4b50pcL5YVZ/fDuBajjIQ3dXU1wYw
v3pimITL8zGS6LJ2JqsOokrT3Y1hZqu1qvGhzknRfW9SkSXr3sSgGjKaYNlwohejtfAA+0Y+XZQN
lGFvaFrYPr7TGBcJgJ91rur8oU8tQaJ8dLpvjp5kRyZk8yEVlNN7HfhjpM1qtC66ZkaSVNyaLSyC
8T6GK7ZnFg56bWg7GJolwYYY4NKrMJ3kMYCAs3boEfOva40hykH50G1XYkwEFuvRxb1Q4pZc0bA6
88IpoXxmqEMbOeMfSwHN096RHKnryi4yfit+qqgpTjXgo208EyNwC2Xcgh4o76xxHDMwxWieK8MO
mw0N4cHRdCPBW7lyX8NYtNgmw5lXUyG5G5XMOjKmOsFkFv1DVgj/YjSz5CKfzeAeu0lLqq6GwQMZ
pyLTAGpQ2KN8akAnfaktIkh2E1Y3Wtu4T4Rczctp1s07ar0pT3ch9dxPUaIdss4gywTU4VTlaJ/C
UThc2KNZxS/W+N+aLJyib3XRFD/b38cIv48j/sfNH0zHXno0/sP8IfrS/a//ej99+OOP/DF9kPon
09FtfZlASEmAgcP/H9MHuYwYOH+wO1VcxjLfTR+MT46kcJoD5tKZDFQf5v6f0wehf+Jv0y3+T8eV
giPo35k+nJ1iOacJZdAd6EqaCoUpz+oXsULHVjzqMa87vKS8UM3867sbcvPr5P1+yvCX87htuEox
TZHozUo/L3hcTGtVSBpnBZh43+3avbkc/I/N/oPLvDWB/Xbw//1CxtmBnCOsBk4T22VTGFF+KHOV
PcAbRfhx/Sk9Bpbg2EliQz7KvlGbrh2Ma1+WLCmNrNRD5CTVgzb59mNrykbg1YPuTL1SXnlFO0re
KLQpsMmLcJhTIxm1+9afmetN3TASlrfD/lX2yfgwagJUIVn96GuI7tWy3pJpxog+apeByODxJLLz
Z9Ysbfza5oHE5+Vn9rC8/W22dvPiy8qmSPWrEh3jew2n/rq2qnoxDC9kZY524V1pUNbFPHNi4TPn
OLF2fFxc1uXYoPQqbXBhFHaETxGjJWcAkurmCTh7eY3MHGuc1kz1wtZLe2a2Md4UWAUuM3dGxtYZ
uWIkmKP2SzGGxec4iNOj6LuMMlA5uQ9FFWbfMdiNn2ehIb12sO23djYqfHG1Gz20PkPs3aSF0wl9
W9uwNy0AWWQBZ35fT+qtLyYB86B3DJwmBUs/2BB2ZQcrNdhktIMk3q9L1mNWZgewAyg08bmPY3a4
FZHN+Irfm+F5atrgSx6JEFuUXFIJojIu22SEuzX45ZG+2PZQwDH9ZiQOjjKXGAudrq7pzWbnXsp0
SO80GtvuSKgOO07uBLKr5j6HBI6va1BH5Cf0DCfhXy5mmRHyaOVz2w5AcvPO4XuHDs7xP0lU/WJy
fPXqIMNlkyLxsE8o+6OdgUbWAe+h/XIq5OWsYl7TSe96Sc5rPtcSrMkdwjsssJZHZ9Nz544w6tRp
duf6JW1nda+VbU9wFtWUI7FhrTo77o+RqrMHO83NVxIT/H3BXODpZFeMbwH95VIYTWms6iGDSzcN
tfnZd1LjyK4c01NoJ8xRrKCCoN86CDqFnev7eqyC7wUoUwzy1LFC/c17Qli49OuXeowAW7DBNR5z
p65u2a4AWs1U3HEOIt6+QUOH3Kuj4+yYEMFaQQaLV7aa+AqT0oi/uCJMD7jb4UI1ZnZVT2azF0OV
PkbNnF/RUhLvMsaTFxINdqVrDH+Uxg5dY/9FK0SnnD1bP07V7Deay7ikggqRhRIBjEqlAd+TicVL
bSfqmejrcEjrRtszdpcA01p22ZNrYrqdpgriETb7+yD2ASrPvuE81tZUPbtR1r1qmRtSYUi8V3Dm
lsGNPunJBdNaODlaEMF0YYa7HQqOgU5cwpCMhvJUmV32WCb9fAXRO9nlURdd9lESk9g17aMoK3fT
FAi22BCHn4lfzTchOvJNHCafOylfUE/IbVsY4cJ8Ws0HUUEJmfWTmbXVPnGIPXKw6w1iikl7MZBJ
ea38jA7bboQ5NY2mcwXQSr+eWhd7fYRx/yIbUkkkzKTC4IKzd8BaqPNW2lsVcv2KrSpXFE6H3cGK
6Ij2LBBbt/ysyvWI1iRf+zBrbkrMZvOKZIleH/tGm2C2B0K/A0W5+JvjpL7PlQlLB7FoMjxXgNzx
qhI08qonoB+sSSPr2qarrWRPD4w+XY0SJW5owJqaViBelRP29wncB9LV+PBw/Oqpehxcy5JrOxmC
bz0bG88vydBbZde9Bko3rzM9Z481aY2GEpPx9/XmYBDIxMBO2qERxh0JP3KUIHucS6HNA8Orrm1s
D99CfgtABXN+KyAli3zWSRiyjD8Us84cUTdTUi9aoBEP4B78aCslLGKOpWSpRQ+7ltFQ36eqb+FS
ioCQG2Ru/SkxtBb3lQYsxoZd35JGnFkF+m4SFzUj4Z6DLdrlKm5S83symfFlZaa4ItlEmg85YJ8r
OeBhC5UdvbSWET/yfVqkLtmeriUe2ANAw3qjiwEfUh1aXbvW82B8oKk0uIDqxkS7meEB2JVbPU/D
RPWv5haPYRdEJ1W5+kNTQTRghx3siBFjt06TFg0BjPIW32RylXcCt6fsxx/OpHO+CI1RfZ/LpvqG
6Tjc5j7HIyEMbaF0Bge+77la02QLVHiQ1ramLP2mVDl+0K7U3ENaObyerFBVJzGW4tnA3AU4w4WY
I6eAPpGxwqx12+dKK3dJm8a7BM76c7+M3hxOURcVRP1woztNNRP+9x2WgYTqgxHnNL9DFa0X+7J3
01MNqj7e5PmcPaYToqKHrWrR9bWo3Y2uoT3ljAVQ3jCI3ApH1OZmEtrS/IC3vpHK544kgK9EBA5m
QOR9JV2TfguZdA+bPNMj3mFZk5/Qg1nRMhtU1arqbfNOVzwkKXzsp8bQbV4Bob44VYee41yQVNnX
XJPhQZdT+iTd0kTwXM4zpagf2lKJm2QAt73sS9Jbn3HbDWaX/NpsmvihmbX2qw9TgTPRNAKaL6Nm
E81G+2KGYXQp2nxZpge7BIGidSekrq580QszOzGx7i548vBgKqOxPADVaYyIvTD8g6oxXiMj6V/U
YOL5nfEOEa2bfJz2gVS03JS9zwEXg8x9qZM4Jk+qCI9NLlB/rwtz8P0iTILKy/2w/uYzfB/w6hWj
ywHQN7fdiM8m8pdoasZ8aUsdjcQiXefB3g/M8bLCWh1BoWSQuSTvFvZsraYFF2NF6zHBTbfWHAdT
mVgqP2rZJT+jpQZELIUgvQUIg6R0XF1T2GE1yAll+4LPF1wDRY4QmPxuTJ8dfWkbCZfiERz9YLmX
MhJ/qSXphrK8adMmYJW3EQWYTjsXgSzLtejqhVbQt+1DMTldvYW4m34VS/3JlNpLZc5SipLNlvuT
m07eviYV2084qSdcP9yNpVIFhQLge0TNSpba8ufcu8Dxypzk0NxV4zI44h+SLpskoWKjSW4B743M
CGhhYrf41u1iUwYH8Iwc8o84D4f7oeOc18SzdR9lAu52GzhxhiPJn0ijjlTH2KGQG82g6mKVuwMa
sh0wyvekOYSMmN+qZ4qU100/0UczZvhM12GJHxZ3OzHgvgqCJzZfpLoUkHzs14IVFmVC3TpJsPiq
KzzfniBw9yNdOnG4IwZehVo7JW7eQGrDcPEjSgfmobiDtGhrkJawvGBp2fHfCneqzExurVI039py
nr4P1VTdTFNoUq0AGwAH5bgU96SoWOGq7jrrCzMg+oqycOn58cnpFYc0tmh7sRhH0AhU+S1bqslp
cq+ay/lVLvVBfjJm+9LtfRR+d7Cv9SJoL0cVB18Tv7N7LDQuaw8FMN/KfGif+zSWvWekqv5JP5D2
UFgpz79VyJJgsIYd1qx70oppM13ovHc7Ehi8iODS8LxWhgmJwS7K6MZt3eybhpsEVd/Q5gfYsfw1
4VtzkjlMwe3U4rYkOO+7D2JwWDgmUiKLea5rIJ2R0XzyO5pW2K33kvUoKm5ntscQc9gC3wcydHc+
8xP+ytgKSAWY7fiFEWRpr8d+wEgVBAbbCJxdaQJ2ggNIHz2nNeMEKC5hvLSb9BY57joBijHouDZX
nT51p6IVTLJZ02yG4/j/8BtMusTgOYQ+sG7alEaiK+ADV05Yjldz6KTPvR2396nrNGS0F0sQCZ+d
DMfqSwr3+wESpH+ELZh9ZtMCRCZyLGYUYVljDYqa8Epnins/2o7cUaeFv70fq3rcljM9CJuoyPxN
07HlJp2BHwZtU5shDbZ69aSGjr/cFGRcGPNvOdi0gPxJiqyoBaMkQZ/S8DbuEAax9rTPYag1Lz24
5xtV9do2sasKlh/vbCSW+CavREOgxonQDeeMmRmzOcjqMDauEAYmCrvCxHJXQksQvVG+Dr4xNIeS
7uMlJdLeTlJ30o01FuOrXTscjMN64fLp9txvjGEmnJSIEiRoOjXpd4HliqOzGgTwxAQ3dTzi6efh
wX6HGxzT1UbTW+dkzmF1IjSBKTb1c9Ln2fiWD6IzY5+rxP8SUP+wG4j7sZIgNT5YmjmDI1G8Z1dA
0vQDU8juigMdWZ6p0pCwHMp3ojUrqbouKyHlvtLDn5Uz67dOhFqJo7fvbxFB50NLuujrUIrye0KC
/weCSHTNKSF9dEXd75E3kr1TRdV6HIm+BWXWXGvarHB9lu2u9ytacPzGuTT8lshwEaS7MC6TayPp
pi12ufm6VqXczQXwmXrid9Ylg0sim9zJWJK15RRi9JsKj8VOMci7iDFbhzxx7Osqkdj3/QKjxCA7
4tYR8BnLQt8jY5R7s2jDGrN8wAoizewmLhWcfUTw8d5wo/Z57lje7MCvbo2+i0+aK/q7hqQXPJAp
dbx5GqgOAeQzrdmJikOQZpwXyjmmDUuv7GDvOh01byqEU8HJ6hJTG+00shcnN3CMncWbfUMkud4K
BE044bLSgUFJa6lxwN1FAU4zEUQKogcH5/8qCaxiH88QNsRcYfGliOCyUbIAJjpkR8Jp5U7Vvew2
ZuOIjSWtdD+mLD6YrNvnlCHxFZmR/NBzxGE55Om4cA1y6LXTmjdERSIPNI6+dpnUfEawn8h7pMa1
xNW1i32z/9pxp69Fp5H7kbnejV6zhHAwrrRX0mnL/RQh8UlnGpG2xrwd1mzLEfytunjSdJSDnFzZ
jc1hCGTDGB4Lmqpuu7bMEaNxIsPKFTX2cN+Qu46tqbseBrweMJd6/ALV0D4Mgz4dS54+smFDr9bO
3KkrOYLabcvB38d+P2xiv0HZBL9RrSyUh8fUBbUEPWJEdyUsiZUj+Z7UTU74O3We0yTgd2F078vp
rsV8gNsW9eur0RVTvrWjee7X4BUgbPPrnV32cQ4vlXpL0taNPRA9KR1wIyJ34bhEGB5C6i6eGh6e
dtWnxaCzsqTOaSaScEjqEbq0Ufgjzgp8x8dSi8PTQI8vO1UlLi27pX5BixihrZQW64qFXY2GV8ko
/TE2kyKQkQn2+3pGMwhvfxPqWzJziG0kLjV0d2AHR6LL1b1p1ONXRu2w+BoY6uRb88TBkVyDHsU/
jtSeV4WV7buoFdea9IMv0pjQXx3D/R7wLuLbTjV1ZTGTx0WmTeE1ppp6D8IAV4hDeeJlnQNyR8qi
Q6w3tGhD00dEkK0GCuixmTUfyimpfw6tET5bfkBVSkb8zFZ+CofULqZv9Vigs9aq8e8N0WjbMmWw
FOXDbSUi0//If3TWhmkbDigjwgS2snWJ0eqsDZPWjgzzeghu5UXt6oOxKbf5dbiNvH4Tw+talV7u
xb9scL+54N6PIwXGrd/9QWcXXexY7/xB0HWwdxMwXZHCW4+HdB2uNQ+N+2huyp1995+nkuKjj7iU
p767ms3WrEaCxB5xT4kLH5HKyRN9eb8+Igvc+uOPaJ05yv5yX8+Guk0i5qhWfETGOXDpDsFFthF7
1zTX8WHerosra2t75sUwd55/y7xrP5yEkXv5wT52V9beyrjx/G9ra65Lvg8HG5rvZ2s00x3QF0CM
2q5bC4/z8FrTP8t1cYhX8+OjcVnCtsQ7uQrW3S+N4d9/bR/dyGXM/O5Gzs5AroxW0VXyNGxwq62J
1Fz8elYQnAB7rlMv/ehZ+YtB7vdnxTkbKTMKZQ9hciPBcXjzZbqO1/W+uAz35c66+eBJWXxpv42v
l2vx3uUMZFiWOK/RbWDZ6ug0fEBMB0/QctblPVZsjwqWfI1V3es+mJgbZ7P/X4/JP694/ukEPS6t
KPh07bpfk1XiQmxP1sNp3rd7f6+MYWWvAVDye4EQsao9ja+V5hRrF91/6EX86Ic58weSa/FFOvDx
44O9S2/cbXIc98uvCVk4Y8WQ78OVwPjgjjvLSvHukXKmGhhpxecPL+ctefd9P4vtfFHuq0uClPtg
23mgELJttHXWnHGHxqt3w4W/sTdvX/3f0s/+xzlzHWSjd0/44v39zZl7FxX/2NVf8u8//vG9+McV
ttof72Uy49ef/9Oka35SaLLIZIsR1TR0vqp/mnQtJRYJyeC/WBX+dOjyR5gI6tRUMnDB4L00RP+p
kdmfMPXyVlzULV1i1DT+jkZ2VnBNTkzAKzcEE3QuZaqzVSAPLVwko/05DC7sFNi0mgGMap7vRmvh
Pr27SR+rZVwLNVDxqSzDtJR93tmdajFHwcb+TBmgZ4bm7WTuKt3Z0nTD4BYuR4PG7Kjxo9V1edR/
W3wMWzmGbgm8yJih37S1d78KGnh0ZfTZT2gjTP1vGmJNK3SMbdOynhMG+GDpMRcV9fyCjN0l7gzy
LBKn7u+/e1PG0cvWISg05LF0pHbu/UabS+xZ/eJHM4d+vk4iAgewaOAFgc9o92ldaPVKmJZZs2vC
32bOufXZkk51yhtGnfukb+dNIEINBmfssJOenfFZyzV8KYuFrk8m51FZcQIYYrHYZZzQn5s33x31
GHjw2BuODW0PmtutbG1q4vVYKxB3/Zt9r6r1Xqwdmkct4tdJT50ovQEGiXqMfzH1XjSQLpZARv59
dyBjZr+UNAKAayR6sp78WmzmX57CEnuhuRgNNQbDr92o0+ywzEJxEA3qSeiBb/BFlAEg8kmGt01l
t/YK/EJOnnnShxU9186h0VBfSBMtvseeH+Sa8lT9wnTZQteLQXJ+80rOb75J6CB4KNmgUlPG/po9
JWe38NS2tZjYjhdkofwysffJ0D0VQQjVZDSYsWmc+680Y7FtGgqCxsppHYU614f6Y+1Cuqpc5otb
P1+ozrNm9gybA7WusECfCl3V/MLktGY0WpW/hFOi3Yoss79hC22Mg2bq0RUF7YufU28BlC664VUP
kCVazcPEq88I5qvIIuFV5dR6RtZ8mYB/IMVel/mD7frtQ9UUI4neuI/xBpJTA5vBUG2Fh8T0zDrp
T/FsyqvRJjG3okAEPJgCULGp6ml6QPo2vnXKiG5FIMd1X1j1k0HV+K6vyvme6wJhM/zMbCjGTEb4
Coil7P3nCD6VKTkh3QnJ0d4WQw6tTUultcNkTCNEHU0V7d0jt7JVSPzQ8RjyXWhtUD41Vi3paIDZ
DUGq9vvnOG6SH/MYx/qKGluqdhnPNKcw7uRPd8aZtCmoyLp0ouqbKfPqWYYy3km4aydaiJkUF6jW
F5buPCVUMxbUK1gk3RgIHcJgBGyD6xx+O3k7ws79KeB3yr+qaiRNeHvxQ0YxilwHSH2ncGzHq35g
XlVHiGKkrFBaNpUVWT/KmBJUExYQYy1HQTkmVZu4+oQJiLYH/gwIlNmOWpDFU+7LesMJMspvI5CY
TP/ntN0J0YffhpzADEvaTIYti33ny4jeetNOTvmZwRWj4CbAXrWvVWpdtbGW3bhyNB54BEo2k2YV
viR1V9/EljE824OJ87vT2vwhKS15P/dNASF90C9xIVD0OgbtdHRLNTfrcQZ348k5tw8ZOvIrPrcZ
kPFi3yWYx7PpOQZdhOtRG+sddJ8y9+ZRFey96Gfx+VcYZq4pOilOMaOnPSDW7ELXaVKaw2Y8WYMD
lF6T5bDBmZN+Kf2lhKdOZno7itZ9DiIFNL3zC92rxehzyAjhxnZl2Nxg8cDXlubBrs5jZiOBMDjF
xvJCahR7Gqk9LwA+s/lMOG6ZkAv/JdWm4dgzltw3gcbjkzWYiGQASCzhaNVDdyuDI1D/iRTS4mic
tULsyyCdv2tB4XrDkNcvo10Xj4G5NFUBWIaZsHgk3Te7JG8Hi3qQYbyiV6PlPMmc8Kp8M1niX9N2
svXh2tKcyEQQN2a3+DKpp7If8sJeAsei8Ne8P9koLV7OwnaqvbP4Oyv00stw8Xya+bwoGPhADYa/
9wVf80XSxd1Vi/i60qxW+1YNgoRErmHdhfWVgsKKbiplaGvfrNJ7xfr8rZ616q5YLKmMs2YISg7Y
44kgLSNx+V0u/tWB8OU1CjXjibhQ5n3QJiGIfzyvFsyVQ50O05HPbHxv3dDc2BIjm9cujtn4zTw7
UIyzy+YGkntQ14wM5sVpGy6e29Txq23C3OBZLI7cYPHmyjIJ7jOyApQstSVGVE0qjLzF4uk1Bgt3
b7Jk5bmAeWB3gWkbsXlaZYsnuHlzB/tVf6wWxzBmE3efvdmIWa2wFPuLu1gxKfdiTXYIkmWO+xiZ
d4s1n+Ly2neX9smmdJ+YzjNtsEGGwF9PmsXRHKtp2k3YYjCIYX5WMfpcAxF18MzI7dj3m93SKDZO
3bFb7NNmPYXQE2jFxBGKvXpME5zWkCByemzfHNi9ZU4/EWL8l5mQ2Ml682o78wzKVV8s3I079Af4
2Zhd4zF7Jl6Az7s2Wci8dsxBVWDKjdx1RNEpxKLFIo5/Gbd4uRjHrd7vGGYwhlq3rVVbO/ieuMyB
fvWcv4YGH2CoKUmA/M2V7iwG9f+8+/rLIdPEjWXzH/hxNpLwsmt5tw3qwzhDbFc/od3C73dX1vg5
zh3v72/3/9+0y7FEuGye/71d7vSlXU4FRdMUy6ngvkt/OxP8+uN/nAmsxedGO63L5nAx1S1fxh9n
Akt9wqPKWcEQtqkrknj/PBYIZ/lnkm0sfi5HKIfv+M9jgSE/MWuynGWry1mDo+/fORaY1tnjIi0u
bVu2qzgccD5xz+YsvmlE8IAFVVHL8v9QcjoIjshXkbxtbRktNOUxsoJno3HqFjypHVrHlAWKXz2p
Srs5Mq/ssmMGxzF9lVrJe5NJMpLdRiVmo93ogGnCrxPqrvxiWL1hfe6IObicwIE9DVs8C7pB23Mc
tOJGJqSblp7QrBo/Fw70io0sfNGTUrAaa5OQ7yFNEuLZwuXqDNkG/4RT3HSZ3w27KWhEttGtHiBp
yFi181gEMOjj/q/diyS1B/dB8UMal2ybCX3RTQ01UHerEHQrZclI/qw4YG5XvV70/kVm8x29ir7U
QloNWhLAqKtluokzUwVHFDYNdbySgQNnK2w+B5Upodi3vnwc6H/styodeJEO0+AWl2VOi7RbxlZ6
E7GlG2+cXiKeIVsyaNczu+m8Mcu7Y8K2ni1/xZgdzrtZ2/VIErcFzEUsbyRsnkkApHTjBnIfGamZ
PhUqKtyLsRANJQiuYURPtphmOrmSsHU3eko99U3cYH9rkHgSfqxG9ozdByzLFD06UTNseDnXFQwv
Qdx4yLupvZV52sujGkFAE3AJks4zYDza+0yl6XwNDqNkBico1NgNuHv1Y4Wxd2m+KIdiK3OSKZ7M
4Ehj2a86Xtp9RUwalAwloMns1O5xUMr0pI9VJNErYnV6zA+TzBYNpTIJexvLCJltL3Gqad4HwLrJ
VEdFzdki4N3Xr21+1ebVEIouxU6TSH2n524IDd8mvkzH3Kz0uykl0HfVxZlGtQy9i/dTQUr8UHZ5
3D6aGgV0W4Qpsi5S1tz5AdgrOF72WtMhl03jfp360R083dZwGkHQB1IrDVsjYkDhrLO22LD2hwp9
GZ5R5I7+deDgPDxm5OBaT5C0p8dYNUlNt1+hkerx2TaukqrKjA2enfAUpBLEuRPzPsnzPKOGVQZa
+6K3TXRtkPHD6AWv7FuYNmBsperLnzEcl5rWg8zM1o07WtUuFJWD41WL4dDqWdk6NLJzxFkZQxbi
pipqOZ8MNnDppsMTMYH7hnSxKfx0kexnng9o3gM2pCFHTR0jx0nWQTtb6pDCKVny35AFKRrM6pu+
UgU1R6U2zT8qydd1X86uGi7aTrnlEgL3xys8kiCaqzQrUs8sx0jbRlnd39FlPUAOhYqG7u+4WoCV
tTXrnVZHY8hBg3o/D/ERoKCqY50R4TxA3aywpGY3g1a1kKP0iBLZIIvdrzW0DJ4Vs6Vn+CmI6P1h
XovBxdQ04ha6j3mpWZ5Xlc7DvLeTKBXuujIGvW9Xumnn/YWKW6L37AYCGI9Kg7xWE+Nk59kFoO8K
4PN+89QubKgGe3se/xjG2MIIJcewo98MSh6xDOylniSQB4OvmGudOVKfkg5DhyLTRxgb0pBQBasU
1XSUZSDcODsgr/D1TSOurBtMRE6zmYKOdH02WFWza/PQDC/LOYfK2GWhW69zIx23vWgHgLZBhFak
KH8veFAhrq8Mex4MDABWR5cXrLxgbYo2KGjW0FLjLrcq92dWG4Ozx7bYQ+nSAtrUDCydDb6+KoEZ
UKadQzSlHXx2VzoGPx2HpPBkk9iPow/Begfv1G43oUih2afWoDV7wzR8tUnAGFHW4tQCW+UEQwbH
k6SXox4pljeTCNCEK5KYAJiu09xgo+c/9N1g349RNj/0thHEO6tI8mIf0Mrr31th+920J5rOho72
3Ta0cDnmMSfalSGKjKhmO3Y0y+AyYPXvUifbIAe3gD59Uib7uU5z7cKWeYxBzHDmCmGTdYIOghY+
n/D14dGEUY4CVY4gSiqpdwMdaS7dDJVqmx6jKtG6mwY/tbgoQTp2TzgUq+qQk/mSF7pWGwTQGrcG
lWSWQ3838BPat+HsR6Hn+7WToj/PU/5Q5G0AJVbhGqZoum2mDau5rD3CloPJb/Ocx49hneXtY0Vo
FBIbdGTqTiPRDVdh01GjlbYsE0SSCUdetq05PovR4ejYtA6llo4zdQ85PqNgk6hkNI6Jo2bDGzHf
+fu8tCfdgx5ViI1D5w9BwOMwcvpAD555sLIkw303psXkbpVPB59HfiditwyHjcMm46fwpOcVZ+eh
Lot+U/cufHHp61RiJ4iU+F2mQd4IHx4KAxCBrlmNuZPs/v+2sp1+USAYTv6nbeXNjzr/kn0F9vfb
dtJ6+2N/bCcN9xMJDDZpAB9MwxbLtP/PJIb4xKzVNB2p0ySMzfL/7CbZggreh4ufkn0e1DOHOeWf
u0n3k1RkM1w8Z9JUrk124u9gIJYp8rsRLEkMfjBQtfylAkqFXASSd2cPN5lRg0PnRfPtzJtnHTiT
qJlljSCjVJICfdefsDITAiA5pfzNuxv2L+bOf6VQmDpxFDANCxfHYt/9++U7v4OxEpFi9oYNpOLQ
oyTogqOvJ7fNJcxJpsDp6UNV70xgY/77/qrSOLsq8+imZPfwQqfqnbm3D0hfW7k10F4+0n3f4h+/
3V9Lmuz52awD7yBtena2i/MaKkQobuPLbuOsAQFeBvvQi9eU5qyzk30THdhcXZsejdnbj+7umbgl
3bNrn323srabtu0cBnJ0Yeh19Ayz6PTBF7j8/O8+HxqIxUNIHEhXPKy4EX7/AkVnasQKxK1/Etts
X3l0ha2adXz3S4/98HYu38xfLofdFNFSKvSXs9upGV3o6lyu2qgd/rQv1h6IwlW3K07uHUriluYZ
LzuJHeFdr30cd9l1tg228ytg5t1/A2Vydod5bi2bUjN7ObUrlwf4908/zQOhjAQ4e/az+aJl2+42
3aobrI7Mt6NX62n+XFdAgD7QTc6UoberIpsrHTXL/SVPvf+dTYQUQBuxfyZdd41UwGQersA45Pep
mK/Zl/1a4/+tCv7XTwlHH4kIZciQLExnn5IUMAeInlAP0M1l54Q00Krw9YMnadFe3n+1oFr4VWHy
BBrGWOJBv9/LwvVFYNpcpV5vKV/R/FfqxnawPkdvWMeTcTfSG+yFG8TR5IMb+i8/4LtLLzrVu0Ww
byOaBvzlA7r9vNEZxeMgsp3tB5/wbNnhe+MRUcrmxMd6h2P798u0bM+MjqPniha0o6I+Zp+gtLs7
EM/p8SMgzV8dJ2dXW56idx8KK1blVC5XAzG1Hi/ZeCzXM3fhPgPs+X+F9ZHMRnR+LZUQlrmMLd5d
z8L8rkKH68WHaD/e08HuNdg1+rv/BtbnX97Jd9c6u5N9hpmbew1k4hBAPVjFW7VuNxMFw6t695Fs
+K8eTLrZWXAcKdCJz4TYxM6UVS0hvMjR/HWDfE8iuir3Lf/Z5V1cXnzwnJy9k9+eE5YVoaSDvdc2
zwY8ker02cVYuQIrfluM0ytjfZwnTnhZaDPmqpak3kwFg4j2bWh8tKL/dXVhhiUFGdBlVTfPtWAC
4iOl8C1w/A2++JVl3Qn/umLTv4W5shvoULNJJ1SrMDxRnumv5P6jGy4++hHOboA9Z0U8jvwIxq7B
Jjpf+dPG3Da7cP1t+FY9yOIaEYHqgHW0Vt4HN/9surbcfD6+hY6v7OV39WxvUJtlDTB6pOdrzaBl
fCy3xc7BEDI+Zc2adqEr2l7L3UdGlMVScL76vb+sdfaQ0e4GcsGlCWK57HhZuPqql+MXJJ+9XOtb
tNDnpUDgILfFId+UV9k2uZmfaOuMovXj/+buvJJjV84tPSIo4M0rgLIserNJviC2IeG9x5x6FD2x
/sCtc08Ruy5Lp+9Td4RCoZB0mJVAZiLzz7W+1WzOqXSkeU1frMb8HtOgjKbKBqP+82xW1TqDZMNl
MwXyZzAWs2Cts/Nn86d8oJK1Ls8N+nmN/arBxUaCyDlKLS0Ngq3cZb/azSxX61243f+JFOD04/67
e4vFqsOqZaoljxsDcuYIWXQD2v4yqfCvnhlP5x7kYqnKexW1aUe/RpZhcYUg0g3uO5vD7SZfi9/q
c8/xxNL46cUtln3ow1KC1nZeGgkbhXj2c3KKq24DA/1c105P078f4mKawpcSjcqna6wU780h3Brb
cI85bOdtJye5irblfXqfOd6Zduc/+8dI0RDGsAOcQXqLqRKX+CtTTMLYbIhg5nz7ABPip5AGyPez
imiLyiK7zbz5+kWeHDFHrS62Jy147iyi1mNTXQqIRZdrHA6joeGD7eLY/bqx2YX/ZR8XO5KauAyt
S+lj7yAOm9YANyQtWqurYTuPneS7srLeo628Hobv+U5ZJXfiGgAY5N5tfwhf2utyh6m7sJuzX0Pp
9E+DbU/NFnnIB6Hu6DufWNlYpR6Lc4SylFTRLdkUK99J11AzzuzLzra1mKbIKsKO6BCM5ISfbor1
rLxsIbWtuYZdm6uvH7p8cjwznv7q2WKqQtWQdDLucVGRme2o8TcJMm3+Uhc3VrXFZRlfWSXOPMA6
22RNFAtHHVSCoQ3oh3VkNWI+iTH5jC4JZ4j3vv51J8cfiYpUEWZ4w8ePP3rsOjaYIBe9Zyu8s9Tr
PHlN+oevWzg5r45aWExnRWBf59NCA6C38Nbc4Kwy8aFBdlRiDakev27tXH8W31kFr5IeD8KzYDar
tr0USeCKx/ev21ieFj++5X/3aLlzq2vPtzrNe2bw7OvN783v+d3oif2hxoHrrzfzMZeP3kyTJzrU
JuE5xnZmNDsii7lnI3cq2H/dm9Oz4aihxaJAWs9UwZB9IdQj+0Y5uNxoTUF0LoDTHuUUyUbcXFN8
lHPe2VRUJBBnE9qSutC7w5nfcvKz9l+/BfLc5/2BkVFf5SopgK+RXiUk0KyHLfF1SF8AeSLXPrtD
OnWeOXrM6kcp6egxh1aSSuAW5iWxX1FdJhpvC+79miPGxK7/3Hz7+q1yov7cQTOGMJkYdLAfELB0
0gqMllMr3zUCQr5+lur83v74oB09y+XEq5oWQhJNNa65MQgNa3aK+dNMyXciHMq4M6B2gREkr8mO
V0ASnHFdXCXbTr4UuILZUrgjeQTZyHg/dD+Id2aH2um2odtkEY3yjTS42nv4LNSUKW66W1VlA/cf
SOVPfheOerGY0FHrNaOMZIoRkdykK2/XrsnvtLM9IO4zO4DTB4S/21pCV2KzJNkGXzQ7D2hHvXin
Ps1PhnCrQ6O+UN9PdZWbGAwClXO+q/NW9I/3RRGWS30Ou4a4mIekLgqEulrPxaTZ5BGKpPV+PSL+
pLzOh5CjFubZdzTWDeIVS6yLz+K+vspvw1XPpvh9fpqV02/zdbZpxzOfl9PT66jJudNHTQZJVAp9
gt7rQPGFyeWvrCvrVV437Bzzb1/37+Taf9TWYvHIBaPOhcx7DpD++95WvW7L7dctzDLsL9/R4lsu
jISWo6l5jg7qPnCSNVNiR+yjW3+cK8i6vCAl8mG69N1z29NzT3JZEq1Jruu4n/+9d9OF+7+Wxjp1
LGV//vvzsdZ+MR5BM316dZUVjbU/NwhN5inxf8ARuKhJ/V3zDp3B4b7bb7VDMP4n58Qzr9JaPOex
5/Y5HGi74txaWBhXlcpW3NlEwSqVfpOU2ziyE3CHm7MVrjPzcBYBHQ/ZcNKDJJ1oez4zC+rTfFRn
fwjk1FXemztF57NwttGTu6S/x+5SfcO1ndGQKzN3GBe4CuhFsRNUq+Z38L4uX1w7uSuSnS485vKw
qa/Pn7tOfpkQ6YsqTgQLzNfnbmsa93jwGJ8zKXcHI3eqxiN3i2BtOKlfz6JzLS3OPHiGPX00jGeU
71sTtrJIFksfkO2tnFnQzzW0WFEzq+2nzjefTQKp5XArYjUQ9TsFuMvXHTo9Wv9+dIt1lcwcCf6F
9RyX77p6k2kPZnz7dQsfAO4/J+N/NbEslkdJScR8UPzeGM1VjHadXbFknzUSnf4I/j0OlusMUQhE
5pgksHXr/Crjk8sNjOUYW283E9zBFJNx4Arv6nmq+vw6vurjYsERyxI+sUDL0a79Pu/D5oOQ9j7b
4Xz3XHH+9PLGfQcWNZTUYHcW4722SJsM4Iax75Od2mlVW/g4ehFNTQ0wvvdWZzcYJwfK320qi82M
4JeyKOe8xWHtbV7H6mm+i9BdeMjT/C91PdvS/m+2nPKsD+SaBW69vlhLq8ZsQqMEVQG5uPxmAvd2
sXVrezYc6gpdebT6eqyeWj+5ctUULkRxRs23zMfrZz/lWVVPsI7R/yMj9qCp/88aWCzQRM1GUSV7
z9gnyPR7EbDRfN3A/AeWA/HvHsDe/9yDqZeAbVhwT5LoMJnSqheukVtH4u1IsMnXTZ08fR23tdil
a3qkKh4KEltBczmAoE8f4Nc5YdfeE5FxgSr/Rs8QGSlPGuabM43j+Fp2lVo89FRux8iAMHCrfe5q
1iZ5UTUSTvJI1uJ1B8FPdmR/hL6DO7v4kZGf8jNHU4fiBlTcd7kuCVKfar14GSq0zUYH7anl37kK
9nNTd6vMKzLiTvX6SVVa/WEs20FaNR5J5yAAp/hWIHrOcAMALhdNrXVkDM43oK7u6SjMI3nQHQzj
oC4SSWnYeRetql6UYRH9KtGr1U6gGf1DUGbDRo8mWXZAmQm5TQw2m76CK4atn/gkPedJpz+TaKK9
T3nfZqu0qNLtKA0iflvPDwhvN/omJ+pGCR4ncnoeRiJRHkKrB4GVRFhJbA2lKtv8qOwvNV9VrlqO
B76bKUb0fYIelJKIIsmEoIh1di0K7fCkgIPLLxHSANRo4NYmNuQhuESyOBykRPc3QiqTNKoOmik4
QTJ0t6bu44oidk71XAIhRWUbmUR42eTZkVwqQQW7HsGcRHYTw1x3IaGM5qof5Opmirr6GXMh6O+Z
/bbLC228j7R8TiMyyuyqF3tC4aOiFX8ppBiITtuQ0mqHhRSXK7Wz/CcfXf+d74O/cLtaES4mn9tY
BBpjukMLJu1xYfQPRTBWm5D4Z8+pQRzdBUUbXmtQwq2bRlNHYt3StnjyNKN9I+EbvIA2qj/AXFTs
wUdGLUjz6DaAG4uWt4oZHLmovwv4Wjh1tp5WXddxIaCE7ZPLWEBilAVwxcA1FuhNY2HQtpOekUWs
4U+C7m8gqIdHDkUoUXJXFwYQ54KOKwhDb3iTRPgNbDVO1e8atFw7MxlmpiCYbg0K5wUP3rvXCdpF
ZjWZ2yihAB9CLZQ3vU7Fn3VBkGyulNZGIYiWJSXidKsE5n031jDt1FDHk2AoNWxwT50u/HzUL5IU
buaqyOps304AFu2aG14iJJLiWRj0aK9DQEnnTNcucwZ/kG6N2kgv+lLTGDWqlD1iMJ/uZxWw7pAi
aL6Igd/z+nJ9y+Vds436gag1RQs5gGe9MMdwDOGtnqbTQWsM6YYZheIsjnRW9iqw7tvUr0glix8a
cnPXaVeW6PoauRNWmIIa1IdWn7xUU65eGUEZPnf6qOzhYhnXIJnhWER+25KbN4zOyJqO0FfJt0qh
WgQx+EJPMFJRXAmS2l0aYs81kq6O0nrUyKoIJiWEddfx9bICA9+hIjbkaxfctwyavq5lYAx2YcLy
awFThLaZivGmNZLyxddF8PChElv3SifW91bVj+6odt2lQGjWodVQoDlWmRWPRlnqAIGmoX/zO8m8
lDttEu0xMwfAJSrmLea+VV35KZeKtdonh6rWR9czkpiYexw+sCVr8ONJzIe9MNIN8un4ZigC76VP
DXUdm4Ox6SO0fmnv1XtpGtGPJvKwrSuB2FE1LtAgImhC4hoGGfnSuQbomzASt9Vi7D5KkwLzBii5
NWtR2Vlg4LAtScnLoGVhAY9sEF/8OMR+LjQRUJZSe4tRUD4EVobXUAjSDopllHIHJptp8VAYJkh4
Qxp/RMyEp6nOg1+KNzUuzOsefEc5KC8jZQSQYHFUXw7+RFB8DdofZAy5gXKHHcsi+3RnEtv5aIWi
vAmaEtJbIhVSya8tUfYHvrIyxUoz3RabWuYGFAd+FOY6YtV6LAbfbrr6LY3li6qpylVr1L9qYpMV
z2LIC5e6EDu6GJHamzslYC+lq64i2XQtvX+cxuQq7dYlMhLL5+QU5GwzAGAaM/yIACCCvvRAeSc6
FEuQiWoYxKCDeXNV66x1pZDzMJr6Xotfe7/cK4QnAt9eJb71JiScPhlIkvFLUIyKaaMwDdtDIs0Y
fCSL0hPoGRRmoS0GqKKk2bGG+j0z90HZX1tZsZpUrrnbxMkn85bhe0h85Rs+pz1ClV0TNCT6GQe+
eZvGJ7ZMDG4LQi8N3HNtApgh8G8K7UoijUYwg7VqvqqhcJkWc/rMVUWWfTAEa7+IrhOlf6i9byLx
iZgpXqX+G1BcB42KmwovqIKdkfrEGL5B+Ua1XfCHn7R+dGQxdYLiJZGl73oar0PA6p581egQji66
dKeTfUD4CFgb347Knwn8HnWIntq81VfEgBMgRpyMr6s/WI42uhWs8hLOoUVwQdLYUIvfi7iw00aL
XFnxOsfDb+UQnnlXgcp1DTOVVvjXfqHPD9apQZW+qrZTTayN4BNz47nV9GOqhm0SzEBxlciBmwZi
N9KdJoMIbLUrX/Z+RR2+LYrIB2sSfppNcRXK0RNFhHBlieoKjQcu4J40DtTRqvBaQxJkLYaNZcbi
zQDsyZX0vsLmweVUBL9MLIzbiqObFFbOUHNXnIgrgEOHVMzvPWIgtUHa9Vl+q4UPuLk2phWRb5ze
FYFK4Di8/tq/aDMYVlENJJ/8Ex2TNlthwm79FfLXTRjIT1qpHsbeXPM1LXhM2R7vvGvI2Y64v42X
jbtCIEJyAGRcTOoN9UFbqaQ1lL513o/X0tji1GbsILJ18lp6q8Ngg2Vgh0fkXarSW1Grd1EpCzwV
ZdsqwA1LYrK3hFWWV4mf/RojUgxJhXeh6Gl7mKf37P12BYxiV0jL+nkaJ2ml9sErH+zeTnql+G7U
4k1YWzc+Moa4ztZahHq9LMRhBU0LwCmnC3aTptBqbhFksJGsStoMBobqafLUp94ILvSwukCmTwAv
5LgcoK8sTW4oFvVaihrVjuTRRCCO1XXEh7LNBil0QPW9VWFIPVTmO5cZClU2URHcqoPKM2mQK7Uy
oK9+oVwISR7zCeFEn5Wl+eiFtbrWUGddk2kKmlSmjkqAhINw2LKFvk63cK/CfT7iwMmzEKvkhK09
1TQ+IbrhEFeNGVD19kav9LZRBmQ+SIkzJM2PtIUwVFgHwFDzxoUVShWE0u66gpereSrL8KjdDAjE
Sb4zf4lFbx1MvAAHdU6JNuueIL0cstsPMbWADSlCwNbEnJK9GIF/8upiJY4TaXgorw9KHRU/lTkS
yRRJ+FXmmCTvIzHJD8jecPJCNG4bRUxugoFwpXqOWQJNJmyCIG83dQqc3DG9dFrDr+s25kBIUyQV
FD5Uhj9gyK75UVVWUm8GbB+rcIgzIo6aZDdI+EPhWeNYH7Vp2+WS/mOE47SBMkJSNBSrQ/KRH+XX
lXhLmU5lGxKNxCRZcAUeYwyjVMty60C8Bf9GLMBG9Pnv6lb0eN5ygNe8y8vWLVo52eVKjUaoHzz5
pdcK/qOfFdlebIm9IqzexI9KFFbFdmqbpLK+ztXWslFOKfYgisGLMsdoWWIppheBUUvbdo7ZEkmV
AoNYGdVjLPblS/ARy6V/RHRJclBt/VLhk0LYzI9mrGrTbiRJ2kP5Njdt53HfnGVjsUa77N8OYTNt
AaQmq4EXRjq1NpmgONPmrpvjw9iBS9t0jhQzPtLFSFfzCQhPp/G3NZSwnzmRrJ+zyTpySYi+nhPL
gjm7TJ5TzDwQwWDGxWl4KApR/9U0ExKhWGaSSZ7V7AgPsohjzWCPt7kvPeWioL8RaUkOAWfhOZNA
Ef03+BPqZWsK8WEKCS8IqD7c9yWP2E7LdNoIsO8usqJTDj7gt6ewq8ubek5CENndfpcxUT3pc05C
HSfVj6SC7G3XUBJGaBEduQpzwkJrCdUO7LDBbmAOYLDYzRm2MucyNGHUvmSwk18YXVzzE6qwlUtP
3KhRAaW8wSmfcqHWkGVP5O5tPOc/1HMShClI+SWn95Idc8n/U6yb6TLrjQsKg8RGSGSD9AXBEoqJ
hcHuP/Im9I/sCbCJ0rrGyZ7DXxDNgK9MF5gun2hfuAYzprhBmyePcV+aL8VHsgWgNeTgUxSwHyP4
AiFmdGfVRX0g73x4TIJcu+g+wjJSaQ7O0OYMjQ4D074ZyNWoAlABGy9XxB+UF+SL4SOHg8SYeZma
4zn4ApLUUZVt+BzO8R1Ro5QcYVSi26Hdtb9KA4KEEI+9vwpbv70bBw6aW9R/mlMQNUHkCEEhpOhK
XLriXQPLrtR7lqHsthRk2kuan/zZ7NWbQ0fM2s+++8TRuziijNAZOKQ4DSU7NhmFfgBgCGetFWNC
THBVdY9CS7IJxnJhj/yPr8icexLBX4DTI5FGBOFe39Y5ISekgAy5xkmo03+YjS9AgzfNHUBDTbGb
IJbduogzV9Vz8yA2ubqPB52rvVaHX7pK5S657eKhWnNvEN+W+ehd92Pl/6z6CooBXvRvwhz0EhEO
g5+L8Jd+joHR5kAYvSJsOWtlfkEkthYCmNniIgDi3KfCGL3FeaytYZK3jyFm6C1Bbv6lEgNZTuc0
mmGYamLG54iaZE6rKYkqsbF4WhcaXCQ7+Ei1ESZuHom7658bDhb3lVR6B1Cq1JrHSpWfOZGmmzzV
sxs97wo2abLJabkB8wik45BqUnChyXr83TTymSpB6KvZ5/26x0N2J+SJuK35lIXcUcyaW5pdBWFf
v3dTWf9qi/KlDk1xk6VC/Shqg3yPBU6AJS6EUsCmVmY70xVpMzmWOs51jbaV2VsGOrmulTUCsMh6
soBKwfB/ioSqrjtLzSn5Ev3tyoORGraQKJA0vcgSfvgkFJJIPxSihKKnTu5qeVQfaw0qaBImU+NA
mQXX7EtZtieZQbhABBteiMQxDm6uZnOgrJrMCYNdSWhsngTYTzPN17+Rvgi4NeO2wtpI8uipF4Ef
V/46Jnlo3Bl1El37utn9lFXi552ploMHox7BRuLxyUCikbJCfiKq94fI9CAAGo2Qt5eWoJT3Q5KY
7xqf+5shGnriiP12ss1uMOV90HcFaRJeRKyBEmiY+lOeg+WQ72bsDd8TnlLRDP3VKHhEKGSNWZmc
9IlF2OPTC/E9euJYHsgrYBPPWA0vMB9ikjO4bL0e/QbNPYbTndCZ08wKnlq2kEZ90VaRfFePHUuG
SYbFdbLdRqpMtbZlpwdaAqerbWG9u2FPOd5oM6C+0UbzFdyZviccO3rMZ5p9FrLTymfCfeOrWDSU
Dh4l7uNH9k/q2g8A4xOKl0gO1FoC/zI+/mU4aFcTxBuJrKYCqD4BOi07+K5kGaw1SPeaoUS3laEU
mtMOUcEOTdZylxO4+jpUsbC1fL3bkf9gfMs/yP7Y0DgQyn7+TCZhtU9lohNsNuvGVYhM+FWX2vg1
bcP4goArz07lGVEhqcRekSQvWU4E+YWPWE0piL9SpXdyFpVbcBwsn5gq1oU6FntisupHGhc3UAnh
XseB1lzqStltErKqkcITi4UtJ1KYIlFlhBddyMjMBoIRG1+buOqf8B8waEI285nsKy+T11gHhPw/
w16Ur4YRLCr4CuYaCZHAB0ViHjom89tH4jHk0datS+5j8YZx2JYgkwLCLYkFlEaZTZZiXuUxyqfa
9Jud2nfedQTC8lVljfyVty1/kYwu67bhcPyaRW22x1bfvBVkWPzMW7WnumXVo9PmQRn8s/tqU0Ib
rZAmqYNxEimKLj08EhFLHXnQvyUAXnjJc4r3wqpacWVNANT5S4/PBdg/GlyKiVRyyPFqfTRI6hhA
xU23ZVO3ivLVeZXdwjf0Z2uLqze5Uw3Ns7Lfd5vwTAKT28yoXyUP7FdtdlYrb0uKuWM9ZVNySfkK
Kfo/vWL681csis5T2g4KOsf5V8DqwyY133uiECDkC71PiTBZLDpbnu5/233+TUL8R4i6/z+ZFQrC
el7pf8+suH+D4lu8HTsL//3P/AWv0/+lWCr6dA0PkgS3jdudv+F18oyioBICIALHDhc7f/HrrH+h
Dp7dgx/Wwd+2w7+shZL0L8yLGuY4MHairCvGP7EWyp8nDJd1aHPNOeYaHb2CUWxxYVLAMo9TrSts
cd9PDnAHJ71L3JwUwRUMebt3NQcUbIZ2lOr92kQeXX47emQ3vy+CPlFX56vw4/shSZtdYhIh13MW
t24uZhFkqNqMzZaa6Y76/XyHp2Gst6XL8KzsY6kLWDY1X7Yd6Wew9ZemmoLABh14A+FtTZkWDjvf
NSs3HkAWXZCNMZy7F5on4KKDlkG4IcZNCdnq0irCRgLez9zBWSfMhcxqjC7Y0q4UJ3XT2BmMM1eG
+L2+bvFDzHbUTzUDI5HUM7aaRLuHhgPFeqrF3JUL7NPdCIt59KtwkxmN6ER9FtxYQh2/mNTFHfDR
QLnTAkNz0ww7YQyLi1IY08gWppQYmDofTXJ3ZUXYjZWhwmYToLEB74niuykZgewBvyiFA5iHUl+Z
2VSXyARSINHVCKU5MruYeAGru7JSSWAf37bdG8HcMx+kb5t7OS6x6PncIki3qA266iWtJsnqCPwN
sRlg0gf9JEphNl5nSRpXpFqI5V0KvM7cGwTaPfhjPwSoS2IYFm2bXVbESN4OEfjrMbaEBz7I38yK
oh1oDW8dx6PWu2rQUHZqpDIibFZS7nVPmKsZQJwlR9NL42YY+h7XaylogPUDzUpdiYLnVT1o4zeB
Y94hge4S7TJpUn8WYFFSwigi9Y6rUPYuUtn/SmOt/EGdiwgIs245uslUAVZ+aTRXdZCWBsrB0r/I
uI0Q3SZpcyoOMpEBYpLnd6khtRUlTlX4ltZApZwRGUa5NQOe7T7ThYYI+C7lXA7/j/11K9Qd+SQd
2ndKpPJUXVLVbF6UjqO+M5V6MNrcFhJgU0Wjd6khzdlSVE+dUBIxaHUSY0FOiktoI2nlkrFsuvoQ
mA7OCw+U4JDcIK0ft6PMDpu0xc5FZJ5iLeBekKjrAssux2Z5shW2zFdtTZHR7ABbreSCaEsXBCK8
uBiAapooLxwL0g3beqJVMuj/hUOxJ+d0KXC0dypDRkMAfby6n/q09u9ypWXzJYNnthzVKAihMCs2
rZNsOqI4RFivqnofVqFPWHDYButASMZ7Q+yab6VnIEtI09pJiFBxSw8qYtMVNbv3IGgpA5RZupfj
oRV+UDHILq24FGcUmMYJpA2bq0AWqBmIVSffd9DsR4fATu+hLq3pTsk06xke//jAZtV8GVjMVhw+
CKNtU/MpFAQ8dugEfaeXevEhlXgSA9ioHbK38jBkonhlFnH5ZFnt+OprY/IrEj2sApnZXJHU7F2H
CUQwzgMS5UG2lvqaUMjo1uvG4CoFB/cd8k588KE6XPu1Pr1SsqpuuVqt3BBp3WUQQpcwhqoERjoE
M/i+AGSb4QiIY2PdaBNEtsIn56jQKLfjMZ8T0UH8GeSvbilhl5wduvxCNo2CoAiVjQ1ol7WW5zoj
KR2ccDLYN0ukyhAP0rqkjPzyY053oO3UlWhmgkO1BVgEoolbs2S/rTdltPEiudsaAhQNra/l75rX
kbnaB+mWBWPcUTD3d2R+VJw0fVwxhubPbKB4q3e5twWAiggiCUkIJ9BvvAhLkypJbpHkVylasDW0
atpZ8O+2Zlfl20CthhXXZMk+jOp0XaZht56iQnz6+hP2x3qLwUIBQ4tLn7q7yWf983fFG8q6hPNe
Em1drfWsvM5l814kWE3TNHfMsq0ayi/ZqF6F7YOfinap7UqxsSv/Rmcmqj0c/U6mLncvxReBFa2a
yrO19BDEd4lBtUmfiXHkwb2mvbiuKpYic+OJHKIMzakRtpJp7uQwSmPxPjSGjRgIK0u5bmrJbWrF
0YMbM+9IlzbdmSNvjbccqs5oPP60ouH0mXcj7FgkQ1SXMj+F73s/anzj6tXgRpx8NIjt+YbYLoyY
k2OqTrE5Z50/2+hi80JoimeGBo0O6+RB5wYaIx5Te4U/eBYVC2c1zbPY5vhLzns+6qW2VDl5aY5i
I+Y9KxP3YamwM4WnMegOSSOeOzrNgqmvmlpsVbIknJLCom+zblJ3sPaVK8NJDx9s9XspOrs3kpfb
lLlzjF9KMua85RRnudXRpqEcQLfqHlvB3hGue0oSIxR8Sv5OyrhGVUU8JQkZ3H+7LBGkZ22lEiLC
efXm3M6y58e/Y6F4mhl8hhz0ha3191zKP0Tao2yp719P2ZNj57iVhSpJrQmbH4WP3g5uKGjYtiAb
0c10stY+m17f1XYfbf6jk9L/azBvSVTn3eN/fwZa1cX//l9VCLzv/nvWfKKs/Puf/YuyYv5rPuZg
1zVUmCkg7f/rLKRK/zIxCpiirijcW1nz0PzrLAS0D8i2hcWaA9HM7eN/++ssJENnkbjdAo4PGIV/
1vonZ6F5Rh2NOw05/4xOADcGBBBz/GJECFDiWsiiAKCRApgROBViz44ezc3vP/bprLNQvP/RxmLF
QjvREvgzwZ56bFfiSgWl4kV2Zwc/LM8hE167ms9cihMhlXa1xoVndOYXLNaV5S9YCpMpcqkh515s
u076fRxcyS6d8K38SZZAs+aS1OVO+UyTi1UTJRxvzlANShWSSpzH4utomKGsdtW8e8em3DxIgS0+
5a9EgYO7ojbT3CYVpEA7O2sPWqwky4aXfm1o1nWDiqi2K7I41WtROSQQtb7u3bk2FqdXsssEcQDI
atf9o0RpHqG/06jnvq8nW5mdtAq6U66+5v/9aG0ujMH32z5HTZej3FGn6F3ojKtO5V7p6+4sBcsf
z4zSJ7NQBJUJ+uhzS72fmoJZ0pJ6OTp4Jqud6mjb+k24QiehUCx9Gh+wC10rN9rD102fGibHLS++
eInnw/knPMmuUx1at2D7HLQyvbLH9Bw+4Y/HaYI6JFQASI2CLW75qYuUPvTqBh3H/HEdQ0efk6HB
4sQYE0ZXBxoo2tobaOEzs285/a1Fu4tPW64CEUsr2vUihbuzLG13oTphyNB6U3cyVZ62vTjW154y
eZcIg7r114/4ZL816DBgFA0QqIuX63HJNHpc79rVdGNBm2sMAlmacwWdP17k3MujVhYvEoFVC5iZ
VoZ1+5QVduStI6T2u5kR010ZphO/oJsKVlJv+2faXq7hHw/4qOnFPIHiL5G8SdNq89TAOfbDfzwT
F51bvEJE4WgSJVoIx9aJlZZr2XqlmqH79Zs62ZEPmgn1Q/Cyizc1dKOWEuVJADiXpuAL7al7+bqF
pQWKuh+v6aiJxWvq0dRK6IuaD6/mvM+bfug3pdse8jVQw/TMwrIYelBdOQKoTLg5VN4yllcBbdrE
ou9LkQOZ227IxxBxMIOPPjPDzjSzvAAIraZJAOuiCSMeMXxXil+e8v3rBzfvA472Cb97QvS5bJFk
9ucK6UuCFhKCGzkJLu+aoj8GTu86jl9jJL9fN7WYSb+bmkFa7H9UU1vO1z5O5cTMeWgdPJc6eWrQ
cFuQ3wrl6uuGTj62o4YWY6Ej2Zgdloh5tg7d3jIudOCiQ6adWX/O9WcxPTN024VHFKOjT4PTUVNL
1SsrxjEpWquvO7SYP388ucU0LQV1mHSVlmKvvo3l9DYIqjND7VwTi/0ixZ22jAyaSBFgy9Fro515
KacGmirBoNI+nB8ftfujj75Z1Vybj+wnRognBiixxrgtBm6s41998w/JGfP0PG5L/vzZF9FXWGJG
Z8qK6JpMgsBqOmUtnXlmy/uGj/eiytyrKKwCiikvRoCkiPEg5UrkiBtSEjNtFQSu+I750003PhEz
7+ENzIwrLJH78EZ09QuCLM/RV06NQjZSTF5VAhMuLgZ7QNADOqIwcrKDsNXcetV/z/f+mwVAqD8I
r9OqcWD6b74ekH9YU+YnfNzqoud9hRAumPnF4z66mRkhlMOu892clHYuWu5cBxeDvy38oOsEtDOd
aa7yCPLQRM521juT936mV/O4WC6GQJl5lGQwQdFcbH9HgXR7lYwWR7rGFr/OL/1NszI283XR+fLL
qQlx3NhikPZkQ2gouUIn0Mk/JxOemrVdyQ8R6O2mOAs2mb+xi77Bf5vzBxWu3FgtPs8JIPOjlhPC
4qQ4/NfxRXk5Y12i772L9nUTnrWWzSPgq/YW3SN+ZPITCrrQsaGkVW/kjdudp52ZgtKJdetTt+Zu
Hy0rPhoKsyH3ce6WCYURZle8MV6Hd/HQObpd3P0HpKoTI/JTm4sp1xemoGgybY6bxs0eCBV/lQkG
DBx0PPPNIjvt3hkJUDszPE8+UjYbEmpwfE/GYo2WB08R8Dmg+HlvVzL3Nm65ERwUAabTrien3s0n
3rP24xOTAlgqqgeuaE0QsItTPtSyAXGYHDvepbw31tOW8Pb9756eJy2d7iIXiKqsQfqRF05jOTby
3PDG2GnkX2nH1h5ie5Io9tdP8tSgAaagkWsgU6IRF3MhmTQjKXKU/u2cGU+OyBie2Y+e+jTICg5H
boJndsLy5NkoLbKuRmf478NtesWrcvxVYxu3JLTv1YfBETbTZexau3xr3ABiPTMvTg1RVdRlEazv
zPNdTAtTziVRTjBipM2sHpeIIkoofeZ7tHVnmjr1ylS23nyDYNhR7/o8A/Wu7ywg1YljDf03rQCm
64vfQ0U908zJHsF8hRgM9hVS3udmwmIqpYjIbKcbsaxoT5lMDFG3t/y3r8fGH7VUPm2ypiNIENmp
KmAYPzeEo0ypYIPHjnKt7ic3cOpH4Y5I3Gve2GN/cc6Ce+rxHTe3mNRthp6gIy/cIXj2eUq9bSET
e4y34n/YrcXzM80oBMROO9EueAi30wXIJbRL8/Kfk/x4rjQnz39vuf5TJ4NWy24fquTc76OFGeXm
wP4JqX/h6hvhQgY3qtj6Rr1l4RrWg1veEbiBfAou+XfvvtkjkgjJC8dh7WSrj4L1uSdwagQd/6LF
i02RCk6DkqAE8VZq4Phb5cLcGa+eYMdwQ8ecSyVXWmW3/lo9WzVc1ErmnaJ83PbiLY8xx2xFo+38
3eIia9dfzhUa9aHCKLHKuX6xu5X3rKximJ+xk70au69f/6kVD3SMquiqIiPCXqwHdWVZiUxN2DHq
cDNrE9vw3A7jdBOUr6kaUNZb8pnqlGXbIEnJCXCQKofSuv26C8ti3v/h7sya4zaWL/+JcAP7MjEx
D0DvbJIiJWp7QWixsO87Pv38QN/7VzeIaYR83ybCdthmiImqysqqyjx5zt9zCE85hR2N0tzco5S+
a4dG4QWhwkC/5aR3xkN00g4TP1F96J3R0T4ixQZN20roWdyiF4ZnjqP1AeGiNEJHoLPZ/CLL70pj
jd1q0TkvbMwcJKS1KaVZZrrGT6K/YB8C6GxV25Nt5SSczDvxEDrlLll5Piwu2oXZWVRQkK0Iog6z
dSNsEJ8Aob3ieYueDwJpUjCSJrDXdRzQubBURWNOLwXvMLFDekdhD3xxZSBvOBumHcZf4DJR28YD
Z2c6Z30eC7obOv3n8IO4pfSMXB+gxakEIbZ28qN/CVY9Y2n6dFVHYB6uamBns8EFDR24RlaQaVWr
LS1i0Ihsbnv9gu9xX+dpp1okmkRzmt6LMDoGQ+2HGhUOs/oI2NvuJDC67UoKeWEYl0bm/JalYjEQ
X6c1vvro63dNu/L2X9q64PFAGfP6h0N9fnMdqlJuvFoMnBQdl+lltUdzWf5gI8Y9Ue+7tmxnj8EG
OsPVc2iKbLNzCNQuhfyp5gZebbaxgK74QiZOz0ekj627cJM4/W5iRU3fC455Tu5pdnuJvw0b4Gv0
3t83np2811cmYGkVoVXmFccXwMU98xM5b3QRnH3ggGs5c2buG19+L7jC9s+dxdRBaPKENeDYmJkZ
80JSShme79DgsSW6dkdjkDauzumSv1zamQXEtBwjqa6wY0i2+Jwkm3EDLf6H8h0SUcf0ceItUfbK
RyRj4+/W/QS77O+l+3WGvjdVfja9cvkhs8XlxDXVQeFDlEfrXO8a4Bq6o0UOKSZ/lx4EzU4+9PsU
uoWHZDNAG60+hS9rd+2l0HP1FfMg6rVeENKh6hiP3CsALU+Uu+5mfJCPsgVfNf2pEMis1l+Wner3
as9CA29rtIumwZOhckIJMacKHaO0WHksvSE2u55kTZy9yUY91CQ6aGle2uXH8hw8Nw/d80gsJ7jC
T639gqPmiO4vJBv3awypt8eozV9qkt6pvUfbCCCh94q/c4t3IQq6t3fNwtF7sXzanFzPTLxYjyNs
xPBdpyFAEfFL6EOVkK4Yur1t3gBucgr2rdBjaBDRb8vv83LlFrE8W5OIi07NH/L468NCHuu2JBgS
68Kz4gabjGKc0mX/aBi/rcyijKloeVGEnBZ9/oW+Gacsvc3tFZlXc6arHkvy28QswOhDSqtTjAn9
SXZoj6ZHHfLbHqJbug6fqsNtc8vr8tvaLIoIce8mIqRyTpJ9j6R3Zf7y3/3+WXzIFeh1x2nCaA2m
g5jUt/B828KiC0PRo5PGw4HnpRXTohcQShAEHlrJUeATrpsfQv0F0byVtZ+m4s1pemFo5mEgcUMA
p0wVAne24p7B9jtp9sszYqdGGOr2qJbd4MLazNPaQoMnBYlHR917h/xxvCO195LzZtUp6pFWvG1u
cfdcWJs5XScNPNMsrDX1uYof4nJXrVWT5UVXu7AxczXP1OO2BIztyPv8KJ6SZ3WLxO1W2Grbbl/s
QS47JT02yTuewrBC73L6FNbPzbWvmDkkggO9IpV8hTFKMDWKttzEu9uTuXDtV8yLgc4Op6Gqcg2l
XByFa9eUk9X2kMCsFyIWr3emCPJBIy9E18V1yAtkWIeLFDvaY3ueIJPGNjoiX76ZShHrTIiLM3dh
bvqci+t4lUI+2bachQNyEJSYxx+3p21xI1/8/sn+xe8ftTIDVi4wHFk+CHG+hdNqK8H7JAQrlhbv
5OaFqdnmCpBi1JqamVP30u6e6uXWuBMS29v3p+lGPsFi9GcEhv5JsL0wO9tlascb0Wo4BPVQtxsP
KXvv/e05XNzH9P8YovaKMZrdV2JJcF0/ZI38QbMF+VGTG9tVv942snz1pGgOznQ6aud37dAlyxLQ
KPIKPQvP/bvxUd2LjrJLttHWO5WH+pQaNjlm9726S3YmLc2Pa8W/pWhs0TvFVQK1XwZ77S0E/UKn
gx5vmVQCPN5W1CH0+D5Uz+0fM1lOZ/KlsdnCKU2UjNG0cBWKhH71IVEA3Vkr07rolZdWZgFyqNJe
SXOs1J+70wAvsHgaQAwrd8J2eIf+Z//Rc1o4dNeyV0tOY0EdgT4epzG5uuup1HNiWa0ylUZ8rsKP
cXvux8+3XWbxOLPIhJLBpkdMn6NG0qqLR3N6BU+1qn23976Cg99IMa9fkffB2jNtLnX3eouiU4tm
VaocTOosJdLXAxQV02FT/xhO+qnZCw+wBn5F3WcLW+c23yfZ5vYQl2fxt8VZNBbdWGxDgVlU6eAs
h78QI7Uhilu5hLxWgea3kMuBzaJwbUmJlrtcqJBfJeinj+VZ3Iov2T5y0L17dh/FTelQ+X/XvEev
Z3t7jNPheMv4LEQPyHVawnQp0fzoLsvEc2UVB6WmZ8e3Nk3BI78frJUEzRuO19fNd7GUs53udmre
uj5GhxNU7QgIToec50BmsBKeF1dQRVOLmp9koIt2vQ9QOR28wp92eZDsO9StvBZuplR2bk/i8l5Q
0Xui+oYK2zxbjAbkVIHjIhlKgoPmnOMWBYdO3b1khQ5GbHweB3B2Rjg8+bBHRL4Ibl/vf93+jKXj
HDTS/3zFLKb5ctpZ7oQfDqMXQ3mMi+f/7vfPokoq9J0Cv1HgeFbzzQ3Ej3FjrqTF14YwuevFjSGo
aSt8ffNVIbog4vs8XMmsrhmY3eS0qjbCUmKO8io7a0J4BNC75t6LBxkdxebUJwycfrah4XYTvbLh
2tM4DTqLyTfzNOVQpuI2daGCLMO4napU/yCzT6cu72V8EPG619THxeRlxSChWUu8yvVfCvggeIfg
+vBWsn9LJcVLM/OqdhPWpRd1uIGbKh8jpMVqYTx5KtlwWvuqkKavTmjv0kJ5tjghYD0MH5LSdUrf
q1eC1+L2/j3g17L1xYDpE4TKo57eb3T+td5X1G7gjgxWAvTy7r4wM4si1agAJ9MZcHcy99OtPL+b
So2kqbZ0omxub7Jpk74JyBfGZs7DuqUwSLKIXv4r6UUHVjkx4tzxhpWdsDZ50065mDy3anShhNHS
aWXSqnFha8O3blhTYlq0AlRdom3JoNlgFjOK0o+aYASEJOuf6/QzLBDOECgrcyZPk/Jm0i6szMKG
JOVWHfg4wsRxPeFlS/1eDzfBNn/v9VuaILnCAlfYNjuIBu0Ytl0YZSDf6KFPdB3rw+0lXBvzLMYk
upJLI0TAThydxYxLGBh2I/1+28jy3fI/YzbFeSIzklxPGMHKOeb98LECj5HuzGO1sfajo0yvU0Be
ws5avYdNbvFmqtF44opOAQCgxLXbyGy4v1G8oRbtoz50fFXbrgxt4VJCLx9vYOAsPDzmKEBKR3Xf
a0ygDB1ptfXlQtjDEaTtq9yDV5UKZuHZTSWaOw3ZO2fMgnojZ+q4gSptcCAuZQo6MXNEiJ0PUwuI
rbax9C7vivZ93nTmyi1j6T4DEA0UMDkrhDvnBZHRyuoxilkKeT+pbCX7cV8cQ7SX1wrfC551ZWh2
wiedEbVGSm5eHPVuAtJDxLaBm1BcCXko8L5ZZvq5JhVtMCqvJerrZR4Cr+hCr4fWN5fpkXa9YEi3
yFvHsq3VqksuB9pjOiBb04KdVBfE96Vc6V8GDiaaXo1I1h2/haDRNqrevBsbrYQeORoOmkbG24SW
83OpsFGgWIPfOR/d6AExZlOzU+gOjlDhQIscUGY1zWJ86lVr4tVqUXnWp25rrdO6p0AnqARGUjw0
CpluKRTSXxyAMOWNtUea1TD1U9Yr3abvGzTm4Opy0ioWNnWhSpvOLIaDD4GgU/CPXd3AEhqSqIDX
rDd2fQq3H2ntPpNsqYiV2ukys3LQAo8kqNzAuGyUMQoezbE2QYxCCfgRBshuB4o+OQZBMnxNhKK9
o0zIWz02dO8l66yaNu28lmDvS5R70xp+WFlDURziLhiEanmvNEEPwWgQPaLKRV3Py+BZzgDDjZ3a
HhByo1lbixse/0lXebZatsNRbdXiRyK2/F+pLzWw7vFwLk2f/k+x4mEGP5ntlpV8liEkEGx9MDrx
UMdl+bkScv8n7O/5oS99+bluJMi1ErV6HKVSrGwhLItvGkjEbAubbk9qY2z60SbBUtpGDCW4Dt2B
7ct9D2uXLN0n8qg/Ak0OIHcKoOfceS7qWXvNgqWq94ax3eRRXCitraVpXJ9oPVeMvZSzmf4y8i6v
YOnTDO2sWW7cnUNF1uKtZwI33Wq+Ilv3EvxH2i7UiqG4o689laudWQie6tvSODbFJmCi7mn8MHZJ
CLWyHdahEm4VMVE+t4LEZrTGcFPDrRHYriEORzHKi8AearnrHDQYtX3N9N3BoaG9D5vAtAvAuYem
MrytEoXdXjNCuM9CIXqSgxTOy6TQ7w3djD/TlZg860WTbrrpOpwUrfrswWJ2gmAOGlA3kQ5ppMXv
pBCOWvoFmneaJhQQ/Day7VcKfJJZG+rHujLMrRwE5hcIOxTo4pQqzbZlaqkfir4LToI2hM6Y5NpO
0KrgL0N3mUJZryqnCjMk/WAzPUbhOMhOY0TlswkB1VEsYK41gKj/9AW53DRG0zzEIFEm/glBPihI
g0N+FYT3BnQHm44TwLWpTcbOpIWzTfMh+qAYLVzaXQLBoySYHqyCsgy5ZK306kZFuvsYJxo04nok
nwu3i+9AmcI7ECLfY2cGHAQfoJFU92PkdcZDXrrNo+8W4WdBqeQHs21lx8wGoEJpHDuwoRYHrclH
ZNgUq/6axam1LdUorbaGENPv0sB/chcOhvwN/hTYACPf/SgWudSeBq3378NAD3O796z6jtyWHO6D
3s8+JTRKH9lGyTbosuKQ57LCzBraJ6jIgqfUF8J3E2DkqRoEaJkMUeJmkORibGtRUx1Kw1Me5Ka0
3hECdFuVsmynGh5CpyIExkpiZSAXNOuYQAtx78M9+V5J3eSBWDScBa82j7qnB2dVTISNCMnXoeqo
5FYEwl+F13Y7sZPqPRzw3r4SRWvvtl5xP0RjvYXpwX9uvTjdBF4vHlpjiPd1BqU8FI/1PitVfx83
Wnr2Aw2CGBl+eDWvO6YIUs+jWSeSY1hJdfIjtaRw3vo7WS6bbdMGzb6TzPAUQhi5SwfF3XWBTNqk
lhOVTgw0QuBxqeivk9Sq+pWF7mjYrewbu6gOo7ObGsJzZ+gQq1n98FI0E8NyDiV4uOOJnT+WbpvY
Af2lqDjKIT1l6bgPBCvfxH4dc/1yxehsipV3H3TB+Jw0QvlRpN/Ng21ah3Z0GMdtG5r1Sc2G9Oc4
xu2nOkitTZXHzamzMoiGDQ/mwj5Q/U9dYzWnwBNq1c4TU98qg16/q9TC+CJmDTXCDhK5TRar8QdP
j4DANUoo20JOQ0OKRvoHpUk1G7xB8y3Pg1iEXC7SX7TU77+UQoJ+gCyHWupEWWa1u1KDp9fLarQD
Ar/znwPJlDaqOIS7OBsQaoLysN7rkOS/68YvXZ5U+1oM+x+qmHb7dEj8CKHpUvrklXmsbwIzcF80
eP64M8W+9iFUc+kd0VyCrC4XoY0m8wLS1H2IMyV2tMatIEAcpXorJLigbXSyfPRCOT4JVVPuWiFt
TnplpY0jDRBze22bbEepg7VcK9Ot7g7WuaR3KKd32dKOoeQK9+0AKTD38ezO6ErxmCp1+h0yEm8n
wPEJ2VyqnRIEJna+OcAQQxRM7cFPYEUO3OQxDwfpiEqHenI1oo6Sa6YDIU57yOqw3wtNbXzoTU4G
PVPgOOstoANddS9pqXgotAp+fz12N93UFtDFZbXLwia/j7LURZADBysb+D+lVoYQeuz6r1qJJgIs
I9rHNvOjve6P5jfggHRmmJq518RSJ4Sx+5CxdXdqPY6nMW/1o9aq7dEKTSOG37rLcjp/o49mPSR2
OMK4nkpVsi1EaEqSmC3fI4pBR6tSbpW4ib+4nhHdjZH+XuHsgUwogZBDJmZ47GFEQnwtPRWeDowN
cNFWELXioAsWKfExVoFqpIVpq25kHhSrVLdp4QbHpi0nclmlKnYjiMm/UlkAp5iacf9Nj33lHoR6
eS+oZvLXyF5AuSMLEb3gBmsqggJlaqj8cUVdBigNjmRiRCEzMV0vL558uTqCHerb2EEZa9f7d7KQ
HQLhz4EBkxVgeCCU6OGZvxBM3pRNaHqJIw4ijIkP9NWuXE8XXuSYoPcSOPorCGv2CPEyr0yzVIyd
ciM6E1fxfbyztt1O4tS4C09racQFTMy1vdlbeYihrJYGJk57pO9aOY82UrW0KRg0ZWxpj4dK+z+C
tX9ESfH/J3kfZX0W7P/NW2F/84Nvl8x9f/+B/xD3Gf8CdCYDcGCrT5QVpGP+Tdyn6v8Cu0qSgW4n
PANiy99kFea/eJ1xdealbKA9hTb7b7IKyfwXrzdo/UjNQjUx/bn/879/9P/L+wut1XhAfqia/fcl
k8Ts9crzD6IKKiMimT+w/XOQYyooKazD8KKhHRvcN4SVj1Zf+/d6VA/vSlUI93FUqe9MMu/OxTT9
+0suLc+eh5PliYBFU+iMokbymjK42N8QxSkWpwxgxPFr737h5m6jUbO2+daszNIbhhrBfaMbrY1+
QfQAV/0u3oQba6twjjnFUacwbm2G/e2hzbfg69gAwEky1VZr0pi+jl2dO4mz5FgdnloQet2eFHq4
aUmn9r+Uk3+IYb3Rft42Oi+LvjE6y15BsouqswDnyLBvwGiT4hTttnJcxQ6odlUbyck247Y5C6f6
CUjzfZPYWrDZ3P6K2VN8/hHzLOcAvXpO1YD59uKDAjVvBuOwUX1v+mrF0vIkawCbVVFUYEOc1dhg
FTbbfOCd1jnuk3nqj8GJmxgywebjhGot73m8rwXXJXcyLmzOY7kGR3TCI8GWYT/8armucYR4ruLW
3GbH2zO5bIp+AXBFtNTOE+SGnpPBSPChSPwqaI9V/0kE33jbxrxO+fdy0UgP842OvoM1m0PFcwHg
NSzXpEacjcAno23yUu1Eyw5QvNobJ3PX3eU/klXk5jRTF6m5V8tkywiAdEWAsJ4C08X2l6Ihy4TX
jUkWdNxMu9LcGFsYO/a8p3fCym1iwS9hjqHGQfvea2fYtbmezEZrTIQ8vEnsUR1t3zRsX/wQIHWy
MqcTyGE2sgtTNClfm0o6BReBjNomx+G0eKUHAkeh5rvWCvy6ma4sAfORYOBQFUp5E+L22pJX+j66
Nik5hLOU2cIPGX1G6ZDdR/f6T+PrWTk15+E8HNsX+VO879iSK+4zOzzIX6l0FdBxokj0YUtz4D8P
AVfm/kSvJ3x47rhXtO/o5tnmAL+3WTqtvrKIb/GwrwYB+5PpI6M7L+NXBu+coqt0W87eF41qc6M/
ZjHgeaO0s0hGF477jR7vU7M9jV27typrF5iiHaFfFuTqMak+Gf03GqQgSE8fb6/727z+9cfNKSN0
WFHyMePjGnTuaPQVneJUvXyv6YDY+juYkx/bX2Fpxx9J8m/ip+ydfPDvhzU2gcU10UlGSSR5DQp6
1z5RppVfykqNTFJ1dCVzz/aG651reiU4Yl3ZMnI1twf+thF4GviFyZkbypnZpEGCSfXeg98SPNMD
rK+hrUIBJ1FArIAo865eyy/PtvTf3ndhdna0e6NpQKeK98VubLfBFxBDm0z+PnrGygAXDFl0JBIg
FYBu4pz+yarI39VWY9ghjH2CN8KiSEltvIutj7dnclqbi/08jWhqsaQARf5Yog/3eu2KEDm0NuP7
w1zxnlsxmDSSwo0meahdxXH4PuzX2iPUBZMa17CpbYHQOIevBsLQZgGkQbCCoD0ePtS9vjKotw6p
cYXldskZTT/uHAoDsblHQIaKKQm91ElD7YB6zJdMH0+V3r4Esnloo+jwpxOJTawZALOAFs1rHK3o
T9wF2Kw0+SUs9JPhB/ehQEOwWTyIZvTztrm3k3htbnKgi7OsMnxf7TsSb00CN4KVOKb6Z5cBPAOm
bpi/gd5M3HL6zNcNdB0NHdYCPMO8140QYrkE2ctGiFdOr4WhgMKCY5pGcB7ecziA12tmivykZleu
/JKp0VFRypVa7pqJ6ecXsxXBbYqoHRkUXKazIx2RXT/+cXtF3m5ZAqBEIRdmIhEiytl8xW4CyEWO
Ndv0PXETKO6mCvSzanCdskZaAP7QGrcZMGVoFFA5hu9sduJ7IqKSiLTJtl50D42bocqiZXuh7Yqt
UCvCirU386dBXgjwkZSRStFrvqEaK/ZlyxdFu2lGpy8+JuZak74iz6PCzMT084slCjpFyQrIe23A
a6ClVUc5TPho/qZwm75Ld9GT9UBH+8E8K0/m1GfzNOwUR7blu/RFfvAgwvwHhJ6SJplTb8LrpZEm
1NnRZqC+1iAmKNoZYhhRFD9LyU/RlHid/8/zfeFd+jZfo1G+4UI6kZEQGsX5bh6ANTRJ3NnF0DVn
U/fogTAzEpzFqGvPspuldhGbqEZWYrFDlULaQsqePgRgJ53RDNbeAW+PV76HTAEVJDjmYBWYDTtV
o4T3AQ9lzYatOLN1IAPuESw+4lYwLQY767jKPPHWx65tzo50xfCzseiwaUZ2/wPV1V2z907GNgR9
sffehQf/lP1pzJ6GyTOHZj3yHWQErn0uljpy4R4vRgVa2Fj7q3VR+20/W31oi3W5vb3I0y+7Ommv
jc2P9LaW6yR0MQZV4MmlfuEa0QcBGnEpNH6ZQv2kQUne+8ZaR9fivP4epDZ7b5VNEedmNSU9rGjX
UxQZ4ET/74Y227vqKDRjUjC0tFJ122/6Uw+Fm90L+blqcu7Bava5VD3JDuO1Y/ct2up1WmkHkFHA
4TU53zpFLcClgMTdBG0ZN8l2ApJNhH3iLtsJx7XLy+yJzHk4ucxvc7OdMdBgWlU6s2mhLGFSSNE1
nCX1V5xldVjz3RAMlM0RZLHrXbdVyCD1d8G9sVVtlGl36cvaW3XZSX4Pa7YTioAhtwnmwvFTpDxX
0vfbHrLy++eYuDRBqCcP+f29Rw3Br7/KIgH1to3lqPV7beaJINTvxhZRU/AVu/QY0GzjbWH+17Zi
BngW4a6a3Ixy/C+Nzny/sJqwGgwcotyYTxN4HeKXO3QnNvBjgUsGavDuv7Q4O/rdjAawUGeYGoeC
LTrSJjihAItQui051Qf5Ttj8YQ7q314PSzwJG6h65nmvNotDI80ZJKJvu4GSsKxvtfT97YG9eYpM
W4u8NGBk5GFIQV1HY7FNgiBFLh3STd3bmG68Bauw15T8ixIbvh3nmr/iMYteeWFxFjvyUo8MqxFa
UKC6dARUY55RDzM+3B7XYsi4sDILGfDwjKZWMi4lfzI82FmByYvSj39gBLI97mi0iNAAfz15RVFa
Ec3RrR1IRy5SDnBI5EBX4vziSC6MzDzP69wOTITb2q0HsXrcJC26Gqq+LSCNWgmAa6ampbu4DkZq
paFQj6lMIea5pe2RrB+9NQ9YPJQvRjR9xoUZt0xC3awwk2tkeEDN+bRT6voPUyV73n3P8vdCvnaZ
Xo5TVOco28gTfcrM7QrRi/2qMVsbdfKd96Cf0p2/039ODGbFUTyjX7G57RyLfn5hcOaBoYZuSUHq
2h6UATWd6Gw1+cfbJhbX68LE7LzSxxK08YiJqjcetNA8RbACB/pqJ8GyHX1ieKB6Cg3V9YK1Upur
ZYKd4pd8Enka8GKwwK0a++qogBqHZGtTrFwT/x8L9tvozBnboEBghAQfChHlUXwZD5kT7L0zb/1j
+TRZhEbi9nTOKw1/R1z9t8mZY4ryRAWcYTI+S59lInviWLCx6ZvxBEZ+HB0Y7/b5fq3dZXWoM99s
xipHrfB1qMpO2UiHKY1YbOpt+CwD2CSn+3R7pAsLasKsTt7kb3q2WeBS/MEYlALdRrPx97ouHPJY
PWSq9+u2maWBWbxmSMjDeyvzr9eOIw9ZaRRTfSw99w2Ne8rBRLraRrAaxLPn0P6/TuK+cKJd2Zz5
TTgGYx+Y+WCHlknvY5UHLtrxYq/lcGfH1suYdIW1RYxTMdf8Z9pvs9cGgBjY6CjZTntl5j9Nnw2+
lDLcxqk3iJQ7coEypg3yAjoW89jtBgoue30X7eL7brXSMi3aLeszLxoTPekNORrsNrHi+BCMid/b
haUN0r6lWOcB+TZQtgbMoQjOqEvRh7rq6vyuLwyvtqUgCfQ/P7rIyk10crxqlTcczgIyGZ3u0VIo
V6AipB+xWDpKuPaIXXBmUjLkXtCImMros0DrIqGMZE+BDFEzmI4gF9oWGU5hC+hu3N126CXfItUo
TjzOpCfmVzIWXkNmNWbfBH68nXo5P2ej3+xNOL5tBM+rQy+3+v620YWDhHQgTy0iPQSR8mx8uQpi
nLa/AcnW8BTpxibppTXPlRd859LG7CTRqJZZVgRpmSFEm1T2/9Ka6ORW5QuPFLSQmvugCD+1edHb
otFuI8lPHbUui5WRTh469+DLr5g9iNAikqQ0TwZb7If9WChOD3bZE5HfEz//gzmFv5pEvzFdfmc7
dUCRNoq1KUgMf7WUcqS6XnGVxVWz6HmibDZx9M1DLFjArO+xoHLB8SiyCjyLbg9iyfFJ6IPIoo0Q
8MnMMaLGFcxBYLpGzbMN+UVAg0cXv/93RmaeEcRxn4kSnlG4n8Ls3oAtrS7WEqvTl84XHmUWA00W
qvy8Q/j5xY1QlIErGzk44NgH6yk9xAYYOOGnMQKcH9eovpemDdkYMGeUeCQYna+NxU1ejGLHfnJR
Yg1My/bLn0H36/a0LS3/pZFpw12MqIIlWDEnI6ObbBoz2XT56baFxWEAZONcpfxBP/W1hSZTDBrT
sdD7laPB+l+rcATxJr1tZnEgkD6QIYVfjCh+babOtVHpIr3ngHBPklnvQLhtbptYGgmpJFgHUQ2H
t362IPXolaFYmj2a1tGjGQynzPUq29M7/Y8NUdVDYFWBxU4xSRlfjyWuo9pvVaZM7sDMic1LmFT3
cam8/9PxYAYVYzrdAW+hYHBtxhw9t0I1Y0AlPj5JA5q6Jmd+Eq9Uyd9O27WZmYuh7icYhYWZsih/
AiTbNmbzpIfGSr377aUGM9TzSMrrlEbnJRa6gltdnIJyVfufoU/8qCv+T68pdloUpTa8djtD/ePS
EQYvbM7Z8gb4yPu8ZqHyYqDc7Mej7UX6ygZ6e9pMRnQkXWDthNJntoFMv6wGaOyJA0B1HaPKTj0Q
4FLqnxXdWiPaWVwswwBBwTYSCdbXPpGSO9KSkDAKOM/uY23jjv7WbVbSVG83K0PiCmpoJNexM9us
eSBGejOSvO9Jyj1aeZ3cjX3T7W/790KeFN+mMiXh4zwI5zPHY7aGZUvpeJplsJPtgpMFc5T+ozkr
CKEJq8wRc/gS1iaDBKEJdAm7w+wdYXoemPIcQkOF0kh9ljaoxARbd4MizbaP4bPtHya54bU36MJ0
Xpmdfn4RxGVv9ITCm3gUS/jthmY3oV1uz+WCE07lLmTOpur8mxTSAOOqJSioTInD19T8K6jNfS49
+oG1kjJdHMpE90374gTimflfK6eaRwNSZ7uBd27ageaztYLE4lB+m5jjYrRmGKWCw8KOqt7RrMrW
ivfIdzhWukZe9va6gDuoOkVRRQPr9eqfF+si9oElDhp9fPJQ7+Vee6bpZ1sEsElJxcZIo93tNZIW
QuCVvZkf5OVQmqXHa2oorBQMbdMFkrIJ4tY3UcTVhmQrKE1zFil2P7WdlZKRbscXs3Hp2Ci/q3r1
0aJhJbZDv48+daZCb1kmNWi1BVInfqNJMzX/yXJfzNAstqWFl+qBwgypZmYrDfpGa4QCr6fY9Z3t
ehEmd7hYBDnS0iyUMdH/EH4INDvSu5DeQ53faZuJh121EbI/hYe035r1QaYtrrDFu+KTsAIzWEgy
XH/ILOjFxmDQ18+HTFKi4tY4BE/RfuI8pa36Tr6zjmtl8+VwpLJZZSA8PMlm4SigMi9KDRaVxp7q
X5VTvGS93R5apzjX38JDtivv4/1a5XThDMENf5uduWEBstHNB8zqbm7HReEY5ehY+dpl/G0T9xRt
L+zMnKfPBS8OJzvThAp2vtPNLbrHE+doA7J4OPb3YO1iD4nWtaTpQlEe2xyR8PEi4cit5dqrqgB1
q2EA0dshHd8fIyqLk8xaMkHLntaIsqZf9saF4XAUTVQrRfL418bkpBhdGJloWob8bmJQ63YTg9pa
gmJ5UBd2Zje11O17F6D/3+VSCQxs/d3gwKSqvxM20peVaLUY6i+szbyzHaokLyusTWJ11ufwS/ll
Irpudu1W2IvVplxPYE4T9WYiSYhMQg/0MM/hxaLqZokZv05kcBjuffpQup1/SJ9SZ5Vyac3WbDJ7
1ePMzNxpeKKT/1QgoAbk/1w+TaIgt6dyccNdDGs2k1UvaK4cTjNp/tDGH20T2aq+Rse1ZIQbIbcA
1KCBFc12dW2mokHy92/n0Cho/lLpCt9QnNiYj3r5pHGlCl9WN/mSl1yanW3yNG3bkA5ykBH3aCGD
YwXVBJu3hRxyZB2lrWivKxYsBk5evhoNr69A4tnaeXEOfLQwuMeh/qPsyIyEG59bXPhxLO1+C8gF
cZX0ZQ1AvbgBL+3OFjJpC/JKJXY7B/ISB2lzvAbujb28EQ//lu29ar25bHhZHeVsRdW4julax5p7
b+7D0Pa/yFvlkO3dD/p5oB3MpCZeO+uKJG8lowjcQGu4IJsAiUxrlqvRBkPt+kjo7OY07oxdsXfP
/sN0JWdaV7bGovtcmJrFacvMxzEM2YWe4m3zBmh2nG5v777Fa9fv4ZBMvQ7PvVjEZdO9BrINIuFf
gJm8D4OdkgDotwfpVQx20pX2oKK2Pq5t/sVXzqX52emQlVLr0mjT2f5RI319rPbuRnqA7HCvnWpH
vPvzev/l6llzkmTFjFD7RI7S9n3XgXPKrgPdbrvIvj2tS5fny2HN9kKkynla+JixxndC/yOGT1tM
031mnmIg7LdtrXgkTRnXS6glhpC4LW5SaXZ+TLbZXnr2P4q72uH1u+Yvs4YMLg7XEzgLabn8H38J
j+0xfp84PzSKLfnLP7qkXE7h7OobSBlcDQOjGlT4unPYZVFTGtDHyAicwyFdK15PHz4/Xi/tzW64
6pg3kfF6T0nyD3qeffOa8SktgtWL7ZqhWQBRBWFQXZeB9e17fS9Ds+ke2W7jc/FDb2yDRhc4/NeF
zG4HE/IX114Sy3WkBBJmc3O0W+tTLq01kS29TS9m8JUs5+Kx4vdCERYxFkoRcAFcK0m1aVxzW/dr
TGTLY5kI78zXvoyZE8LVgupVwFtR1j7rKEmk6grV2fJQJo4lMpjkeWb71x30mMjL7RxmALvNMrsa
PaeLIQz1jiu7d83UbPdafiPmo0yoML8G1LceBDveUMj8YDk/is/Dztpnm+j92vG5PIG/xzebQMVP
RLX2p1fO4O7yDHXApN2sDGzZz3/bmG1gqRzkVpr8nHamfXRXPkp3qKbslb24k9GQlA/dJ2slW7t8
BwHY/J91m23iQFBpLjGYzGo7bCXa4HQwjMd2O27DU/EpW3sVL4f53+ZmW3mIIJzuLMwhtNjTDL4N
HqaeWO+rwfGJZv3nKqOFylYJxf+XtOtakttItl+ECHigXuHb93QPx70gxhEF7wvm6+8BtVdsgtiB
llKEXFBiThWy0uc54f+vif/3EGgpSEcH/O/Dzl500WoBoyOkT6Y4c34mcflpzW0uh1s/ZcmzMAE7
O0oOaCjk386IxvtG8MJvgcvFRm0xGzClbuAom+zwh/HB32ec0z1mapT6dKpCTUOw/GvOrMjRrRoZ
MsAm+Owf0FEsZuY31yrP4+e6w4ucdKiQTHVbG6WZqiZ3CT7lM0rLw5Nv8AbdSpEFaKG1IHrxXYqo
uWnol2IVdx4OMZLGAG9HDN1dguiNsLUS+ZqA2eFITjSqUGQkHEGHBpilcbDGjzyp3W+O9OYMM9vZ
czpHEgYRQFFBPMe8zuHcf5DwL9qXGznTUW/cDd8TrtCmnA6LodgLr80wNpKTbskGDIzxDbjz2XpU
smitb4TODGdS9HWK7hqcNzEq1Mjpe4h9RALgvbr+gUY87Oq32mtXMoHF+hswNf5WjJkxHVkZpFkK
uRXqDVqILcjUBcyoBdAsD3SrJjggV8LKRdt2I3FmShm2Q4O4gSpiIAEcCSR4zxOAJwopaPBq5inF
qvFe082ZNW2AlyYL0wflt6KpmoJHjmrm1E5vT+k5LeGMjeRpxUtNCv+Vts6MaFYIHEk5CJXdHnNg
mCEiZopt3wBcP/8ge1x5HPMYCVuRBIPc0wOHPSP8MRMtgIp4oBe0+Wjvx/seHLYJ4AS7B78x1oH/
f0csnOL3n5/1RzJx82oCBDJlOVkYumGoO6Kyc5Rcsk2dtY3S5dTuRtLM1FTgNOiTCDfL1dsJHBGw
nMpF3eeh0e2bF6Dw/AlU+Ox0M9ujqimATScVAtbapsKM7aU2c3MioBve+Xd6FK3Y4ddWWpejDvTN
sCWJ1TU0Ln+1RI1Yd3mdQWptBx4FI1dgp6Z8FbGnUfPGama0/E7+FqfNfHHP1Q0IRCFuqj1mz9pu
ot6YioHAZeKtqTfYrK0l/0748eNif8qcOSah8LmoCCGTOUDtuuu9KcDia+iP/6MO2TxI36dXOmms
6Laefmo31YGuASwvhjw/b3oO6x1XrO8AdNIZySbwqitwmsBJ3m6iLdmshh7LluHnkWe6FAPbu8sn
WSBB/lHPSoDvWXka4Afi05rjX3ZmP4XNnBmAqiRSTJVCX92Vmm6G9XMUfnxt65Z9F1bCAJMDLBxp
Zl8FjiVSPkzRKpUsXbKC9CBodhGvrassyUHxUUaXXQRcyzyI4cqq5uQ8wVS7VBupfIc+jgOYOxNA
cl8faOkhAOsGsNcYdMdQ0+zdtXLUaGKIPkameVI6WpW81m5djHtvRMx324Kol8NwiPsfb002E4vq
hsgZY+skO4zNYfkGppSBJg059VpFYuV48/02P2FKo3aQndWFi9lli7Z/UjuaQPIFHR22CedgpncV
CSu5y/kphwg9BsOFiHAjO/7jeqF/yUxCFiwklvF5SZ1PBimtJpVFO06PN/TCKZJXLSRIAlZdOw50
4+T+a/VYqm3+InDmgcYs0gA3Okz7RCAaR0VaptvwTo8QxBj0TQBWsujpmsE1Viza6WrStPAOAB4G
2KIJcEZR5p2vUI70CGNlOC8L3hXdtwfuovnNR87SNbu4LAq8kNO8OWZFZsFaHqlFW0kYomCstCpe
u5AM67w8EwxeijeZiJlwkjxXQvKsh4qnRtF9EidPdYyVQkzWtrp8BNbs59fXv6C+2KzG5riIC8AE
5SxUpq0vVGWL4xdD73Sd/+IX5fvXIpZiDIxbADcF4yoYapxPZ/a05DmgjP8n398L6DhoPLw9+tK2
uAPC9x9sxSF6AhMJmWhARdi4X339yFMiMb3+a4F43APIEmSRlnIX3o8P4j53MrdfS6iWgn/IxGy3
pk8oP/MkOIpaGmoDZHZmtqk2zTlEfFHY6UbCMVVvnZJx8dPdCJw9nFahAJ0dIZAXC0PrvonY0/j6
yy34O1FQeOz3a7DdvzElCKSUKFEqfDj2CuLexyovrMrvva+lLETbE5IOJKlAEcIfv36sMsBUmkAm
TB9YHGXXeDFAysTdau95CgVmScQvcmaelQIbXaWBygz1MDoiYIMY1i8qG2DkZopwbK0vtPjab441
83tq2CRFBMJ6o1V4iwHKmGWxNYpPdM3B/o4RBGt9c4H6LNQEqhxJga8Ju/KE8ovdop9IgVsQuxPE
lHrfOdJ2oiirRXu9Cb2oIj9POXcXJI65ceghuyjzEyM1iFMK7JD7E23Z12qy6JlujznTdx3MzmKJ
NhiSQBxQMKijfxT2AE75HsslFll90SsKo0+/fpOF8WOQykGJs9W2gButXfjCs2r1poZMjMrGmsYs
Puibu5x+/UZeJCR+QzscsB/PWiligX1t33Dta83sIvDhqaa1OFFU1KeET8AHIn4kRHRWPtVCWeIX
jZzexs1JgKmIcdwGchSQZyEHCb0EvByIWkyGD9a1GFZEsdfu3v4k7fpF8syYUKn0U8BmTFaYB6GX
YCRXHW113jFUD3hkKy59afTrF3Ezm9KzQheGBp+sM6s9txddDC2ixqsdYyyoNgaQ+TCSWYE6Sdvm
VucJmzVWtmWdgYcDkis2reTZFwW14iDVsC5G3APjS8jVS1lV919/zt9xvn4YGDRZsNaDsckfIdzN
55Ta0o87hksdT7CcZgp6OZt5HG8IO0D+Amix3BcG+Fa27U76rA6K+Y8YxpaV6udPMTOofKeNhY+z
4jn6broNdt1LC4xpL3UZ0BbS52HfP+QgXh7omjovG4K/Jc/hA7TO59VoMgR0MzqKU4M6c1AQwABs
wosdH6iSKze+/E5/Cpwl8u0AAm9lsqojD6zr5kNvQhfoRF9/1uW4TP0pZWZQZZ1RPx0hpcKik9Ee
UcszAWkHhhKY1CO1Vx/n9Bv+7oF/CpwZ1FoOO67P//MFgaC+TQRg7ICVzq5crVkdll5UGKx1IqwA
MAd2UH61QnoOxAdAqWMyI+ePSVE6dS6eWj9TrGponJjL3ZULXRM4e4x824c55SBQLH5Uu+lTQY32
DkPhNqZx76StYDd3UoA209ri7KIZ0IEQCGA6AGPNs5g2Dcc8m+azM6wOgYbDyLO17XthUcaE7QrU
J5UAiuHX6yzGiMsBPfWX/83Ak+U1j9PX4y3pExCT03buWu9u0b4CjwF7s5jh14V56hBLoNb0JaQO
zBHegUWy411xG3rTrFSwH3e+NZxi2aowzodZPsCIv6zCXSyMUoi3P8HMwsu9roC7A+mp7DabdJvD
h0ku9dLTany6dL+3kmb2TUhrWcujH2nSy18AoTikoRwn0qDETj7Xwo3FD/pToDifKlKHehgCHUeb
4pu0MjOUzqasrMam+QZTb9bwuGoClkwpemZYnUdtC3+b2ZyI6yLGdz9k9ha2F1DKT5GagdVhy9zw
uuagF4NGCFMBUjZBNs4r6SAnQEeGm/xjYhT3glWa4UsfYGBqAiVm+SoF0FItClBAMDg4H/a85wl1
xDgtHafN58pRrvqd9iSbpUkd4Ly2RlHhdqe52sDqn7+2PYvKcyN29jhlKstsTHCvJehXNnEaIt/A
RtLKBtQCLsBUOgesIYoFMsD8Jwt4EwlEiToSEFtN6LnMyi8AvcxNtTQCG0EWIrtaQJHI+geeY0lt
buXOXqEO/oIqayC3G5XaEUk1AI6Sqi6V+cBJCU2xZxD45zLvayPSW9VCwaEBmH/X+l6bV5lJ1Dpb
CwuWvLSkwSyhTovS3NwgZpQSTqC0Q0JZPgRed2hVM7r2mEXBVr9i9p/a5/CmfXz9odeEzr6ARHK1
IgOEisE9J8RWjnFVFq5Rry+p0+3RZvcNihUuDnJIkbkCRrbR6gMLs+Dy9VmWpcgo0ADZFriVs3hA
8pmi522AAKTPdrpIKVBuk7WjLIY5oCnD3j3wULGDP7+xhqdDUKcIA1659yAA4nNgVztmggdnU7N/
gNo3vbV5mHMrcHZ5ud6IssAgkEWYbyEvrH4Ay4rFipXrW1QFINlPQC4CYLNn15e0UayXNOoMLXA1
dQQW470mKMYffCOAVvxAcUCwOAtFhboTxnSCNY8L6o4Nt6/V/Pq1iOVz/BQx8wm1AgQcdVI2jtMt
rqs8odc4o24lceUsix/m5iyzC0u7Rq1hLCAIxB9i02/KfpugbpD47drQ0fRb/aYDN6Im1b8xlIgy
C0llEDV1GzMLSIIXHYgtg9Nu6FbZVGtavnQ08IYAIFqZ/tCnO76VV4EERdZ6ZNytZMUybyWhv9fa
txI+53//WhhbRycCPhwrdLNq09AyhSk+whQVtEZFAcSxOHf8Ul2zrkvBNJQOYQnq8kCzmCmerGag
EYkVGIenFBTZ2Lo2asz53IW2anXvJUizAETzQB5iJ3DW4s7FsGEqqmHRGwzxQLT69TpVVRpboccy
YnCUv0/IN+CudLgKSe7UPV0jFV3sgdyIm2/5jgJXT+DfMLd3MSAYntQtmv5WiT0c1Wq23F1yie+T
S2Jn7p/UD24lz26ZyWHQ5BEOKheBMVaxkUcrMcOSkb+VMHvdRQuoNb2EhFRMN4ApPvRsWCnDrImY
veuBZokQixAhZSXY4XaRsPacp2uYP+fbQ8yecxCoKUz4JAFNqsGujXgrn6eZanAuuP/7+7oVNXvJ
ZduERUSgC8EACqO+9kIMnDBZ+7dHmizKjcVI/KqN++lIFVYKZOzZ/AXbrzv0bjXqX3zLP5/T3AVn
6DcWfYnEeCqTDbwHLreiMRPHtzTM8USvgxV5Kti5js1hbbNtTTdmzjjRyprQad2X1qop1Q8C6KX+
3Qeb2YoSlIqZmkICNtsNX5bMHAdaQ7Bc8pEYBsBCy4QN8lu7HllaNtAa9l2tJSPjRNBc8aYPwsv/
/SwaEBskhBVApJ03sXQl5ipJRbrUd+Uhi0pX4sqnPBDtr8UsZkkTRhCQyrE2/xvCbx6HfT0StB1l
t9oQR9m1paFbBZox4DSzenfYAVFhvSezeIs3YmfKoPY0Jei34hlL5SaTNUvlmB3Ea4O4i2WL2+PN
VKJKCznmuR/HA+cg1jZTIwV2NPM0e2o48fvsGKAo3Hmx1Z7V3fp+2ZLWY1SAAAt8ouCal4Up9qLG
PMUPAAqNbyA8vopKseKgl++SSLo0Abj8tnrepBiOZeBVNTglccAbe2QN2wSNsDYtvhRJAf79bzkz
05uxVsTkPY4yDTN1L01mTGgHrSU6+q5CsctZq4usHWz69RvDCDpILe57HEyRQGPcIr5QgXEKk7Xy
Bpa/0c+DzQzwUFWNFIrTBXr+HX0usKVGwdPUPaMgaoIalm7Tx69F/gAemLux27uc7PTN0WQhLZjc
QSRzkvvw6puFhQBn2+/7/VT8KWyQH6obIEG+g/MVCHWamUNVwSAMSAl8gQgNRPny9c+0mJ7d/kyz
N8natBDS6bpRoYlfESw76ibcUCB3oFQi7zovXfN8axo1e51x28Ql6mIwck/idmoEg1zWBf4mVp4j
G+WLFYe+GEzenHDePuBCbeTlEvI6s7dEYJkrjTGBy/MOICOzVZaQxbrerbxZTCeqAKoSppepnNAo
ubQXFKCgWI2d+oZkT0xcaw5+5cn8IOq60atMyWKJzyCxCd5GEUFkqmOpbrUhKy5EYbcHm8V5pZ5i
OmoSw4BK7W+VHXXQUQS6QXNZH11filluhc3sTiuC7ZibpnVIU8aukmaREeYJMCKT1kp/JFnix8pT
WLEI89rh4Gd1l02KCaLyg496c3up3QD5zrhtXtPiJ4vhf19PWSpv355yZoQ0nYCdlkEkv63BpQRk
g32+YXectaYiiznOraSZ7WE9DHlbQBLnTU3EeMcyI+3N6JRNFj00ias8IAfBPjD8/kGvV8zt4t1q
wI5GAwPoQ/NBBR0ULFxEYcSCgBhBBCaldWTdRcNyI2PS35tnMMq8LJIcMib9LM4Iqe30gAblptvI
b5n7J8Ov4o+z/OdMs/cgJCmR8kmecJLeq03rUsd3gK4CvAF7vQi7+MhvTjd7ECzl+wq8yIjZsNLT
d2fMUlujvBaBTub+Nxd1I2XufVU9LpUBXSYp5N0hPVdCY+T6hkWBkWW1oabkXyrG7AUUYLNvM1BC
GklVGCLm+WXJ+/pdT7/DV0eaaX4ZBKLSBJDQi9gJETMDjTrLj6kX8GvAvWuiZs5UrlFsTae4b+we
W8CNCuRR4VxZLM2vj7TYCACDngh0FDIREs58qMiDPJMX0W9gTrNvwD6IsSPB64H7op/Id3YsTyBc
XHGkywr4t8z5mC9R5CaqZORAWZnKhpz31X0Rajooe6W1dsqyz/55vvlYb1ZEXN9KOF/l9Bimj8Hy
bFS7dtr0dLq3P9j0xASqBsQQ7CYgI5p5bD/KWgxhFpCGGVu1LYz8j5r96FRgRATgWmAgnH2wMU71
OFcqvF40F4G8cuI5QwiM9AkFQs0tnc7Tu7XQfaFqAjIZHrnkX5Sns7fcdlw66jJ6YROPi2gKRv1t
Gs0HMcG3tQb4wgfD9Slgi9ERA4j4y6+2l6OxWOcVIKmwyHqnOeMO1Gj7DsNh06rFWorwuzOBMFBU
oWmBkUUy3yXR9KqrUxHCGi46BByiLG2NYet3ZZ9EwF1hgEFEGjc7jyqOkUwYphWBuOIXL1mxSwAK
//UrXpQByMyJj1edGrK/3lneF0pb1fg+caMd/aq0gbBLAVCwRhD5u03HWW7kzDxHT7oikkfIyUbw
s3ehDZRYRx+Bn3iKhX2nbr4+1rIu3Mib3V3Y9e3QT+cCmdO2cPxNgO3iaYKd2oG1BhUwPZxfrfuv
h5v5j7LuysCvICzCtovkTdBJwGVfhU5aVLkJ1pmHMgi/VWZYG3ExGNFQBw/CBybwH5wvfPv63pZF
6MpEAwUmtDn4gNQhe1cHtOP8+oOCmT6Pn/6VgHnrANj8VB01CMhExeIQRRTZ+9cSFjVaBzYrqNwA
Ty3PPgYXigVf+5AgN6E5+k5VgYkyKqyvpYCa8Le4GYPswOkFzNNfFbmZT9dG1qd+kRGja3NNflK7
ns90cK8VjfaWxUoj7DgfrGXe0Itq89pRra4O45iJ7Ssf833wJig9GGmMQW+48dwULENvIWgy36I9
aKEAp6HFnj+UYBQQxxJ092LIMQ+Q14pqVAzMiG5LWvZa1fwgWIzp2XPWdc2e75vyXKFfd8DAYP9R
h0DgM5qCq1sTq6KSFYkxSPQiwJRrBgdAg+pQtbXuvwQkEiypqeRLkafQMbHrWuoBApXfqE0v9rvC
j+vioMtpEtsKzwfjMw9uw7Ma5H76XCSdTN0hiDp+g145hipqufEGEsZ3qjB9jEqRWubGI+1R1NPS
qgmNMJDDyCRaiF24XlByy/fJuPU5UJj2wVjCC6ZRW157UEfZvVQXBigeQO5MxPYuZV0LEYTzYkni
dnLN6HOaazGAdwr1oCltflSZkr1gGYcpZlMooVFhA+IZcyDpfgS+txvUDXuu8z65EE6VnB4DImeZ
amA565XYk4NhWxH/HAdiYwpDhj12jgm20nHEVJT0PGaFYnZZsOFS7j1tUw9898JWGCXJDMo0sks/
uReq6FzS4llvBmKMXFAd/SQ99rxyTOpqJ6QyM0MwmxsASryLYdtlH8P7Shlsekb3vBpfSp7Vu0oq
QrsoAFJP+DG0K7EWdi1TiYmQTNipvsbvAaaoOkoqiZ5CmtiAw8odVohgppOSN5+xwurjQjSZHiAj
R3v3oPp6cE9LDe1ivt8MCsUOrxK8jmF20VnALL7j4Z/brDblbIzMNh5CI6kThwWjaqW81joj5VMU
UJGhJbJQmTKj4R64uMQM8OdI9Be50gsnzgsX/MMo6o7gi6N9AaKKQYjPACK3wyzWToA3fw2DCE6n
SHxj7LuT2AzvskDJfcza/kA0Fp5zWQaqRxZ+CnxXmJrEnsVEvGT6sM9HNTdLRsykR1+MNZgHb6g1
FMquTOLUVtC5NDW5+kRHW7QakjjhGG3aQbwEuf7cZsByKSVJAXSvSA51IEdWIhSqEfTgzeVaca90
nd2M+EqDfA0E0dDAXlA3xzpw6EgfweiI9TLWeSzjzEHa06G8SB3vcKXkURC/Rl3h9E3u8gxjwD6e
oD56BRA5MZRy0uvBaodrwmPqihTHQgqtgoSWKKFKU74DEdP2k9IuNScGdzOVAN6gpO+E9k9xFu4D
Jn1waeJodbAro+6s1T1vIi/zMlxUwSsA0agYjsEwoZqUsdF0YW4ACeupLMle7P2HPIuPo5R4uUh3
SqCeSSvf13647cbxpI7JRyQODtcX923oHwNVu7ZAz6U6uqxlbPYqZ3eBduJ91RKS2mrKYV8m9S5h
6ScfI5Ysj3HjhIXZD58teWCJYIiygfL3SIz0LdbvxswEVXGVOPpgpMiOpaegdKLwWU+B4dKa47nQ
z+KbcO6BEe+DSsCR3gX6TaHWSF6qN2GEWbRSFZyDGdjknui9fAH0ImL07LUOHmRhhMW/SCB846nV
DedAtEhqEckJoF6pgeEcQTvE3/xTKU90e49tZoQId3Td4+LtEFgMYFaoxl+FB1ghgyUJKAAeJLrJ
m/sWs6ISB54DFal1OhpciPkBjjO6Ad+IJNE3DNIeMi57BcmHBXuNjeLmIvbFI0CsTI5d6yYCJ4Pd
8/5dDnx9bciMrtbuOBYatGSnDJiSoDayAyqYvAw0ycLiXqUMY2oyIKXdBPMCjxJKajWxw8LpnjJ2
EfIdOjQ0MoMd5pwSbitUd0lwHCjGhZGcH0Zi5mFqEN1uazPhgMEDfqEHIJTBJNYRSGoEzZIgUi0P
LAFOgd85LWFXoXqiPhrBlB6AcWFl0Wum1S5Hn2QR23jKI6fFBowAMtj6LdEO4nhPldLk+ZMYVi4H
APnIKFPbD72MeeiIDflG0uw6MmVgQcEO51Jp62GProTZ5aJZSb6haTloB13mf1PLd2g4337EwXNO
OANuLyxCkIw90pFYg39tFQxVCaMFPmINoIodLBFG3vmLVG5HdYMPKuzkxiSJVbeupjhZ+jhiv1Vt
3UZxGjHHQP5nyjyquAXMR+xKzbXDhjLqsPx9OW7K4khR+e4tqngZuRcY7Ft8CDtPeaSZoySJVdXh
RohhEu0my0AtbcWInPXPKjzwtRe0JmbNsE2PmW1XAOBr8dTGVjnUZo+cTtRsoX8j1CTpY47mJzmW
zB0xCugfoYbJpxLvO8VICxuXHzZmE52x06KGmOrfJd0+U7d+ZkQXHkOu4KhPXaJZSNuKbNPFdoXk
e8C6mdQYpDJbYgz+C+Ut6u8AtcE1Xiptc83qqotIzeLaaXZTuYT1hn+sOzdorwlKVbkzvFHOrsjZ
D6wSa9rU9TVD6LZjbGSHKgIFJ2+mhRU/U2EbXQogzMD/HHTBjRJnmsoTnWBH0SUBNWdzYHB5mod6
acSZlDlt7Jbo+1JTj/cqEBUCs7nnm70SOwTZNDlmwbHkbSk3oLxMPPq8LYBTuLXktjF9PGqRM/X2
Ojxi685IU7vPDykwqINjGh1kuuEq2CEr9DWzlr2Ws5Tu1NexVbNtEyAkUO0A6V+K0WCUo4v4oVS8
ATdfHMtmWyWYzoapaMy6uWJAq+nuOu1+EDdR44IsrcRWmL7JcwBOULcsqDGSE4eIgN/lySFIXU4/
+eQY9t9IdUglt1I2CtSCJk9+8K0VnIjCDFsi+Mf5DYlaC9UykKNFquhmgpGxo16mRgDzeIjUJ6Y4
uBxf+6ipnSlAeLdElJz7swRto96YPIU1b7bcR4igLProUWThbMynmELyIsab8HtwFfvvRDKC0QRx
qJ48tOUOZKKDaoqR27QOyLCKe0ptVg/QkEfAsnGKiec8Xqdr13d16OWYSyfQr8BT6Tn+rHObA6JW
cc1Ch0Vu9U3FvyFzg35G4U6K7FDHLObeV1/G2BXCrRgc43vQL9QAcwg8nT0WLRL+ztI+aXPKdFuQ
jZS7q6rXIbQ1auK/zApLYUeUVRo4n0csrnAAnfD1jaAa8UAx0+b17H4IJKvONlS5auUlGV3QGIGf
NQ5NIXvJhl0k7SvlHQdvuo2OynGWWCTwPdZeBjW1ZMUWYTRrs2URZss2EvPQnje0wS2xZ1zuRDD6
ia3L5UcRLxlk1hKBgtbYGz/19HuPGBv8Of1j28kOGz0Nyy9gFZVV0fAlaio+rsD16XGIwRYIHCk5
sBrVyJoHjKgaRXrs6tKUtEdduxQ6LNwBZGQIy7TMDuCVJHgyTr924V73N5iOMULNizJLFHp7qNwU
U6xKknkIQC0t+N6H14S7VnxoSyXuBeFsceDjDfD69deRfKdxbWkks9UKxcXEhNkMgrs4lUC4dIFR
8YF8Q0Ps5+2ryKXA1tCOGTPxD2m+1bNd2DpB854072XosmgTVTuFs/nuKAkuPiQvIY95VttDBwAU
tF513lKKc0peJd3K+1OUIm7qe0PvT4OmIzx0k5bYiZ6ZYZSeiVRbIRahwvqa6aWlD4lXR/dRm7h6
8tlJH3mJH5JPAifj3kr+PsofhO5tLEKPjgNMLD4G4Y68oJybDnzmLLpggshUslI1eglNJqloDz4f
2CUv7Iox9WRfMKT+uxTB7Y2KBQQ9uxSEl0bqnXCQbFbCESaFkSXYPRaQe3TDVZHu62ErBLxT5m8Z
vIJ66WDBq9EquJPYHxXFidtrAAQtEZFVso0qm4YnNtokPkM5xNYmw5Hm+ILHAbA7fbPNiNekdqVu
VH7TkdQZmud4tHmMguO7ZRFBELnxe6eo7FyJLFmjYJqUDDn+RrAzUrfbFK9JfpIjzqOiPbAYYZwT
S6Ktc6odEidNT0rpgr03wlNXxMdIOlHYAT5oLZRG8Xm3HNoqUgEOAky5B6lvIhnhfLvt7nQkasGr
LL8I/n3oK9BEwWDVdQo/MMQ9gJ+Hx0xOGgtmmnNGBXjWqSFbf2p8CZJnxBWSU7VO3ux73uorzEEh
/aQjrhorA3Cz2bjPtF3M7GI8kfKaRBXGX72KB85I/yLIZjPmZhQ/ssomIobpmk0smVF214T3VW9j
5V9FNiCbev+R924um21ud/ED3zCXF/YlfoRkDKy8OJFoV8JSNrsGpIy0OnBojQkPWW8meWXluMoW
61+Zhl6rOBlRfd/rIXQociqdd+JG97Duj7dbYkFmTxpnKDCZMWz78TmUj3zPY+fSlDgrCRL0MD2c
EnGyxcdmMO7F+H4UHIl3EnhDxIahNWV8PbcR8kOgbklpFUJ0iPLATKZgdMf8C2teeAjhotYj42sN
L5K+92yjjr3pj5VVFrjL3NCR/mQg9yhy/55yA/jhO4sr2bHX8i1RS1PM8XsFBgdIhB6Wm+k8Ur8r
ACGMSi3uRsA1GCNGMSzCnziBmPqgXcUmN/IAtkC30/CzHl3w7yDQtkN0UVpAir0G2mMf7Fl71oZ3
Vl9VxSrDp1hVbMYf83yn1VtCTl12ToqXsOwtn5gqt291M9M9nSsMjrlwvXjemfqZjgkWVrFuGdtp
sS9pYEzcNd9rcl+Fn31+GZqdJD5x3UHODrGyLxG9yW8qhG3CzGgeqGoFmdmBJEG/ouYhRNe8BmGZ
1QKCVSu5bTDUbhumd6TmXBHw+VKOPuhZal8blEMbPzRY3dmMvncJiIXsMn0ivschTdbudCT0vppB
SxTEEE+RYpZw18TkL4L/EPU2f+aDLcnt4qGlhpLtW4KtRgUhh4n/GYFF4oy9E5jKuIlbgwNnwZ3I
Hiq209ppFrV4TimwhSdYimuqbsZnRC8N9eRjeowRgcaIcTfw/HUKmLEE+RVG3HJAS+87cduJVq84
mrIjiQudD6Rv+AGSwUJYRdUzYqhS2aYo3NT8vRgDiD2GS6qehA6JliED2P8ziU2tf9OA7J8bZTtF
GBf1oqIG0XhEsILvPNAogbGQ7us3RTXLXSPB2YOfvoe+6iBOjU3+Ey4+ceTnCX5J3TEsxXenMXL6
qcUhboGMqCi2H1u8uFXLM3mEO+SR3D3Qd0zRNTCwhYlS1XP+0PGujgaCAihn4I8pDwRPyIc1Ade2
ESu29NjCUfUmxu6TjeY75H0MrQ4uodsUusNvwufRJb5B5A0nehpvVHprVKDwAgY2chmDDvdZ7xXe
BIGHLN3NoIE7mntV73KNW9yLKXDIEWdqBs5LkVRcu7cO+0TAefEvYnVVh4v0FLWY4q3jpwhAxdRM
ZLMKLWWXtthMxkU1n0PqyN2xDB3+EmoWlHxAhtKmtvaefKBdDRbKE6adA/84IiBHFKd5mJJRAhc5
oGrrCNn9/bDLsWwi7CTBCMVtxDlpbnHhQyTuWBFYWmhqZ/1beOJbg6Sbhjd7ySsjIziDPkxvzbT1
+I3fnLS30I16S8NTeCpDQ9wXudlFDkzwN743q0cu9NL8lD8ryv9xdCXbkepI9Is4h0Fi2CaQ8+D0
bG84ZdcrMUpCEiDx9X2zN/02XbYzEYq4Q9zYLH87g7Bp/POwwN2ABRr9uLH/BffhSWKJ/LTR3UGB
uBFncgHuIjsKv9l2nd8TcZJpTtiRF6LfqNuabuPXdSgGfe9+B7gpwBmEO88+fvFqsBwe88srMsgu
4FOTrpDJkzCnLntN/M8aIbgV2MXt2v4nvLyNc/ByVABTfEh7Hw/Tr7kO2X2a8+Wj8oFLy6YjZYTm
Hep7fZmj3Dsbi+G9CAYjVNw/rstrkXMM1yFU7UOips0Yp47+aYgF6r/uIs4z+78J++Gjp7iU0yKI
y+CUnulx+ttcavBc66kPSi/YJWRvde5HN/WJ8zn/J4J8WRCf5h+r7lBlbb5U17retetVxs/NeovG
V5cWGX0OqzYfjwkw8FCiQqZ2p+0eASJBsG2aL5Vh3cTrAu2MTM8AMabC9s4VO+dLFuEfoapOu77H
ZAk/JubFj1+S1m6FRnAw/3Tw2qbeswxyIjdQY/DUfpVAtH1lStY8VeS3Tl67ZmP+TOYQ+YfVoXV/
o+xikUkdPNVrGWa4eYsRBlCJ8SeWV0xi5Ork2AGsXJrb5MsoBLlhexgAAjDyWeGKcHkP6FQQtPab
CVf1k/+PwPjF8xQuq6d03AQ6nz/nM6ia8N+Mm/DZTfny1Cz3yeYgD4zdYWPmcsyAo7dApXD9V3WB
p50GWL+87xtgw/2CcEccgXYs6pcIf4Db+u9Mgp+72ROyAZEwdcZfhL49nLDwZSuAuiA/nvgrv1Xe
QeD+Ify8HuuT7MrlYYma+1z/2EsA7gwPGrvUVZ7Oh+ETnEbwUb0O4QY7F+XBS3bqdXCob5vkNHr/
6ncVY1HeLkaNdlfyhExSue/CwgvuAIh6u4bv/nACEu6fFuSSveHtWkt5a3B0quCkzjx6WT/dJe1+
E3ZeRCnmM8gmrOILsfWjeaYuH5oroqXGFg9h3AkE5llc5uXIdy44RvG5utSfeNYq2ADSP5oqTOVb
cpBAhRl6CmTD4CrLyqHDdp6DbncU60Oe4u82LdG3c0D5pUTHXMX7+qVeEKzexDv7De5ilbm6YuWY
k3t43ME+UrNT8r5M/2pa8HsVbvoUcXZhgRe9yl5JhQ4O7MFO/K51XqGiAt1jk9yvrf6Cl+n1N2bi
HHby4S7G9/TF9tjl3nu75cPgWS9XQ7GwaN+hDizeaUbPhaKnulPs//o+qg7a5aKj60a9QvQYo+sM
kmB+WhFvt5a2KWqvcKAnkPwclPqvxcUgDwCLQYtGDxz73yQEbRcf/SNgLP9dfjQqKt/Nd24hOkV7
lZt+Y/5bsKtcbib1OLXrbZieIF6nd4tPGYOjibH7heaIVgFdOBXJ8D7cvL8c3/1XV6MZ4SeZXfz4
NenBNsjbMh/GHVdl8BNdDbZeozhiU00YbCGmGXaSt/icoXEB4n/G845hmRgPaxGlOw4IesuKTu+g
SegAjfLRHHpZVO+9hywqHuyrdIs/jLR7j5TAQHGKd7SkSTl/PVrC7C06o7oNf1ZoBv6mWgtqQdZu
3LNflYP31HoX8ABo4SK9Dfgp4U/NkPfH+hKNn0n6x1dbIvCYGI6fBh2Wdy3mdD8m8Pv6EN/4S9Xv
w7ee7hhCb7uXCot2fxAECg4uHIoYxZgNe40uQXq41FyLLzZHX5WBu89QZlgT5KK64uKTCxi4jfGT
wkVfLjoO9MsHooR2vr5Hrj8O9bh367fvsGQKD8v3CsRbbekKMM7HEkoL+EywfM2z1/+HFJjN5Ivd
ykAMkSavYoXUICwY1RPY2DJeH0tj7da5sKyyBA94T5ojn/94Nr2lcXtY4ALrRfuUeu4YOa+IPOwu
DuhGJOE5HT+b9d2Czq3A6ZhgfZuGn4SAPifIBGXPcVNvMlR5TBtsKid2czrfQ/lp2jB3WfgK6QKM
Xf+8pj8OS4//v58KA4dwgOfRqnLrfwfzAahuwGhY9F5FT8J+8OZYjy9ds+uz10ngP+zLk0/+euyS
M7BXEcxIRmvvjG2Z53K+oN6cPS6w4opsFHoETLwM6qmVlyD2wAW+ZNUXbe9O71N9C/vrwp6dK7Pp
mmKVke6Rgzmyi/aGksDcLPlXxF8m/4dj7j3C6oXqmPofFRpbNT5RTTZmCHOxfMtqvFjzYdHBLh0v
fI/nAV6cuVvKyPtOzM30B5vswzT9mP12O+KgB2O26QIwc88BRgfD5ZS5D57RfTK9mAxIpy4kPbQE
x/Vfh2cS3Hr+xhEUHB3YPB8F7nwz9EVSoTFBNSUWjj4flR1fbPNlk99Rso8UN00VfWU9MJ/P99jG
k/cKAbGD3TNUA0awUWngpQTmWZP0QDKzr7t0U6FXNvh+NZIyeQ0RP3xlWfLao9Uao2pL+qunbhM5
WfU5Na+LsyX3r1VFkWj/KZAoIbR5S1xbWmhCbQdwNLS5P13aDL5UIByHAYrGvfUC/lj7rPh2icMt
n/oDmbFufAY1gkA2Ocy3FsUF63e3DFd2Q9y2qb4y2h9pALiiEZQOLISUYby4IAzmFhc+M18K7i4s
ODpmCwdNA7DRR8NRgg42iI0nKI++R3KEw214g+jNRly77s0Ff6kbnrHjo+jG0yDOa/8vrR1erG4j
gWRj6h2o522DXu4UI5dQahwUfBj1HraXCbdMXwVbnYhtHyUb0ovjGiznNL7XMX44hodMOzwElW3s
ljya9uEiCwzKFjTGKlv3h0R4TaF6OZCNWYeoMnAnnX+qJ+ClwXvR3j+wo92jXWZuS/x/0aA3ohu2
UdXtXdCc4tYd+IRL34FxAq+hW/wxotkH9ZQH0Hhd9zP0fd4nSW6QfjFjes+G534ybR71NzA7DICy
GedvU2noofawtsdGYjE6uKxmmpuSZmyLBb9lnUy5XcGVx3gWwgMSrDCMilE5KQ8ixWD96CtUtuHM
H2StgPTh1TWO8Kubp/0C693C4OEKs50F6AsrLJ6E2U9mWzmj9PHvpjm5DlsVY7YhC/bWjc9h+s5H
CL/mndbDbpLxPlkgaUWfS6yvSwfrdvYYwvZECRnLiXs0nQO6H5pnAayD5z+SU8Yujdt77NZmqtC9
PnNAx0CbEg+vimjeg4ach3rvd++mifZDIv4IHRxjAA7b4uiO3a/vmrOypgyT9sufplLr4KmfovsS
6mts/JcpS8osuTRtWDRtBF8r9uuSDjREuKLjG4L+bJv4OLeioMZMezOZX1NrmQei/4en8EyNAB7z
ybsfLIdwgCRFGfY7emyrjQcyGDeT9p/DwX/Wmb1EEks+RAu5A0MDbimm5J9J5Ovc1TnGJK7G4Apq
ZboZkrOs16PfYKh7ipZ8crSgEB7QmgqsKmxFuGOsRcsBrYsHfyUPt/3Y5h7IlRmuBwvRr6YIlB/o
iaIGuOBz1vo6xhqsUl9KboqIQSHBOuHU2U03A1M10KtGKDgryuzUl92C27hS+5T1pwyvUip1rhJW
1hxhaNFutK8L2v4E2uBKbsGMgB20stLhH9JrwM8ilNiLsZQtFsXPfMypt26w/3kzLF9G38EaWtLl
FYhVCAkQa8dwu3YfPrvXVTEMxYylGs0e2l3tTn32Pa4g1vIAJCQEqrl/C6NtxotJ5Qk8cSv6tLIH
ITnkEd017SX0Dsl4qPUrZ/gStwalQx9av1iCA7OXFZk5DHADICP90NHdG+5c6LxbbuiHUqSjUIiL
/l6G7aZbvzFCi9jTP1n8W6fv5IG5yZ2pP4vdjej7dUtRyIHlkWUUXRN1HKOvOLZ5A45X/gu1KUJ2
T90u5m8Zmvh17DHtW4Ati4D0+OsCprgOUdglWPkiZcfY+57THxCE3J7D9baAxXQfHj+kUBZb2H0m
u6HqZBCgbU41nqUARvX6Wxd/Z+jc+2+aXZZwR6eSZDqPkZjl/63cOcj+aUg1BPbfLvhek1vNPy2o
uAjY5H0N/objL/RAI02ZpnnYsbJCAA7jECyB9Gt6Ej7eJPEnUjdIoEnzPZmzjk4V3wKmyPavhE6W
VO9x1u8DUEUSbPxKgJ3B9PW4Xi91tDfBj0BnYfVL1+YpAdhQRYKlMIDHYXpvoYWo5J2hM2r8i4G7
fdyS6MtLIeWBa4680gbhSTVoZhFsXWNT7F0BriPSN0rfZ5xy0YE0tK8khWSSZTAtlZjgLp14xglJ
oetRjuUNaoI+iA47BXOXbFuYhJiqARma3ECrq91cQut/n8hQ6ASUv+02LMFUJZrywY8KD0/ZGggl
+NYdvpZ07C9DEBccvauJ6UEilWls/Kd6/jujbFFsgvcgw9dSlkElNkOrN8iAiOYnN59g79gk/b8p
fFnTe7PuxvGEtJAyTc4sOaTZ05DelXuKYQRa23PnQWEEi5Y9mri3bDoOuG6rRO4FT/I6Jler2S1Y
JpbPS3pue1jnvfl7DsYtk95rMiI8DlCx6dR37EPPBN9B0rsWiNInbodUjjP3yU6CLnY8OCZBChlb
lCnY3bHGcjNYatPB/fZ1XagY9cQNh4pmnzCJ7VTTVcVaPyFapOAe26TzBDFCH5IZvXJEiggP9/Fn
ZHAtZNzPDVRl3yZlRAXagQlS+c+idNE+EJDGc/LCrYr/IyB1mhBBCc1/Sxg9W47zU00g9B+on+1Z
ML2NoH4mLzrwoL/2ll6yOtrZFfT+uFyX4UpHb1t7zXH2QNYqFmGJUphzjllFaQ8+tCVNg1zFDSg+
vCqDFRsKWQTbnQ9uxBK3Rp598/X4I+sZEtX0S7IvMYtLWIE/dujoKXe7ybW3Gmfc+gh9hd4zT7iv
Yrm3Kd9OMFiwACWhS4t0wl0KNmyEqACT/N6HsjS3ajv78caf+/9UpXeBQNxJ2nx4S5/bIYYwXe/6
eIKlCe6kLNllQj1p70cs//ka1oYaqphXX5K+zofZXIMGssjyUYt+zxRDppz4Nmvz8ThvcmhUESxi
p+BwCGFo6LE6tYUeH8sNw0ZZl10cXAxzMBy0hx0g03Tsibgk6D9mmC3IEh2rGdnBfCoqm76tunk1
LT820IXari5NMJed8B4Y5JWlH05/O5eCDdX+Di1eQV1XutU7kFY323AB9bqOkFQ8hYPc1vOJzGhh
JREHTLcfsU7jw5u+wgZCrBnucdN+xOAt6gmIoAkXmEwIor/A7VgF41EXv/krOdO2vggXgW7EWV/T
90bZaxI83CGQN32NS3ncVsqe5iB9NFxfTZTc4Sk801SCPZS7gKmC+OG3kc2HD/+ezqq8d3iQlBfj
PEBXGMHai0MbQbIUq7mmobr1YVVU0/rWebCXmLk69iPW4qEGFIHnv1bSFNZPz1gMcqoVf1rrbltz
cXb4rMMEsDIR8OHjIV2+6wY0CAWeEn2Ta/DB0aR+s6E5WlwbHsSr3qaHbPnbe+PBUIDqVMb/Sa6T
kvli3RjFoN/wL9t1W71AK1d+/+4AMfAhZvxGaelOjDKnKIBLPzx3es2dPVBXF/P6IucrEf9kNW3q
bC7xRMR8VfOrRawHTJ8CvZcXXSlIS7AvWAevx/cAO+uiNK9smwcQ6BDrtUmkhBnhaOxLx7oSN8na
zAcBeDSnGcasGVisXdeB13lBkH++BHukKOfCovLNWMgapHkdTVdNYVAj5tyNz172NYVqX1U7MVxG
dWpCAu+PgVXOL2T7NYIkr5Y7i184Gtlm+CEr3BwnwbYEag1Q2wynpOeQ0wrTZYdiPN9nkO2emOCQ
vIT1Z8ZwBmIJjSyfvW2ofgX54nTfKdx5fpjTxwi1erPBdV5JWVnYyNAYAYDSNtnWZt5m6kDXojMi
z4QuBvnTgITgAO87yDsGnKzFJsEFpz2WhzT8E7rcZKUCjx81f1l16qdPiyFfUAxanwZm8raKNxn4
Qnuh4DgGJNwhe26aUH/S58THU12BK15RzNeZncjyGrIYeA5LmFmUozVO2yfl22LkIvfRA2VgCeLY
ewrSu4TwGADWmYeFoaO7ecbS+wjOxLKNEFVI4DSEaGswSQmvYzMWxntbxKVvcL+PuwyQY17uAWw1
HSippC8xFVHMMAk6/eyqCAz3uF19COzujOymHd62TQDuuR8OQ9YeawpXC/yWrgMYe6osFlTiqHT8
PJi69FxUVMvNwyHym7bI7KudDsBBG2fR4MFustLu1qrmwDsk7bb91YoeYVUX0O3SIK/OmWPPuoOA
kRRHDhIlSFRxb9MGuAa0yYS79gIgDLMkwh/aHUBg6Y94DNGui/7MGfY8gkLGpr0RScJ+1+Wc+fk8
wW7EeSEbODbnf3TFu9UPe7jDLyHR9xBaQBRgoCRGgcbOdmcd+gC44SS/I2j+JLT+Xte0dFm2gdlm
Y0DCe7Rs299gPCTwnGHtSi6hI8+RuVqD9Z2ITKJ63aoMiy268CRFBFcspme1g/BntvjYhzGEKXDB
vpIMUcsaXqgMC75W2KMf1dv5CCmER771PmhtChgucr8HIMOXmnZQAkBgys6+U6zSrvHNz81+grxr
WARzKyTB+E/m253pQVrDPTOFpEgf7rAJFieQLiaGj28EM8+gbSdFBa9A5iCxoiRj29HZZ2rH6x8b
LaduAQFc+cic9rv9CANiBeOdiqNcDxR7o5DQZuY8XBIQuCDV+nuF6TBvXvMHaJyWGrjgble4RgZ4
kfm5Gvo8SbpzpJOiTTDR7/+kFFRIGWXFamH8MeiQNfY5eVvJXCE8clu98dKm8ba10SbGF0sB6WcX
ftSzy1P8ZIiPHm9hO0xKAS7WN58q6otoRUonBDW3Ql2+1tGaj7A/MdDCATBR31f7RFD48OqgnGyw
MYKeECUKq+eyd3DqIZcIqwXtiaJcRBBcFHiqTpSon9C8E+gKKX433LNYCPi4TCP6n8LmMHbHgNyz
NbBxmuSiYA5M6rEkeBx6NHsQrTba4g5RvcxlEv439MO4Zz1/ztbO32Yx2wUDeGYMtv5hmfdslvnP
THAsBqzXLgWCi6794PG9t4amjEH66QHt2NxKdEvhQQcoVFk6b2F67wsHGN0FHjzsiUN/j/Xjm7pB
9dAKn2QaaFbEKhQwek59zmEvqpT3XIkJXcAY/h2MD1Q8qX9kIj9ugs7gPPWd+hKobmXnsA9Q/lXs
w1wBE1rG1idbB7c0qa+d8D+Nyvaj1i8LAWU7g6yzvYCmCLGeyvRhw8t2SSgxLqb530CAFEJ8AFB2
NYUlYqtvQs9hzvAc8rkRR2RPAKUtytuYBK5AFzcnZA6c29Ae6ZjAA4+tGbmb6QXDGg/jHNBjyAzb
4fVsChMkVR7SwW0SC7k9Fvw2Dku4Yel6NW38A3nKAeyH59FA+6wNf6aLVIUf4ZeMAYz4w/pHZuFn
utZ7MdTVRnvymc/DG5gyCLgy26Rc7Hm1/PhZ9ZuMouRZCLkb1qCswQjmwl9ozC/xuIAMbW5LpV/G
xvwZAUElo59qIbdmpleu4TwMhteKildT02MbV6Q0MJ23LVxf8JtdmBnhgX3UaMVcXpMW71OkdpED
UYaByTKgEJX7tr/XM4xSY5PkjLdwipg/pAZBFqTdznPytGDdKczP8FwnIXkdU/2wViTZhib1neih
7Gy8D5W+dh7Zu6Hfm8VDXV0E+CmPxhAygveuZvvEBv/NnXaHYVoG6H3sEWZYo4623Us8DTcSJwCh
FTrxkXag3Vnzh3sSe5lIG0OAIBxGPfmM/J4e6vOq4PSxT3KZwZlhu2alr0qjp0jVfHOctHk79G92
mmBahYU4HdVvGvdXghkNTBM9C86fMIEB3A+3EEeiYLDguI9jUpDYf1tARRWrwh3XNyvedRvcSNeY
Y9f21dZ63ggwspylIfjBUu5GvnZVDpoOgpdugCYnfe5VALZ36I8+ZffJz56mCbdDOI///GEiBfZq
RqUi8e+CBTJw31n23jZg3PNxTeNnzkDopES+KW3ZSwug98R8n8elEfO683kFwOjAWH6QLKHgE0aI
E2Hkm8u6xK04IKgW6zWIje/Io7Cvq8DSDebw9Bbpr4UT6JABmxBdQiEEDKn78uMmPARsSJ+mJgvP
3hLBn52lXV14Cc/epcqU/Ug6JP08wLknR0gwrQ/79aaZx57scTkkzU8Yswk7w7iiWVnXLfYjYnUp
zgbuch44v9r3FfchwEmAIBhqovZnHJoB4sDayJPue3tArEu2JRI3oq3AoS4Rj29LVsHyNCzTh6uh
Eai6hWARpPXWA+gqdI0LofIi/9X35u51YUIecBTWfAqD/jg7R0vZ2mxXI3Znn1K1YqbE1bhRhcvb
MUWzBAOLO0lF50JOGtFFCRa+72Hu6/YZKLpSqh5pzfGDdEsHf59lY4rKFo47FxG59VffPuMsgPlP
snkvqxVcVmvrkkZ1ep8hHuAdArudtT0pQxdXsMOadzL1oAldUxcYPwE4wHYBTNF4hzEWVdHHv5TV
WzpAdMeERw+f9dQSsGuE/Jcsw1ckkLFo4RRmHXgRfR4r9GnrKC8xdP2pR7pZHy2/rCJPJmjvZPBf
0mpFIBTHpsOBdz487tPRQ9ADWuYuRmwnSOFhQg9sRo4mklD4NPHnjTH/mQP2X8biL67tv6DLpryl
M8KEMKwSbOIugiMQSaBJ+2kxowq1Wy9U3uumIQjxTczED5WCWxt0jd/9h5lzPz5gfL/GmIdSjmUl
VWJBZqN+NJjW74w6grpGSzstMHuF/dDVV2+llXhqWVwBLle6SsRrJGNAbDF5CznyLk3Q18JIrnLP
1IMu03Eh6U75yRpua43s/es48GyC34FkqDopBW2ZLswbJlBNtcx2HRZRO/zoAHMKVSih22f1DAdL
mIj4v3VBk7zr9ZjGeyqnR8kyoaeho/C5h/1E9HOxuAaGbPy/oT1VTAuUdjHYeTfUbKkOXd0tYy48
EbNTuE7DpYlTXl+y1K3BS8RIEmKgpkLfJJA4CMGmIR0/+FRUC3w/Ei6pJpjXpWxm11fnKCQz9jLM
3ro8px0BG9hShXty7E0ktpHuJDks+BBo3iLW0Oc6MQGUmNYFbtdMakn+iXoEd9liJguTFtwE00FE
CA3N2yjTOEQUjOtWMxkPZ9cOChHbrYv6Ert75mw7ax6gTY6XWJbMgPFCd+1F6rOhC1enMKp6TNJ0
HqsrWLs1bAGVP/V2y/2oGnNknU6Qj8Ao4bKIVKZLQsYuOUaWq+EkhgiTZxzldrK+Fni/snk5kzHG
HaKx1SSARyUFIbhWmiCjaJi5hHmlgwVgpQORR4Rzu6pogYegx6Z+12Z7GS9qfcIbaxtgwEdoZzLG
YN7XaIiDskoizBi4TlNgn8gL0l2AtsrPmeiyvxModdCENRSqjcFlZPcdAL+CE7tmFNqOzrrC6dbq
ou74g7WTwfKeojPfMF8qUnZqWn6qhMjQR8+uU/HiM4zIPU9t5pvXSiPm+x6oCDwT1jKN4990Nhao
CnVL7muNeaPDPExwI3QOUKZIeskHvL3CmqJeapjYZydW2BO4SrwAiMK5+LAkyiwwXdbyYSvmmD1E
qIBG9g0SVvx7aLmF6VyEGp8zDAB512Fce6i5RCRbM4D6OinaE1mQcMbXjz+Ndm8jT4dXrUXND4l1
4bgXVLb6YGbZpudm9XA3xpA5+QufQw8a0kAc6KusDr094yDKdiknui27NBOQy5eATE+VSGVyEpKA
dmDdgP8VUnH/WbRKYW9phfDTXFe9zo4dzg4tTcIgQUBcmTA/n/Rk8Da+Tljw7SUTpNHHsg21ox0Z
/1ACT6aJO2GK0coV5h1wfvSrMmlo1aYa6Tq9ktVDQFhIoHCuJqKIYkqFP56W9aEaVk0o9GfbT2S5
BaiX1yWI7I0vme9gZkoN2y6amejNoxB+Ssb9QZ2HoRrAmS1i+dLLsGDgNu3jBFJlB62dYmKOYUuD
jbGJaR5DBrd3ZVS8S1pRw1USkBkIb4VgmIZtCJ1iXNYGvkoWvWufuZudaPXerehXd+GiRLr31655
0UPbzNfAPfhshyFHbyPGqkU+sYdrMZ8eLxiy+OPYL2noaP+G2cwVjsC+nzBjgd2p6aHChoctbSeK
lMDGFy8Yg6Wg5BOKjxKiB4qKhvbspxJaBXmgfJ8WoHNcekFovXhvML1Hz3JqAvZJvMHGW7TfC4ga
zKfOuRCNHA+4jrAp2EoCp1uW8aB7I4uCC2cULcYX/UEoWDdw/rvSDnNWlVZXMjyxtqHjjgozknKe
PfGVzRy10a5j0l6yWUbII5OYBMiXBsqqnSnAE9cdqkmayQ6iKCO8OgoeEDgvgmj1AbJtM5aVn3Vw
RkTV2u+tAB6DrbqNoeJLUqf5MhJwVIO2AaDpZPtl26dBNRakEZ39VLaPsk1UpRhj6DC/CeaiEoiW
qmjL2v0UqB7z6C0AxN5U/DRqb9nJli97BqO82bGu1d7WI0rQ7VAFMQOjxMDMgi7SXXPE4Fpb76lt
hYS6zyGTaUu0Rr+D5muXhdq3+yHQwK4Bjxr1TBr8ElwBqgVnFHRL/dbMgmK+LJjR+ZS8Wiuk+iUR
uM1Jo2M+JbXFNDAqpNfv1drBj1bPgzdtbeWUd+Q8Yik8DAPBoobGNs1b1SpsqqfQWjSGgyBwwiPC
k/AW1YH8dgK17TJkC/urZ43qjTnO8bKaWnzq2oc1oGUmfbUiZUnpWt1nGJFMMT8LA8YCpNgivm44
wn8CY56PfOPmAvZ3ECb3s8dkhxlBx76tWQcmOWwG2kFfpErhhcLRR1xMiurszxKWjngNI7i1F+mC
N9Y6pw7oOsOkSFUqokOWVn1b1l09WXGFyFoPahN0wbocjB5rt4NWn5iDcUjXLVpqlxjMVzqTY4bv
E1oHsGZ97HrJxn2GywGxSUrw8Q28YhqfLSeTXzhbYS6ZJRVwpPYa2N6Hel7+JTiUAFlhiIkzJtYB
Ltc+hDumD5GA7+zgb32oX9uoa0DiYFAZJjtio3m8g6qDyhYhB2vMjdf5HSQzR0GhWt+0WyTlsb9+
4kh4EmFjPShWCSZrlspm04vmQ0/xzkVNsnULFQvcQpOun6TFmS4ZiewLBJCo1MPqnxA8y4uoBjZE
SjR02tFIeKRinwXvJBnXCAMfWdpgxMHACzg/k7bvMVpmM/c/6s6jOW40y9p/paL2qIE3EdO9SCAz
mUlS9BKlDYJy8N7j138PWC4JYhLTNatv0R2tpqiL119z7jnlZLOx7gVdVuvnrI591RmKOgscrzdQ
f5Yjzsuem0h9tpjXCaPvUdVLNU0AG9YaEr2TUSS9VMLgufuGXfKijH3t3rtaTQo+UbKUXoQgoiyl
Cm6a3SpxQH2B3ZlS52sS349rPGR9XOOoe8fFoKuiIllQDGi4ne+k13pXsDLVDOAXQE2OzHFlh05O
98Qm/aju8Cnwk66F343+1xs2sOrf/82fv2U5VT7Pr2d//PdN/iN9qMsfP+rrl/y/p1/966/+++0f
+c0//mXnpX5584dtWgf1cNf8KIf7H1UT1682vR/Z9Df/tz/85cfrv/I45D/+9evL9ySgIbiqy+Bb
/esfPzp8/9eviqFb0Gz916mFP3784SXhN68Dun9/2f8oX4Jq4Rd/vFT1v34VFOs3U0PP3UAwUIKQ
dOK+6H68/kiTfhMVHS1BU+JvKJAe/PpLmpW1z69J6m8y0RwCqqLORaqo/KzKmtefyfJvlgxLtiii
eKijoKT9+udH3v7OH/L73DMtf/z5l7RJbrMgrat//Yoq61ueERXtCsWwLD7DgkzFMieSlRNysZaY
uCRzQBeZ4TehEw5kpHexQN/VnSmoeQgCX6N6lCcjOO06EEx1mxqmsDcrAW6BoDKF23H0OlCNFhXv
Xdm2vLKd0NTmJmzSRthSq8gBRqYp5ZNKUkCXZVpb9Vc1jgO9JlZW1JtACOh6l40G7MZguJQRPDWp
rxt/FJqPYd4o/k899/roTuuF5iehfw0Up8I36w9dbIJDDchWDZeQwdG3XuR1UXyAi8SjektjenRT
lHl+0+bp8CHm+HUPSs9dSHGHUGFP6ceD5EHAMQCd7nWKcnD1XkOaNBXoTrWSyAUuH7dND3xJKYEo
u5US32W6WfUkdXPNsqVComAl1CK1/UQEuOOEeSiCPkv8TqRBmqCjEi/ipPVqEto8cmDbK2kMnZK2
KNLbghXQkZ5bNKYawlij55wm+Uez7yEcUIZ0dC9grYjBUete9znpjNY79pUIYtgVhFRwRFUw4G+R
Qa7sYCRIpENf8Kg98cioxHShO1o8/EkpUPKtdIDeoinR4uD2FOHKPIZ+IdCkT2Ov+NFGDy1g+Yid
VbrjDp3copEqUegZQtmg9ts2ip5f53FgVbeqCPcHEbxXuJtQ6ix9b8oNWLuQxJbmDNAK146Zo957
J6Vq3QBEjqxwJxiG721DrUPnmEhfcx0dQgLryuDGoz13NHvij6DSJ5BirOK39LJM2cFsaauLjW4k
qz+2EQU8eeJJ4jHolK+hNAKlbkrTvzOSOG+2Pli5l6yM5Xgf1zXEinqoCtRaKqPOwStXbX4pwBst
XvcmmYmNKIBBu0VfkLTRgLYMfTYxVWbIUahhZ7LW0vRglPTlR27YWXvddV3qJbE2fi+bRP9ODF4+
0L8J9KsYxVLb8pSbsA13fSHB8lgq2jdC3v5TrwrDi17EoU4zZikAh4tH/BCVZLLBzHqCuh+1rFUu
Y2HM6MYj3oyOQaJ76aM/jC7ZLMlqAIv7XqJvrTLKaAZ5fU7U16clKV3jJQ+gsdr7qSV+beOMZ4gQ
myeJeyTJrnOXJ5RCF69W0lgCvLCvj1k+dBat5JJaq46sj4pk4/fUGtgWAZcDDJ1g6VtV9hLBRjzs
vnt9M1VX4P0M9Fr6GIguryqHOc3pAk6irdo2LCt805dhN6R7fmH8BLVIgWppOWT+bW+1dbdLX9/w
+vU9x4cQaBlvgwTdl6qRzV2hlG19NU6ugCarTbhTXz0Eze1abys2kgD9Q9fDiq29ehQpiT+acTuF
cDoYChqKySfsywEdAbEUghy4QIHiiJd31LnSspAZl8DjDHK6TCkFV7XUH5NB68BFoAqDNjGBWnqZ
DN1AlxB+BnlX0uMSncJmNB5pXXeNfffqRsHP0Op7qqHW6OitrEGv+ep25Q2/fSA7OPljwe/eWd65
UbiFkJMWMY5woTqkLvvy0L26dnoR0pQnvbp8alHh/nnW5AoKr26hnCq4iJ5veoCOBZzkT5GbT7vX
ygSKdEZpxP21N0zOJsENjmfD7oqp6WqucusB1CuhS5PJl+2k0iseE8+gpScTCuGDJZbjuNWCqcXV
N4UkvFIn7zd5dYTFV6dY1IY4BS5SZ6NjyqlnPPQlJdF9VVi0mjWGqSWXwaujnSpVhtPtm0V2ocBf
hWzNq2MeaB5OevbqsLeGOI7htu7Tyt2O4yjLj5KfBRYgUZVoWKi1VLiXB6VTNr7qjf1F/xoekKka
8xvfI9/tmqAA9AG2AiEy/Y8UlwzSq2SQo+BC4n1IjuANuvH7UHsQ2YR5nGo7/zU0Caac915SpOxO
15OyPbSuYkj7oegCOhNU6IYAMAg1dUuv7z3lqiX/2hz5OELXSlFdC4eXnt/LCio/GLjdnv+uosrl
jm31HvyVWBtJcZOGYZ/tqnS09F1bT+Ez+MSWXFrbKv6tlxfEVHSBhqJ3SE2zhU+gK2Jlp1rFkGy9
qiSkHnEtKfNHGv+/aTa03MEMRL3bNAMIZMpBcB05kYXwqi/Mtt8qSpKodlgDnPgmyAXWEwQgaPRs
VHdKJuc9jBJhnTbKMYe0xre5chNkXbnxC1J8xTjQJWx1413U5qNyDMMatRS94bq8bELCgw1MRmp4
w5VXCneS69KRTVk0p7EWdA29Dbr3IxXcEvacCDTnBvzo57AZruM6vO7UDhXz0vDF6ioa+pSftoST
u9y1tE+4zjRhWF2s03M2iLK7rZRGGsHhuQLwDyHqHsFa9t62yg31KUsmdvowzIUUBFlcDI6pZ3p9
1ZmhhmYcXI4a5daau4PhAXXXwixof1iueQH/XAkfRFBFKdq8gcDRKaXU/9QS4m+5heiqy8yIx8LT
sv6r2luyuxPregDzl8DERnIpGMBUljmcJ2Jm0BdMWjB8yXKze/QakdtQ5TrMHE9UWEKxlKmhEciW
3dYUR7ZNlpBwdtTMpRzYZe7gXWdkiZq9OpZ9elSlLgQHTVD6WKKFBSRNyAMYbcYCiCFEm+y+iGxL
vel0TWuO5NE95adcWG65yzRQTA6xWAdPANTpabtREAUXd2bdRRb1BJ+9IMs9WfqKLc1VXcgGbBlJ
ojV7UwrxXeQ0zLa8T1Q6wizTDZgxEgJ0BN397khhkc7EsggianzIZYERUCwBfhijESAvVsLWu8/y
iJtBDrPG4HauqT0MRl7lxEWkpy6LQY2kXa2Y5CKLxAxgllWM+iXteRNo2BAoJ2/UQgL3qYEih+oO
9AG8GBWcShfVNCfOKCITeJ0bfgkqr2sADeQxdHpboYC8bBMZ4tBM/35ZPbiA+it3g3saVbuuM/Ps
th3BdgMjMTo6RtOuVG9KnDEwtiRIvOTaiPJeeqi4t9yEK46+lkc1SULruYVhm1btquPf0wV6Cuyy
K8LytqDm7oKvUKNmpwjVQM2iFbV4W5ZiM3La1SIBeJT6QBaikD3blWIKDRadGIAjzCEon8gwax4l
m0GigA2mm6YzUe2973VhADMkCWmBaufthHRoKMUCpkHXyutDlzZ5f+tWMUWPNMtqahulEMF9YEDn
tsHLhx9EmjLB28ZSPf8uhroSCY6UlaORvuSaoMNMGsE9ZmL2sxSjIXpO0nxAFcnPnCaUih4sX5mn
LzjiRbFv1UaDAEGK+q8dCkEGOHocsavM60kQhoYQZg9GR5FXrZBiJw+uZwLM+f4gUDTPpKD4lGgK
fYl6YBU+iKO2Hq9dbwDilAeUrOFcEms4pyAEIxEoaYnTdQmuWVf45NnHUmLdDSqAtGy4CgfIEBLF
OqoNQ7bHIBmrnUKXcmX7RhIEjhDGwdTwqEwd9CTzKHzV9Amy9jHdR0x+ZsdkTSHVGBSZRm4Wq9yI
qWTA2JPgxz+S/aohOComuNKY4B7BnKGRyw0bqcpu40GhR9KkT6WImuIbtYShBdmUhQjWFiay4qUh
m5+jOKCkQJQtBjujK7hAuwJ+RciB6rrYkChxg8uxAefxO3PgfxRiXwe0dVbZz/ptPP02Lv//LhCX
DXOi/P6fA/H7IPvl+49fji/pj6DMTkPxP371j1BcFX+zNB3lCthVSQUTdP8Viqvqb6YJd62oGIqm
aK8/+jMUl8XfDB3WOeCWBqhHKE1PQnHlNwUZJxklJ0uB/lsz/5NQfJaa0QjnDVVHBplEgSHrk6HT
QDyqmqBIPLOgOPm1wP1o+3qFl3XOLqlp/Lsonsq6CZWtpYszE3rU40BJJN003zxEcXcM5QAQK13P
IarZRvG9E7ujp0V7zufdyaIsJBqkGYX0H7YtQ0Tei7KwMeUhTvIMatSXZRl5lS3v+1tP39A+3t1D
QvID4dMvcOT8hHNBeaISd3He8HxaGbPB1IoI9bGT5Dl155iMtUH9taRNAoKw7DtAifMGZtyg08BO
DWgzBmSDHL5Z5fhZ1LwPYkXjWdTc1RntyuftyDNu0LkhfaaQhoRrQotROM3guKsPvOY2PZ+XyZNl
93b+Im+gLtgbTul0W0gP1shvF9bPgGVTJV0F7k6XZuS3cTbEFMJ1EOlNsO18CG8qdSdQXifRCR7M
tDOLXLBHFwEoQymhQaLbZ32xK8PaqS0SKWDPzk+INJGhnlDkvk6IhE4huUwYmpERf7ul6qgdyypy
S1u+02I7A5+yH50ETXiwyLuJ6CIj92IbR1Run9QP540vbStJMpgIqM/RT5odJa9ppWioALcQQ+jb
1m3cnVmgGXzeirRiRp8Nsa9V8g/JxJp5173IW4hFkE4xWG9grFBQN5/WKKjlNYuzfKBXu2LUE73Z
nS09uz+bfQF3An30Hwv70c12wR4hObv4jj91nL6gk2wmIdt5D9b3lbEvLu+UMzXIKOgIob5dXkhc
tTYn2rP7b+kjWZ1UBlFi6w6YuRc60Gvb/2Lu8n1+XNc5WjxrVIX/tK3MKayjouAsGMzCMUBD4sE8
KogtljdfATPY7kN7tMMRgRDtJbyLr4NPKyNfulJOrc/OGpCqfNTwQGzxaD3rL8N1gBAu7UN2d9U8
ttf6heCsiT7M6KZ/P0skmlVJtigRzPU4S1kqajHhmtR1Y+uPQKpLC2YW+lsg+yHpsIHQdNe19fb8
UBdHemJ2tsa1XuUSrcO00KkfzRA6lScq5udNLF5c5NeN6fEzaVh5u41oc1CpusEMR+Br9HS7Bx8F
+F0C7qnzhpbH8pchY8a2n3VCAcExZ7UP/UvXmtoEs7tYCFembPFYqJIBTTz/TQ3h7XhCv2wtoWel
BHj4yuahb3520Geq+o9Vdv/FTXFianYXBCSHiLGn22fvXaCjdwE95oV4sUqyv7hEmizK+D4438rs
lgPCU3bZdJHr19UWzMke1tfoUrnwjuKhJlEBExDvyy6lz3Plgp1G8O4JgbRXYzohw59zk7daZgT6
pGORCMNW6D5Y1c8cAvEW9VvXpWtkTeV0yQ0CdzO5m2jUmeb8Qh+Dqmm7PivtSXbM2FV78+Dt3cN0
uCexeQiqoLVZE8lZnF8UthEON0k1T+WkU9+rbtugoZpY2G4HYzedfwk4dwHOnfDx/BGYU+T/fo2c
WJodNiAPdAQBU2bHEK7qdCluiud2S3vEXgRCYA+ifd7i/NAhUSxbuqprJv+x3rmVcRaDs6aZys5I
fmWVBa8r0fXzeSPzN3FuZPYakN/Ne+ow1B7yW0F4Towv/7d/f7J/4hvTQM9OEXVuQS5eSf0S+M3K
3TTfAa8jsNDzoaioKvpcV6VG5CGMw7Gxo+xDUX6gB27TWRdddjw/kMXV+NvMXEplyHJJNdBjsstU
+VEpMOjp+ZFutpfzZuZXIKNRRFHG65IMBvT6ep/MV+v7SddmNGVHHq1VVuj4XFCRukHlat9pKyqw
r57t6R3xak3SkcwQiQ/VqS58ujqR5nNBDcydeDfJjZDJ+Bo67QYhALhzuqt2H9trr7E8kziB/J8R
ElxKr3oD78TF3Sb3M5JTLeeoPDQ/00fpCk/MzvapE13kO+obTrOb8pjpNtvViCU7/2DHvPmC2Z3R
x1ovlpIO+Snen6EddfeDNnxJmhVfZ2FjTkKPugmaBE96/pqhHqOLI9Vf0A79TR/rcHoY0FSLIanf
DNqo8xvn3fX7Oq8n5mYvjV+IvmpO85pyz25V23+eRGqJGA6TXxnDgrfLnMDJVkb5zo+f253NpinG
ZTiY2CV5DG/O9fScTnqTvrbTN+ou2VmOdDg/1sWZ1RREeai+GMA93m7bUC3LLjXD1qbYdjA6n97x
CLIZ5WDWKx7Wu1v/dXQG4ZCicz6w99ZUaVZ62YPDsY2HcaftpAsVaRSy8U6yC1YV3xYuY1obTZl4
HnkZcBpvjSm1pYFtEhvyJMDggBAk+cot9i6wnMajgLDFZyT40N6J5Pip0RvTeCa/p77JRUSM60u4
Qwi7AMI78Cs6IgQT9lr0NXe4fjcMZEQBMiKZxuyhkeFfqTtP+t1whU43xLAXyWpOZC6O+Xq9ADD5
y87swamHqgSuzBymV70jbJofvvMNWqGP+g6yC9t4PL8TF14F7k0U8mRkZjTqvm9XLBNKQSRzD09u
lgE5YFIhyUm0YMUVWNoYp2Zmg5LKLvFKmXiRZB0qATIUdKr++fxQlm1oJARFFbEcfebjo1YxtIZW
V2A+lDsFRKEFA9p5E/LS64ZH+peN2XtjAkWfSlVIYOzDWyjrntWjbCdbetLMj/g5tvlZ2gd77U5l
63+PUeRzt8rB30L2sV0/bYtb5fRrZotn5ZYqtSYFZnoq92DZ9sKHb/UWSDTqrUDn/skagt0QQSTJ
ImWOt1ulGuQ8k2Xmt0C45YAURXWgp6ZbsbK4IcliqZqF04h4yVsrndTgJNcqkZovg1OHsUAO6fIc
pHLFUXmXTZkO9JQv+9PSdEmfeCppRPN/PRqlDfHrrn0O7ot7ePGd/EqvdupTcAfpm4OwzTa7okUU
pCddsdxq8oV1a66MeXHnnnzJbGatxsyiUWwru5NNp9WhBheDtdd1yWs5He3sHTCSRtakZqCHFuYo
o1BvKpgAKPhC2teG7sb1oAJAOrDKgKrTXBFBZ37+7CwuLJA4yQDtDERutrB0ZGae3xENWHF/qfvB
52KEgEcqVhToFudy0o4mL8Ujoc7MlFFbBV3VcBi7QEI5y38ErfIPnm/NVHiIEF/SORBvd86g94rZ
QWwAqeo1JbWNGzYHv3zJJXfltVsaDFOFJSbOFLXZddPntULdH5o6LZe3GW0rGiSZ55flXeFhOgY6
YEbaVijAgPl6O5gRVHjMSSCAGpAOokOuPQKOh7A9V5tdk3X+y9BWUJCM8BqotOlo/SjerXzDtPnm
brxu8gmyZUic79mEVmM96r3LN5hfUnkzAfycYk/je6heBPvkoGwh/bn2L2nPrD6592tTMME5z5mf
h0b0zLrUQfGny52576/0l2vazejDtyUn2srb4EiG78HbZwf3AdqfDUltcSOhObMDz0BaYO2ilacp
fzcdvIQ4UeCBkQN8uySZVPDXA/oX9DvjYNzEj1Cxb/Wj+ZTCUCk/kfWFt/ZL56BikaC8Q7p/Q8b1
aKwcpUXPGIkNdrphqTyrs2WJIwUhIgi4uCFR8IGW51K6ELbmVY+W6TfZoRfwei20WbolTky+7taT
SxkQpI+qFVehW0IB538H12J3kLCsbLilg0V1EPSQKjLFc2nMxIrpTPYieIopTAQX2qf+wrKTg7SN
HNgE9ush29K4kKdTSfTgO7Ksb5fUjCyCKYMd7nn6TvA/o+600dTGWRnX0i1/YmYefQMQzGlUxgx8
0VthA/Pak7cPP6QIgK9VWVZG9Bomn6yUCV4afkWtgr7huztxMIBdCBthbaXenwVKuCwTstSUX6V5
SCFLNIKlMu5weIhvrx9TJ9mLN/G9jDK2azf/+WU4WTOJK3g/DGv+SIWRkYJlxBoSTLd0gG2nvGr2
CEnISubi/exZkx4ZSZIpvAbn/XY/DEM8VZtLkghDDn9kHGxjr/sSpM3F+R2xcJe8NTSdhJNlqruu
o6US+hm0x3b6NKJd8jJsfaRZw5ueTMmwg6VY3uCe2tpR3sAfu3qhzYXA8ePefsQ0GycfoVcwmVKk
b+yCjzBfYHcdd/DSbP1dmWzkJ28r2Eg7baeS5KqK5tpMz9y8slYUmi2wDWPLhr5piDSfxvDj+WmW
3h+8aYR0CqCqSs1Em40Q+IIkZw25EvGY3Oe7ZF9v9I37TJObvVY1Xx7Q36bmAwo7QZB9AVKiEBw/
YgHAV0Zr5e5fMzJzSXvL1dKkgg9F89NPpqjvhbA0EbXz17pe3r+9E/QD7AepbxgB1GliT7ZGn45p
UoTkC2HJmGS+YDIBiTYlKuAL/FR9k47yTt2ZO+tjdqOtJUemW/ftQwt2RFdJxMigOgiA3xoHfd91
sAZOxmFSgYxxl+/QcQgdGKedxlFs8TGHH2cj76iuUi5fudzeR5MWzcyAAqcNSKZtfgnkWSO2Pmz5
qYq4HIRrtfplRAFgcANHqT6f36LvnzyMaVNTC6gIhWrD27FGZNYqS2JF/fHSH0K4Ztfu6qU9c2ph
9sb5Gth7nb4KOFzVC1rRtnUz2mlibM8PZPE2ObEz9xEisPZDXjCStAiFGt6oUrkchgY0OMx8+zEV
IabMReR29MB0RqLJiQ87/d4VJVwOoolcmya1V00oQ7zexZD7mIP1yqlXdQegY1G6sswLWeo3U/96
eZzs8U5UsmwAYowflW3IY17Tf27DKeToz7Af2ese5MpKvCYFTwyquVKjBynwuiSUwsMBJL53iOt4
xd1YCKGngeGyE5qIaAjPDq9CA7LUSKw4kvDyhpb8Q8rVl18ke+06fkC68AfKhNTi/YsaP9l6tDIO
Um6vqcS/ek/zc3z6HfJsb4dKJDRB2HGO3TvvIjnWX2MHKaw9kqcAWuEA3lr79h5pzuqBoq+2Mg+L
tz84JlTPVaIoae7dRXpKd5MRIHnniHZ2L13STrqHCP9m/S1dPMZ/m5p7eFmjxh70Ap1tBeIT2dat
OeoP5w/YoompZofjL4Kcm92KqZx1GfB0ClITXS0cRsGw8rosH+ETE7M3DNA9JDjh5H+XG2X8oNqF
7W1h7fsCpfu23ia3agz59QZZWtDWq4CKhVIDCDv2LJzXGulca2a+0gG2Z5rb2MqD9W1K4ClfU+oM
0l79Bh3MBvpCW7wsvp6f1oVUPFaJ400SaLoJRuXtLq2yLIllmDps/yo/6LZy4R4mL6H9qF6sp6uX
Lp031marCCFlCtiVssbk+NXBNt21F2q6K7fyLrxM8k2y+xlfm+LK5bywd6bGSUXWOA+kymcnsZKa
MGmTuIVg4wukxqO6khFZeLHBRio0J5ukBxEun80hPbhWSYu/Dbv91ZSF74+IRF2YK8mqaQPMLhSK
uvhsEuAmU1Vmw1BLvc3JCbQQcEj7SPg+wN+nV4dW+Hl+TyxOF7enNrWLThCYt8ORPYi7Alh+qHkV
cM19EfwV/395051YmDlynmmEPZ3jnLQjIk+7Yl9ejHfJQbMjpHHWVNKXDxZYWer+rJI2j6tj1R30
eCRzoe6TDxkCotRmpMGGNMkhX3Dnb42DdBAOa9HU4q4wRbaENmGS5+c5FeuyhRyKSqV0h9hClj82
/cFPb63itu8u6UffnF+2haQZAzwxOJvVkaRa1Po563ZlHrPjdHUI+/E6Xa02L+Rg3lqauW1WX6pt
HU6lwl3rDC8o1P4RXEDVcKSpbPVyXNySbHlg2BPsR5sNrTC8yC9kDPra9wFFZHlcrfSumZiNCbJL
CMpybn/3On40j8OP7Al5s+vOgfj7JaLGG61cvYv7A4wAqARynHR0vz1muSVm9ElNjjaPnt0CB3OS
SPC3Qy3Hl5QW4CHVMunOrPX6vqkC4W5luywO+MT+zDMutHzsWpdjXj63O/lnze0/fiovIHqSIUe1
wy1qASupjAUXEPwr4Q0lUnAR82XsEAVx88DEZCTeDE31Las9GiULukDOD25pbKeGZnMr0UXnBqNO
pAg7zs7rIsmR4Nc+b+Qd6JMMwpvhzGYQnhrVbKB3tMMAIZ0a6PA365u4TR3cBlvb6w/w1FfP8nPy
fUplwO/xT6aTB4fvMAgYpw6F0zDV88TSQimBLSt9jmF3jr1naS2jtuRG6hLPABgg8IPiHM1iVQZd
ACLutEoWOue9jq6KA3Dt7T8cD0VscDM8c8D+344HFiFfLz00HEN6e9z8vqs+w4WysjWWkk/6VCr/
08oswPWhVcyQ6sHKlY78XOpvBDu9sBLSTgg4hTa6vVty6HbzlUT/Tr+ntw6xOoDy53fP4lkg4pV0
+kRwvWafkXe6Sgc3g00ampfgEs98xK53540s3TGKRZMKyV2DytDs3oQywa+VEK85PqBif1FfTBFA
eFyNdaaPnbsmbA5oK0Rd1+RXgMRJbJfXhq8H0ObYxg2CCE62N7aIn23Qm7Gn53Vt4y8+6aQpNUsS
SVdaczS96rtDLQqoP5jX6hEZm+SiABSJ4JN2bez1XXUT36VPzaW/Pz+d8nSi3o/zb7sz/xXmnRwq
Zzj+hqO7F+/6524rOVNFlh7E6X/tQM04yt67Da78+8mdmVLCU5l9DfA1Ldy5D5kd/Rbi8HIouLwh
7d7T8W+r1vdQT2xBorWDTsXz417aq6fTPdtGUTOKYVzheVolMmOKXBwncj87Mr3VZ3hthmc3tyLG
WupPO6l+jg/euE2/+1DOINJ6UI5m6bQ/FXu6fP7zajeg0JMNNbvKoS/p6OXGrAW21xiQ/kNl+j+f
RPJ5pijJFIF1ZRYl5OQqLQgKSePXtAiEChztCdQ/H3Qd2orzpl7rHPPtcWprlgORS8hwJTgaSe7I
SBc60i7ZVk8qTQnpjXnIt+ozMi439c9+ywZ1oMVem8+lHXP6AfLbq1yHKqwtQwZbhspzEaWf4eB4
Uox2JWZfeudPzcwuUUulZ3+EYNLOaXnVGUb+cH4m1wxMPz+52AAOsGyofxFoTWQnKNe1j+ctLM4U
1RYSNa+tALOZguOkr9oB11YGpEpeFyZMRc2+xiH6QP83S7PJyrOwg5p5SjAowcZFXHtsX+p/dFdM
7V6Uiqa2r3kuqGxR5qtZfbs2oOxOY2Q1aBUHkHB+MIuphFM7sy0uiYxC07gB0ZBKD+q2uK4RCfne
HuVvip05/tG1vZviYsXq4n44Gd1stcJMqcu8YD+EBxzmPTKsn6f2sRZNU0feGT9o1V55cxb3x4nF
2aoVNW6ZlnD39pF4IU901vlOSdaCxzUrs32u+qkqlVNiJvVR/UZDnjaOTf1/Hcv0FSenyYAhsghU
rCRw8cUN+rmaDj/8yqWwmF443Rqzx7FvazFTyumm3RvP3bV7QLjz2G5LGh7T67WXeG3mZm9jqKKf
0k/lmmp0YxQ0059aNnxMjHxc2fHLhlSIt3CNCRln70fQeGnbTGmMOv0cdCp17fs8+XZ+f6/ZmB0q
F+klLy142utCuAiH/Gs7iDsIIVcKzUveC4klQ6b0A77zFdF4sg9cNdT8PObsGsbXPkLTJZaRgE32
PUQYKMX9k4kzyZpNIEGdaujbXdcBqWiKlonLxdukuwuNS0NaqRguYDAtnazcnzas2eKohC4IHnBK
hQdp59s5brC4jW/Uz+Z34yl4gome4ELaes8o1F4bh6knajhqTrszP6zdUYtrePIpszWEGkjSxEGh
6ispF0GJeEmr1wSHifR0frMspoFOBz27DGFxbxKzR3fJvaaFeBvRZDCpPpN1mhBIymE9Sb64cU7G
NrsM2xwZshohKzsKyr0v7H0IKCCzdPrm2+CulQ4X7/oTY7M7sY8HmhpMKmRwkiDC8wDrqrMyg9P3
vvPTTkxMa3lyEDw5AuecU2iutlkK5ifeIfrlVI3t3sg7ELPXa1HnAlT97Uad3Y3QVPpFITCo8NBe
URWFPiDYREdri2IjiBwHApHd4CBAvBqy/A+mNTC0xKLqu4g3jDMtFDoybMZDtvmi2tFx2jPmZ0jh
wAdrT+HxwXPWymDLp+Fvo7NFHKOJrmlKNce69bHLhEtdlpG86d2VS2Yp0gY189fgZivJv+oF1B8m
hLyyawhG0a68ki/WoDPLB+BvM7Pla+FpaIOBI1flqN9pubrTVIQGA+MqGMwvsSiuwQGW588SgaOR
paTj8e0OTbPGFBQEFYAZ13ulQg4NkkEX/a3zJ2HNzOzSCiVoFX2LF6Gt6p9JL6sIXKbXDGeFfGEx
goeD46/xzO4s6L39KpW5qOU76XmCVpQH756Onl17mT9ET9Kn9jKwkeU8dAeYmeEvvvII49378Eu1
8mYsuyknnzK7zPxaqkDATo8tBVq09Rzp0ncm7JOyje/WADqLlxmu4sQ/AgfCHNsldGVQGA3nPsvC
b3Tc7dNQWnGOF4/AiYnZUavaZBj6dnoD2/C5jkg3DbDaBAUkWBlQRt1yZHR44Llasbs8kSeGZ2ev
Lss+hExzutPMvbpF1vkKgaSNR78B9D0rO3VtImcnsKoCHHEFY57YHEQvPhrBGipmMXw3YD0Bh6eC
AbJmSZAuaNtIVjgNqbVBJ8sRnps9LJ/g0fQrUGl7705GdnNfOSPB4g8NOqbLf4IDek3C0gBMZgQC
nLcHH6Zjr5hcJ9sIxW1IigCtm43Y51tXgMPD/3n+/C+Gc1PO909zs3NpdUEQl9DATsQV+BLJFhHs
HRrN4KzK/f/uQZpWav74krEE6jX1TpEdfTtCVTFKKg/4hVqpACe4bhoF9gJvY3hrEM6lkwG+SaF1
ZKL3FWeWfL2GD7Xvphg/3eWDcdeaKIl0wdYof0AN7YgCejWr7tnSW3FqdbaL4jG3KHsyvmoLkkho
Nt79dH8/4C4lm0qxOwe5be+zZxc3gQMb5vkVfS2rvpvek0HP3O5WZG7Bv0w4tgn2a+2Em+BiIvKZ
+v3oDELAz+4vo6PviLSz01yS7ZBaekpu/Q/5PQzvF2uR2mLW2ABFS80NjqZ3Tc1V38YRhIxkxaAO
+lYe8l1m9+KGRuDI7u8MGnUnrOknYxK9XpmNReeHpkoFuDVBD11tbzebbEZBEcFcy2VvJlv9pwHt
jE9es72c4Bbyc/kyPFQP3JfO+WVYelhP7c42gdwBEB1zakT6WNxEQwnnMUy9vvV43szSrXhqZrbY
I6WoFiESruCm2EVjuTWt3XkLi9HGiYk5nVEPWUEnGeorLrJ0+ufoBQ2Vi+nFlIVd9Fg91vs1EqPF
WtGpzdklGCDVDoUfsVR8xa20t25k1ADACLuO8mH8IN0FB+RPvIP8nG7Ta4q4z9/z/RqOYHEFYSyg
2RlQmzTvt+nCEqkAKLBtBc12JECcWPGexHat0Le4gidmZt6IXpUkwNHqsn3IAvMqegmVeAUns4Sw
mgqJfw1l+oaTcEfqdckYS6ZzKDfhY7Fttt4FvrKTXgrEHxrc2hSeZSci+lh7tpdnEVCwqMDsRQ36
relWC7gNEda13SrY6GWCLP3HofrPGwWnDuO/rcycg6jO4QaUmMQCOqlyoAUm+fmPkjS0aMvQy9GC
oCizoZQjQb2QaZ3t9clVJqDSHvd3pmk65w/c4oydmJmNRWyNqsZhoxkl8e9R8PoiVfmP1BtWzvWC
GTY1Beypn8wCq/h2YUYo7LIxVwBJwrZZ+5dSoj1YireCnVp4gRHdBvGOQBEx2ryZqwkSzxcU5ux3
ZhrKda+OxVqCc5qT2Zt3amYeLckqci4+3MNoB/Psep9SKYOXD9r7PzQS3kgkvOHhXzE0mzXLS8nm
t4zH0O774FGsoNdcSaMuLszfUza/dxppgKa+ZixBeIF8M20gmwhJs/ObbMFHYcKm7jpAj7oyh3VW
kUZAJmEE/ZWdOxqftK6pN7BZ7SIk12xlDL6eN7i8Qn8bnO3q0JPGiDOFDhTyWTeBKMXbpPEKGx5Q
3xbVsjqct7c8i3/bm737XlWgyOarzGJ0kXkIOP4/zr5rSVYc2vKLiBAeXoVNV1nevRDlDlYgvPn6
WfTcOyeLYorofm1TO4W2pK2tZQjNyBbFai0I+AogfULlQAZt4PsaEidGEokhCMkLByrGthaAKkn+
fdcW6gl/oyyGUhdGCU4kojSVclIn3AgCGKG3yd6U3VDZuKivXQi+RVsULvFgslyCELQVwjnzCnjf
Ayh/buNLcNVraQ+xiM4b/XLjUr5yCkJJAYloinhWAZjh+5eEP5nSiBxRI1k8DjDUrqQtTMbaZF2G
WHzGQQVPJk5M4E+a8pSnD3AquO+zjblaHQd4fSDR6oBjLCUUlEhQc+jsA5GtlwelhiMb2dILWSvI
Zo00dPPgDEPEJSs+LUwyNQH2IO0EIctHcLdswVJoeF/s4BOFy/dmAT/P+XJ7vYy4mJ0AJolJzjQc
SafqqFjiTgOwvtjPLRvlY3JQSZ9NDz5dm2CdNVLBt7EuJg26fykXW0QO38RnwL0GO7vmu8qdK5ja
k5wEj4A67PCs+gPE/Pg68ZVDBNzHJvJlDvTbJ1gsC1hhKo0aI3tqJxQcqXlnsZWib2w63Md7GpA+
02s02NIRem+2tHGKri7KywlYlPkCK1GjdvgM0Q6QgrfUhwu0VdvVAS9slmrJD0D7bJQha0Xj5adf
vnupQ1sW44CYs7I4lZxZgEdFc0C35H2FjjUgRlch4Iq9v1UzrmHfdEAzgYpHWaf+0H2oEzw1mBob
oMw3Pajh8Nnp4+3Y8JtW6l7IILmwInBDc3K5rO9FvtVQm9P5x1xfhF+kuynFDcTnB9jGlB9TsOtb
ONtGMOfeKMtXU+oizCK3Q5UVRlSG0DpvcBsVrwcRymsNhGIh1Dpo9cZ8rm5/F9EWCTw28MYMlQyK
pBUMDYpDkcCW29xo0m0NaZGnfNJg2p6ng8VgaKo0gRNPLS2lr4iYXqmW7u9n/Opm+3dIywzV0RYP
lAkfMDfk1z6As7K89bywFgIsTtBCUPZD4EH6fi41MPqI4mIuxoZ3ow4s6Nt6vw9ibV4uIyzuf5PR
8k6AhYYlw2GeVQ/FeBeob/8hBigYYBEb6GwuX0lTA7ZEFUEMpg24VmS0UPLZAXujqPzxsdBlkQwo
veEox+daisKUjRxqhlDBv57d8eFDqbfwVT9FbhBBJRiBMhPMJGNRfmetWkGQBBsDvO3bP5Od24Mv
7eSats94twNV/1/3VxYBF/OvKxVM5qCrb+VTSXseWq3xr1UOEAKvubgczSKhP4ifehRHasgxpkIi
cN5u7KkHj3HrpfxHmi2izHN30QKAFQlTMiMfLAKUeSec+0mEk9jGjrYexDRkgFHhzLIkPkdNZQDM
j6F0yRHOnq2aUD1LN7Ls57PDP0P5G2WxPatF2MJmhQ84DPlulvuFQQgofRUQdf9Bq2ERbLFJp7zr
4fw6b5swuFZPqf6RbJ0DP6orhADlR5GAjAYddwmq5QpTkzwtsTKrAbbORQb/tkmXjworYvgYJ9O4
EwYiQqwHuPZ/uTEsQs8TepEVTEh6EqcVcs8gFOYxFHx2GMqr/yUMWuLwwpsb00vvuioo8ohozWBl
YuWTWIzgLpI/JUq5cXlZyz9sPxDPQEMDYv+L4USzZmsYIE5ZH0X9VkjujC1nxh+1Ab4YtEJmdr8u
ocJf5ENrwFQ07DBZ1aS/haw8wm0kb+BpFCnlxsmwEgpaFzPQA+1HgGgWJ3Zs5ixiAdzrIljz0UbW
/aJhD3WUeZWQb8T62XGFrsvcCpj1buGUsKSfF3ArVUQ4k6LjKlOVwp/EboHgAr7PEkKq2aqH19Gr
4G5+3gMHwQsbus1TXJk/tFpBNwJra4X/r6V6X0saRpxA6qtpDzEe2aaNka7GAJYLCjbAJenLCQR+
zZyEOUfS1jiYOnTajfa61Cbn95W1NnlQd0F/DRCEGWH6fWUN42DCExph4BhGh/RFKD6IfitGX7+H
WRvNZZhFjqRm1Y/aiGlrIC2tkVdZ3bfpv9buRW5cBllUdVMZ1k0gI+f7AibozWPVvsHDcGNb3xjJ
EqY9RT1jXYOtCN5Zjs5umAjV7OLu98+1UqFcjkRe1A9pjhZ5GKOyL5sQRjhx3Et3oiJUGzn284o+
fzEJvB1AT3BFX7YBUhaygWhorI778c/oyOAqpCVFq/1GuCnvwUpy5X+rao6Fix0WjiQE4GgVZO3v
CSeDRsRVAAEsiSd3lTJRs2SvojFsDG3lsPoWZvEFUQaJtTDntRwxqkVfgpL6aj9B4LOkjfkmyXyj
kffz7rsY2KIEU4baLCAThwWLuvWtuh5PkIipISWQXfED8Cr3OXw4UdL8l3y8+J6Lupw1eVlkDGGZ
2lEeXZmom4Lm5vd8nFfOt5vmYmyLqqzlhEF2EEH0cqdPeAStZnm3fZy8ZxUsuLLEyustOPpa/YQp
BLQZ7Xg0/5cqSglc7NpWQtBZ2jw8lHu8h98GPjLTlZ5gDvL7EOeN7ucQ/1+05SUtz7SyDeJ5h+rA
/Q3vAaalhvQmk5Y26lafZHV9/x3aUtp/aoFzY4zgSv0onFV3PBUPzSE7DHvTkx/RmXlJn34f3equ
dRFwkZydFsoVuiSDJWQGzeGI3L4H/b+mAf2TJX8/4SIVJ72G/xZQkdaUtHYUXeENAm4u0UaRtp6L
0PAAWAlk32UFUJq12QUKogDNs5+lO1oX1iHeFpJu/Yv9DbNI+YLjyITnI9ZVgzZd6ra9brPE/X1a
1pPub5D5R1zUtRIZOUx1sUu1tUxTMnsI3zdGb7fRQQtffo+1etKjZpmlAUwCCbnvsdTELKouxHfT
xtnwMqsfc8CpDTG29CzaSPB/vFR+rKaLYIt80/EgDbcyHCz5saxphZPETx3mZWc85J6L+zqhqUdr
u9wVNlgZt0lJISG01RpcnUJYYGl4NUQZvNR1gDFu0ENIBvUA6KlsfO6Vr6H3f/+qqyv5IsYi5wtB
jWGuO+HeNZU7MgAlNJgbt9X/z8eEDD6RYfDww84iClQjGwQd60rTslsZnSvYCLOiKY6FFAXNgxSG
46tZwI1vYNL4bkAF6yGp4b+yq8asT7y21ADwkFnZmXbDYENKoZop7GFKDZ/LEnazaIM1lT8wLh1x
MguRXSimvjeVoNh4M1z9WlAixlOeBgGJpXbVWJiRpBT4WgmqmjC6NdjGQbV+Cl9EmFfBxYqqiryK
KoLSvHkeM9rdz68OJl4dgB+Kd8QNwQ6E/IDzexL8RO/MOx+QWzivZIhO6ovNYlKKhmNYWMfqzKar
7Jn1ybwPptjjNdoMf/pjf04c86XdVIVcLXQuQi+2EEPuILvZY6VlkN4GZsoT3w3Alp6yQ3kUrcwf
TuNBv85Ca5uP/RMwNQ97RkqhJyARkLm+f+xeqkKz7DHs0tHPhgevCT8+xfvYi94MSNIkTnuovC1c
7Mqqhlg73PUUfVY/W9asJRxUyySFPlQACWAxU30Yx1+XobKxNa+k6qyigo0D3Uj1h6piEGUq1MfT
EXV+8qBn/KE1s41kXQsh4zkW8pqQ5/6B+WIduoQ6DHpxR0/hZPLV/muqBzTZLwMsbl1SLOcgY9f4
VApov8NrmL2xfKPuXZsOFO34UKBaKz8UtsW8S0G0HkarjSV41vswsrWy5HNjga0cXsZllMVIQhaT
OtYwktrJd+xWeptZdR/R/KwE/1AggoIraMPYv0fdGtpciVzsJTxmksT1OWjxGfFdrkNXr91oBf0U
iZjnCLR4oLeg7gTV5O9B4DSfBWgnjNYMg4z93G3fZsc9goZG4cHtmj1L5+hWtkq3APxv2HJ/Wh3j
Rfg5Ry/GGMIMOoD0xWhJ8Fjvk4Ka/JNs5chKmYOVNF8ygXAEAmFx58P7HBMLDTlYVQU48I1wKqYr
eMYySGn1cPaBmPPGsfxTXQ2f9TLkotoJQkkPzKkYLdNPdqx2Q18+pFB4U+47B965FGRQE5QrQNlu
AChRN/J1/mqL8udb9MXGqElc0GIR0eXKzAHMKx7T0NjInK0Yi8TJtGgKWMFGi+i6A2EfR97qYK/l
BuReNaiEwooDxIDvuZEkRqPIjYBTrbgmo0LHhFnNJm9xbWlfRlmMQ89USRZkPlpJf4hRGKryK1Ee
q34D8bBybcCU/B3MItF1PScVVxDmfxFesjdDx7d4FGtPP4gDox3oy4iwkpzXwsWCEvI+4IMRjVbj
ogul7VuvsLSdekoyanrwNXTl/7AB4/xFUY89GI4pi4G1tVLzrJVRZSiSBwPWUxyhN6qQjXT7STqY
V9RFnDlbLgY29lJDxgAfsHOT6/pJ3v1f3cLaSm/ikkLuWgDAotglfswp8f/8B4HIxQ9YlHZmSNQ2
KGLczvOU0RbXJprz4FR08u3v+/4/eKgfyxcAynkCcTmTF3NoiONQ1BxD7S1uS16+0++qo2G1wBZE
lnwYdiVE3NKjvB/25U54nRxmdw50/7wtJ7vVNX7xQ5bHHiQxTXNChWDoxGqSu8l4/n2oa5Ur3EZx
mUZDDqXrsiKvkD54DUM11bm9I7u5C5pks6u98GE4cGeyiD2gkT5Q80Vzfg+9Pra/kRfTKYE6nMHA
BR8ZGse8hKDO1spYjYC+tgznHVQoSyn4GEa7eihkONsgFVI8yP2WY6y8tqmggoKx5ywciHej72si
mOApFPEJWqXQox7Vexx0TlxfQRLcSgiQ2HFrl0FB1a7ZtYWj1MwVumtJINRIMr+sH1o9gun45JaK
fG4k7o9jSNXpzIOvYYhxWr6jVXooNJGy9t7oX8peu4tAToAGim1W56hN6Zhf5+nTWLVoIdxNzcfv
c7Q+vvl6C9Dy/Pz7fXy9Jk7YEZB/szTeLO7UuvH1No5+baLg86ECKKZghzaWn3GA4F8voYYU2sRR
qtIu1Y1Nci0C1LZkaLjAuhPtxO8DIZnYlk3RjhaYp25Q57e9uXUvWTvHoOU3O1MYKxDi0AyLsQEY
30rzTzjX0xKKOwV8J8uNdsDarQuigZCAns1mMC2L3WkSOJv6ECXbXDGKdhXQ3J2eDFBzYQZwM9qJ
D98Jh2xBy9aqgcuwi1zITPBKAxVhS+m+xVIShwdD37gRrcbAJRqSVKg5cJv4Pk2BXqVpT+YY0FDV
IYrYPJN8oxBYj6EiC1Rw/SEs/T1GJjXqGA6IUZRXmnI9xCep2kCJroYwgFiHlcuMDVsUn1lWazVe
u0YrxpWBa58RQCbAWv6+NtdaHQbeQQnM4iH68MPTz8TjTacquDlA9shOONhTot9RoKMfq9yRZ6oE
gyzh1qVobSUBAIKbvyzOirCLz9fxus0nHZ8PfSPKwHyPx60+8pxJy+P3MsQi05SeSygFECIQ5BI8
uMKvRADbUlLtg1E+c1n6qKutvXwr6CL1mqY3mqrBnI1wJok7bhX6SGPAsWPxWlVyL6lff5+/tSSB
AzreXuEjDAm2xYccmSHkYj5vSfxeGl5E/iiLz7+HWJ2rixCLDxkoyv8Anbj8h7Grqd3CZazteWhI
wugHb4gQd5vHeFETGkNeCVmAFGRUyOAaUHKqm8eNTWG1pNbBwwTi2gAVcxklLsU+Tks8y9QOcOsl
hdtyBK9DwFltkOIiOm46CK8mw0XERW2iw9hDDEdkYBS9dWpNzeGPCSmEeCxpMtzI/f3v87T6GS/C
LVJBkKS8NGB0ZU36e06+xAFmkpVTbxwcq60GcI9knBsyhMaURZhRUeSQNxiV5Cl7YimP6Vu3Az4Z
MtYzWVjeqxkNXB0I6eA938RIr73ngVr5N/wiGw2hBFdubqfMrgkzu7P46mgJWSSQ4x42pfjmy+ly
E7mMtljPgdEXWsIx2NqJrufeKHmMdrODx7RDT9g1kEAQ+r/SH4IzUWCJFLpbB+ZPeDB2qYufsGT7
QDobKz9H3qoURq8AwIdojRbHyM9et5iIq/2Oy1iLI0drE1mZCgxX8bojtyeQLGluz73v2hbgpgM6
BAi9FS3dbeWOtW3GgEItlHfhDgp0zvddgLWTGIP2jm4HM6jZTHSCZdvvK2Rts5yp3+gzw8bvx62a
pGFetSoKUVn9yvlTIV1lw8byWFvzlyEW6dnKZt2Y0zjCirF6yLX0MKRwyjSmmyZtXtpG2qFs3Ai5
tu4vQy5yVOejKfQjEkQUXmXhLMf3uvHcb2GDN6IsibFo2jIuZGS0OGiV1aTafZBZJQO7+r8caRfj
WdY9gSgLTC1QAtcMj37JfR7cVeHu90xYTba/mbBEOo+1IE5DjGnCdvIeBuxp1Lf2jrVkA/hPhYed
gkaOstj9axF6Xflc4vAucoPsURShvTH19u8DWQPfoP78G2axHXejCTBRhTDBKYQy6bG6n5vaml3b
LKDRIThsd7TXPh7OGVgAAnQIKfDFSiWt2ucyR8KhOLZI9m5w/h8W6mWE+RdcVAS8kyNFKZFsJHgq
qgehBblR8X//clujWFQdYpqGvJeRAkH9ntRXCt/4+z/ZPHiRQatwlrSB15WypDaWuSqMmoQA0Nje
6+f2bfoY/6jPk11bCVxTbWBCqpAmj5MFTwL5YXDg8Yy+HorEja/5c6TzD4EcErwD5lxcpIioxJXM
evQXCv4HDzAgJm+hKX5uDvBQBKYbNDD46WrL21CDC4Qpj+VkQXzvQBpIZBq6nUolTGdq+m+nbdY/
A1Rp9rDDnWWRfD3gHHqAbglsFpgVAzlZkI3n5bXBQDgV6tBAOaAfs/hcE/ZTLc8kdK2Eno6hZmW4
fyUCiIHJlmDD2szgNgwUtDF78S0R/qRKog6wWjim85dUPNTt3e8fa6VawtfS8bVBMgSOd8mFgDmA
OdXzxOTH5ijbk899cS9aM3o89zaZcz+rJURDUQveuAGW7XJutJynwSADkZk+QjDZnfwUOte6N8EN
frteWClWvkdbbBJDX4F9aHQTxC6AoaQNhIPROrY6mvvGGTHtaY+eqjs2FAY8m+rQq1kC9y40UfDg
hle3xRYF/ypJyOrJgqTaKD8x4yCwQ13k/37tIi1g14KyCKaYy0cvOZdbbvYyBkkqyronrdsA2ayM
41uARcknGj36ZgANWUXIbFF9kHSYpYu7RNgUXV7Jjm+R5n9/samPrVrnSqNgKM/yc7MDqc+Rb5QP
YoPF6W6x6n6evhKCoWkiz6R/MDS+B2uVmNVylRGr5B+89QFxoaOxUXhJq0GUmf+BnQgik/O3vRiR
VBojHBo1fLs/zRG2LHag0uAEsVGHXaHFjz545xvQM3Ijv6hgJErnlWBCdSLevCZs/JTlmaxN8qSG
0zBZtU52uQyX1iK1u8L9fT9ZTZa/A14S6YcuLFFZYwpNltiVCPwVAQ9VNMGmeP890k+tS0Aa8Bz1
v992Sa+K1Fwyq0SFub07xFS5BU7/LJyH53j4H1gMuYOQ/h7QGDdwwSYBUp88M2ZBSG02i7d//znz
nv/9Hvj91yzK+kgX1CZKxcnK1ACq3T0ejgSaDnvWR0dT2GJ+bUymuajohzCHUB2ZJisNcFERSlqM
qj3UxsZsAqL9e6QfOGpTjzCbrCIwq1PvQwEiUVJJ6BQNp4yVjcXkRqYZr+8rI/ZrOTtpsjRQhcEQ
UVGHm57pxzYT/TLgp6wEeKeq74Yg242SdG+aMDiJEpOC7+llEzuBoPAwhIOfR9FLqaScVqpxKJRG
cqOB+SDAnTiP7LyS8dIxmjQixI65RgGc8QKJvEtF9RygtWtFEnjJJhHsqelam5ST6BYCv5OqQLIm
MXXlsfMmMrn1VN3p2pQ5YVLlsL4kLgv6u0E0b2oN0tTFmO+LVn0Wjfke0yGHc/BMQE6R7E5np7jH
NYcnUJSW+0w/QQeDnAVV2dVyD8NChl9KlOKJ1cJeaJhAwym6IUzey1GKfwM0ZCtKzvzkNrL+GEYp
t7Qy4RbLmaPkhluW+V6T870QS70lDd0ZChEHoDhfm2ZK7EIy3ttcuKlj8TaFvjod2vZBkZOXJk12
LWncMioO0Au6ykleWrxCD2Q0b1vJCJyqCHaMxMdJUCOrigRuKX33INbdJ4ukz0YWPtuI3wZmfTNI
xTHOBZAIK+L3ZuiLzeSO+tQ9wgjwWipUieaTeF2mGqNlFAi2SkCiiw3xCqfRHti4p1YL8LZXpzos
QfrChgHSM4mnV80sb5KIV05KmAbr7vqeD7k3CYB4R1JPPFZ01yMHd1XUm+cJMNUg0KicwFpB6R/K
NvaMbLoySJPSGpIwXOZ38MeFmpSs3qgdVDXhJ9haAxslF6ixB5i8Moobf+lkafFJiPEF7N5JVWAt
G2pkoKJkHsZIrOmUVuekr3dF3Td479KdEV4DTh50V13a7cw+9MF8vYdXq6sJ1S3hjauU3VEI0hNM
wL2mm+5jmaBcV3uvqBSIeeVVYkWhaVA8NXh1PmUULxEVjWLtFi8rDh6jDCAih+uYlS5saO0AW6fP
iumO8+EGL3JPJAx9nsPyW2syIEvj+jXRjTO8PA4tl/dh37p5N03HgJuCpYfjXdqVRyI2e1Vhx1LS
cYXo0odoSEM8Eqn4J/DFIFFNk0ZCGRRxF//fY12nV0o22l2W73Kjv4+GwXQHMw5pDj8H2qTBZxHp
N5lUGU6j1kfgTV7MQbLzZLxuY+XV5MGdruZUjjjMI7vWVQL2livGp8YjncaVcdtN+lU6oFKWxXxw
mFKFnp4kEx0a1SvT5Mhk+HvlZhzTPIpvMKUuaesrwLB2oqqf6yk8V4KAJwbWeIYyvStp8t41eBWf
tEOb1CMNmfRU8/wqUVuY/g1uKCfHWg1jGsrqcx0JH12tf06sfNGhcjFgCmhARrcr4pugVQ9dpKSQ
7a88ISKOXia+ZvBjaOQKbU043imCX03ZXQW/IJphaVOjzABBSKfPTBmOitm/drmgW53afQoGDlU4
w0PMbqp3dVaYllxKJjVD7dBoGuwWh9GVps42pfB9TBJvVEzYck63VYjNiHSaTAOzvE1D7SupTXho
8OozQTqPRbircry/ij3k8mGFFku71GS7VkUpOya70LzvRa2wskZQ4OLCzrKWW2Km3NQ88s2ycOJY
dGHI4cIPyY4mQmvIyhVAm/ccDpT6YE+CDgGQ9pTHr1PQn8tas1SpcNNKcyRklliXZzUbaGHoXpkM
fik3Vo2PVsHUusF/XnROrepYTK0zGb4sPYwRf0wF3CJKyFIM5k4MFLCrcegKL2MPlUjgAG5z+U03
UzS8K/jeKJKfYiryqHpIJ0hHpGdSKx9QPduFgHSXBbAtIcZYmjhQi2bXlclJCYAhC/PkxcSZnpRn
3VR3Ud3cSw3U8AfJyRrDj5rkNokhacz5QYQfsKZnniRjD2haWgfCQ5YzNwa7tKjTmjL9XjBquwVT
SBxOKQC0VdlTtDYoEs4NDSgBdVyhEwErfWxspTH3bIxs7NfuGOgej9tTVL+2KdslFXOzFPYGUWpN
+bHuJ08QxX2gg1cSybsCODAjg1IG0axeU51Qvi/IWyLltzqs3TV93EfRK5Nrr0gg79bUByZHQDq2
HqlzOxUBjao5HaDplXEG1yBOBfEWKvM7NYWBqEBsHUoos+VGLyq2qQ2Ax/bcSZlJReOcKyXgD4Hb
hTLaJW8cxzne5Hd6LUFhwTGyN0VL7FZ/6MyccvETtxpnCBs7iSFKWbzK5RPEd6616hNC5i7gXGBi
wnKm1QGrEJzUPKSaYDc52vpNDF615uVhDHT3lxaGTgEH35SXNlNquxcbRhP9IybPkto4JNUoQAFU
INcJEfwx3gO+6LRK7wZSdFWxo2lCG1I6FCVeAM1IscIA5R4OlSl65jLUjDqvizWaJvxKrDNqRORY
K8MONz84w+S+kLxXeC8ySHZg6HlW9YPWwxgoAB6PWJwnbpZntozjiQ0P9Zj84UZ+I45uo7lprNph
hF52G1NBOA0tvCHz3B04znxjiO3CvIuSMxo4tq5FVEO6GOmj1P0ZKlR/mKBKT8+V+ToJUEcV9ml3
mAsPnCWWlIuWYZYWMeHGa7zyMqGDCUR1eYraoxnj9QBfy5Dw7mkkaHQbYLc8Q9LR1Qe/bX2pfhrI
TWxGfioRPxn1P3kNwpmIS25cnpNKcir1yUi/2l6zI92rCGK+Tp10zHTdM6TnOu8psMiAUonPrM98
o00rqstfAf4KiWR44r6KoD4H2I+IZtBOx75kFHbZQlgGSp2AiKj6Q0ucNIktGXCzoHgf4msW3EXB
PcqHDL85hTdeMb6n8ikTG1rqd4p4HlWVCrynQjD6Mcys6xZvMgbsrKEcJ1eKHaXPAvINhn4UrSJH
IQEl9bXC7oN2X0u5V02VBRkAaA0dYr1wcqJ6KZ8eJ57bEKzA5U3sqNEcjVR22eikRWoZ5C7p3njs
K43sRv2+hH6rdG3KglcWhA4xd/PsCXtGXMo3c9hA/tPV8DutsUAb6S7gEtXi2tYj1RHE5MQSdoiw
cHA6W2L1J4lTzNG9Hl4LbU+TevCGebYk2MKqmqUoPS21+077GCpIMyqCl8ZPwZDvCdZTLxSPUx7v
BqOhMDWydR1QlDS6MZjfgh6rk68ARwNKJqs0I9sQhh1pmaObAY256ky96ekR86QA9WeRWWPRQqU6
9WtsT2avWG163ZCbJH1i08EYBofIX2b5h7XDXuncMtkV2t4oBOjn+pw/RtW9yj+U3glzgp3WYYIn
x07QcRpVHkS+7RwHhACqoYj9lhsS7dvTFD+o5q5Q7Ql9UYw5Gv4Yw3VicqvqXVb8wQ/2IK7gN8Fb
ZUavkIwUQ2hYG/4k36V6bVX4cmmNI8kRGksYuC/wF3l4TCaICQeAK92OGrGTpvFFkVMz1/wKTtbI
ziPLKqrE4o2e51cBN+xaTPYhx5/WKmssW18URJ8wNAsG8Vyq8QEWEvteeA2K2yF9bbniSU1DExJB
WQD2XFoI/WA4XpdmZodZ7GBfa5HjtV7Z4BDbqsC9jIPurRu2BgGu8G6Sbs38PY3Obc0o6kfL4Lhz
jpkzJCeYLHuxdi8ZL0lyq5gvAu5jI+wOyBDR3nzqk5yiJ0mb5iMUFS8xoTubPFVRCL+JQxfuFHBV
5EjGeZx5Q4qJFfvK6mp4M9QmDGqZUyWFq2S9JwQARwko99LULgvU9VhfZJTsiaS7Vk5us6qmdZN7
CgAMY8UtI1cRtbw1ui8hD5yhBsYrYHYTJvtAlR04eh+UobVrSXLaOb9wl8CltWcNhcSTXyfQ3Osy
S4yPdWhYQfRWGKKlZreBgnojly0DNlX9FFOA83dt09jQO/FSfB0JlLxE0ID2lq8aIr3FfcZok3f2
QConMlJvbANHTryoye9SnqEuNR9KA+QRiXgBbmSTqh1V2TgMxWOThNhXca8uIaPdXktJ76h96Cgt
t8LJtFmmnrq2gppt4qrJYMcQJwlHtMjD7CZioqdlV2J7ZHVBq/gfWNZOFGLMCRFPdQ46BA6ASizp
VOPEY3BxSDJ7MAMrEkGXlPizigOUpIEbsNapcVtgI3Fahs4oHupgZeGHhuAODbaY4IbPUwLE6AhN
YxInzqTJnjlpdjV0XqoUdtfFMKRubT6cK1lGcXsVVYPb1k9cLM+d8lxhFEOBZKshXyaByauJ3pip
VOliT0Ea5ZL8ao5oFKHJAOH0zpie1Wk8NNCHV83Bq4LBMcl10w24RZUWq6NntSJULwEoFdtdiV+U
BwznzqFORFdJIN+Nsn2UQrucMmuSOO3xiGaOpR3qA7jL8WmUTqVanHBq+riNAIAT2KqOA2BkZ0hy
+zW5NjoJV+CjHgIVxiJbySGHIBvnZriuetWHNASc2p4DiR2noD4TFIhEfBbgDJuEX2P/AD1glB37
qjTtQTu2wYSbSYM/NB2NEroYlf7eYAuGHbUd4ZOhcRqVH4b61ZHeKZLMi3Ax6rsTPNax276H2lk1
DL/NP9GHu6pF1WolbB+CUu5MWfE0gcPfReXumIJf2WW+OhV3fCrx90vFZRG5YvAhpUYQ3SRN5Qpw
gwkKYy+Lwo2sh+deYQ7RzdNUi+cwnj5Y1h+ghIQtQEMFIva+aoZ3RBO+BKB5W7OzRaX4aEOAXNuk
h/GngPxtGoWCGXnNK7JjweRqauIERXtgQ/iSZV1EWRl6kLrcZ0ZGo4bYE2NezkqfJamPLgaqblzN
Cp76PFY/SxzLUx4cBEA7jaK9Nkd4CEQB5r3EWZgQeTeI/YPeZKCslpqtcHWvTM0Zx6qf1ShwS8XW
wtZNOu7OHQU9gTd9UT9OmXIt4eELWYcSeJRiZMb4GosiAGytP2g8pN0YWmbZvZYS0HmmWh70Dspj
ZnZigf6Ex3OYURnCk5JgKehBDY1EM3oSBDQL6ujLDMX0aKop4L5werKweWLvqYR9K2XXeNw/A+QV
IGo+wBpDgzVHED6Eie5HXJkHhSEXpEQ1rd0FTXqj6skulerHbGgqq1Rws2mU/0Paly3XyXPbPhFV
CBCIW7rVuFnu7eSGspNY9L1o9PRnkKrzZ5mwF/vPvkz5+zwtMSXNZswxysgPVes2Z6QAezbfQb76
m5QGEqMufbQyvQYdalNi52Jf5fKuUPrSaVs9cgyRFm6vjpkHRbF9pbS2R5CSZrS3HTNHbqsQ/bvO
px2m4A/lDIbsh71a8OuoQFY4ZOFbbdFTKMtDYeTPcVKlR73r77te/z4p7G7Qy/tUtKU/mablCdve
Z02B8pd53w0pZgYHnftaZYpdzWh+owmVeBZvalB59aEvVJUHoCt5tjSBRJ0+YWQY8orarVl2x8mq
PhSlOrajfmRmdZuZcN/GBIt4nluuoWSveZM9DhxtzIa8KlP0otL8bmDTDz1W7xQTpKMZ09qbGqBI
ryLNc1QV8GHEI04tEU9Tq9ybNmposVL+iixee0qZApPfdDcgDul36CqhYxhnmY3oRN6Lfq7A2VHt
EySJjlqCWRJRiNfFBaoJhpK4g22VThRJzVMTawyA/X1JDfEMLQOPjWBF57ywHBqPv7rewr8G/bOo
J+GNGW/BZ4z6VNq3PvKRSDrRFLH71tL7ox7b/a4dJ0zetJF9y7pSLSAaXsS7oRsgagpi/4fKxnic
X5STJnya2vSm1UP6KopaeRpLvf0sQcnjVA0DHKOyxnvZNbaXlhUNssqa/LZrpwejyHW/Hgy5byyz
uAUPUeOaqkKB9zX1+zTTyncaGmkgq2S4LyReBKBM4qs0BmleicrIdy7j9tPKYqLgXNTluzqEH0JX
ayfqp64AHMvSdxiIqTHdSbPhpTOl+t4XiYqSA1V+qnYUPeF4xIFqVbEnEiQARtkyL2K59LSpqry6
7ZDo1Mzc6S2ogdwxanTEn6lx7HPCMBCbKYEhijTEE9gg2aZ6Bh3GSmJoxJy6PbhvyU4PKxCbhoZ+
CGmSoX4Zo1dL1PyghyYJxJTb+ClNdziaPFC02rqO0gZ1jTzMvIJTc5d3yUzghqpKS9oc85qFEXtR
2GPqTLWTfYg5vkNMjXuoZXT3Wdx1po9XPx7eFY03nzUxkpukqfiIAFGmyI6qLqPNcw9K7fRkiiG/
MmM57uwJyqt1Sa29VUG5oCvCKCiIUTjaYOlvuOnAt5ca+Y7HHcq6Cfq1PY9iHwrXjauBB+LOMKL6
fmpQTNIkbdDfint/rML4Z2UN5V1pE+WI2aSicjIcqp0ZV3rAVLzimNbDxByLleaYyFwGijoilzeq
8ZDUeYjQxDR9ZRqQGgk1PpgzWcdUKCTQeN6CE1dyvyqR5XUxAY1QVUeerqPWogza8K7qqfmCKknz
DMZXswURRoP/R2NCM4J0asNbIAa6PRdmpLrQLmtuY5FUiEii7DZvwvQbhi84RqyB6P5mTXXlJQy0
kKqVJjcZZop7CM7bIskdhKuj7rGUKYh7mqqPyV5XY0wVKAMB+D8xpuJ7ODbwsbDo7fLBwtA2Dxgi
UnZIcQgrT2clafw6rZIWvXxDqC5IVmzdjTKpoJIEyTVHZC2RyGYS/RpJl360gKdws6bBwRdT6A8M
kOXe4upNVDNxQ4UVfpSaEgunbwnQiXpbBwUoRg+9wZNTWJTEN+zG8A1uW/sJSEYHSi+oOTXJkLoI
JFVUpsbeT1INRRVV4B2xavWm1XLlxPJQx7tl9ojvgBvrefWKwHi6aqWCgYqqDl819AocCsXzUcQP
YJxunRKe65ccZPc1jwuH4AkD772eWUghMNZ+2/Zji1koS/EzJS+vUqMne82MzIDoibkP0QDfcWVC
xq73/YcWCcy6SDxWVtOqeyVU2bfWFvyoiZLizrHoldky07FNad2MamKj/gEGowTdFa/tLcSpQwKS
f5yRJzFqClIo03pCm11F27BDOjgKvPyIIQJzsIyj3Znozw4yPaEMOu37ugchF17pdi9GJTwqo7CO
IwD/p0jPI19OMv8R52q4E5E9XA3TYF/3VslvSYWiWigsGjuQw+0f+VApGO9NDb/vMxxqKIkg8Oev
spsdhzDqZmFTf4SNBnFn3jfXmTYMQTno4SeJeXIvqtT+ZTIm97Lpp1Nsde2thE4G0K/5kDj90LKd
Gk72LgFrcCATA+pYqMWDWXZKGHkUdpQ/A/JBHbBDG1dNk9HbzG6zO3NSyY7ZCjHcMuY8aCMDcX9n
YgSfcnFTC6i8C8zlga8mmXa8RrEqo3Xvqb2Z3rZGUr4BNc9fTRXAVScEuey9OSmg8AXx4rUEzsPP
SFEHLE2RdyV6VNzmE1d2mRLJZ0OJwl3VMwiW4UbxO1xWscMEGiYYdQRIGY/RnZAdOZAeN3qt1zvE
n9FRZ+3YomIxxCczRlYBGubpjmD33kscxW/oeoKFHCqpng3/90CnVR5CowpP45QKH0IRaueqg0Uf
Wp2gxIvRoJNa89AVkRodgbhL7wworkBrJWfVaxwiOgpHaboTyiyYu0UTqyr74TSW1mM2gngW7dOB
vNAolNKhUTOZxwEHMr5PQtXco8FQl8EUc1W5nWiWxseqUDUHBfH+M5GGXaKSF4cqCnKZ/osPvDyM
HFUlJwnt/DRqDJESN0rFnaB17rGCkE+SJhEKAFWiTk5rNtVnbwn2ElWWdtf2Bar9opnrsYrO3Dky
u9PA/47COu0M25W93u8UnqQ+BvSG60iipBEpI033CJYH1BDBmY0uR0z6qwFzQDdDyuZkRh/FZzVI
YDz0HoiPzGoH6AjBvdQIw5OWlOzBQCHpAVXq/qiUk3LCw1u6cVZ270pr2CASUezPurOhJa4DG9Xp
AolKW+p0Xxmk3jdA3h81FBM8jSgcieLQhWCm0YxDpIDFUh1xFbpNKsYXKRJyPbEpeZByoD8HiiKk
bDUg8kgaeiWp2qvObnWvi8bIk2ZaokCbVShpW9xXmzJBopHagdBoso9UnaNggPMalH0COYlMGXMP
NUXTCacw39WV2py4PZoO8KbZA+cCvZ8xRMFA6p0VaGFaPbUDiqEOHcEKn7Pa8PVIaZ9pwVFDEVaz
byIGrvNO8qBWBSLUfijR/aDtwDw9LWpHlcZ0ygSxfNTEEz9TG+AWOmlOTq6NOvLwST9KNk7lHB+G
bppIE89N3NKTyXv9Ta9plbilKJprEOQOLjq7KPJBojn6mZGQo49saNqVAhaGBwoCYGgX77WO3ERm
+pBZ43OhjE91biIGyHXc7KwN1Kp8ROwWABkWuYKDHqJANmRX9k97YtIz4/pQ1SYqkjr/YfMRcDpl
eOwUFQtP0M7UFOVBqU0QrTX9vTn2hme0pEIMkyOm0IaDkLTf5RV7I/YI/vwByXncFLZnilgeeY50
dzAQlSq2vAeTxivn7WfLrF99Z3cueFp30VAkbh+XJ3RSTR8yJK5MgVmwRumlYYecXaKGVsDDS1W7
6jJEmrb4Mb/6zsCTn5lSPtlS3Jhd8V6xaXIyEhtOGRvPItY/KzpSJ9GS76BmaVy9NXFpC63wwdgb
qG3KD2FfIyHr0x1YIn6C0x6qdmbkRwl5zOrJJ7qFu0cw306o7UsEJIFsxsGpRPtU1Mkdy8u9VhrE
IW15Kqh+JxNuejEJpS8ItqBDJkBY+lGy8EgnwtE4xLNRjunnWFNwHmfK9wwUHm6p82uUIcA3UGXl
boyo6RQh+zm1EPcSIPo0mkc9gv9oSYTJi9F6qri9FxFY/qMQaBIjrn+iz31bg84A60cnJAyVp3rQ
URxQtHeaGm80MjOnldGDgT6RP9h4VXvekcCW1b7ph4PRxjYQKSx3SM93I4iZJ0Oi+B7TTzuldmCP
kV+j6mOaihXUDK1nYOu50yr8GGXG5Kg8esrS7leRd1AJoyGaMRkOsTo0Acg297kRfjSke2OZ8tHI
aZbStu8towQCRqjA9yiUecgWX0JV4DT2qleMszRqKhUvqiX0UWOp78MiRBQUg/1vFPLWbq3c77I+
RIiVPoPtSvq2wYGa0+hpMvGuSSbvYoL67qh8jAZ/TtHwHBokXZERoaZn8WKP0w/vLFCx6LP4Ti+m
b7mhXONVQmW1Hj6GLn7pMwbgQqx9pFP/SgZbc7pqeo8i4041M/xnnD9Wimo5NekadCVs22tZtO9Z
ewR5muahfoN2rqQuoqVDPiClztOsRctLPTZqs0OGfxtG43vZjD865PZ+ZBmZLzjq7rxCBq33ocNy
cQozTJumavQTXmWiq01Up9SrxyYtUDMHn5ATWUgyGKCxKFncJRoLDKP9mEB/kKNskuj2IYxbV4Tp
kTLu6yXxqoncyCiNwZ4+oIDKqsljibjRS7CUQGyjz1HsNGTyve7rQ6rzHBWtHBXNMA1oOHiVUu9E
o+3iOt9H9reMoyhAmvw+UeoCWeo3qZg+L6ursel88CQclLZ9TZCat/q0M+rulU4MESscpMxn0oE2
e+bUUjw+4TKer8eUiUAzwjsjsr/r4WtmDbfqZLqMFzd5rvmcmAQVEjnCpYHJRMETKcXd2OBAtqPP
I1E5ZjrXmSvlZBbms2yi10TwzKMt+HmJX9SWk7fsV1qwxrNTJYA8h42CMH1Pq7i4TvCIhir9ltMX
q33v0gFVR+1uomPm9piAItjW1MLtlDcv4Vi7QBE7at07DeqxZdvEHlC4L0x0w65KmtdUwgYpUKfq
tJ9DPvwIQ3prmVPsdSJ8yKrmu4oqpKM0IeqtoQGW6kH1OQ0ht6bK9KBJ/U1R0OjN6qsI4B6wslug
iMyI7urZ9NGqmZ9U8YMleupAzwTySflw0IvhF8E4ryNECE8aMlxO1qcZAQ8eWSgmCAtAJdANO9SY
bmWZP7KW8aCRNToardZ6SHSuwZr+mSCIAuIhfEOSctUjS4LEVSk8Gzmta0Xyl9ZQgV8dv3d4xAmB
1lYHehgE6fDj9jkJUZ+indAg2gfkkJmFA/pmECgkrNyFSJecSR9vQPsLqTcFNcdy4LeJ3gIXE7a6
AyzMbVXxI2R4UUCSd20KAqnR2qUDb+AxofSyKLT9ydaucrQUcdFRYBHATKhR+ZTEKvVZqL2XUnBP
WvFLniDPwUg1auM8RpPQEG0QG9MzbxAIVtIIA6a3v1ILDH3ZQHqv4uieIj9Ld6LA4Jk9IRbF+/FL
m8hjgxKCh11FvS6ZiDtl7GfX8Q8+6ZkrhH1Iu0JBn60hV2YvQxeKvltA/98cpP8zsA50vF8hlKWR
Jcpo18gvPRTuZmYEXM6xl7m6g5LWrj9ELgQ//NobPPtIrqA8q1/zY3Y1vJVP8nvlKgfeudvcvJfx
fvpvXPUZsrPMGsk7s1Jds3mYLHRNxAQ0A2bWwfxS5s5lcOEKCnwmkgeAFK1vyDcu9gBRv4LcCxjf
3O7RUnrV6QYMfBW2eWZggbwtR0OrmAA4tERDUSjiMFXdoVQrf0Sofnktq4DCM1MLeL5UpD5MBnC3
c4tM5m8oz3nQJNxARW9ZWUK/20IkiIjmHcOsmHawgRYbh/vLS5lRln+5JgP1FQpPGGtY0rERqxB6
1VoSw3DjdbtTfH3XHrT9lpqXNm/JJTvzYs99rSJtEY6wYz+yHQSz0bT4SZzYT5/VRzxH4x4wDeBb
C7+vHS3IoPfS7qvnLYTrqhOerXb2obO/IkOBKLdrhrkKmtyMcXtVSHtjsGLtq9kqs0HOO5NVLuHS
tYLsrYJQpMvrlxJjlCEoA2m84RorJxd85WDUxtCDoRu/Mdtn6wjt0ioTxM+AKEMyBmkB6X7hdfBC
VKr/BagLWhAVimsY8UENeOHtCkpmFRcYviIACWhoPEJrGdgYubGm3xM6CxfR6TwEgNllcOdbi48T
jahRhzhYrnY/fEZ3PVBUP+eLERMwbt847K25GoKo8LrdlneuuMUXy4thGEyAFaQvsMIhIyi/amAi
+e+PGebWoXIxzxNroEH56nig9J747xHb6diDEoffzOTr6n5rHG91IZA20VGbZCrmU76a0REC9JzN
U4XhcB9O9XdmAd50+cYgW0bmn585n1WTHjo3mFvDE35QSkff819w8kN7mA6Ni76yvyX6u3K1z1P/
/1nW4vIwmNJTrcZs1xgBAjc+qwRjwhZz9P9auVMHA86ZoYUL8kgFvVw0G2ogb9lh0OG/19OABRAA
QI6agc/gN1b9bPMMPLdWjqTKndJXyHcXReSEW4Jvq9t1ZmOxinYiUSZqeIHZxQAj3Vi68DPzKfzv
uTvmtUCwzAAtEjguFnYMe1JCYJgxwNiAo3RskwDleVRpSRdcdrmVO/WLocX5ZAQNmjCCodxC8cHQ
PTPtQaBI/MtmVqb+vy5oMQBh6ENUAQsKLoODZfgyAmUMXqib6ko7lT9QmZt8Q3OMPcILx35MMOCy
9T79ZrP+6w4829LFUIRlqLEVRzEmXLqBoB0EfGGLMZ8juhHkraxr7djrDQ0qoBZvZKXiL0EW7fBU
5a410cEr0+pHEarRL1RG0UOV+h1FP3rXToXw0NpAQkKBvuE56W5y3La4I0izV3RlCmTHIMCLCmPu
2vjJbmqy6Aat1ezNSDVjj5LRCDSQoA8JlCSBGhuR1EeN8pSDZ8RNlaHeZ6XJnqvcLAOgdzGdIhSo
MbPWOui5Dq0x0MxflawqkTmg9xq3ZRWQJBrmrqFwC5pCBpiAdVep0evswen0CimoygE+qr0pxlLd
CStp9lVDyU1hRp03AV6AMQPD9s2qkb6qjQN1Wt4Cm9NT6gMFbwSkqcMbWWjKMVKL4djyrPYEWFo3
3HOFXuaL3/z2q7NDnceyDTNm4kZ8TG+HW6D8D1R1MRSl78DydjWL8NIDKzfcdS0IwEwl+KnxrlCT
LSLqImKdOTKQRIC9AbMi1NPsl7R+Ugc7yPMNJqD5KP/tl39sLd6vyhhZbM+UL1EWHxkwODl5HMxq
Vxhb2knrmwlZYYI+CMQ+l5upGY2aoLMzswIC83IEtHAfQ9mc3uo76YoDC/ITvds4+KvLMynGujSb
QZ5usZUEYIgpLRBPdeAHKjDKDNTZvfJoHA23dsNDg4LKx/hQvMySiPOoubhG7i7d0NEc/HNjbF+b
r5m/Nvvsr1lsthBAznWWNkEhsTqU/jxL1wfGcQTKyRmeZ5luAqFGAGIe6W7CYGEaAIh21MFnhfGw
ff1xeXPW9wYRmQniO8qW864hV1qR1gjL+g7jSE16VVv2MWuIH26R0K1e8+YfS4vAom1UKrMG17yS
IfvXvtegFUIjyrm8nlUroPCzMSlmInRePCZaXnR2ElM8JrIJ2ECOGVE9cLBvzE2uRklnZhZvSUXR
GICUHU6nHQYdLjEtHTemWldyN8zU/FnJ4rGIrchoMT2DLEDM+oLl+DAUBnYukYeahpjH0YDjBigO
9eWHy3u4vjgwuLH5yIDT6GsIaPA60rUJezhUIYqpo0PNjSO5eg0A9IxeqIWJYLAmfTVBG25aeYbF
QSHzCf0gJXNjiHPO2qDJi4bu+XUGzaJ8g45s3SxyDwieWZiMWKZvXQ5QnVHh7Bk7e1+/jE/ZY7U3
HOZYPju1d7MUKNv4jGsOaZ6ZXDhkRQ3O6n5+PWIUy4SeXSd58g0Vt/3lj7Z2kGe9QAwMI8IAUcLX
HY2YqKNJAfdM21hOo5xsA9xJ9kdRbWTAa85xbmdxmdJE62QfIz+wEFBQ402OGwtZ/0hnK1n4RotZ
oSmRs/u5GEdGqwRZonmofP40T/0DSO1AJeEfCCZ0pKVg2zOBAwApyNftQ3Zqsr6wJ+DZ0usGkw2G
3fmXv9CqJ5yZmL/gWRzRCVGzKsW6KgKQcAf8+q+xf7ps43dUvnxdztexcLeMkpBNvT5vnuoK0ymP
4SFG+qYgzQZHg6v7+Ul8bO3e2l11bnVxHVJWcm0sf5+rmTP1/9eZthLg1eT03M7iTuQZZhpqzGeA
Z38eUAfwwetfJSIH/k1zot9v6eX9XPd2cK4RVHtAgLM4VdDUHcyJwtv1DAi3DOM96cadtBbnmRaD
BB4YwedZ8a9e0WQ175QyB2KaRYpDhHVXqfaLWplPNeEJ5ii2GMFX3ZCB4oLi/oMYyOIA11pYRKWF
F19o5Y5XNznRPT358Q/7dmZkcYZBelKHHTDZbtpJP9XSQ2JHGzzMqxt3ZmJRDZnSdmrqmWY06wnw
b7WXAo8kMLdDeWBG1Pm/LWh2lLPDqwqrrto5bh2r5D5FSZ0NWyRYv6/ov87u2YoWrmCDxhI4QjyK
DeCjtQuGtieGmBVg1AY8ZgzIYNyE4U9TzMEpwDM3k9c9FMfuSt8Vt5jOQ1MaAgC2t5WKrGbOgD39
x2UWN1ceQRwlBrTORR++uk4M13CzYHRSt8V4nmeeNOB53ZlGrrzT9jXxp/1W6rzqtDiBlIBcGCKL
ywumDGMme+TuCuYUamAnKv3GLjaettUn1KYWw+uJl0BdLFMFNKKPZ14+zPA5cfImNGA02vt4K91a
X8wfO4s7eiS9OQKuMsvu/jLiN5HiW5Yfl/11ay2LDSulkdayhC+JGmqrYeHUA2Z2wuvQ+nbZ0NoN
CZYh4DURxYHmfeG0NK5LFhsI66fikek/m+Lh8u9f26zz37/4KBHAvKZQ8PsjDAeigLGzW8Db1dH/
v5lZfBMFqcIYztR9YGI5KF1x6gnEeRqykTesvs+YFUKXjNg2WM8WD4rdQ8kFiRC+/Y11GnzjPUh9
frRd6zt0iiHUDjayfZ94lxe35gznRhdXPhDiMgFDKSIPRIVoBHb7pGa3elTDv+n4ednY+gf7s8LF
1T/hOZNMB29EiS56VH6HKCrmWrbkflatgPnAnLsWFlg8v97HbVHloFzFhcD5SRpXMr6J4o3IfdWz
CWSLUawghsoWJuLRskHzD5ews2rPUvUKygO7y3u1RrCmW2c2lscUp3TG7cLtbgDa+Wn4fG8F5XGm
1R+CXXns9kDY+MZ1sscAyV0edPfgGdpw/dXWzPkfsYiqEqMCM8H8Rxi7+EGxnf4aI3pudoo82y0+
MZ72UgbRlbrfIgpfPwx/Vr+k9iorPuTVhB2GvMD1gChur3tQe3Ft1wB5M/shX8bdtFeCy5s+7+ny
mT1brr04DTlweGUDbKybc+kXKHwO+b4DgAo0Y35uVzsGLPJli2s8XzrYvLXfdINotS12uLNyVYgW
4VDrI9Nlx+7Er+aFSswcXqUuxnVdrnujj76pC0nsrfB81ZP/mF/yr9YUAElzQMhnTuYM8nUm2m0t
cXVXz2wsdhUMGGYOEWy80HtzByaSq+ElvZpFx9KbcC/d6j17mK7NfeQbW9iD1azgbHeXxYSRZGMe
0d85D3kjAb2W+8jj1/KIGVl3fI4DunGfrl4+Z2tdhJ6iEmU15TCo1vYpB1WO1gCIbW1KqMx79pen
ghoXVM8mus7LYim1OwLEpYXawan3+L7w+g/72dqBJvjXvzRJEfYQKImh3kyWh0KkIaEK5GjdPGmc
DlNVZv52+RCsOuGZhcW7EFZqyIBuxiNUAoLeZ51rpOTpsg0y7/xfO3ZmZPFl2sYIAYbFVTYG9Yvm
Tjf9FfVNB1jLYOaA1zfqWFtrmn9+lhUMSTcOFkEkJzAbpk04ydMWHfuWidkXz0xEKQXrkjbHV0bp
TPLJbLeig1VvPtuzRYRVd3Ie+cOHAR6scNS8u+86G8KYZfyy8XXmT/z319HRuQZdhoVay9e1kGgY
AcGbv44kbEejCLN20RgfijonbtkIsrMVM7pCBKF4ANypp0Qn9VPfm8ZNn9At3ZV5XZf+msW6k0xL
OeY/4JCI80Gg6wKt5k39ldFuvPLrG2zNDPdo1EBhZrHsOh+sIZ6vCyl1ZzSaHUi3mBOrRXB5g9dX
9MfQIpoIy0EtswyGTAw8dn04w7SDYogxzrzFYbq1psWLVhim7LMBL5oqw5+1Sq6rsQo42LIur2je
mr++EVpg6BihrAmZiq9bhwZjrYMsDUm+RjzEYY5F77u4cfpJB4vARsD3G6dxwdoyHhEyrg1Ln6vS
R7bTvfiIoSzqhycwrQTh7X+vjYYe2J+1La/ckPfQK40Z0n3jJ1ioYrFFILn+MM46qczC1plLpduB
srxDXIfA7h489367C73+SG9rD3Ncxzyw7uQ/3IcAAWKAHVV9YKQW2c3QF2ADY9jArr3Jkreq2uwf
rj2J5xYWYcaA4axIxuYcSYmXCqLHcsfvZoVN7m1FTWu+d25q8WCJkhUpxJRQ++tBzqDI8VAJ5WPK
p1vaVCembpUFVsNh4HogzDMX8MH9+dXZFZFqpKwS6SbXBMj9zwLBcOiFwfSG2xFUsKBN2SE63Irc
1m5lpmIWD5pDgK4sb+WkwzBsN3AISGKkxeMh0MtKM2FWDtQ7EFiCACPoUiKaH2vQcI1KfATQLnI0
Mf5D+eX871jcx1Y6ihwwFKR0MrYdEaUgIciOUQVGUiEfL98ra9fXua3FlRwqraqmEW7KsA89Vr1L
QJ3b5h+Yb/VzK4v7GEwH0qwJioZ4x9wYZZ5pC3m2Fh2cW1jcjxnINOpEx7eTPYMYSFjehY26cQdv
7NWyBj5GKq2AhERkL7V3DPTtQ63HGGL6L1H12VrMhfuziVRTKeH+oazA0nUfa5VfTz8vf/jV7tK5
lcWpLsDGNY2Ye3X10yh2mqv5BNmC4ZBjfM1O7E1/aTYRiGvvMhiQTaIahKrq8lqsMkJBrYebRBrW
qcnDe8rSYBwV3wSg5fL6Vj8W2MUNU2eAwi6LFqEgoLAO5xCgxxiwMGcsj2OqtnvZzOxXy5cSUkv/
MbPw7KpW9SRN4ROgM+msHxgOt9K3pD8SHfxu/Ue3VYtZ30HbYBo0dhA6Ls5rPNIhB34PVcB2Btpj
/oAWpQA/WbJXh3SjSLe+uD/GFourOZdAas338KE7zATIjW8dt8XeVp9nRv7YWRzeSY3CwZy7ZmAA
fB9eZrZx2x0C80f0MANRuPcv0RTmIYC2A03u/D5/fWC0lhp9yDPpkrR1je67KZ7iJHGtwsaEcxpc
dpF5l/5yEc22wKbPDPRUF58spGaU2dmExtYYB4rxDK7lIJt+1hG/yaLO7WjrXTa4WkxjhqrayJSp
aZuLByQmeUt00B240bXwQVGlR35/l3k43YfanYE1yQsGPXH0iVv4c6El2tme/CX2Wyzya4cQpV3I
FcztCnVZkCjBvKLEJjDUPWZt4jG6Uxk/aRjNu7zgNT89N7NIdssuw8WC0VkXEyg/1L50OZiG6uRH
3868lRnIaRowjn1eNrq1tvlFOstHJSkhoiKwyTX4kcYfcfyuWk//YsIwEJOAv+8vjJiaaHVk1SNg
kj2oEEjqaDq62eDLu2xm5U6BsxCQLoFfHZMrCwdliVRbNSzxdpbMpZhCDtUXFkNeFCNgly2t7Bks
IaoDLEnH7P/CMavc6KkSY0EWa54qEb2UI7s2afNy2czqggiyTAgYWOglLx5QPtGeGy04t+2Sg2wf
ZMWgB+71HdWGjQWtW6I6gtQ5vViCTTpgacuqwdnuyvhgNcNVQiLQ2/JdTZONqHAtKjbwlf5ja7Eq
RB8IWTF3jep0onnlu/02t0EVDJRgsFr7Ub2Ais+P/H/oOMIsA1YIsrBAYS0eAbMKpdkDDesOBrXB
vZvn3+JCGdwC6pbVxnbOZ2ZxVX6xtXgIKO5C0x4gcRG2M3Vw/gCCo8Nl37hsgiy1HoABznslASeL
xd+N4SkpXi///lUXh1IMNfG8gHhi8ZWKIktb4OCki6rOPspAZTXqfsvrDbTEujec2dG+Xj+TZpbg
/INewaz5qaBNwX3FZwrSMydzMAx72+1ir098unEnrT3WyNX/LHBx2bYYM45k/tswANzTC5gNXX7D
wfCG9rzDgsQHAefWaufV/OUY6BVqsxoJhdre19WqSlEAxAE1Eki31y4N2h3z5E77UdxSt8IoxuVv
uPJiG/NpMmfAv0GW0wsstKcJQOQ5maBPJlj7BqhOGqAzn4rn1gIQIdy6gtei8S8mFzcjMj0tzexk
np1MnsCcmz+YbnWKHruj8CYPzKnkfxGOr54FBArQU8eYBqa5vu5qIgxS1g3WCWISV3QYVMvvL+/k
6mnA8BYicA0B3vJpaYdWRe8dCj+g3nKMTAOJaLlTp6163/xC/eUeZ2YW7jGVta6n4ObGQNBrB4ZZ
CW7oGHynVA9IuCV+sr5rf9a02DVLgAYw07CmQbeywOwsaCu0zb9snA3NDCAKoHyyhCOXqCt2lmJh
4yD9WIfUa9v7uRp8+fOsPl9nVualnsUwsV1oeZY0CBR7ceyTDmmm4unjfQeezcuW5k356wudWZod
5cwS2rut2XG4Wq50gc1vKQh1Qa06NJCJMJ/iwfaadHfZ5NriAAMFxw5BCgiB2q8mwXKgRlQwPCZ2
HmjNu5FAj8D4zHK+sYtrTn5uaLGLNKFqrTQdRKaMb2R4oSUIpeMflxeztn+EQPjLJMifsaTFYgYo
lxcxbt3fvLAZqBuNHAQmdprfKUn2Gs+TzAWzfAM93MuW11f3x/LioQEHmw0OTZwttc/A0/dL5o82
3zpTq6/K+foWH0vBBYgwCla6gN1T6D5hBNJR3OxTeLpLXzRwmDpbkc3arXFuc/Hd7L6uS33+blZe
pyBm/n+kfdlyG0my5a9cq/fsm/sydrsfcgVAANxJUS9pFCXlvkeuvzOfMj82J1g1LSCQhhhVP8oo
0jM2Dw/34+ekgy2LxntjlQdTBytL1AucGI7+RfYUnFpkToEAXQsQFmBLxsKhGp908nh9rdanUZbQ
dSdCWA0R6fk2iaM8j6MWwZpCUVUCWCnkaAvpE3dMQQMMouh22ZnFXR0i8hZvcqhyhmBxq0DBdv1D
VjfNyXcwDplgWiewryJWLeptO37JssE3UOq5bmVlOgG1QipEQqxlXLTsTiXYgWqqUTakBfhXQJan
cAKPlWOHyxGaU3gYoW7AHrsWXHUK7hYA+kJ9A7FfyCzsrQUcQ/GuyKCl2po+WkWuj+qzDYfZJTCK
XmRaIFQVgykepOYiGUKDvnvQW3vRO/hQ8jfjBtjv1E6ggw5SXHuiSBQPL1tb3k0/coeX8l+dWci+
KRYiIBkcAOf7SNHjKJvAtuNoOumPYO42QdS38K7tFQ+toQ0ayXYqio6K0rkVqY9lyInj9VToXxQw
eoKHy5al47BEzvUpXTWEEEQ0ZMmQLhqfktIC5xyBdzHAEdvGx6jsXCJtKoNza0t0Xi6WzoKgAu4D
lH7Ya1sxiyRc6L6vQQJcT5pbSpkzSK9N0d7Ewl0GwiNzST1L+H59gCzxAMB4kFihnde0rqpdHAUQ
x+baCB5IpNDavXGL68HpAvVN28wemsshblzsJU/bUUUttC8HjT9uWv/6NzCTfPEJdE+dXPFSZ4pz
X5edoyzHMX7sldekve0g+HXdjMRE5xd2GCeatZIsiEvcfSL7xxfJTX3ByW4oyYLuDl52p3i0VUwX
bR42ROYNkf78ZIjJmMXaomKW860YTJCsrqBh5FheFegumEMpyuaBeCOurNybbyBthNxlCkgXX7KQ
dRIXs8B4+lCpgP8sMNvSY/YyuKDM9iRQHbvZDvTEbxSDDDrVoAJ/74O810N35N+f67OB7kW8lBCS
sM4x0lsSqQk4zAywbibGUyN6Coh8kunu+oqzsOs/x0pLcjKCOZo4Op92GbjNvKY7K92aO3mnPgz+
7PXHzBOOiUO89Basu8ST/ay2VTyEuQVQ9nX21wcgv2FqAECiLnn+AcZsDm2TNJ0j1skhyvR37MCt
mVfP0jgFvpX9qEHY5r1ay/izzs2d1s+gIRMJJxJjLqM/v4JeCTIygsgGMtMATcAyWypIhIFnzs1A
GhT+LMAUUGid3Qzfq+aYzD+vz/wnZc+JP2NNfvq7kw1fVss0gK+7/TxrkHoCHFO9bY9gkXarP6+9
//6Y/lf0Axy8+RxVZfev/8G/P4AKa5MoJsw//3VIPtqqg8Li/9Bf+/d/O/+lf93WP8pH0v74QQ7v
Nfs/z34Rf/8v++47eT/7h1eShMz3/Y92fvjR9Tn5NIIvpf/z//eH//Xj8688zfWPf/7x/r1ISjfp
CIJ78sdfP9p+/+cfaLalx/e/Ty389ePje4HffPw//7v6r7v3Pq9Wfu3He0f++Yegqv+Aj8feB3cD
heXTQzD++PyRpvxDEtGaY4BogeYh6cYowSYb49ck6x8GAiQFinw6sHOKgkPcQbiI/kzW/kFzKVSc
GbU4ELkYf/y/Tzxbrl/L919lX9xVSUm6f/7BeAOa00WKEFSE+DoK1GMcUoGiQyT3FqKWEljHit7k
gJCC6iscP04m5y/Lp5ZYnO5fphQN0sEoLqgGcwOIAlgSwfInwx+gST+MDlSHuQR7kAfZLr99QIAU
FT696xKuL2Ai2wvbzDCTtMknGRPq9HVqz+ODFr82kFq4PsK1uUQ5DN1QBkqXAEGc+5tlnEAdHmIu
VbE6jIV4xP/7ogzj16zlNfCyIcvngE5tMb4tjjoQNGOunaQl93KVH4xR7+yxSyZESqBW1Qvwy7ZK
4Yxh4StR+fY3hkobJoAJ/uxHPR9qCB77NmlgPpckl0BlaIG4iAi6yETjzSoT1P45Ugv3FGYUMuum
fG4Kclu92QJf6iRN9Drl1dus87g11nYHyhomTfxCPOgzdjnxl7FaQYovxu4YyBe9+Db2X5KM0+61
sjcAYsJRR8VUgSXmFkC5OUJOHiZMYtixOtnzdJ8uKbiNVc4uXJmvE0uYuPP50hNojec47U43qq4c
RoDCdpzAnE1j0zWBzjgNWfEIkOGGzm304OjQQIIoOWC+8Mony4eoy2v0/IHWlrvJI052C8Fnzit8
bQYVtJ4gZkH7M0pr5zY7YYEOCEQZHClMJx9YC7BwaQSCK1M2uYPR5xx7LOr9c5Bw2/CL8N6XfEVG
XVDVEEzkuCuO0M6cXAD4uqB0qyBzejfa6W7+AmVhQO9/kGceNndlTwJE9cs6E5fP8VQSY8IJawwN
VOAfg/SmQBft+jHmGaE/P9n4Ux6K0ljpohPlHaQUYuWxU5o3SxA5MRCb4biYS2bxwCYMickFMFlw
I7l4TtWAJYB/9lZy4g1lGwSrKGePrh2D0/ljnLFUVJmokhA0eH0YpMVsqxUvkcGbPcYHt7FkQesE
F1pHrHtkwQKAFyg7Oa+xj43n/pw9gI4N8H+gKi8zx23S2kzIlElyQCbtLSABBlX/LBeI3pWjZYZI
aCyHcFD9WqyCEjo81zcJHcZJNHlhXTnfJMUwt1OKjQoKgBlUTW0QDVDbmjooLlVihoeD4PSm+XTd
6Opp11SaxQEtGXo3z40idTkgIsHODNF/NUdQ7gA9qlX9DKGEed2SRv/UyfgME0wRFOqAxz+6FFCQ
OjfVRuiJncIMolJWZEA/b1wMW2ot8a0pIT7QKZS0Wk/B3tmL7Rdo4whgVpwE35zUdJPWnQqS9ZFq
zyJ1vZVMoT6ms1p6qg4FrhhkQA5JC3gKCED5tD63SeLIeFBNJXqE2JMBPiNRPqgxGGM9Ic5UyJvV
zQ2JO4gIggZiviVdpJm3kBXptoab7m/KIQeKMYUQblw2YGEXrDT3BAjS7ACQhLSrAvIEFf0ytpyD
CR2gQJCkFiPkJKGydSerVMGtHKZNpej1boG+MeekM8fuczJNBAW4rTVsd53ZLGnaZcssYjKRV7Dj
+nujcQywPRIXFhjHqELaemjKXEGeLTyE98lG2pjugNYFW3RlW3B5joRrkHGSSlsXSthjSNptiZds
sYnuM7xfi0+CHZf/buVNIbMfESkIla7DXkEq1KMhT83tXGOO9J9ziFAEeUoR1Vm2iR70DS2EEAsF
D0RIxu2hbLW37DGYNoAs7uGkA8mhLXvWG28yGZd5YZjxZKMFzVwBlFvgZnmRwqeuqOAvOYmH1fk7
GRyzBVWlJgBZwQapQMhmPVojJ5Zj/fHFKJgtKIRyBw1SWBB3yUb7BslYOz4CZe9ad7xqx4ot2tuC
BxoFKwJ/w4wmqkjfzjPI/vM9lDD8aZPsIeDxiRjnQqkvV+fcFjOudJjlTKW2iNt7MgAJAUWqGAD1
gcEJ3Bu5N3JZIdnEICZTQUAHThtkkleyvHM6E1GYB3Tl34Pl3VPQkw8i7gcB/KvWA3RfAV7PQHbn
1A8Qs9xWr9e9/7p5FKHRtmzihpWZwFxVGmJOA8wPHyMo9dQd6CQ26SNdU92evL6yJYc4+mvk8hil
2GTgnyP/ZZqFIWl5o/VTT037I2gpe8/cpW86RQeB7SSxnwSv9cB+702gVt/NG15/xdpqI8NggtMK
CTpE9Of3ngCqMcVCP51jQWjhS9RAwlgQ295JyjF+uD7L60NFIRkd9qhLqCxNyKxZeqLoi+rMu+JF
b6Cvg3Ba9pZNdiB2ss3QMZseUTdX/dAufBCNczMATEDxOdlIA2qA/aIfGoTC56NV1TwbSN1D3bhD
I50JOfr6Ef8NqqEVL6C4iCfw7jbR7gOwiSbC8LklSGe1k5hBLEcN90r2NTYKO0KT8PUZXVm8MyPM
JREiVSOW8BlOoT61DegIt+bAa1JnG4ronJ0ZYXbIFHZiWxCMZHSgaOnkrvBAkLK1AjRy+H9lEs8S
idfyQxfW6KV18hiBaFu5iAOdt8Dog9jJvK4CSgkUkM/Ce52DeRmqPDiMP9TU4YH3V3bH2UgZL7Dk
9QI4OGxP0kuR1zczMIdxBMk1SHxdX7jL24nOKXJEOAeflCTno5wqtG1o9CQoEGosU7utnn/fAOqQ
NLEHEL1lMIuWQ71WnGcYUKEa1YaRE9VfrltY23unFpiFMqdOtnIFFqYResN+n+wXk1dNpRN+HpQD
KQ+HDPAR2J1NtuW8MhrLAmcLhJ6D0YOk1m2yqR4Ev9w2R+yM+9gFe4sLkl1Ht/UtyHOeFq+Czz5W
fu1Ybu3y7omVMeso00HAUFfwDtOYaxgN9p1EOqID2VPsIxMKlxZ5kPOn355ZXIGwYIkKwAostEsC
ywltpMaDX+lsKWqCujR9cIhwPNTK5BqojqMVgXbVIZV8vgflsEPLbDhqmFzKd5UFShBvoCW4+Ruj
+bcZJJnPzWj6AMbaeNKcobK+Sk3/WsalE2oyxxWuBOgIHE7sMG9FNBG1LaRPNLBQGBAicyG0FgyI
k0TV6/ai+9sNMdRTgbcDMZmMNkH0AjPz14lq3UvZoDlm+hj3G+iOOpJxI3Fxyp/BB3MKTg2xmIJy
jHStR5+qk7ykgRzEyLYNe2GD7h/f8pOj9aVEsAKpcR9yphBZuQ2B5ez25Dh4oa1uIog4XF/RFedl
SMhtA9eOoeu0LHHqoucoVwiQKppTTL0dyoojJD+vW2BTi3/O7YkJxn2NkQaJ5LyjezN5iDqUDIfH
5gB5L+OQWHiXCLv5UbgLAc7lHAo2R/VpGT2E6IkEuBLoPeaIV+gcTJIu1Bw56HbWbXpXbCAbhr6L
qnWFAGvAZVRm6/8XJul8n1x5qraMMVI+2Ln3zTuUR70x6J6jG+giHjQfkSBK5B/jl/xY3Y23sYG2
j3THq46v3Hy0c/Lfo6aO7+QT6oFkERLv6JdsOxdyQQ8GUe7TtKmcTkWd/PrqrnhRRNomuiIoV7/I
3k2tWhro2NGA/u13OrR+szDIKh5BytomRXXJ1JG5QuP1Zyx6MqJmUaYZys2a04i1G0GlsC6+XR/G
Z8KNPZenJuTzSetVYin1BBPEB/WsgObkHFnh8C58SimMO3KKR+K8yncQwXFoq7Lwpj5c/4S1mUT2
HfApoFZQZGc26wKG+ToeIIwL1j+7JaAg7aEp1zz+vhUUINFvRQGMCCbOxylEwE7IUBmCtBN0zTrB
pXxiA+fIr60XoC9g7YAvtdAwc24EwpEJHmeR7ijWuwwlpYGTD2BrZZ+n7NQAM1d1JhYgJo8h0LjT
d/0h3H4sTgaqNx43Mp0NdlcYCkIvQD1BCsuuSd6EykIiWqHIha2Y3pcNKM376lZFZS7TOKTXaxuA
tjDKuMHRXcK+Z+bQ0pVOmGRHFCzPUAZXbfpdV1fu9R2wFirQwhuQpMg+62z3rNV2adf3owy9wri7
gZxpGZRxVDtkqkxXQ7umb8VyZw+p0d0XOZE5a7fmnWiPGF6NmqUBEny+N1KtycuxllEmIDGI2WMB
ip4DOAH2hYSCTxHJ88f18a5txlOD9OcnzkNtM4hzLTA4icVmkq0NgZzndRMrK2fSKwZRnkFdFBOu
WGSANndsSo5ZPTb9gYDbQPv6N0wAPCAiY4QSrclE6FElhmUEnhynH+oGkvZDtVMyC8LK6Bpzrpta
mTD0Bpu0LUxRkbamK3gyYdXQQWizFGTHUgjaWw1bGd+uW1ibLzg6YMHpixol4HMLiqABHSvJspON
QA4ISKM36OmYeW2z9M8wpxeNl5Q9CJkgMIkzbmiaymIwFgwkNNGIo+doQX7Mv5noOQLK2dZ5cIi1
UQFqS/tYUeZAb875qOI4bpGTsmRnKSvwgQDvnj1LkIO7PndrqwMqcYsSMIEVSWVC8EIDn9CUYlA9
xPFG8zk3OAeURXVQ5wqKOSwN7XewLmJh+IIMAqNweg3oob34bXwpvMSLDtWXwUMK21f9bo/70Oc9
LtaSE6eG2dgY+F41BZpeRtQ/uRAZsnPXOMKz10e+QtRabAh0NnwtiEFA2scitKsyjJZUqGVEpb0D
AqA96FW86Hk5Amu7UzzhTni6vnArdwkMAiUDdA7lB2Qcn1CqRE/CBrXFDMpa7RQ+Qu59tptqQq5Z
E3pXjXrOc23F16IUBsUGEQTZyFDQHXtykkuxtVAhg8kiGp051gMZAMEsh+xbzsN08EwxTiNrhiwB
n7iM7kQ/Jk9SD5RC8q5EPNTp2iGDCAw6IFVwBV+2lEJPROggvoyzrAf6YNpNCilWVOyvL9bKJYkG
cRq/yBqSnCIzc9pM8mTsFwm7w9z9+Z5WfUhychZorRZwZoeZNr0swAs/fNqxvtByDbE7N/lOafdi
Tnixeq7B8QrfDvw1mB8YdyiXuR61Vic54SE7ih4O9W7Y5DdS0GwrN/ZCh5btQefCcVhr7z+M8Zdd
ZuN3VpkhwUSghbgjfrmXf4JCPdtBSOVxOUoBAjfIMtoQXuf5sTVPCWYGeEkVT5SLeIpMpZSkIHAB
Ok3d0c5Mit0XnMEZXXIU3Xz3txwYEGDoVqT3JjIY5+etQ/OPVtU6YpttcjR8aRMF4SMlOQfSHKoa
17fo2kk4NcZE8mrUFgKE7hER5K/5mNhKciAjx2et7hkET8BNSghsRDav1CRygddXKH2WFclW/+xu
7cBdkAUU2hza/W1ymx94bQ9rN/cvsxfNwaE+ZnqmAocR5aPf5BAULg6Fsc/m2jNbBcw1nHGu+eZT
e0wAV2pDixwChpklITSAtoJQu6UGdU7QUnZ/I06AS0EvB9DaeDKzTLFVNo9TUaHcXbdfOnVyyjj0
0ml7fXesrRz6PPH2QsUClzmbbo3bctEtCRXNubXBXrMHNDMARP9Wd43D7Pd7aSe6NKGk8zjLVuYS
bwsdDR4QnkMlkHEz+Sx20whpe2wZ0ZGd2IGb+Vb7qa++yU/EE93ChS6qAdAmz2mvHHhEXih/oc0V
gRFLV2U2QkOsvlacGC2nlXan9q/XJ3XlkgMbN0I8ZCI0Gjacn285tDpzEFBNXdr0yUJvvD3L7RFK
camN7k3eVff5FDqPX3Fzo5Zv0cYn1ImZE671bQ3VT4j5Nj/xxyGFTeUJyWb+0LGqmEY+MuJyBmER
QwOYEJwsEpvNqQEugZyHpkDKeIrtaC5eIPnC8VsrNlQUZYG/A9kc7aM8n0QShwKJEQ2hmC9lm7yW
obKMPL17falWbh0ISNJUCuj4dBUV0XMzizjJ0TjBjHIbB+SDVoHRJwaV9d0IKLRkU0XEOlDelKfr
htneFERZMEzZjhCiqHjOM+MztWgoamSTnOxF+Si32UO8Hdz5PduAkJOeBg9+GtAiG7lsVEbd2snB
sG1+Efc1N11/GcWcfwpzFLGJ1TJv8SlSbW6XSHxSoQGoJ9YxysIbWQkh1ZNW0J0XOc5n3S5F28ML
AA/P2M0tEYyqg6k4gOEGuZ5/gDQxsWcE24XZBwDCPOaFpUPtfAg4k09jCebIIMBGIh9d9Dion1H/
ScSrjoNe9SlGPPj6bnD7TQ+ybJAjTFDBxOJrXyFQvUvfZ7fx0adC5bS4ygBr+9vEF+AhKKIpknW8
YRtDHn4GdYAWAeFc9Hhoclzs5c2P8JcSMADihsPInlITJDuylKs4Qbpuo3kPkkilowgf1+dyZRw4
Nype5yAMAvKL2cdkBmt6LhaoDPTQ/SONXeYcC2sO7swEu09EnYRTnWu4KsA8DzWJ6plyT9O4ovSE
LQ+esTJvZ+bo5jnZHKUZpVLXwFxLdmkhgQu+Qx3/N7l16PmHFVy8gFpY4JliHuij1OgN0TJU/IzJ
ncrJHo3OLnteNH+5PFgU6PFRsAde7Gy2ECk6RYEZHY2GkwuN6+a+e459On1C0KHn8StfwHsF8wGb
eEpS/CbuCXZrW2axTFmWmY5SJD+LFPwOwjvoMpx57t1GBu/a11Gu3SYz3VFFADX09ox2ZxDqOlKH
hIt6m7b1NxREdxJQvGNZ2lrIQ1ddXtEUTi7JSMehSeyC5Av13rzN6bSQ7FnW0bRu4IOGPoiMxf7d
83FuicawJ7tpGIAWjsNUd1rANXGpbvs64ST9Vtb4bDDUz56YWPpsUpMUg0Eyza6U7Asy95wzyJkv
NhucdXEvgx0HqfoIDPvCgq2kbmXUAXFNvFyfsBVg1tmMsTe/MDdx3SmwpYKPvdoNd8iF4D5E1hlS
mj4tsrROfVAfyIEblPKGyXiauRXR5aPTbeFSdgFnebK+pYIrfUuCYkuOuWZLz5Fklwfefrz0Oedj
ZnzOZI2gS69huK2f8HC0q/JWn3ld/ivBPt4SaI1HXApfTRvIzjZK22plrxkJWMMAxjcegRd2hNdo
lzmtVx7j4+hSTD5/cCuziqZTA42YaHemEfG5WQVSfFBDkQxHmo9JHoRx4ljtu0w4L/mVY3Bmhv78
5BhkUxkLU5qbThNBfw1vwJzHIcd2hsBpo+kJbs0QwWCA1m1mJH1ZRspYSFTdCM1eB9ATP4BZa6t6
UDqMvloeULQIlHI7cvrHxOVtErax9tO8gcQx9CEBtUbEej5CfbZEQEJnE903VW5Xgpc9WLYOMdDt
cDPskqf6mNxZ3uiTl34rb3hZqJU9amDgNEEIsiV8x7n1JpRIWykiBq+lmykyXDETtkvMiwrpJjyP
zdDkeGKGWcYiHHJlSDHHmfw2iE+aeKdHG9O8JabFcc1rnubMFB3xyY4hhhYuLUI0p0U1d3JFb/Sm
beKB42aTvph2uBHuK3feNDe86H8lpDkfJD0yJ5YbiMCIi4yVJL6OznQd/m3Y6FC8MwIVET6PyGR1
6UBQAVQVMglI8zLmVKO2BgnmegAfx/SnOSuuFvNeoiuoBozqxAwzqjwhpJ9K+JcOyVbAGLpnmkcj
W2kDLgzkFJ56aNRqB9pwb7yDBwx+qHyeeZXLNXdD2f1wQJG9VFng9NRGam71quksmeBp2nMmGQGk
g/KUm7KkO/5iqwJpgKiXsoWyfJlDAqXnAe3nCEzNgDa1Fj+SQLWLpxJ0ApBx9a7fjGuBFWhJ0eWN
VlpUq9hgbimEdNRm0XAg6Dd6OvKHZlC7mjv5C7ZQDNUSPwnCTWm4GioG34ELeJT+hpP9bE6WED3R
rvbzndQhBwjpv9FwEuFRzr8NLU8VZe34W7gtkD2hD0ON8XFSO2ckauHFi3R0uvw4a3e1ojlWSexM
UngeYOXOAFU6Or7xBgR3Ctu1QtDZVCW1AqQ7nhbpG56fn0h7NEKEkFGzUdj0sm/XV/Fye2IBVcoQ
quHNC9r08xks805Wh1wNnbJCEVCZiWIjKZTCq7ZAjSxC7Fy3dzlEag9vDNy9qF+xd9aAvLqoZMhS
ZoUeOlVUGYE09BJnJletYEiYQgTPF+QS1aBY+WQYIVKxiyPEqDabU8sbyqUbw1BOjMjnU2eAIKzA
9sfU9eldNgnY5K0KZKY+CJxJ41li7jpw/o5i2cCSooe2OVbv+tjaevn7j2cMyEAZGI90UOdcpO6q
sCgVwQwhLNInINwT30Sj4gxldWVObDAPkFmNJBUtkMhSd7U7LOOjXC6c+tTqlkbphuKFUGxmy2DF
Uk1IESmYrV4wbDO2CpfMQ2PXSbjP54Ybx/Ls0Z+f3J5d3shKlCFE0B5nrzrWfnWACsqTcU9bkEGp
unUFblvp2o74DPtkwJJpOfjcpjyMi6BUOEFm9SGVX3pNcFFx4Hj4tYEZFF+GvD+FsdGPOBlY0gAc
EIqR4Mzgjar11FcAOhbVl2W8/32ngF49FL0MXUYRijFEKeu00RJCxxDTBwHt6FWv/I19d2qCWSRD
TCRpDGFiyoUNKRvfrOK3/2wUjCstotZUpwbTFcrxQS07xS5AKeX+Z0bY84ObeOnAvO+UGEcmjX5Z
i+//mQl2b41oP5VyK3Ty2c8N3S27nDOIy1sVkMFf683CQawwhWiLiMWIR8meO8odDXUKM8jNwtFz
y/+PxqMyOUEhIgqoFTBlSdxadllY90Ki/nZ2k44IFX7waOlo02ds9G2Xi72WCE47K18jjXyQMv2m
G8bfWppfZpgrpxAKWZ7kWIAEQgVQX5Y+KXO6vT5dq67lZCjMZRNXWlGYaYqhtNUXXYpcoavfm4bH
qra6B6ikO7LB4ClhvbRWkygJdZhR07qxlam6lZTqaAgSGojjQ1pzNsHaqAAVBygSSCe8/hkXE0eC
nsSagqZpVBGq4jVpSjsXdU6Ck56+8xCcsq3+ssJ4GW3IE7VuYUUNwxGkpKX6Yg6QfmzNzunbrPLm
fiZUmSP2ri/a2rVqUXCJKIM+B0jFc1dtLGmmgmrzc3i5h3oiqjXD0nPaYVatABoLHm8q78u++DNF
npe6jVF/Ncc71FAO6czxDCsIJ4rf+rcJthmxGix0qIuC4ETv8s/5nTJT6261RxbDAP+cuhG4kISV
2te5SebsAsFpIL0bRW7yon1oaPPH43sESVsL+XpHsiMvcyQArCSnu5sKu/VmNwlqb/Ksn/yWjhU4
2fnHMCd8ihsVr1Z8jPFYg0R00wVFoO/HL9YOdCY+D3XPNccc9llFRbCnKzo6ybE5ds50oz99VMDW
5F95WB66+ZnDAY6Wz458DZQtbL4vE8o0lYQkchcQBdmDHu+jUntTM+vrkoccf7yS0oA6G7ipTQlw
ucscQ2bO+rDMGNhgbJuf/QugzyDaSxylexhdGcgh7lSunP0zi8zZX6x6qcMGw1PK29IAdSIaam+1
V3Or3urgjTxah/hoQsR3r8Ye4VZNV/wbbh1UOgDmNS7xj2o2FQSFKcFBhkpaRkdRnlRu8L6SosKs
/rLCgh07POv0tIWVDCnb9mlBMfal2MWpP05Od2g3sy+6er3JiJNOKFTz0EMr/ufMPHNSNbNPS9Ka
GGQVgUZ1BJq44KWNVmrw52NkTiBBW2TaVxjj4CvALCO36WmvhZPhFT4ONti6whutd0nmxjteSnV9
EZG8AW0qwgn2AVYu3ZCjQ11wLCO0sxI0Egry/iqXL56mRS5OIhobkXZH9uSiFmtpVagKNZysuKMM
n8lO3c6+7os3vEOxkiOClRNLTLiaNTEyYzImk2Y0hARCttE9eawfY5/Y+301oHMytQnan71+Q/F8
vF4IlnwR2eHzD2AuxjkbzdYoMdRxZz2mTxH4SoBHsTwpSN/JC0C6dh3wlnElMQ+JSgBgKNsi7ZNk
XgK9FGrpMoE4mbhYxL61m5sO2VyypVJ71bAxn2rcIiDpGR+r0h65LfWXo0ZUhcevDhwtHogXSce0
ExJ5BFjYbT8yoDWejJsos40Hfa/fTrmtvIt28cgvtX7mMs/2FTWLHi7VQP8JHnLM+RykapoiU49c
eWjlgw6+twdr0IXClkjU94FkplqROCbUmqQdOLOK6hW5oMaRxCzVvVwWqmfSafJ7mVfihz6ifTgA
cEnGM6FXlu8qgEyIPOqpFUHQl4QvCLfTN3AYlr44gNUG2hzR/ZDKX5NMUzdKF2J6xWoobMpC9l0z
6/qmFNN4WytWf29ZXfwxGRrkGa4HYhdHGFOA+jnyKKDYRBzDTIHagIqcyPhQo06duIT7ANG6FJHg
upmL6JkxwzipSSEjMpMWrjez88tyowhPifwKXjl3JBMnJrvwutSWRXHFqNVBlZIO+SQNEA1DEQsq
AcjWKJyi3Pdgw7g+mtVJO7HAXJ0hSOsFs10itzLR9hj/rPRvS/jblweGoUkGpCpUDZncz4jhZBjF
aCWzPM6R25B9VACwMRScHMPaMFBRpIydKmaLPfadmVhTpWcQfBfC+6KqDpY1OY0Vvl2frYs4ig4E
YJlPhVpEi0zMpoSVobeChoG0KS7BfZN7IIy264XHILG28IjTUFukrSgXGggtEk81lJ3gRdTkFcot
0CDLOSJxq2M5MUE/4WRRRqmts0bFI7PCn0+VxomqKVBDEOov367P2tqJAb0HzWXBQ13wEVSg7EPG
bIpdXS7tOQYjlLzVk+dYHfwJhFXXja3tBHhCdPvR5kjc5+fDaqtqDlXkz9yxru/7CI8KSw39pl14
LItro6JtEqAIQa3zAjA4jMjoCpaMGmEkBqH6VmqiXabepM+ukHMSA2trdWqL/vxkrdSqNpZexa0m
pdmNusjHthZtySh2cpR71+dvbefpJqaO8q6Bt5kJG2QzBAZBWjB/6mBXkm6TaHPdwuoKnVhg4gKx
SKK8TarYnZTikBnYgG17aEsenn91fX6Z0ZgCVdVmNVIpJHZlRbDNaNcWP7ouD3rpu1kM368P6eIB
Ar+AW0fDu1xEHlVmJm1IQaGIpzuE+rL6WeiJ3YD3rCHurAMOYGUBfHhw3eLajji1yEwiHGFZJk0Y
u30PnKKcTM4QxTfZGD2DPqLh7InPQ8NGFwYAamhFQn3sAu4wSlGEaE7FXk8VuTlIyQhFkyJXzZcC
7Hw3YpyjYciY0ikI00h8TxLUlYDyCkdil7IwIt4ax+0wGoatyU3paN3cO8qwfM0mq3brUZZeLaLN
QaJH/SEp1GzbC1m+izp5+lGMYfszB6tty9mGaxsdEgnou0OxCphfJlxYIk0A1FWIIcugdaC3EYxx
K83JxAtLVlcK/dkADGm0kZo5u5ksplovRxD1MpVd1CuPS1c8qoRsK830r28KuB4afVys1C9rbGvp
oAIv1SfYiaia1r6lQJTCLlRt3El1ZQWQgxlvaqyenw9tg/B/QGdUl+rmfV5M4lttpZ1bRIYVxJKe
3RArWTZ6mRlH5M4GP+/rykGfYu7Lw2x+XWJ5DIR0MQ51oxRfKxT9bTWC3Is8i9NNRGRQ2+hxEt5J
CWnfMo30JZr+0Sxo13pYutMcVgpA6oTs2ySR3syuB0Wn0rSlOyc5RDNyc7SXkFi6PypaHeRKAbXW
qQRbU2dXZJQeDehRPbdWnSGzbI39ixoKbf+chZk4Al0ot1vI5GZekQJcbUNyJL3pDXO0nlptghQY
DimwM6RV7Qi42+1oRfU3Swvz2S7MuN6gcKm9FEahCvul7+viTjLyJfmWTEprflRC1aI9gegZODbS
tN9PWqccGnMGZrmtrIOIAPowiaDijAkRv3QjCDplYmb7BHkYT4zreCeXdfUm92q4SYZ28KJECx+w
bmFld2E+7WOrgmtMoF42Ri2E4YqxuxewJttIWLQbszDGjV5MxFdqvdqLC7QF5bRIvCbtVSBHlAZC
pUtduObYP/TiKG6TCHSQFigT7yRckKktZgtaFiW5cRa9Npw5H4TSVjNbjIaP0WogfYAqZ1cZlpO2
ZXijS528X1p1DPIwi/0+nxOPwiZHv5BNsl3kvPRaUgw3uSZBpLQw8ydj6kV3EMfZRgxbOcXcx/ep
NImGJyDgWVzTmOL9GCsWOjvMFshOBX9trlK9tvuhzLaKBTrHeYjEe7UeOk/N5OZRCMfytrcK2RUH
pbeVUMvBjiiBL3xWe3pZFWMwTjqBHmw5OKludJss1FuvWqxwL+eyAR9pmc5shkXqzGEkv861CDmK
vCAwgIpeKaXpnZUPgxNOQuZmsgbeNUUYdnVjNOiYytMSkC5pnm9qqYuPRbb0Isi2rQ4qxUlt3KmN
VGzF2oq9oo7jIJTF8FuogzDFFlsNtB7lTHZWEktuVEOSZrY00NyJU+mWsyj74SiamyUmxb7tSylQ
B8iYm7OVuYJmETuKdWtXCrruz2NfgWO2Q55CaP8vaV+2HDePZP0qHd89e7gvEdN9wSJr1S5Ztr4b
hizLIEhwwUIS5NvMs/wv9h/KPd0lqkI17o7wjaMkZQFIAInMk+c0/NAYrnNJbA9EKSSyYhnW4Kwr
aJCOpKsOA0AvKbot23ULFYLU6c1iVUd28Oh51Z9eOQQx2AX7DfNs1LSa0Hrw0Nu0sjMB/FPZl4+2
6pRI8tpsupgOstxMoqlSAxykd67X5D9p0NdgO5AEEI22WZvtgAIsH3kMSfb+Ymy67lBAP+y+CAe9
DaccYlfqkg18/IbxmQlxXX5rSd++auqK3Gedx57rxtZfXJvLR7vqp3VVN/Qmd0djp+2wpnFlR3pX
lhTMLIDBgHZcKvADCkZupXaCpKV5julqzXHrNzo4sKzFjSOnwry2A+Ef+IRwUFuZWE1tJ0jcyLK8
HaYamI/GbO/tErrtSU57aJxlVpkIMqELo8uii2qyeNLZWZCGEQ/W/jDa160nspUUzQxnrnSK19oo
sVvHcNNYRnUHjhnx3EuDVzHS7miPZjwvvvRT034Z2sa6CKmdt+uxC9rEpq7/JwQ7jNuwHnVKRZDf
ZbKiaIuym3LHs6LbgJ7G2A9u5f10ZGR+EwwbEm83D62zELbrk2F0M7ShRY2IcZypladdRD48cPbM
EtEX2yKgSg1lnWSmtDbKauRBtGN0A6RWvaLKHe/yqnRvedVle+BQx+8GL8wkrKH3HeGsu5nCyrwt
wNG2BjO1vO886a6NxvHWruzE1ubK+WY5ml+T/CXowu6yc222pSA4BG9vEbKNsBhAktS2E028dkvw
hI/HurYSKw/JtncVJXGX58PjGDC2JlHhxh2lUWJJ1t86CkTmJUCrLVyoNx8kAeQI+nc93QSQd4dQ
nOvHPXV+FsBGXesAsH0ZhPzat3izN2rP20Zmyb+WgBQ9VIXt7oOOTnvZDeNW8UatuqaCAGEbtvUt
AhBxFarWvFMS4PQ4Qlpjqzqn2AYCXZrgq7mSBXMPo19AInmwQcLbNCEFct2y+mRyHX0NpOuYcoer
b4RV5TPCn/xOBTjhYzqzdsS+NrqfraGsGzoFbRx1eKRcjHWFduvQCL8Sysdbj01BeTGxqEoHIFtW
Vd65F6zIynpu4DB2hONSjaURcugwNWhhs7vMSQsEqXcC2uwXPa7kVSgn8yY0c+MRf65LQsPMy7jm
+ZRQSCLAUWjl56ugnSCGQ4kdS6JlFXcGRFLikkfuNoxKjkIxKS8n5rh34Ml3ayiU6fCWSwPoIZOy
/gKaU/LKz+hwzSJb3zfZWL3IrBHXwpX2yivx/oujtim+WKzVty1XwDg6ysTJTSZ9N6Bz5MFw8u6n
1m6LXg7Cs3sDV41aid6u7yV1plQFtXs/2pP4Znb0hwCKMc0MIF+BJ+62knrlT2EN0WvORSDioPfb
O9KEzbq0mGpjMnnOAwma4tExgvJelrmVSl5wkJiYCvKZqIYkZqH9nWW1JYu92oL+DlP5TeW0/YFW
XDz0fdPKuMKfKxLqK3YpKzt78bwRuxH4OIQ9uBFX4BHl+arWPW5gnWcHjZU5MKuoUofaxrfRMcAT
rkESE6NCMqbCjBTOcod0uK5ME+oNCHPJKMvbsc5kghLw+NRj4jZ6GPopnqacxUUuw6uQY4fHVk7z
HXpGCegQgz6/RBzLb6jRmknDpHnhdQ3LQdFSu3vhRJcy7y9y6d7a+RpCHMG9VUz5DVdNfenkTg73
4mw7WUCgumwX1pb5BU/OVRGRVe50xRVHdnFtE5+n4Art8zggKlo71TpASlDoFSizUaBrh2EtHFvE
WYS8YcyZ0XxtqiZMQU2pdliLOhn8wTiYmU8PONicJ9eh5nZ+s19L2kYXoP3nV1aFb1IbfYvbHJ8q
A4FRDPaSIfagncgRoXlioyZSiliHfXeJDmo0iOa4DFAiQatx7rH15NLo1iSiTfFjYeraqt5LGro4
fSFQ6I74TrVjG9doKILmqFshnoQISn07Rl2VKkuKJytnAy6bJvjhVO0sx247VxWi1AcUk73bqmVd
UviF3FplTfam0/WormVRkfQ0YNf1SOkdGiVAcFoWdRqaRXRV2gOD7JQ/jWs8imi5Ir1jgt1WB/TQ
hILdkZ7pB1eO9R73UZiW9hh8lU5TJC64XK6HDvC9+G0MYYeJlCMe0uC0l+xOQmzlC4qX5Ko3O3GD
Tt7GjflUVjvWNPYu7Nro+m3Ibu44iZSyTcVU/fBaQS4NlU1rETIjMRv8VTxQxglvVs7uwhLSbk3h
sQ2ETtiGgGtmTnHWezcPJ4TuBcPJQEr85FBKDGTwq/lLR/SAacev253Gxy7bGKGT31amsnelCkZQ
fw24KysUV7auGIetmQl+qaou2CGY83HjNshL97n4QQhw5jEKKflBjk7exiN3apoKcGF9JZzzlBVj
nhKrL2/KYJaSEiCg4YZRJI2hSTpI5SamRbJthm0zGLVIHWXVl26WIxYLiXnXGVZ4oHrALORGuKaW
hmv2VbBVbt8+NZZy7u2x7lakLtzvdZmhM6Ls660Jkps196S6qwIruOgaobd4/ZSv4Jqo7u0ib1Nv
qOUXn+tiE+Za7cvB8PxVPRFry5quvAs7EW4QnmUCMwTPHFoJob4OOwNiwvhJkjdTlZbZVDwPRYa5
bbhlHCbHVI9egODV7Hm4ka3D7xueQzNuXp/eRi9y7A6T/t4ogjyeW8p633hwJ9czhocBWcak0ZOT
uGAu/NZWeH51URa68xGOex5MxKTe+XIQm1ZV7QbqOM2a41RKqq5ukeMspzgThb/2jVfR/IC3VIgz
GxzX2nEIPqLkljqsHfE6cyeO526HL66Jw24UzfvHrIPjc2ifXTEIcG/gHe1+MHLyWom2Bu5W2M0L
EVF4l+NuDFYOY3ojdOTf+rywDtrqap7Y5qzZPgR5eTv5ml9CXNq5B0WFleQlLntEtnn1YlNAClZO
ruitb/ftFNs2CFHjunHIDqy8gR37voFnKCu4mUi7tR98akZ7t7HcK4/507VG1u9PgPPA5OYPUc5j
qzHyaSUGI/welIKACctCgyg1aZiAuwXFSmnOoVAUlRedatwfQ58TlSJUYTxFdsP7Aa6iCMRFeZSW
JtPfJQ+iJi01JT/INEQlonkQ8a+ILLto5TqZ/WSGjcG3phSRRp5vGF+cmrv4+kE1IiIEc+dDiNfE
sMKDG1tkMuYngYdK9HWdT9l1GfZworFk5VXBlXqCp+nv0CAYAIUJgp7EZtXhwJgfCJvGGI1DoyIh
DyYjYNd1m4a3q3CsbQ9Alia7Nl08gVdu0El/axR2A11Ss4KOkmwnlEhtxPqezpABl0FQkZ3FuaXi
zo1KvMKtNmTxGOR1vcpR9ETty7HG2941oWNa9flXL9dtmdZm1sp1ofkYoBWfg5nZ9Si+Q1NpJyk9
GV00BIdkIoemRnTpWC2+n8QIQq/GDHbR0KwHd4T3YzDwuXAqR7rB8ZlVK9nJ0YqbRuDEKgeBgGnw
nOGhMWp211pthIyGQ3G8t5HXg9/fReS/GkaGSQ2DPL8tAyxYQgwozkvAMOXate1WHmTZawD8jXZ4
9dtKvKAjgDhJ6NTDOnO9MVzLIgzGK+ASZB1PRe3O2fXa4duBD0V4HY5t8eyGPP8aTpwC8uJXYOol
RVh2CW7h0Nj2A8QvwHVMZLT3WxDaX9jcyXBv5851DyLrXebm7gCJrsz0k2LMAIrPQRMxrJQS2czA
NWYQlyhJtBZmBQw2ItpcwSNC0SRZ+6akYYbD/AesvFhB5dKsUnOAbNDaI6BiTw05DTcOCNd69J1H
9Cd4SG0eSxSLHiKQPUFFbtTBTTCQsUG0Q8tuVVpT/xWZ3CzbEVVi/kbwjZMYLhVimQ1Qt+E8DZwt
qLvgiwV6iDbK7cJwO2TtSC6HEtpnaxSK9HfiC7gwUppkLycIa2ybiEGx3sRLH5xL4zgM26pyDMSq
bUl+gAItYxeI4rDYNvIJcTdQ+8uQQ+0CruzZT0NhwXfKvFA7p3z7pg129q5hJlWpbE24BMTN2Z3X
Tl0YUzZN+x53spMYptPam6nDOyvhLijbEqforT3HK/hxBmqG6YTkyLRpaOahY8gu4fcUFTBM2eC6
uxxJocMYAAAZB6au1vWEl41d+J0PXmmZ3xnaYxc1CgvOmhjMeQq17kXi4ni/slzhy11WO2iqkE0U
FGk9+yuYerIohZPhKqii8KqvBVRKhymEZ0y2D1agXiNhEKNn2aziou1xPXTu8OqVxIZYsC7lwbAN
+wlnznwcmPA84oIoOg6sbKri3tLZNXBC4luf44AxoB/oxKLmetoCNlr6ScXBPRQXoGz+QggEztxA
9S9T10PSMGhM7BOH6OG14b4Pzu4sMxKQsiBEmWr8QmM5w+tM8zGlJVH5rYuv/mdlB9ld5HfjCNUw
bnZz6291wcweRPgALuZxQc3Cj1sHVG/ct5q9lznRU4Fo9dIKsTVXUzWpB380inT0Zfetc5z6K54+
ZKOQ8S1WGejc3LiXApymEOcL4wEP+fvSnkFQUckM3FrImxyCfGC7vgNzRSeUvpd5UKz9LhwRQ7kR
hyg4KGkT9BL2V7TxnNs2G/E8CKGZ2sdsKvk+cDLyKgbok5vUKQ5qCvwfvRvQIaGB6u54Tb1b7roj
DuMhfwHCbngNbMETkMdbW6lx3hVNA2luIDbrrzzE3WtYmSMSWlnTVdgN+hHTH+5k0OOJiU6SWIxB
u7JwiVwg0xLAiczwstEO27zF0BOavFZIxIElQqMiigBveDBBLL1GNQdhQm36G68g0a4d2+42LyJ+
BUlqA2/fRhkpz7JmR4rBfwRnbJgCdojic4nn+YD39UU1sukbwjVsnCbT12XJxMplHqpejjI4OLZ6
bASzA4cBD/kOKDAOtiZk1CshZKxUE+4CW1WHPtPedurGZqOKsd3yyTLSVoh8E/V9falF10D5NOz2
JFDNrlaErfGwAc33jLW3R1tdqJCVe98V9caTlbEGEMVOkNcNX+ajG8mw0NyXVQTFURKRg/QznAqY
6y89sdk+d3m2swfPjxG0O4nO2ZT68JeEDDrfcB14cYF00kpJK7+30N68pUVEV7Yw+10xgRNSuewn
KmTPdeSIXdvXHJsEj38wAuVpXtleEja47+ox4zdaGvltOFb+ajKmGtQ6LVA4Yebj64Ro3uQtedSg
iVxLtywfqnzIDlD96Q5li6qvF5YQh8O+QeuJlj2aT6DwY/b4KtKxVJEiO01XyMHZq54Nw02rjC9N
1NQbEdlq10UFTz3AlR+L+dFVVh0eZojt1iNya+h0gviqhJcEpJd/CvCHAm0ZRkVKcqRpChM/h7zc
8DoF4GiLy8iQO6hnRhes1urJHwk3Y8i9BpvScRpQPQTBJsjlsMO94tyarT8lYyX9XaSmH9Sw2H40
mZva2NrXvsQTxjdRFrLrJtxqv1FYCoNtGPS5EExklpSrtmnDmFHf3Alema80agpoDrRy+D6YRp3y
kRXXyuzIqgHq5VtvGCVkDxurvlIWlK863/nOCgQfFoGia0lzeiGt3nkchKgOIqoBIVWu/Ep6u0rq
UPt3Q+dl30fD0GkRVKDfYMjkbT0kvZBE1OgnyUl+wWzfOXTNUP8YvRmtiurApeF59bp3IGWhkTS5
sgu7PkxZll3mJZfPmof60tF+d42FCbcekcUNlJlegZrs9oGnxAYPsnFbq3IC40iWr1jo4Qu55nhg
kYWGN1qLa8rmrK49DeCHFMoAQVKPg72B+MxXyT3/0eW5mQZDjTevQMIrrrhH81WeReGe9kjo+gQS
XchjPSHX4m273nHXenK9zSg8/zbk9hhjB1srWoxs3XMSrSAIxBKVIxXugqn9cgqm4ICWh3ZFM0QV
AtdaTEJt763OgUqIZaGTW3f5tlJRv+ndokxD0qsLxEX93pwsJGupxnbHUYTuWSF5Au4p8NrY03hw
q3ZMgXUeXwzHMl+EcsafRqv1Gg9BZuK1b7cIYxSy1YgyyQ3LhLcmTUF28NDiz7Yw6gP4YsWqGCvG
49xmLBn7kCbcNNDRapV0E3pu/0Jd+WRNSLEDGp6telU1u3Ey5B1wsPW2wkQ3cWd2fZSIenC/VZWN
XcrUSPZGl4t1AXRMGmXC3VYog901qjyLxX8rDS8Ldmj6Ar8RCDI+aiRTx+xADELyZFKDm8cU5ZkX
E/v9EAR2eYEUrrmbMhehUNcYG6Mdg+uiciG50EoPMZalcPWTILiUnpc/tIWdTIWrExTyyMqCDz9R
ylCDrseW7+hUS1BwmHV1YcuIvNSgTXulpsguWYPnR1KiIPGlM31+rgJ6quAf4n6FIgXw8ai4vkcv
jLZdAhHc5kk/o0vK7yV9LkFA93nt81SZNYTGM0ik8Q90Pu+N1LlpiEFhK+D6TTxkiUuchU7wrZyq
M6X3k8M5srQovUNRUDJ3An5hUvXl0OAZQdesPafK/hHJCEzB0YDeOK2PMB+kEyhIRFWeODHb2T/b
tXMQ1yTNkvEJCYUHMKsm42G6xLPo+zkhljMjfGOhPDKNjj2hqOzyRCJqaEWx0mp+k6kzqJZTFfjj
Ec617CMzNhqco3zEkol+jiCQQi3vPneKs5O4AGz1tfYJlzBRuKm+6bZIW+2zPbtHGzqwkeTVvPdj
99sEthQQa9H1OV7C07v7X76y5JdSA0ejqgNfmUGozkxZhFqn2FHgMh+gmHqor9GzdlE8B+gxaO71
xgDLmEZGJtEb/aW8777/tvzawqvmpT+a89J2tWvTeS+ivGiWJCFRBdjSy5l5PwW+OV7aBeihYM3Q
m/O8s11xo1G04yu65ZtRJR6k30GzI+Ic8k/gVDCgqHpu2s851vztjgYZMaKGLsKs+yhCQ3YU2Yxz
Azxz3LzB9Y9MBKboCoRz8wBd5OTrNR5B8rLcQJLmJUwUMMbqTvIt6gpnWUNP7k608EU46GaU8/L8
iXyFHAkOBp52qb6QV+OrPogt4Pgh+Ebcrf2d3p/DVZ8c7r9sLg+jJnQKL6uRXEeFJuV9tY5CBHFK
O08mqR4/d56TttCjCMQoGNHQ//p+9YJoUqGHzGBSWTbIKdrYNB/zMIy9rl19bunkTM6KehY68Gfp
zfeWWuQ1+xI1BYgkI3h04lbvOuv5cxsf+3yw46KZIgEPprnDdnEEmXkHvGOHqWM7bIRgPWsH8wT4
ew865+dpXj/i/hf25s1x5JleEbW+qWBvZk2q19ljvcbjxN/DRTdA6Lipv0ZhpVgVwOLv9EZdhnfn
8L6n5vV4yIt59fDksBAD5kkOWOkczjEUq3KAcT6f2lPb/NjM7EhHIw3wBCm6ESONsi+sem3Psfyc
csTjv784RiokSzKzg3s0ThNHILh08QwjHU98VGd+eyhojAxA5+MAIQadjfdDKQEtye0K2HU7vw8E
OjZ0t/7cwok1ObYQLYIwOlWSRj0s0MwEneSsGFHjsUT+QzMLVF2bQyzJFDBD7CkuMArB8xjv/d8H
770bzSJ00DajhYcnS8J4IrofAXA4/8Z0+SDNB5MB2Dm9xdo7rTCZE7RYEP4qWI305tXYWL9//oBJ
4F9GFiddVBHPG3KMQhYiNoomMfyrUeb/oZWFb2UDzabBYwSNUy2Jndy6pw2oaHVwrtv7pIv9azhL
bjgbhJ1F0GI4eJGvTLA0oW67QovOmaU5sS0xa4HnQ2UFvQRLED64dI0BUAmsPTgmRJHdm0NwA8x3
tDp3jp04YEBWhn5b14LwCZDr73elI0qmWYtWjwDZyksjsPACo9bPzz3tpBHAakFyAwriD/yvnc90
OXBUj22gdZSrbwn3z91B52wstkslu456HvpIzH3+Y6Y2l1+iK5nUz/lW3s9yedaZ0P5jM7HvBOhV
hu6ECWwt9ur7qZtax+qtuXOFQhe7Sv70nwEl3dFdXyXuOtqDUefLucDolF9g/sB77HknWqTRvksU
mK9IkjPzUDrtNgOVdWdkyPP9On3+651Spfz7f+P/L007onKZq8V//35JX0Qjm5/qv+df++ePvf+l
v1+3r/W9Eq+v6vK5Xf7ku1/E3/+H/eRZPb/7T1orqsbb7lWMd6+yY+rNCHlt5p/8v374l9e3v/Iw
tq9/++P5R0XrhCJpR1/UH//4aPfjb3/ManZgdDvy4NnGP37g6rnC7948i+f6//3Pyd96fZbqb38Y
bvhXsGDNrNpeBEJfoMb/+Mvw+vaR5/4VrzrwbCKuM0F85OCjuhEqx6/Z9l8R9aF1Cy8HNLFhrf74
i2xQ95k/8/8KuHsYRZBvRYMf4u3/nYSbX9mUX+uDSfnH/4+FRhcH1RszPfTrQH0Q2djaS2kNqwTu
u7XQuoE63G6s1VriMdQav7zknZN8bgX6mwFa8dALCGKfcLHpRgPp0Q7oqkQAM5dE/gSijSLyNtXo
ndltH8czbzH0h+GymknI5p1xFAiNfoZEv11B1ZbJhDU6VtlXKjZHq3xi0qwPVtAQgpl3TQsHFciX
FhGEnkK35BOA7HoNTrf+oik36BK5mSnaqb0K882QxyXE19Ea9bnlU4Zt9JNj1cF6BmGB98Mjqgh1
KN66KyoQuG26pESO53MbixPSRbMOXMt/a+cBi8Mbrv5oCkvUO10JuHpiVWbc2a+2f2765uU+SvT9
sjBTi4PUDFo5y8aa0Ge1HxiwkIMs1X5w1jU6UtnBaH4MyVv/7ZkRLY7DD/YW177g0iv1vFwSyDFA
jfDKH+LQN9PQ/k3aJ5gKwPUEuR0bs4hrEnv62P+6rNSQECxowooLAllGc8pXvLlFg8AZT5gv3Pdz
CEMR8D04PebmrqUnOCYPHMowpmhMJ1VxRLCsi4XwzXhCET1B4eVzv/joezOpB6jMcJChZugvNjEq
zx5y6yh4A56NfmLfu0BOeod8aXTG0LL5/W0SHdAy4lnvomDlLSbRsrRyBwsdPfbtrO6Jl9sT/dIe
9IrcPLFtmWyzO/bt9wc3q8yi1Qv/EFK9X7fBMjhlFk4oC8wsSNPedbw+WM1w/7mZU6t2bGaxaqix
1105wvOHrN/bwCFgI17LCKjuoNu5qK1+bu6j40NJBW8/y/nFP7EwV7kuoD8dnEQbILf1X/3SgMYy
uvrzc0Q6Hw8NWIJwBHhnwBmIxqr386dty9XACOAeUWvT+mFY5/z9jIFlIjZyqykSPvYwaiBAoYtE
8zOU0Usq4De3Ax84LkLQzkFoYeHg3B0IGIfhdv6fxr1O+B2/pfvoaiKxXtEHk8ZgO94bCdBBd58v
0zIx8mYZlBnYXRbCAQRu72cvRONLQwYMzonpoZ0A/odwpp7QhJLwnb4EnNI4c3yc2Mzoykd7no8y
AQBc83QfHfLoUe2dNsQ9CQGJB0WQpxMDGkrG3+xGnkeG6GVWggqQ+EGU895O0VoyqDXsWJ23DVwB
IMS0jjJ9ZjgnHP3YzPK9Ba2AOu8BTcOd1Vx4vryt7VduXhF98flKnbaDBQJVJcKmZXdjje5TlUGc
HU0O5q40nF1m5S9dxACtcPg5l1++HH5NHsAYKKmCysEOFpOH+5eXdMSosj8HZ4hXAI3ZaZCYG36t
XouNu6muz70cFtsMTBXzoTvfzR76jCD+9H69BjYxU1CbJh1/qUuAat3rz2dw4XgfDCyOJKMILbRr
wsDUPpmFQCs/wErD639mZD6Gj7ybTUD16zFE61x0E7S70nnx6dNvmgDcE9GLA6UetE4icfreREEk
5HqIRRORizIuXHoNtbxDJMjN53Y+LMibHdTxXDDzo+106QMAgPbdoLBRS6Aba3XlyOBM+/tHDu3Z
xqx0hEcIEm8fFt0tPcKgPJtY9/6lgQI4qJ+pjI0YcIk/Z7piNGuBNAjsLChfJMW+3vw2he7iGyy8
wo1U00nAsBLH0jErL7l55uL9SMX0ZgFMqaiIzoHTwoLjqXLwNSyIBO0mu/HP6TBzWmuga2MAJY3k
XOXlg6PDoOPNClLuHFYslVymYrIyV2uamJa21hUzbyXYpkE/E57xkMWZFCBQNcFhi2ZkPOOQoVts
WbRbT6CxGrBlKdA0dJ8h+AvQzFfoM36yCF7eDIFaCXwCuB9x/C1cUXGWAUw5Ix6dpltpP9iaSuQx
1OZXvPevQ6s4dy+etGiB+sEDg4wHivf3m4ygzbGpodCWzOT86EYhj/6+SivACFE1vHPjaYz9NfCE
Oi7OCqktL+Vfwz0yvvAYP8y7iNYwDh6rlzFFQ8AealUqDjZ2Ak2XcyxFp/wFJSwnAJk+dLr9xY0M
RRRthAX8pWP3pRHsO51ttBesPz9Olk/XX6M6MrOYUiYK+KvAuRXch7fOGsB1HvfbWdkPyj8b/jDr
J54b2qkz7Hhoi5mE46BpscVM5lb9lVbiskI7wO9FAL/GNV/LeFWC0HRJE1spsyy539MESuC3znSA
3Adr2aVruqvPZ/DkYECLBfY4NLF/IL3lAc+HdghwgfnDqswfnfDMU+TkUTWPArcwTmTvrax1dHtN
AaTStMR0FRfNs0eRoyRQ+rBu0Ri0C7fmNkv/jREd2bPf77IgUv7YZZg6X4X7pkAHJyg1Pjdx6ozC
bNkBTkIkqpcMA+j01QWXtADtTbZ26unRrYrUbrNE2dGZEO3UPjo2tRgNV2UJ4rIc3UcCyJdcrIJm
jKfmnEraKTfA4Y6oFvks6HQtDkMwpBtVO2G7Kpx/aQYKhZ3fDudKVcsQ8M2tj8wsmSgtT3kd82HG
HleWm7a7KtVb684Dzu8F4o7mBQjtk+b756v1UVsVVwqWCUQNCHHA47mIn8waaK9R4rLs18NjB/JH
FLjTAKnqIv3tgHNhavFwLFiP7pZuNmXsLRQWQVh2xvdOOsTRYBYrVZbC1YWc5pVCAj6L4HN6ZZFz
tZiTDvFPM5a5yAm6wDJ3XGAgraNjwV/UOceev+dRxueXKxwZWNQTJ6As/DGHAeB2NhUEaEX6f5F3
PlE1P158a6lCKQPNzInDTvnY7vjVCCUQgCtssBfE/SxbsRNpeaOugCkB27ixqRK6Ppe3OPsdFtF1
12cjj3wC0VlIRHUrztHFA0Cgj25LH9030CBEd3KSGdEP2yYzmaXsrqbe6deC+RTd1RSg8LqwntER
EKw6QB9v/LqG1EeQc9AJVEhs1m7GEt5QbkHKzzqX4jznDPPnR0e46zcWb0vcssxFS7pF0HN3hgX3
ZHgCZj0Tz3iQiX0AU2TUhLJc7SMBCDyVv2JJNezsp249pQjR0Up/Di51+ig6MrgYU0lrjTZjXuBa
UhfVlkPKFuwCuzB21+hehqTmWSWK+aj+4PE2MoFIRrsf+ayV2XD0UWGIKhEXw2Nw0AcV+7Hzc7g+
ryR0Ktb0jowt7g2S0TDL6w4HUTTeZODLQ4tl6ip1U6v+2zCJM1H7Msn5azvbiKIR2aI6tHzY9eBk
GpSJY0kk09p/5KvshqbVCgO8zmIUBTf0mlyfy+2fPEP+ZXRJneqB/UJ0oLt5Q8Q4W7X1Nu7a3P47
AZ93ZGZxVPmU2Qq6N7i1wD9vh5dD+7tZhPnWODKwWCw+ShW1HEGYqyYowqN1dlQgtO2yM1TaJ/fx
kZ3FOWT5QoIoCANpAnNVZzwOz7FZL7OOSz8IFtvKoFnUGxOir34dvUxJ/k0/0NRYtSk6vcGxUj3M
arXWj3z/+0Cb93O4eAnUFO3xlcDuGqJ7EODFvjh3RM3L/HH//tPFg0Xcz4awo10LCyFzLvVI7iqn
2DtTlLQj2zrE57G27FsQMUF3WAKuD9zB188jmXPrtwhkDBN+aKNpHrA2wOebXdCdkxI5Gdkeecgi
fkErWd0E8xgHmm8m9MlPwb0DtB6dzr1wTp8YqOnPSjlARy2BBCYZkLoZAE8vdmBWCB7YbkpwxXhf
cb8w8IltpnS4V3VS/RsM3fN+OzK9WEnHNGmm9JvpbN9U8Sw9KJMB2imx2KAt6kzIdnLZkIoyTaDY
UY1ZbDsHXW4ehwZ9wlr5jCaXBxqdC9dOX2dHNhb7zkdzL0h4cBQajmNcGBlaiFk9lF9KUphgMq08
HRuD671CC03fuxyip7XwxsMYBpSk3B/oBqUvAkIA51zwMLvMh21z9M0WG5NWUD3SBVzKkfazy+2V
juiaFmBxbUL09do7MdT3v79PUL5BinlGZwZvWYOjeAV9Us40gCgiEaGVmMxeUS8/kz06FYYfm1i4
UINGhZw3GNVomOtM2SSu2/HO9tWZi/XUPX5sZ7Hlu5YY0ioxlB49t4Fzx2UHho567fALUFisPp+3
U4PCbEHxAMy0qJgvgv7/T9qXLceJRNt+ERHMwytjzSrNll6IliyTQAIJCcnw9WfhvtEu03WK2z5v
jrDsrUx27nmvhUU0WcVWO+5tfLRLANgDpCpVpz+4OrSjLF0F7T2WdRZH4k4NTZSAfhEXzbutlx80
xjJ8JVsPt09ztTh0KWhhzKzO5KSvkabPzLj9gxX2weT3Ue01H9wfsRnkV4/keUXo7KuX6n4pdJGf
FSCMw34OhPbe+JP1ftqjHYVq88wyvjYfcs1cXwhbTm60Uq6XYy5nPqpgbprmwaQ8dQ53YVf/RDV+
fbQl/GA/5RyoihPqEMBvJJIB5KLMNYT9B6by8kDz7V683MFxKpsUONBUJd5gvSX86fb3+VlkvfF9
jIUxtsDDM+hlmaEIiz7Ks33EVEv7t2YgQZyJaKtI7GXm6q7+SV44drEaX/bz0AEN3+3f5drbRqnF
xODLz3L3Iq6UE5YBDQXPbZpXSEtgdB/q7CXNZQ+g3yvf76qm6MDOxXgPtu+WHVJSAILTGXGxFZsC
EmubUk/v7UZ+M5z+5faxruZy1oWshcW309wyq36c350GjsgsLEQgQOb98wW88VXfd9VsoaaOMSkD
J3MW96iUgEZPhQaD8jyFYyC27M45pYAJ88EsoLrwu0j627V+5prUhaoCLbBpBg1SG0zeF/omNvNt
lfyJilwcbaGtBCgJUt3ryHDyXgXa7AR0NmDleVbcYgnTYNhZNYTVr0i9WjEDqOk/N6r//gztrrDr
fMTZ5NGLIxYS7CK6iOG/a16zSrNxNXa5lLbQFz6pOjrDOKQI+YtymFPxT+FVW75N0CSWVuOxtS+3
8N0OaXsZ7w5vYdgkBNsh5snp2Z9YsosrXHg5MWRSJas4lFqezYoHRqGuPOmrlfXLe1v4t9aoJl2Z
NbD3yNMQu12EJ7BNIufITsRwxw2JVl72rG7/Mp4Xh1o4N2BVaECrhkQ10otgNpbTR4sqxrQzdoOJ
4Hkt9b6aT/46o7GsQ3bjEAOSBRL1yNew3Fbdzfw9gDP4xDo/sEHNb4nuzQs3EgYUb592VvL//bDG
kn+skgcL+GAKnGsqe1ODbc01NvKrDsDQEAZhvhOsQAsdkbF1n2bg5/PlfnKJ8tmOW6GFdro31DV1
vK7zv0QtdEXNpOZv/21LDRC+MPmuPtnAq719ZWtSFvoByrYBc8iIEjRCfUbNfV83J2arfOVxrVzc
ckAmZwCLcWie+aMsuX3znJaSmwzAqdBfNDJsbx/quh78c3XLbk+WTa3sVPhKHTATMn7q47WXvHac
hStp7UQHEC+OE9fmNufiVHXTPfrfXqWDYYnoz/+3Ay2cChb7euCGAYpZMdtvCi8QiJdrMcDakRYe
pJ7pWoDnhi80esD8HL4Brz3d4DS1m0bz6COcVtYeRh8F91Ua9RU1XHZPm0ZDhNrji1EK8kP2F4Am
XIHpnNvXeD2/+PV8zYUfQYPWidMGn23u54utmoMb3su/2GsTqKFyVL5kgDdVHvYPbwteO97CbEiV
PdppB7lqE6ZAvBkVA8l9Ed6Wcj2MuzjewmSUeBGFMYf8HFTfWDoIxEbu3dQbQyVA23aVpm7W8n/b
W8wBY2LRwDDffOyL2B9LdBP4PqEyIpS9YgJP89yp675pP2iQPq7Z3quv2kQZCAAGM+P2ItdVSpso
hgZpTgNcGBs7tvb0Rzd4IWMRmE6Mxi2gEWbnhblff9prNejSuE82TaRqm7Vy+PWA4ELewo4kVkec
n0E+Bp4QRQHoBL4S784j5p5sAM+MMtuKklzVxQuRC1uis6QQwNmeYxCkLamr+NpGA/CWp25B6PUC
LHQsiXrFSi12TerCulQE4OmdrGZogj530nfT/oit8k9e2cXJFurYDsQczRoyLOsDkC09ChaDs2Ym
ZxPxL52/EDL//YXOd7oQI1IamElP+DOKQBKomQvEeu4qkfGzRZ3cDaVXrCZN16rZmM39R/8XRqRM
FKa1BfQ/Pjbog0oPlYTBYGOnBSPwwv3bajL7/VvHXJgSbit1WmOR4O+HEIpNH0rR/0e0uPaoF/EH
gPdybOEiWmx8JQRsZIVh59KNt5KnRWj4o9Hsl9GfWBK0vOaNRQzQ/IuhS+varJFHLfXLCRSbZXIu
Ev7j9v1d03fsKhhYVwUNGOZ0flcTx8mAelZgzNQyH6T0qa33ebkS5VzTRFtHIAr4GWx6LJcv8b9z
QmsMmebs0zJRTap5ICwraICF+QeHMbBAZZiQhz3C3w9TABZ2IjbuC4CWmYx91fY51doVIdc0AQh7
GNjGsDa2IBZ2qejTQXCgbfldyffw04FT/okbvhQx/woXb1e1xhS4bgKmrxE0bIHiC3y1rkTixSmJ
V85zVQPmdUuA7dhoJCxcCRBlWUHnknbvDHeKQrYl8Jlc2sTvtz/OVa+PMfp/BC18SMp6Pa6oPTfi
ZY8/zLmWji71FKi+uu82t6VdPZWFHQW8HmjEkpwRhL5WQ4GcCcxy4RflB9AoNkrx120hs3FZGp95
uwypsAyNWDLoGcCcbwDbC09fah6jdyOIgxntQ1v/jodElfC2uGua56iYY8AMK7Ygl3OlzSjAw6Ih
bOosxc3UI+BQ/8AzOTOwFE6FpHE5rDW2HcYTOUP9AjwlDrDxhBr14usPjvFLyL9GtXIJWIJzJTZX
GBgVEIxVdOWmrn39i3PMW6GXD0hIzIrBpoIHJAAdo/WuABeHqXz83w6yUOiiJgO2NOZkAPj6Oho1
NlvJeq9+cd0x5h059M/+ZWvUwcktC3XceLB90k5PXK5fbx/iCt6RLMP+Q58APIwV+YVnm6RG2JqY
y9ZtNHwzdx3iOserDjEgpA8WZtoicCoczM0IJKS12e+r5/slezlmQUvQ42o1blD0jo8VDjczquj2
+a6KmIHEUJqeb3FxPAsElE48i9D7NBRSfOzA6HFbxFVt+yViGfBjS7dPdOC1+wMKtbape1L7UVrn
20JWzrHc61L0EnhyCVJr3QGKf/dDNenK47/aN3cuzrHQZ5Y1CVGcn0mFOHD5KHsaklzMAG6sgJwq
3WvkTVd40k5dHYS5mvGC5g+IdohCEIosgkZLJfWY9ggajfFkdD/bW3rloens6U9GpGlv4L3xkz9a
PnBsxFayJf/slfxuKPRSrbG9hFttJd1z6pmQs3cBheff/nhXNeRCzBwiXTh0ZidaggokynEywJ2t
YwVj0Y0rdvWnnv3LHV1IWdyhVJm9NWDXFDXUubReRMkWoOmYU1+bRb1aV7+8tkXUbcoFRWN/vjb/
75k64jzl2ed4BpeRX9/Z2obTo5GuPIH/RaxmI0q0bPCCLkIvEyyd2L5BsA+KRqqC4OhYnbpIbPID
5aEc76SIBkkorTiT2UL8+1p/SZ1f5sXHG8BkqwJvFkWtJt5PDQF7j/BbzMtbMiYl43LDJil3jXj8
7yGMbugaZlUMEPSCI/B3udY0tiUgaXOft9SVpo+MgLxCWzH/V8wKWluoU6AigZ2YJQOunaOpl+VG
7tcxc5vh057WKqpXdB/oCQqYBBRsUf6LXZOOjLYOAH993uS+3gHTTpK9uqv+4LbmpBNEzijz4Gv9
flslIpdWAecQauoZptwU9l7aeRmRuHn7z295pta1/+ZttJZF205nGm0FGCMaDsh51wK51i4tKIuU
MStWTPJsFxaqp2NTA0EXrAMmGhYKD3DKZEhGe+aUoihq3mP2xNOlEQCka4Cb16Lz30QttDzGSrsA
H2GOcksfzPUCMHXkHnXrrb7ByOrKJV5TO3hk8H0D4wybGwuvDKAevcA4EULZbATNz1c6fL/9la7f
3D8Cfq7yXTzaLu1JSS0Ycn0avBJ0Xib51LLek/o/aObg4n5JWsSa2OVGjj7hKEnWygd9dKyNcDAd
dPs8Kxe23LkGCrVSxUqc+3b+iE3KwAT0020Jaze20DVHISVYa3EO1r4ymQa5eKKceoC5WLGnVw3C
DJKmoqQxjw38/lL72shqLNYDy1Jouwn8hWbPAoX8iT24kDIf90IBwA+CJXUAOvuJZgUVzR8kFUjE
5dqi8zWfpCOutABegxVXZzn+ULRZb5AW1Q2QvvRBh/cpb9QgCxG4uGXhO0oEMO1st9a+vH6Jv8Qu
LjGluSPSDMczCmyZGu+pjh4tWR2lnB350gABzQI4BUg6Uc5eKEVb6Kk0MRAbylEm3JkO/oc6PeeB
FKB+DtZ09JNc88N5qdEjPuer85TXTnkpfn4VFx9xGPVizDN0/Hh11qenOB4CKtYGkK5+wkspi7sE
5HVc8xFS7Gc4QEROw2ZqvBbgz/NoCQYF2NH875zTiHQvLnahng7h6FPMRTEdnMyBnVk2aEtou7Pq
clxJT9a+4cIzckGnoXMgygagsifxOdsChZhjY6BFQX02Vva9kq9krte/HMwiRj0QXCwrCcTMAM8O
vi088lcwcbosczzUlm6brBUhy0oCipqNCrpuWBLtIKnPoJCayWq820Ku7djgU/1zlGUxoVdk3hkE
FI8tSr/5Ptnb907ngghjY2CipPLA0FO5sfCACLwtNFfft7pbtCuRwDX7j/E17LuqCKOwSPf7S2DF
oIwKKAT9DByrgMIHSYwq1sAF1StSMI2gqyicYc9RWWZhWpFIHRjgAOiOo9bIUZ6nD+2VnQlGrUx/
2GibypsNm0DNThzVFgRCLnhCpe1aw2ntF5l1+uLhU6fGPFYGnR0tQNYCbUNk6X93EL+ddRGCWL1F
EZzEiOOICOO6D+Qa3LnTFNxWn5WT2IuadCmA55VxXCmoZWWQ9o2luaKg12aqLk+yLEOqADRScwYR
U83DND2N9kmZZ89p7AoH2NHd96QdQlN2vIG1K878WtwI4cjcHSAdYeZ2YchqZGmjbOIa9WjwiQfi
2iTIvWJbnbPduF4nmP+7hUMy9LmVgEHiGXtroRg2lcsSyoHlqm2ygXPHHCDxlFcT727G5caSO41S
5hcft7/i/LxuiV0oC4UXNNV5sMsYHDAVUnAuZ17S3cmJA6a+tcd+rd16ecol8qqgyain3ZwzoUGe
JCH3SIjlBR1oN+whM1yyW3twK/e6nHRMTeDRmQTstcXwriX7PjHBIYCVv3YNWvTae7j4gM4iqyWZ
pRQaWOp8pQ3gejaWNP13r4CcGRUdlNpkBSsXv9uOgth9QQUuT80HHICjinVqVseWr2oE3gwwF366
hkXQkIrMkIWEJq6O8Y+s+K6mlqsI3eXaO7PGtSd+xYfjaf2StnhlcZGrWg+mIGRn6g4YzZLfKh7b
GA9GACJN4bYe87rWZRHfG5JrPN3W/it+1kCmhsYD3Dm8+UL7q3SMBUkRBYL9WfU7Yt93bGKgiJE/
bwu6phwXgpbdSN0oDFIYyEGAgP9mMn7ALkGy4klXDrPM3xsdHM4xypx+NzP2sHgDUkrw1q7p+TX9
uDzKQs/jWDBh1UjdM9DEsBRsQCx1yaTu5fZbM7zdvrc1YdrvKl+qBFyqAsLyWQVBfrUzqO05jaKC
gbz8tClGGW9LvFawvdSJJQyHJrDDVXa4RrDL+XJQhtIpORqBc8T6g6tuAMi1X0OIXdOOxZPLHcJs
nUE7SuMHR7rFDeHfPtXVe5wHzOdWNZq7i4+mAhTaNHQoOmO1T7seLMCJx+aZdtRtmbGWBFy18+gi
O3PvFWKXvZekBhElGsrIb/7fPHv+5ZzgprEu3kS25ZoPt8937QZRJFOxFYAYEqX2hZ6YeYUHBTOS
cP6pKUCEsar/HvijoYMdHDDCA5jj59jtReQ2FQPwWSzUaFn2AGLoTWxxF7lldPsg1x7xpZRFGFBy
Baw3BcqWJgN70kD/UuL+RculFS1fE7MwfG2sgx5NzqnfFMJNrVPNbC+Xxz+wSEAumyN7RN6YDfv9
q2QGSTJeovRmYd++7yQXBIIhq6cVwI+rH/9CzPz3F1+GOQPGP0o8H0n7kke4xnFFu67aBOBiYdse
FWsVRKq/S2gKrOSpGpI+MOadJh9bUMf0CBJ6n23sR4W60zP/aFdrFNdCF+CtAy1lfrHYgf9dal+O
tg6+tdk3TmFzto9TiN4YcJ1C29fvuBEkHlhIV4e4r9mKS7ELW5GVSkuqCskn1l/ubWXDwEUei0hN
Yk8DTeBtfb/WpQXKHIroczoNDOKFJla91amtgTC7/3ucy+XHoXUx9WdkHtf9OSWL3Tpk720e9K9M
B9fzim289hYufoNlsl2rxWQUGWxVp+agzwPzHm8/HSV+Wjnp1XvFWA2+JdIJRHC/f06jsBPwieJe
50K04lPstu6Gyu/eCixtNJ7k22DdacTGMbw/aEcbQN75R/TikxIO7SV1jjaF2T5nmfwql2AlvX2+
a68Q6bumANPXkIGP9PvxkEWAwH7+kFzZUrNwi95ckXDtQ11KWLzzVjUSfTJgtFK7DxqR/ADn50aR
yr9uH2RNzPz3F+YELIdg+U2QdZbECk0O2l0iezHqWLfFwBfMAfsi+YLTUjDyImNCAfsMv0tqVfAm
5y0Bshl4KJXRcsCNJw2hpqUGmL0NZZf0HT+DK1It0ZfjyLPx/aJ+HJr7Ru24B2Bx7LEkxuTmcRV7
bUWHrZnoZJeWNohhuzR3RVJXW6OTq7ODbBoEkl0ago873pkDiUMxJWKfyCx+mcCn+ox/T/xOMXuw
hJexD1plZV8RPERVb1lQGaK8m5RaCZlOgPZmJ/2xcYQd6oMCWDvV+dH2ACBWCh3ssCQmP2ocew8U
s1pz7aRF/ZFneuG2aqPt5TzW3xnguly7iTWvHlhx0OoYcCJSkrxSieA4IGbOPy3axyDABiHy50hq
flCIGI8YiG62hGrFnVWA893FGEThq0rXvU9m2r2AOl0NCdfNc5H1XLgVmGULD5uX1WtZAlHEy2iS
PVdQtYduJPwht63WckvwfhK3Tse2Bo9sVYMRBPTNb7lo0HvrY2p8WCCcBC6HNqVRbSQOaFMl/ayi
MxgaLG62slABhgfsKY168ljW4ILG/AxK9EMdxEYy7eURvVVC5NqbCCCpJEUxg6LtbRAadlOUA6Y/
xGQ1e5RaW3nMCJ6S0NHdd1tRloBalvQjFaB5GPQRMEl6ARCjIjMbr6s5MiOhqB5mHrFDUnMd5Igd
rloCBkHnObxDIkda4w2NkG6PcS+2TWmZbXvKqvcZPDAiKBVPbs/p1HsdqG59OZffpAxwFz3hJEol
Y4zSppgeS9Xpviwi9GdAHYlXAQ5Uv5ZqEabQrtSTzKm5q/XGDmKgLYZ6MgLcWNOd3sUD0D9qqclf
W7AMgLNSqr8wzARyVlLy0bWHFhSnLM2f8YFoZExZG4jMMr0B8Ot3WBokR42VSaDIlnRoxpjfFZLS
nbt6NA9MskEYXXcilJj8Touk3LTtpDxQqR92GJeyN2AVpBuWZ+NGmTi2mrXciYQtMHqqOYPXMULn
omPBNySulHNTtfzYU0nZo5YYP49j1mBhwBwwyCN4dpfFeRwBnwhk5KZoQ6xbWQFmVpIA1OCaawkZ
WITI7iKrFUhda5FGoJgHQo7J22022Gg5QhTG55PRbZ3B2gyGOhwzucoiqtMpVA0GKjAq2RUwRcs4
1At7cktHVyONEYzEd0qxAZReBZZgyqO4bw3sm+eNzzi1jvgPu00+CdWbYoMcGqfSfE41qCW2jDDe
gpFvr2xHDVkU8D5yh5WeqhCQhTSdHZhOqWzk3DA24HVPDwbSybOQxfAGYu7uwUwkbdcxkLtiAhuA
PGnDDgjG+7PgkoU53trwgNxlRAOmbR7rWClcJDXOoYyscYhGEAcNfNilqnrXKGZoi/Ylblt8RKy3
dMWWx2Ae7tSgi7GnaaT3mvo5xPa21L8LhQad2oFKnbzkcX/ibXwAR2hICaAYY9vZIJnZtBr6UQw8
rtPwCgbVO4ISjAqeZJlRdx4bafUpKO2tZggwqzcYlxyC1gJYUqztOOenoWgjYMVprhZbIRfjhmpV
QMtmh32pA4BfX1JHjXJeHrrJJK4mVxvOq4+GAh1XM+qv2BiQS6nynWRbYZtbwBcr1NgdJuztpOI5
No1zOwIzmgDJT1PrECBK574F25uw7geH7fXJ9M0MzOx9k386pFd8s3LeeDndV5W2A2HoEOaNGrZN
tc/s/iHJ2LYRJmrzyV3esVe5oRtnlGwX2M1HOMjHKh+wQBa/qnICnuCSwMBTFPGx24CyI/hBdXGQ
5YexBhBDB8K7sTAeNQCwhXKn3kmy86a25GSC3tRnujhPap4HidZt07b5kojsO9zclFMpPA3pY2RK
vVuxEuU1eTBAt1008Zge0yTPnjgnuataqCEOmPz0asO4dywAdzWW9q6roNNGSealaCssCppm69rt
WHpkHDHOOEi6q0zKK7G7ClrEazeBS9IzBMFyFg6NfZKoAbPG7lTqfApj+Mti9bFlOD9DFQRmJhcZ
llMw8JW3XxZP9k7h3A1KfIdB92+TI5l+BQIEsHBpD03rbGxralzM1B570pw5slmv5g34mAdmeqZi
RDLoeLtM34wxqHvl/C5xtB0zYj+OeeB03O0IAEmT3ixdRWaY/E2xig7c0E9ST5038TySxuwpS7K3
zhx2k449U9PID9ZoRxl12iDppkMzDc9aw49MZfd0HCs/lfHfUamBa5Rszyzono7avubU/wmE1tkk
ALf3HboHUZ7EX0ONqUZNR1+BF5jgx9Bg4AhMLTWt5aPrknqVlId9kYJ/Si0aT5gytieFGpSVdKwn
41vRF+90AocyvGlT1fcVq1BCQikCxB0ofKPrAybYb05TbcpMdymVfcWi2G8mw3M14DvTpM7cwpy+
EmZWqBw6gWDyl5DRarTbCgtluhcj7U+68WCIQj3WxHxUUvqtMicwPpixcAFx8sCLvHEBPxE6Wrqh
Tb6xejh3dNANxnfSqEG/nBo0cbIK9Ffd+gtcBIdR0mTwU+c52FxBKE4wdW1hE1oaPqZJ1qJqkLog
7/KTw/Rj1/EMWCC12o4RMNmYA1JEKc5cs9XYncyd6pNiYfF7YjrFHgvyqi8R9bVpptiDhjRuiZ/w
UOM9tNwOBOAKJwbGYo6x+XeqjwDFg7N07XQMwZOwm5o8aqAgWWI/tAgSNt3EGj+Reh42nYnJaqkB
Dz24Cz1HSfa1A9L5yk5OCn4oV6pIa+O7IteKXTkOnlmRKHPyAJy2UOMKKqY2kaaPmyovACmRm4rL
UnrqWzV0mDg2Paxo2TyMuggYUU5ULs5WCbClapj76jJvPKeNE6/jGscPaAIxn6h9OSMRbFLuOtzB
M1fPSqUGBORiJ5KAQL7j6Y4bNOxQ/3LqDa8ANFxWAVjt8XiyylMrNLAzgW76mNLd5CQHPbd1F2O+
qQuKsle54B4iBeamkh4SgHYJ2nzjnRn2IN9yTCpjwtz4TErupWz0rUl7LVO+caYJmiO/KfIY0p48
axLnrpNlQWY0gSWmEHNqnt2P722GuZ6klu5HE4jA3HxyKvW5spLKtVJU7dQkAk17MOo/R7VCXdJP
JWJQl8b1dxBNfCSG+mJgfdltlAYwtUwBx3hJXGuwz3FnvSradGrBsuYaqR5qLX/Me+WhQGgkSdBU
LXkGxuhboZ5Mgek5iZ9t6hzAEaOCe55tM5sdajPL3dFw3nku7kFuHHSt7icYfs5hCYdM3dhqG1CW
7UcQegHPrBjdVE4eB5m+yWlquHWsItoSul/R+C0Zy/OkTFspMbxY7e8LRzuTZAA8Rz94pFffs8w+
GbR6d7iN4oRWgqqvTM9GE3/FFUAQ9FF9B1gzUJuJ46eNdC7tBn6tSbe2LFxE+H/hL6NyrN1yeDOS
HjN0cAcg5T4Y2vQ8kWYrMYe4bTWcqmTYpnp+J6EX1wuor3JkFvVlYNZnKiLAEVaii6UgzyDCGSnz
8k7ZAcMjSFTMllf6uayr0CmMjaPHP5BYRmRqet9WIRzjGV+ABP+oHbxqy+me0SN7TeIRmM+FejdV
9MtQ+YQeRYP1K9t3qs63G1ynUdSSm/MMX10xvWZSqVtKiuRSBXu0fYfRrx4ktBKGH3QduzSGvlMz
NQtzXQayybhXM93eNJJzGvMiIiDXzopuvuZHgLRFmsDavsp9LB8HhjlFfQ1ut3ES+8luvmRuxDCr
JNTT6tGo5DNNmmID3pTvTCpBA5PoVSAVzmNv1bvJoA8jt76kgd9jlshLYieoJbbviwTAg5Jbjx9D
aweDZT5WvfSO3TPABZRRXLINHs62IXDfPN10CYDL885vUgxbgDvY7SrroQBthAbnRRF6CUuJkSyY
oSQZ27Y3A63uAt2q3wugb7iWmT+MBnh2qbJHVB8YsXMqTbYZJuIztUQEnx4HVc89fYIJL7O2cWOt
DwUA1SppfLWBgO9jhUR15RLKEpteUTVBPfVIOTM3H0ysi8TAyso2FLz1zHl24LdaIKE3sfMwFi0o
uuXGivQhf3Ww1Id/3b22Jh4Dn3ZVkoBMtq69fJwegdKSe33T3rOqPHYTkPGqngzIekw0D7XeBwEK
zEYZKOhH0OoJyd9DrVmuHJcuT5pvuQZv31OfjI4rgfpkLBvMFslPzVADii5FJPzDbB2/+8kB3Jyq
VNvqZRokNj9pg4WFbBCogJKDFV94AIHQNDDsDGBarw+ZhPw3BZVymkV2ykJBuvtK5GcJzFOEHAdj
2pEifzQKGlTl5EqS7BKHHSurcVnzZCaVJ/fDU5++Z/J7rTxSbYwqib20rR1W7YT9eQB+OS8Ge5f5
BwepfIvIJ+0Z9FF/TjuMZVjAWOjcWvmmYmC4LV27LE5pEe86iflo07gjKOGV6lT1J6l6cogNrRl/
DoMnovRL9gl7F2natC2RZsjSsySSDcn6ndGKzkWOdUCwAytg+1g38AX/0jPZs/LUBRGGr2lnwFu4
YIc86RVAa8wDkf/qajWQO8VrB/NBNNOJK3GQ11BQnnqymuN5IOevv1EaB1qi7uoidzvnK0FK1Js8
SNgDkY0DEqs7O3lRpjOJYe7L5C5NqsAuXyoywlo2gYHQFqtd4WCMQFhtQH+oehJgiRLsdtPqTeP5
0ZRqfOvOLZV7oMO6OWAP0gKpRrLFNhACBGlfOCJMus8JPjSfSrelE14dgIxkODsnxnoaSNNxt1jF
AgBbEhJqenZSe9mc1DfyLtPu9TaUtMLVEgHeAqyDbpXsuUvfKKrptlMFWU3CMT8rYJEfzVARhi8l
34uR+caEZFXfVuykAKE834EGDjmY7lOtLFynrnyQsnmD/S50ZG5y7I454J6xdsWS50S/k1T7oWxf
2yICYh/4ikK7/QYuCpcTJI2Nbm9HBONupw+1W1ifdnY/UAEAC7rpB9DLqPmpoXJoJCQw03qXiZOc
9rta6wOtsPaNbh14m+BVidHvqvbJGh0Ewd9UibgNhjCGN2GwU2H2L9z+0LTeBX5kkGax5o6k25Uw
/dpYBHnx7NTjNjbTe6PUH8cEgG9Z+aqoCHmcOiApgAoRNkgxQCftDg1eaQfEXBeBr1tiSYKU8Bw0
36jIKHKAh9bbSWqDqhjDqR+3BrqC7qgKQBI/Ca4EVvJk91+jVoIX4JEZ3yZZ97X8XJnnpNtN9gTi
DCngMYgt0sjU0z2XC69hMKNVj++BFwM+JCvGkCPaYBo2naq6j0Ae51LZ3llGs1fxEWICjs1UfzRs
8dwJ/NbA2iVdEiT0o0QVqhs9O04PGpQ5r7V7qUclAUWPmn2ZKtiFtSw0EIOntMHq/JQiV9hjJOGJ
s27X10VYC36oqOWhYeYaTmDo9ndE/Ypr6sO5Zs5fwkQJztLqc6qwv6hcPTT18DYpZD4Fc1VJop4z
Zg+pbfwFe7BB6aLwlLi91xvA5o4awv00sV1eISjN0x9krGDEVUzMpVQ8VQp+WI5r4Y+aeVRjc2Pb
9IA/I26i0pGUEvpCR7suN7xvEQHDeRbVuZElzB/PHGCW66Snegh6xcL3SH9otPeBJOg1KCMo3XCK
xySsKyMAJ0WYNSmcDcx9KsPxiKAtM6+i2S5N2aEBm54bM+GXpvAN9paX5zhJn7pSfAxx73GbbBxU
VtA6D+BpXYP80AZAT8rfABSNIC4LUExUfVNl+y5GsAu97HXEzs1WZ8WROuqhHQ0U+vqwpFBuZjqu
XA+dV1CQOplvXMG2/5QiwLY8TE/5WjzvIWUekb5Q0nqQHBpQOHtlBNB7jwyj1wKwyEXI1FyqZwdW
wa3igWj1k5J/z2BHkFaGCv7FGDOv7IyHthl2kqS6xP6sVcVFCfHo9GdTWC4yOszAuaxXXEW6twrE
v3qHj6/anR9nLGgqEnaWDVp1uAxDwzBSOzyKxNqVqv00WM0Ogfijob3kCpYP8mSHIqU/yCTQncfJ
BoFaqQRmudHwYScmAiDneFLVHytRv1CrCmmpbZ3qOTXwo0pbn3Wt23eAXfof0r6rOW5c6/YXsQqM
IF4ZO6mVg/3CkmyJJEAwgvHXf4u+VWekdl91zTlV8+KRLRBpY4e11i5nFsjEek0d4wGMfs/V4Y+K
dqNxupo7sac5u4KbsTGN+sUmK38DTbZN99pIH1qosTGWbeVgeqxlngUoR4bsBht9sBdhSvswgTKj
m5ehI5ooQ5Bflr+M2o7R/sLPoBgDm+Iret+SKuz0g6GMbVlVv/UyNJONICiZJG+o11Aso9qwUd+i
rVZYLGiQnnOv09pNMk5eiYZ4ykkCqvWBtA+dLAt/YCPcxnJT4QY4/Nnqexwd4H1hdqzlp5aY6Gwn
D2WtDsLJ0GwUXhgk+1x722LPmrzCIwKdBvOJ5TEgyn6KpxL/swD+YUltb2lLvzN+p/AxCEyWieAf
4fcuMcoXHUW8JJlfDEbj1H2UE1TWcvJLy9SuMbKIInFoJk+kgSldln2j4dWapi2Zu9jJZVThqiOj
743c7Df65MK2G4iA89J5UWl55I12EM0wIYRWv5Mu205J14Ytm/Wg6407SCV/QOU0gfCPOIJKCKcK
gTJo5r85gfaPVd9RZ7xPE8x2puN1PfIHUMTvTICL3Jq9oTnoHfR1emQQH/sMunQqYvSYkv6+d+5Q
jgjS8tqgLwWek7b7YesKATvkcfRim6Z44UyGuBx1U2vP4AswFzg67YpMc2B3VjxkLEplsZnbjx6y
/I2jeRXNfTtB9iD3HcAUaPGrGiBoPlYhxR8te/RGvAuuhjTWW5YYUWr/6Idx47hHB0E1eldFOayo
Rj8U1lMgkIB6joP318kaMAwan5RQNEjNHTJqyO9vpsFBJqDfMUeLq6ZFcu3aHrLXxMJea9yjGk5O
zTeqmDyj7eXGceb5aKQdMkhr0r3+waYbHORtvSyBzbRIjJtRaejc9iNHtxpOepRYnhlHGsuWMYL9
rdOwjZO+UJbs5qLfr8h2jgYspIKcoUtjLt4G1FkpN5CxpxuJKFwDttFb7OleZsvDAjzz4OAK8l0G
lTSrWmAKH1aks+Pc5KhitMM7NAIYpM0o8o+g4/npHKWN2nAOw0JQ1G0Bpxz7jct1j5i3BlxpYRie
VV510z1NtZ3kr0nreJQBFj88oSO33w73OeL2Cgub5zuTI2UhbnGkvXxxvdXxkAvsVfMsDeW37sFW
ZtD3iF5oYGWbQtusWcayQhZgfi/MBwsZnySf9shheMrAL2jfS2hHOstHWU2x1hqHcpGvyh59W9KA
WxCzU2lYSBDRBWRSKtZuJ2JvBvOmLG4kfRiLKi6H50RvvaZPvQ4BjP1oQwuzrzJ/SGKqsZ8jrdFV
Rw+XtA/rVbymQUyLXJO09+7wZEg0OQDlPHWhoS+TcEIS1qPVBsqusdbNYQfnObfGOM/VThsGP+G8
9wxEt6px75Kxu2oknpLKreKkyKISXFnbJfeFsjcGLzfC0e4Sp4qlwYCT6lAzk+XdKCVqAGNGPGhI
xC2aNSmqozhkI3O46KFGpO6XtbVHsjLUy35nM/RfaOfeAS/P6iIzgWU0zajNkHpWi936RSMfEhuW
OlXWB6Qisq1orKCU6tHkoEBLdz6406ygSi20uKN2mI+ID13x22DzfduPhwz65gPRkdBsdrYu9xXK
VA2KHJr83ecSeKEiqvV4tPv7GpxEs/iZVmiklaB32/zgFl0468OxEfxJyukOVhPweKSo8/YllXy/
pONdJvtdVekIaN+Xpt0YffHgqAR7xsfYRup/WHjUOSBZZii/dQw5UrhqSroxUwPHWqTw5luBmomr
v0Bz93qcCjTZna4bnR2QoI3QxTggrebVCQQKLDiVk6MBuA60JFQgIsAZ/GFK94BH3U95kcXp3F0B
4BjQ1Hlzugr1BTQVMBJfx+2t4a8p9THzDmksBylEueUGsl6iP/Spc0UWK3AEP+SjDS0pGdfTEOSD
9jRN3ZrYLbyM8hs7QZeoud45XRpxCw/EUO0Saw6lW4UJUnE6wcaYD/OMDqB5+2CIwU8HHX/dheey
ClGrEMFt0NIfsmu3cwZovO4GNGs3LiKnDppPHqnrG6RJwsJ1YHPfK63YpdJ+GisRNZi61kyrwNv1
PFMv4+4LH57GfIgoXzb9NMTrKz+WMm6mMaz01B+leACKJ2pscAtLHi6M3RMdF28erh0EuNmQR4Wo
/ATSOqSHWYE306dLjeSwsTE7XKTOiYglfiv0iB9x74z5Bu8xpPnGQ89QIdK7o5g7L0/3sqVBzTqf
NHAODN2vjDzOsmXnkvxmsooYvmAIuplXIAnG5jzqNIZGyukhoX1k6UgFLSjNmbtUobCUJXFelUe0
1NpnRhUuRnK3lNNxnnC7J2yYVcPJE/PGnpKwst7rBjAT1WxYgmITUkxWK4+kzt5MoRB81fvSrG6b
nIXSKaOlsfxUWCEYci+Jif3o9e0o8l07JYGVSn/Mu4eeUyREjYBAOaeUt3pubnQCR1nm9KGfsTgp
Gob2gKuvM6cJSoZ5SGkZ0JL5Sj1BdxwiHGFdu9jeGirVWQCR9SMrGl9vF7gMLGqrMR4hPpiRFmc+
DyGWcFssTxAY2CSwRZABjVgvUUY3HhJpeI6Z+k37oTe5PxUUpcc66mYamXio6ZDtZKFio0vv+taO
zEHuXU5emDnualle03bU/JzQuEI+mSoAmeW4z4f8IJN+A/0BFFqREU/0WOuxB9Ycs8naGBOw1G36
q+ktUEdQ+0nLYldR5BPaAnmIdjfmCAic2jOpCLkx7CukkBtiB8NU3wF4ftCXNkJV3jekuGJ0DPk8
P+qiAdAgQVs381g7dYbF6TcwlPu+yl+tWhzKFLUiW4uVzPxp+ZmhPgW5YLjuz3arRyqHdrXA+WRO
FSoLLj11o0V3DkoWz1SH3sPAd4AR7gSTT2nmoPlAaVwRimd8dOKlr30kZkMylFcDZ7eOqeBCdPN9
kiGy6BEulTyPHF7ecuhabAsKpxQpngUfUu3arAbwG/naqrR3HAHUuEyjN1vOMamQ32POVc7LylM4
MqjRBPqgbzjJX0o2/2xHEJXFiDiUoAkEcUOzWr3EP+6xMn17MZ9mTlCDnG/EyN8ASXswerP3Sd2+
6AufILrcWDEaKT7zJIEjMKW1rxWM7osCekRIYus+dEleC6d5WqSJOoCmH1ctHtTskPpp8mRbzsbO
mdwdZNpfcNxukNbcOZm6dTR0ZtDs60Gk8Owb7aUU6KBopz/SpLhyetV5Fh8ju4W86AhBfa8t3dfJ
GNHorXnHTrVetWBJnfKOQj2TS/QWmwqr9vhgaBst1X+U9fBYKwT1HXMABSjnRzFUx7RoASjAQUVK
oHjNQbmMlpzUMSmqJc6z8ao0rfYI/CoMbj09L1LbpKN4smV61wj0NanTDlKC2o9pQVdEsBmlZ4z9
O2Gq9uYBZcSRID9YOk+a4Ntsnj6QMGUeoKN3bY6KRSvsAGmrBgtT1sgh6qUnib5ZLMA6LII6WqPB
CdAHd/SwQ443SUMGJlvKQK9VGtVLdVWZSCpZ2XKLvMpLb0GfbCzdNCiB0fW0gbwpEEajpHCescdo
HUa25WICaEBZ6uc5qgV63+0sO503FKHmVOe6P9TJkXBtO9vzEqtabHO3DNqJ3qQ6k/7ScMND77Pf
qGQheU4Tw6tadIpQmruZUDjzqF2D9DcjaWPjlUfkqd3PjTtd6bwgCFmGyncXaoYusz+EiXqURUXv
LQBCeA1ViL3RHdtDM9/7xXA5glV9PLKsfIFZex7NtI6q3HnEA6VvTL68MdJKL1kqN+yl+wtNB29R
i7w2WkihjHIkG8vI9ipBC6cyKVNP8OWWppgTQ2qxEVKFeg3HFGs6bZJ6iqcO98RCLN2YBBVBx5y9
QSm+aSbrjsnuh0idApXSnIYLh+qs6wKNkFkoKaXQMgwakl6j2ClR765TxKLGMzh8N1xqcFdxxr1i
aK9TWQo/XVzInsnkOTORIkSCgAItwV+mlDw0s/tap0z4ywBNBCFEeqDJaCE3Cccx6cy7xDZRutbS
YEBjH98ggOiklvOK/j6POuXCh0hB7qeZBK3OpKiHYG2ABnBBLxXFCxTwoThI4Gt3JeLbMqGGbyzp
e626zm+1fjuUTYuflb+1jh51e4TgnYHKOTpcMeQjTXSLNjQT22QXqBUjWJ2W4ZXU7p00+tyvHdzy
rmkTFBnUPjVcwEMa3DTmmogDuzsz0TGMBK9xQAVJK2IJnMG2sjMLoQoiXtoRNPGRSl4vpMB7mAz2
1hpxGBbU2bauri0Qo9LJrTkY81YpSmOiURwmrlGgP9IG9x1r/cMtVleNV2pLaI4o3+qc8V2QbgQR
SC9i0ErRs4u2yxxoFet+ig5/xvlEdyu707YubcZI6OAcO0amPfVZUocd2lZsWW/x2DayJ1cY5Ma2
KwPZWzx/qPxC3d/oEQksZZHvRy1F4g4UgjyWcGpi2L/2SZVjv9eXpjzMNHPv1UTNCI270id0kHD9
RU+V13WYH29F4VscdpiPxXDL2zK5djNe+rk07KDJAetJO3hGs70KOhaJDftSIubQZh2FX3fYcs7A
lAC2cJOpLL9vE6lHCUJWwIRsVEHyagl1s0fg1DLEXsRMtxZPnN0AFOBj3SOMm6dG7loyMdx+B2Ui
Qpurzp5wtyAWHDid1CIEp2Xcu4XYwSgbhz5bqihxrQ4cVVOP876d47E1rLhLbahdIueznTq7vGra
NovB7gf1OUvkpphQ9hqTyd5g6cx9VnTTbVv3jY9qQrMdS5StnVkn4WwqDa46Q+7N7WvQiqtkula0
l8EEjNsLp61+1aOmjKs+w+plmhuisOA8OTCo26ZSWjgDwoLVUmV7HJehPS466w+cULjcZCliAdc0
wtLOOOZzdc0t/Y1oTo17WY3wNHE6XGcGwmgyi7hyCdoSzA09wJSzA1yeGhUIFFtaCrNmTJ2LczJO
T242OvvGYg2sgqbqOHHaZTtYs24Boaah1ID1Rim2bQId7fzeh1rLfrWWNR9naHPccqr6u9GicGmw
LM5vuHt8PyxZGrhmkr7LRTS7rHMbBc9D4d3nlW3eukqTt61GR0R2Y9t5tHdny6vQ+BPFIs1CMXgV
6XaXfKMZdrdPRAGQNVEFKhkTsiL3g1GgejV2rbpLpFygWQVSMsd50NIYlajyuRGaghW2eYicjXow
XEEF+pICMrcUDPRyJKMipMsAlS0asRM54aidwHV4Lg20R8+nXB5GE2u4EHi/GDMrYJkUwJTwpcRP
omcZvhE9TcIu49ktkesWlLr1CGmPDPF2kiAX3M+48FY6je9uRZBlwM2hqGvjov0QlkDpR4Cd+9jb
JerLScKFE3RlMy2btAXaECDDZHwQy8Rfxxr76OoJXp+0T5DhBRUL3hwwrdNbamrGj3oS3V45nY5K
AjomvIt6aO5dc8E/GKcZ9QL07F50f0RfqQRAV8wAOFLmHq0SDfg6gagmrFC0unNZbdjIaaHAHhhW
63Rbm0p+ZNM0IKzVWblpem1Cnnq0jdrPe7D5vEGKDoAeYOKeXDLJCI9lhhdAMv7W9Rkt/MkQyH/h
5bJJqBWJuwBzoCP12Qk2QuKpnPVH4IVS1JxrkaBtkm7WRryo2UEVh+XA/aVzhU8TmQ08VJI5zl2q
i+Kug3Nve1btupBuR8t05KYA4a22lp4Pr6qsyQfEg+CDGDoHkEbqito3Faxn7VeKEjxrBBgcqHgg
PbLP3GF8taXuKpBqrUbdpLRogMHI7IFFrs2X5iqdFIIobO6LIQoJ7is3MqQt7UovfQ1JRPRBkgNI
mwM3axECLgynRksIKniz7c6Py1TX0pdAxX1Mk1OVQSYWUu3tSYcfpuTQKtzHEco/c2VyAHChQuTT
yUYqRLaa3YdS69MyqInWXxcu9s+DuH5dwA2QJRiqvCjuNTSLsQJpIZjfghavlisg51yo2VYaG9ET
C1NHRcRYilubKqh7CRt4yVsUvyr7FnKnneELq3BvFtD4o5xU/UMrzTbZSFFOuHMNR124z8i2dbXq
kDnt8HtgldI9oHCRE7OtgiNfp3QCjpEyj26lbOaDMiRuuEDeZLEU9VuzmrZjWsmIkJp9EJV2NQBr
muZZ0whLYLK52XNTNFc0Y0PYFiCoImbMzPuBof7RAFIEerPSWUzzgWwyvJ93QvBSblTTFwc2UqFC
i0+y8vQRqQShQUoPITOgYkWWIXni6j3xC0vvby2QyyI6LhIM216SmCUd9dG4qnnmC0Pg2mZ8zwvQ
pxXq03uWDCjLjdh120KWlAkxxgBuofE8T3tQ7vTqSQG94OXzXOytLlu23czHW9PK3e2oVSYyU0Z2
pxdasknTagwT0eKllZ140gEVjieJVyanpQmmIKoNlT6nW4Fi6F6fGDKZhoncAkV5ziwApaySnn1M
5aB2BNnlGCG+5gNhMaH0Mi7AxapsA4gNUjaN2dzCgIIsOo9tzJpJxKKocsAokWjoykILqXLUm+gs
S3iJHOzbxND0aBE6D7PemFAxduswVRL7qCNqGIAM289LL3bJyCGDCvz1vZxgYQZipb7VIvuYIc0W
8QzkOZ6MP42iARipMkhgzvYU54Ojo1gNlXhBUAHUTHAGOfIR7gh0bqEse8/paFwrYaS/F9oU3Bv7
oX0kVGbXNWClrl/JFHayM/pdTUn1kLQK0WxS5y0eioz8KGEqt8aSU7QtEqjvjjZlb+i8UPxg1YDC
S4LZovIyRdVQQMtgcmz2w5Gd6YSVkZS/Bp3NQVIRETeuAsvRrgna79kog+Zuy9+blGXXSVN1x9Si
9rUhCK4FuljKwgNux4QZ5IC5KCfry/UKNB3yiHP7uAi3BvxNOEqgRpIiC9Xlpnq1IIj5XONtxfKl
I1j0Jdyy2h/axglJiUGQEFB7oWUU4SFP3gyF/rIADlSIBptu6yAneN+pEt0xC3v4DW2D6UFrCAHQ
3hrGqC1BB0gXFCYYiAqbtEKvyXQwWOoZJl2u3GVuUFB3Z/Gi86G7G0tKW3+hKdycysE7N7cjvQZk
sXoZ5JTHVtqMBMeou83ZSIBoGCFKBIzJsYDP/uTI1Q52Nv9pTozf5n3W3NmoJx5YNQ7KazVi3WQV
035W5WAAfZFxrfRgA/UF6MkSqXodybC3JLeAuJ7gVPxycmr8hmDQEE1lhwQjwC1RyVx17Nqyude7
TO2BF1x2Qw5FKVSIZr4fB5H7jeQXNCOMlXz0NxXFRQMzAmE2kFLw80+kF11QgMlKUA6Sn9p1/wog
C8B8YCbsERoC5RTYyL57yRuw1txD9f3wRxU6vMCIOUN4Ax/mn484oSkpvHyWIivvIWq3dGNH9C25
ETsXQvoAIYfGdvLnQPw/FuktpEmrQASlBfFOFZkXJPmslXvz3YKccHPMytVpYuJblt7DWxnpwfoJ
wm9X6lbUHrQ/RDx6110tAQDDr1aIpp1ow4sMXQDvJiiOblSEHfq1y2sjsADE8YqYb1q/vSov8rvO
iVV8WbkTalQ250a5LPja8rCKVZjPGdbJ8VwP9Zz7iyqJKyfvu7U5YUj1XNVdDcjtuk8HXnvAQKP+
yd6an/BkPctbfIWnHt7004wL8J7fXxJ1OEPR+jLdE9UACmnLbpzxAUpTx3ZFVPcm8AOoar9/fyTP
kNq+DLRy+j5di6HXeikALwgE4ugxwVkA+KS5wGs7Qwx0iMOQAYBcLSKMk9ksgqZtRcFfbVpHhVlJ
4kplJWoJKYBIGkqPPVMX7vvZeX0a8mReS5okbttiXglCcfRCJ/eVsdx9v3Znb/OnMU6ozEvdo6/e
gDGy8mrS9qyEwmuUQb/l+2EuTeWEQDpVfeOCgwMCaSZBsWoi95Iw4jkdrc8b5JwIb9S10KHEj5nw
bb7RXS9B25LpIUOUBcmgKXQNjy+7fPnVXBC4+iPmd3rR9PVooHEIJN9OO7E7aSpsOMhgNm/6cNUi
WAgAXKBBgIW2teGC+0NIgjZGiqWFPALo75mXvddV9P0Sn6PzO5+/48QYgmSnU+WuooOx2ubh8lbk
kfBVaProFXcNXJwgF3b13A3/POKJQUOve1pZ6wG1C4Q+pPtddMshBwfn+5ldGmb9+af7PWtIP7Y9
JgYcc1AlLYQspEf69sJs/ogDfLeRJ1d8dEG4Ao8AXZ4gKmFHIkSxQTk7V76JKzMGhjG0xy0YA8Uc
S/vqv+im+2X7Tm47nnUkLWiBxxJ4MbtMNxo1wu8X8twt/LxfJ5e9XfhiAMiPW2jx372W35Rpe7EB
x6XdOrnqQprIOyy46s2Hk0HA0dMPa69EzVfAMKAEFhR31uby63p2bjoBT9GxjNVEfz0krdGC86ww
N9SMultilequMIAJ/34Fz5lL/Z9RTiXD1+OuDxkYPDj1d6K+s4wPZzFQCB0ubNXfA616h1DCN00o
8ALL83U6nQ6kwpAgPiqBCkTgDf8YkERXA5zh/fspnRHeXoeC6DVSUmd0E2oH9FZbx1D5U/U0Bd2x
jGDLjiAH5uh1g3al8fCzvmouPG5nvKGvw54YDw0thMBFx7AAypcPgEFB7N1ArT2yd+h791+IOX4d
bj22n4yINKcMqH4Mp1nvRfGSGzeMH79fSevvo/91jBMDUisHYCnIQUC8Rc8apMS1AahIOdX6ZnAA
RTJB/YQfjNwbfLI57wGtA1K7d4w6Qm4iA2pAglcISpyPWGxACqWpAekqssojy9Ldg4c1/EQf1DSE
EjVwyEgI+E3dTS8cFRLfEHOQF0hPgQrST/rRTVIWqwzkitKi2t5ujWwLjhgNbeQhfNQw6fVkOfWu
bB1I6w+Cxym4TGGZg1NpgwIZQ9nNQXxnW7OHHMCw0Rqd3CAhPV9ozfFHPfar3V259TZ6YyENZfyl
+5dmE3PaTuWBfu/EK1sC0gtOuDrJqxIwmKF7IPCF372QKJNeC+8cGgz5Jdmzvw3I1684MY68T9ac
Gpqni/Y1AXEm41bw/flYf8N38zwxUVo/0gR4O4xQdNq1gbqAB3Rc64/NTPYSAfFH1afpQaM9f/t+
5DMH8/MK/yUDmOd04DVWWJaQiJ3ACzUfmkudNfQL8ztVAnSQyhGkwCgZgFYfs29GfWy9mhsNWmH0
EY1JXsgB4HcVj94lGeQzb/eX3XONr9ebWqniyJTiemce2emRDHPhNT/VpkmDyYc3tmtvyabw7S1w
GP/b4p74XVMnh54bBK3MgUEHT9fhj115+9+MgaKuq69y3H8szyfrpZmC5GYPSne1AGZcL/SBqSao
6HRBVuOMF72u4z8DnZgwa1JLlazc8RYkNrT/SwCZCfCorovY++rVDOVF03z+5v0z5slbl6fc7cTU
Iopf+iPr+M4m89X363fmOf0yrZPL3VSt1vRoxxK0bQcLCZhjuyuLe2P+/f045y/aP1M5ueJMOmI0
FcZxy99zel2Zmc/c8Psx1uX424z8Zwz7JNCBbAHE2ieMsXRIfSMfWjMzHBkg5MkORecLHs+ZsOLL
iThNOi0LOrRUDDerC5MYyIn9Aooo0jssriIAIIBr334/vzNCTl9HPLnLRBLZUDLmAaywg1iGboBJ
vc6iLnI8lvnyxtlkIcSqLgx74RieauO4HVPdRDFstlWVV/1pMph6dyguQzc1UHhzLlqt9Th8t5Xr
J3261hW8sqwxsJXjDqSNrvElGC09plxE6BW9gLDijQeZhfoHwL4OZO3+fdDxdanX8/zpA5rBoAk2
OA8MCDwwgAcgCPCvJdm+DnFiUUBtm9puxrLK/k1AvGVA8Ga4F+zjmSD86ygnNsSZ+My5s66kXx/S
5DigrVc4PqJD65754gDcMakAPV7bAO6dCKjoy5t56V6e2Jgs6woCED78aBkUD5YPrsgbQ1fMMXAi
dktDGtu+sSli53+0Byc2x7XEZBHB8sC0AdMEKxUUkDn5UakXPteXrMGFE3uaZelIQcZxwCTJjr3U
qLRlgfkCiO1OgI7iDx+JZwNzCd6I19yDAHl3yThcMLCncmvA/A8sM3CaCBh6NHkB9MRrmviCKbg0
yokFkqCpoxTjrKdpbV9ZBuCppO/mUQFfFTTbVeYXOtjiotDqhWfKOXElMn3GOzVgdlbs7IxXGZZg
POIAr0ni6TX1sxC5o2J3qV3dBct3qqapppILFKVy8D3ARMrQhjScOMBiF1Z1XbVvrJ1zYmwsmUkI
JGBVqw+AvtDCVW2M+z7otuiVHF26FZe28MTsyJajONBhKVUFsQN4hQuIiKO8dB8uzenE7rDOQlO8
Dkxrem/s8k0Ta34SGS+mL9G5/eJbfGm0ExPT11PhmBo2SoEp4eWbZQMa3G3+ADG6MPEvhegXDNpp
SqUkkNhBPJsHkEgBCBu8yjeA9vwBIAIHaNTvT8eF/TrNrBR1rYGRAA63JMvosURLIsYBALctYIO+
H+r/E3D+x4OiJ3U0bdFpA63aNeOBl97VY9b7+i/6i6Vxm4dryJnHyb0EA1VsZwCP01uQA8DhuBr3
F7f00rzXLf/0AgMDxoYWAO61O3S1R30cBBQzqGLm51vS+6Xj2R8gChibSwWiSwOf2Johb1hVEdxG
O7mqberR4adh6+H3S31GOfLLu0xPPByLNy60fXANeQ7kfAg9LSBV2S8ww+1o7QosIIURgARny9BK
A3FTooXWpWbOxjqVbwwPXZfi0xpbDvQbAGqCl3MLgSUkji00bwedqvCc1zwc9jNQEzs0dQYTMyIH
Fq/Ifj/1RVDElxyuc9m2z5EIPbFLvUB6F/jm9WnJYM5hBcHUCscpKhAwI8k8xSCj+tlVoV141C4Y
eXpiqXjPsnSE0lkwTfdkQKkevW++3+xLI5xYJ02i44i5OkCNWuRT3td9NJq0+tfVAJwoBiFSS9dt
l/2JYD9t5gw5PUdQnNs0Q2MI1DCb5hbIrgs24uxcPo1ycmScAp7cTDGXUrggOAIIm1+6Guuv+OtU
fhri5CSkrgOgVYmrIZ7y4xTQCIjD5IaF0Lt5LY7DUUbaD/n8/RZdGvPkEKBpewEZMjxXvB+3ega9
nSaJK0j4/G/DnJyE1Jyr3tFwyJdsvtet8aW0RSjt+kKkeNYZ/bSCJ55vWaZFxdao3orbbReL2IzB
+77c9uHCYfgTfHw6ckVtKGWsq5avKZEeCiYBjyQKGk55PQZQAtxoD+mFnTobBZtoNEEoels49A8Y
5NOgFunB8oXKKFIJxs6sIIyygC3n1wOYZ7YBaDbX0n6P76I3DMDVg9WOaHSjoBPjam4CpFPd3va5
jjK/W9MLrtx6NE+P7udvO3m09IGYFLRXGFToMM0gbfMygkwKWP/swkk6t/QmtXTLZOjdTE67Dlfp
bNg9wyUZwBNuqjuQfIN/f1YRZwN9xSwLxZaTK9EZyDhNI0o6jb0n+cZdU7+QaPl+kLMLBtyObiM9
o7vGiTmZy7JeoNeAxcq1XY+WiyCGFwenkde6XC71UT67Zp8GOzUsi9ssjsRgSQf5RWiFUe3j++ms
a/LX/qMzoK0DUkZg1b8+qNWcjZVOsf9yBOmcFaiIwref4mqYnasps38Z6Fh5wV6eX8J/xlxn/ek+
1E2J3OSaFaKzA2IjkJ2GDW6Jc0/aMv5+euespPlpeie71UBJW0MiDwUJugRG9QbIPpJr/76WCF4L
unfgP8dGL8ITLxTiblZqCSxiZT2kHTjP86a1V3nCS/1fz54HNP1jNnUpQAon0+FpCT1eFwmCUqUD
AH+dDap/aV//+0WzCFrS69QBCuK0WzToYyYh6NgWqJFvrNTdGbn6sMpLgJVzk/k8zMkxqOpJn4Dp
hhuT6AEK2o9sIfV/cVs/j3GyYHmNxqd/WhFrEN6v9LeM/cqNDviRC9n2c+cMMD7iQFfaJhjx65F2
ynzuKfp4Bo5VxY1cju4grocBAkDfb83ZHK6FEhvMMpL79DSSgwyHBa1CDNSis5b7Ol6Brpn8AenN
wQDg4+RfSlKfwSriBv0z5Gk8Vy/cURwysUgbj6EdtfegLWheH1dXGuB5Wgwu4i71hxgcrxCdtx8v
xf/nfIPP45+srUpbZ+4cjE8Qlpt7tZHbfgu46wX0z/nj+J+VpScvYVLZijfrqZ9z9Cwj3RO0sB7/
t9077ZvB0byjZAumYsP7MFASNZ9X5wMaPRFSQjvrQhnbOGfdPy/d6RUDwy4ZLIynArQa3pY/JgLu
fNDEWSRus3u0YAtApA2hAXFUa5DkTzf9zf9Rdx7LdSPZov2Vip6jLoCEyxu3e3CA4+itDCcIUqLg
fcJ+/VtQVb+mTinE7ndHL2qkUFEgXGLnNmulT12/YRrgiaH3X5//e7/OydvIIIowmAMhZlXbkuHZ
7J6x+EA5MC/UO2vYT7erb0/95NNZeoYSwx9PbXsEnCE+attiy2wZjJq14hFAHG8f873yST9G7+aQ
f74g/OtpWi/Fm2+cx0ajpv2Zb1w1QKVMYanQsz6+E1P9tMj39ixPwvMyLLysWgME47r7YPkg9+7d
rbFfEL+Q5dgzx/7OB/WnwezbI55E6lESm1FqcA9H39uv/bdg83L1vQtV+MCjFXUk4A/vPTrvvJ2n
de+xLWXS6Lyd9qyAmVU+dcB3Kos/62N5u9CdVr0LlXc2dN711KAkB51f3k/njLPvGejKNu+ZV987
o5P1RlcJ9pN1JacZfOeWxRr73//6ffvpQ4jbDrK90AlQToI7SQNfH1dcNObNmByat3L8ophw/PVR
fv4QvjnMySoDs2Xte+BM3PspMIKx2QwHsQ83DERfWLvWL/fTO+3i62N9GrVab454spBoNnPaEGHo
da3hCVPUHM4RCdCivoRjdluURn/sm8yEp69i+z2R5087FN4e/WRpYT5UyxHw8JwAr/lUHy160EMG
0fcNihrzQbCaQ682fPff6I5Yn4pfnfnJuhJWsdXpiBECyIhrknr9fMQ5xlA9SLfUMra/vrc/fUjf
XOiT9QX7sTOKZn2Copt6sYDfyHeO8LPNwNuLebKeANByp7pNUprHWqB8PKnzJTgR7cLsVXSskwHF
7K/PaX04/nIJedElSklGvk+D6AIYtsZjkQR9MwNXcwFVWRuPNfTXh/l53PTmOCePSWGZUTZGfy4n
ZDU2jBlaNk+Kd2Hxpd2yx/dJlD6YQesX8Dc33tO7rVA/vbpvfoeTx2UoVF87U0crdQUpyoQvmttP
Uo1PVbh0/y/XlZ23Lmhrwdl1cicjNep5gQIjcC33yZ3FpY5YNkrg4vz6wv58vfnXgU4DUsyyiTE1
XFhz7+Y7c2sc5Na4nb8w2Ye6qDwrL98r7//0kXlzxJMQdGaGqlHhxKmBgJ5HBqxxr0SbRhV3vz63
9w5k/hg20H3ueOEasBXF62K2QVEfRfzO4vnu9Tv5LDSmmCJwDOT0rqsP3bN7SLZhMPgwB/Uvxjbd
yuC9EP6ny8ib63fyhfCa+M/tkaiuK/hSBaOZv75w7x1hvbBv4q1U6ksmv0e6bX9jJqkPJfvzrw/x
3r05eZ+duXAXeizSwHQQ6lwZ1rBxmIL93x3k5IVVVWsscuYByObbDLiVDn+5f+9N/emq8OZ2nKzq
/ei0pVuSncjbQm4ibCiQku0nDeYJAzB/hFX/9WX67+i1uvljZe3+8T/8+QsumTaJYnXyx39c16/l
PcaKV3X5XP/P+qP/93/9x49/5Cf//JeDZ/X8wx8gQCZqvu1f2/nutetz9f2Y/A7r//nv/uVvr9//
lYe5fv37356/FkkZJJ1qky/qb3/+1fHr3/9mMtLE7f+vt0f486+vngt+8i6pftu3z+XX19++Vr/d
9/lPfvr1uVN//5tmyd8BSFgwhVkZBekUFo/x9ftf2e7vjkXeTdr8Z7mmw40qq1bF/Jjp/q57wrR1
nUSm6wiHJ6Gr+u9/J8Tvrk1Q5wKwxKFhEqn+8zf94X786/78VvbFTZWUqvv739ZH6s330HJIJayH
QUHreMI5bQuTo2eZajSmgCLtpqsnxoHhdWZPWvOIfuqd59v6awbD4Hx12wZ3Qo6WQZsf31TZtqqO
x6zZ1sq9TjrXbHoAjMh3QG9PvS28HaOxQ0c1d4roHUM0T6MIzcLAPYZxM7SRnQFtys0K50+fioEm
GTw7m7B0G/oDZDZ6xae5j5iX80NH51tEObKK6eQZlmyGO1aXMEuVP8KUnm5MJSL7Uc9tI1/bXqDo
IXZRNY4vCMNRV8lAePmSxn6/iAqGr+pQAF1rWdSNDyZfIQvaca/Ph9GYYyRDcraeAEiG3Z1Zp553
k5ueflOIPrkYzc6LfLJ6Vrsx0pLxZAcfzguXvYYc1kQ3KHPBMw+VgrufTPLRLck0bgDq0DiyuF19
MSR1fduJMXpt474tg3CoDIivTazBXNA7mOFRqULY7Jk3L7uYCegvJQhzmA4J6hhsJZ3ebUSR2GfS
KDPLN8fQuGGIXIv3YVToL7Wgfu1bWtw8LO40PTAE7t2Osh2/LGZjf+DMkwbc/ah9tWNhxr5ul+K2
aobqIiKaasDGFam5Tx3L/jDNixw+0cllO5t5rNG1wJDpU9/pdT0BM5TapJr7PHqCbbhclLJcxTNZ
QTsZVku3AwgRp/ad2yfps9mnE5nUdABQGVfcio0erfbM3KuMyi+1ENhoWcwgwOp+kF4waMqCbJyF
HoxMN+nhReWZuYConzvgza2ngCDHESPRc7GU7kcJ7meGJBWtvlt7ni6mZayxk43cNNi5bg56Le4Q
UHXqpRm0/kIoBj99V/GNgbeJ5GqrUXJ4avKmabZ2xovH/CBComPBlPpwbzmJoZjpz1qYjar3voSJ
bkE31TWJnzP0mLTOY7ixgXSzEpOGo0qC4Fph31lGjY/NMLULXgtE3mLjOJ0LvmMeEmbWF3d15s2m
RUtRZAHGMlH9oABqa6uDmhFD8FcFJptAk+5MagDqge0vokEOJIzYzPb92GrYYPomd3mKvQ4Rgj46
+r4V+gI5wQ0Zfa4skA4ItmhmPrA1HsnbjA3IoCwL+TeTRTWKl1czmoCHB8amtPktfMdisw4oX4ZM
XndIuYBKTDMo5HYVknWh2eO0U1MCjG3VlABStRU+CUJ1nw4DdjbOQJzKfKlbZNvEcViPVJ+0VdDV
s/ElthaQL56onc/NEiJd1psyfFWuiBoImVoBh6NtdXr1pkj22F1Y9oCgmDA5lhGygz8KRiYC+vMH
4XeT3VY7PTS0x7LxUijS2jSEh3Ys5nQXVsP6u9iqBGERO5mB9yCdHsqkUib08EnLt55RCgaWmSS6
ZNepSOiFoG93c9n1gNBDDfeRkUQi2xU6mIytOToEkKbFiAJdTCUG2NFy4pIncsnJbRoW6xO3y4QP
VlcCIrOzZNe6cprcN3DtodHwRDvuNMDUOOtdb7EPGhjBGdRWtv7D3VhURwldsTis9hztCIo8mbdT
b2iur5gRK4MxcjNwkq0OYabSvNxaD47qrTQMgB8Ja3cFs4s3dTvyYWBkP04wzXVjWiHJhQ7Qb1JX
L4dtHLfqYdI6Ew584RY9rR+Gre1gFTjeRTpIVu7Ujkp5RJiovq69x+UlJABnwcaHAmOH4bXSWGst
AxcnXNW7IZtKwIiYGzcAf5ndm0aw0HdW01nyMc0H0W+nyuR1jywytRvXs9we/kHcj4jDlECmoVem
sZuHXG8eET2VMDYa/DqfrJXyfT3MqFiolmj64ONRQmLiaaPWPuuAe1E/JYVdBt7cjfFT2/decmGk
jP98JYvXA5eycWFetSb2iWLjlgv5rsQxJA2LQ4+h6qbSqta8NsbYg+gnJss8akURySsnbXu6ZYCe
MUdR6hl7PIXuqwzycqoHfxzlStXWydIeJCWf7AzSuWdBXTNZt+DRRo9hpkGazso5t3ZEGW69Ya3M
jbOm9TzAcAwozG7IblK1vf51sXs8MHHjSHAVGW1/m9xL+tyPJULK7dTGzQv03qzdJpo+XsOkR55j
581dM7r6dTg7awdot5RXlenqX2NptQxBjOYs4L7rovC9frJw4zVtk50vrZZa944Y2g/CTlQdcIni
ZEWI9i3qwiTfImoQ7WaYmPf2bcuYF1ij9szAYrLM006kXVrtIO2b9a3XUlTZyhiKctDIpu8AvgEF
m3zq3jjfhrZACArhM7ap4JXxqoLOBxwvRlemG61JNFAXcZ1BlbagQO+zwoNCpMoloZg9aPndCFZK
BHKuDBRApjfZ1xPNLNMe1lVxlw2O6d5RU+ELEs9e9GzOGHG2Qz5hIMsHy4keI/iLlsJsp9fOpo6b
cv0yTGEK9bGwoDTvh27UrG3ft87Hrpb5eGlXQ59srZrp66sQYNEL7BAtP7b5ZNS3bujaPKxEOuTJ
8HFk583YugrcsVeOB30qs/iI4q4AjBuhC9gsfUV9lBggtHDqTFklWcsFqae6sfT4o9s0RClLbhUK
+5Mm6/5x5FtfPw9g3pJyg710BkKaWK6x6+3GWr/F1YQhQ3f/aOf5jwL9y+RLW3XVN/VjVP/j7uD/
v+2ApA76q+3A/XOpnn/z2Ye0yeq//WOT8X0n8ceP/nMv4P2O0ty1KRRLND1sMf65ExC/e8LFGMf4
JjuFNaL/107A/l3SR+B4BHxMDOku27V/7gRM+Tu94OtEGBmXdS8g/pOdwGlm02I61dN1Q5AcY1th
nrYPL4aTNqkaUMrtxW5+Tc5QEwQVQyLYFm/DTevXl+le5+O7fXO1/tySvN2CnOzeT4/7l8x7B+Cn
nEAxZnNB02SbMVjgivfy++8dhVv6NkdgLBHVsPXs0iPYQHWNXc5nD79Jr4qH9nuP4Hs5/pM89V/O
6yTTIuNecPM44lI8lMNllJ51qRd0tuPD4sQTsv/1ZTydnfjL8dYr8DYLkqhoTpK+Cuazcbt2oNLO
P6xZ4ssiPqw5HnlbPAC3Hbf6ebgSRzfOOyXHn15jyQrmmYio7HXX+vY3YLs3ERtrJX6TioS0Lg1/
EuKdx8U8SWD8cZ7/OsppNSiaHCZm+RJSkoYELHZ4DQ7iAMTDC9oH7A1nGr136Gb2FdlVybRGflZu
p8vqWgveg0bwzv64e15fmTe/yklq0MUE6ILErPiwdfFtUY3pVod/dWhjS/v469t7+noS0vCGu2zX
eWhQfp/ONWEurXCoDZBVY98AkdM8LYeVz5Pc5Ntlj45tA2KVop+2e+fAJ9f7+4FpaqBHiK4ny5In
dzUZZJtkBJfwbgYqPP2e7UY0+d1jsu+CGVoR6uDhNd/X4zvpgr82/HLKb498kqoast4OE8JxGn5B
iAXZrQgE7cbTRzZYvn6sLj6bu5FABwiOsc0I3zczaKjSf+cCnLzIJxeA7rUfH2uE1kuYFHXxvZCO
EhFL57hs2J11vnwujt5Or4OGWvpK6PBArf/HCWgugy2Fo1uGSV+Ovj6Fb15s2yoMq2DCOPDqD4Z1
DOuHSr3T//Cze+x47OQMwUeIL8CPh6giuBXKcepgwBqIoZjA66XH1DzgtP711fzpTX1zKONk7tFr
C2g4EVx2iPP9t/yr3C0XMS3k0IAve97aZG9TPoRWwLNdPdAdsNZJXn79S6yn8ybr9f2OurBe4Lw4
pjStk9OFVhy20uprlhDvrNt7R5uyXbt/r3/2Z4fxXGMd5aQBlF6jH6+qsNuZxmCr5ZujjsZBHcad
8W80tp4su9/P5s1hTvta6dL1IJ5z86qE3lbn6zJ279y0n70BnmsLW5CJkqZ38mlxa4cEnMOJuFn8
YutkXWptO43hc9cBOXDOo/Dh1zfoZ8/j2wOePPJA5jvHGWZU25Md5LEbjOO5EjQeyfdy7n8t/PN2
rfEY5AyLiezTJkgVkUCJcz5a+r7fIo3Y5rtin36sjlXQPv7HfUbrwaiSEe0R1DnWyQcDTDkAWQW3
t5Hm52iBZJfCzfj1tftr94u1crRcXcdU7hE5/iXUqfGVF3wp1kCuDEjmkn1zmdGoHt3t+gi2e/em
39B7l+4xV74Xz518FHkcfzz8SdwTdnXZpz3nGCWF7jtGGz5IEZtYrcPl669P9Z1DnaaTXZOY2YhQ
hC6kc4rxtg5zHlEz+F8d5bQ5LHdjR8fJR3bGuMm0O3QYUtz/+hAGN+Yva9IPl+10oqTFERkmsz5j
O6qAg3ul1mQ+Pd/L4zip/MYGfYqAoZq/as3MVtSa5/OcdrJ6A+I43MaFcL6Ztl0jlaH12Ry89EUb
E7wLIiHr2cthPKoIigjZrhysM1Y1mXsKHVacHigyeFu2tgzTWwko44Z/tSzd8XM+IZ23wZSgleyW
wwjYd0d6v2J4LEo+Ud4d56/MdlSw7mMr0rDq9INHeU/ULWNnEEvSKr1pNGS4CGxdPAwx1XY7j6Nv
HZEVWVIQuN5sNvdmptQhd2p54WrIEGPaxHeyjbKLPs2tl0xP8bnLLo4DKNDxLuISmEEFgfdjDlxl
o80TcmK9IcusRVapb+beMF4Z/uwPjGEuGPtacV2DBD7v9Vx+6simzYxpV/BTqhloLjDlrZbU6TF1
Wve8T7GKo63T0jOsyuIsTTLnotQj6VsmiUm76os7Ozf7VTlWNTA6syK5nJNavxvQP/hh2yQXIYDH
ICfHc9W2stktpYly2ZgxTzbIaRfDRl+RN+LOG/XuIk/6fmsKjLMRv4Sf1lV4bAa92MUOjI9wQfzj
5JAOrNqcsQu42rGTrrtNwra80FQ07ZRBtsVMJWKYyYO06SLCfoVwncF1zZZrSv/FWdTjWieOwCK9
DMbnTujppSTW/DyRaiM5N007x5Xa4+IWxuhXvMJjsKYt77RBSx6mxjWe0lJhG+6XdKtN5HusqsMB
lZN8ChZPHy+LyFVbr7OL+3Fwkhctr+qDMyXA29ra2yXolXx4vORlbCistHbojwlD64HDA7n4KIlK
NC9FVT1jX4zO5giGd3eepTlKnRrkp8JYmQ3PYszhmkqo1XtZKrJTI4WZoTnD17TJqt57EnNfSaju
AENyHdx722rVfhFeexl1Uj8OpFmvi6JuPsBtmeC8tslFY82r1Fupq143SDfHyii+abWefnBiqHAc
o1NwezVU2UgHSApr3hTomoOoXdbLRkBuvsgx/Pl22thb25jMJ9HpKI/Dvt3JLHTv55zEuCzC/NBC
zQvGOYajFVf1jvz+MgTAaEGaVBqs22Wx0E2izoKxTDQZyjYwGzcGBTQVl1oLbjtzBcI20aI+9uLS
24553UEYaFG2pEWi7jzNztKdlOWMM2JqW6LnKDOuIqdmmjsVS4endfSa6HIwO/NLt8wS7nhfBtrg
LDhHl3EL+BztoxDNgHXcTvdF3ZfHZKmXc24PQrR2DpNzMlMxz2qsD2epQRYtpskeD2yRfOioGtxI
XesAY0f1g8C0gbizZ0PqNba+ei2Rhc0T75xoge0DkLIDwVBAMJuxeeaVsbrX7MLa5V2+6HjUTLQS
tOchCmrz6FlZQ3YeNqX4lhQpN5mWbLfeYIpv0WC5FrvCxdDvaYxMDuQ4HwWm+iDxqDGhixEwkqvx
QegTKb3SWkiji1D0PYjputy7WUofhHQ8BGhUfaYa++RCmvjFTRwwzJ501I51pfed2GteKNO3T3jq
MGp18WZK6GPNqX8F1axKf+mUeZ4UknU0HV2NL7F9P4Rtd1kj7GPQQjT3EjTsvmKp9ftOc5HQTOPN
4rTxhdSaLjBjVOsY4sSZZ4fqDovg9Dkv0/Ymg/l8YTeVdygTL993WpruUVZSE5MkFawccqw71+JM
UBaFyi+0syXsEG/aVW4TTLXeWSkFiBbKZoeyKMRVKxOo7FFlB7yXOBBTSj5N5NDeWZPN1dAS7EXB
mPDgRuFuyTXIP4YNPj1ONBSxJkpm1oLqsmfrD1pKThvLZLC49EwtiJ1OHbFE2Ttbk/gQaoWxW6TN
wQjNPGBbKQ5h07qsGau4dHQhi0qtOpCKTq8bShi4Nae62NCZUD8OiP0utEJ0l0lYGTf4lLqDEY/h
55J1088cHstlIK2OIBLh2dKNaEDdCXOdzA9eOGFlwXh3JvtwRmWHnKEuQLu3uTX5WWpGh6x1m0ul
lfKqm+LsxtRd7YInJ9p2yDYvvcHQrieZk0JBEAi2q8n3kzd0D6M1yTOlze28iRo0CHE5tK89jRLX
LQK1jwsV3xeqE+hpKwp815ris9aMubeFoC1uWsDPNwLl9x0WSndbOW2zHagbfhzyxHp0azW8pm2x
3DvmPONvRF5H3hmdWaZ/VqD8AyOPlskn1MBij3ly2E95XT31o+YcssxJj6FS+aU5WdbHsOvpxAQF
3/iaFTuHydbgdpPBOcOiY2EP4X5IZzRZSeGbhYKyjF2YEICtGbcKnCJ300g3vFDOMl5bBYqeTRmj
e2sHNV0xqlJ8JhgFfZ6Uy95EK7CJYIRRLcQhlw0Qr8eR0fMp4vfU7Gg5j2rOlNnMcounpKZYSHYz
98285J6YZZ4eDAKu3cAgyoM7ltG+NKvE3ExQqV+QwNWgcpwuf4k8sybFbdgAV4zUXD63LeGPlWku
eHvbaO+6IVquEyPLdiY5/m9V2uBWM/AdfaxLNvX+Iq152YydNl7FYQKwO9HFR2FgY4B6XQSerrwY
905q3zKl1R5zOUpeR1lcQ4NvvkCrlaYfjTkA7HSOZtcfyjb92AIERwhVFxeeYQtAHg5NCvZgPfVm
K86lNYli0y25ty/GmuChJr173tZ9/K2mRE93EW0OyBZS385UvBMxX04rNYbzFAvaHZt0YxfNaXid
Cq/ZrrfA72ypn+MGCoNCzuOhzKeYapwZPmpLHX7ol2g4bwxH7oayC1FmVcnO6538mMfaEFR8+rd9
1FRHyhrZxivs5DDlenlG6CmOquCcIroh+IV6hEi52fgTFYXbbFnUvtc73kDY+H3gtoU6b5ehOze9
pg601BCvUtNZjykiL6ELSfs7VDua4GujFlPnamVuVyt926YCulON0ZzjWcDr6VSofYjKBEGfMwJD
yObw2dDRBCIuiEEcR0XDEmRls1EHYNCn86RL0NWLJHlEvEQHurNSwtOVF95Sx70Ftp4+JTzq+2Ll
ijOBGV1lK2s8XanjtS2vGukbH+3vNHJ+LZABjTOfWbg1NsOYpz6V2oHU3kow1+Cns5CsXPO6Sbu7
qc6zT/I795y3ZblEfMTDEKWdd0mvrn2wSoTC3YpN19Ma9Q6lNFJHrU37CKOoyJW6ST2rFb3e5exA
N5ZBaBdOzdciZOCqMrzu3Fix7TRyVCy4DS0a43euu2r7rtjYK+49myr1zAgaDHg9qeHBU2msaTdN
i/ax+k6Mr0vZlbvW7qwQ+0dL28h3vjwwsh4RglZ619oKoG9XFH26QumZLINPvxQ4nWiZENfaiq8f
V5B9ZQzlF0ZGodsbZis/j+2MhGMyzWmHr0O9UGsb9k3P/zStmHwFx+oW/zLs/KqctIPrLMvnPpMN
mOK0+UD4r38JR2kBsysj2OcamqnJbaYzE0b7Zokhs/RWQpF6EBjesH7s5IL1DwuXuVlmC3LMhNi0
zBVOPnNJD7PIvo0RgWsUSY9qtCk+YKXHBjJM4x69z7RHPOT5jYZxfKxKRpoqZZ13VYTQHvPAvcO2
ho1PW17KWnCxapzGKKZmf5na7EJpWXFVjvp47s1G/KgSLpLWKOQJg6hvW3YSvqpDfbuQFd4aOiRG
nXajwMwINqYOE7OdNeSprRRhdNfKG8ZVoyOtKVlghXSv0yqAuLRDmTYIbWIdQz8Um47ca4tHqG5M
5b0eD+WRwh/oca1wmJznZ8uQt6i2G20n0HsGzphEWwSOy7OXYv2bnX7a2q1en8sBsbZroi3zUkXU
2DXWXe1iJEvThie96etd2DAhNC+N226SymDcy+qsQ+XK7nPj0aBV2HH+lMQOqyVaqMeuT+MPbESK
nZkXI5sHYX6b5mH+GmvQAnhDhXHbWco66K3NmSwhgj6rkPeom6KtY4ThoW9rYPOzRz57LAkzMQ8d
qQOn29SI4lcxdvl21kSy5dxHGqT7hn4Ttma2b/DMQwdPeNrDiG0aUyncuJj2k0CZi3dnaG1/Xncl
F37Oy+jKbpR+14c2RQ+2qp9wSaV7FkXDR8z6gjXQCWwsRYi/PEiZw9LdmiBaD0K5ybaJDfOq1Jyh
pl3Ejf08L0n70tTB7IvhRJ1Pu4B5r+Ya/Rh1/X24uHiVlJJMG4XJJ9Rj0dnYt+3tqFvja9+IfvRN
1RVPvd5X14Ww3A+uGtT1PJj6AVWg1HEUi/Eaf4P2MdLjrOeWCsCHvaJ5zBrb5J7mpOqFjeIQDC5t
JwGVLfTRYaZ/RELlWTv1vbkFjqJ5OfaG91TS0BHoqVx2mlxiWnCWkio68XvAW9dtW20mm41MFcb2
4hrV1UJPyHZuFpX52pQWd2KZtcBA8rgi1FZJMr1fZxpzqi/zHDEFWHbLseLZISpn9tV1qgTtg57H
vqYhA5ooaFwscZjfGzk9kpuiSqMPZVZhdLfNYteaBPaTMJ2gmRfCPJ1Q3e/TEkVXZaS3mmktwCYj
QStUNl+X7jDtUpxhA/q8Mdu3JHi/eCyjxypSDOrUunUhiyY8hpE3HXGa0HE2pmN0rUe6PAxFMn/r
ksKyN0RFBMG8s7TeVUuKtkaqrYzRT9CHuHANv5uN2KGN2xL90ENO+mUf1hlKU7p16pzdBPk3up8Y
BFnt3zjmeH19XsFmN3TG8m3Rm+U8qVrLn3UBC0ZVmnlbS1z3oWmHr6iFqNowN0OnSxZFd2jmosPc
ZPI18gySCJoRyS1eO+2+ERY6+dzL2baE1ec2XsyLbArZYVXkBRQxwIOhBkJxe5b3TtfIz1hjx3sj
qWP6yGVEY1dUi1tXn/Vg0COBABCSA+mCgtR+YVshPspoMff6MOeEI3aG7NWO1FMXVfkHvY5Qr9RT
/blyy+qK2e3oLq5jE4wOVkiiLmv8RqcD/Zo0w9k7wG3aVwsvG15DWuLo1msjhE6hKem+c5V7qWx9
OUjKogf43+YnR2GlTWRaXodsenZW79UXdHdYBn0xGQLwnkQFQkxjr0rD9mWc0DVRRMaCzgeTeTbn
2semyhONHems305DM34g6vcsJFDmDHdoQd/okfOC9lwde2FHt/A33Zs8xH9q5pZ20xrltMuk6dym
TIZ8YCPbsyUfjGOSs1cv+8W5mNa+vWmyjSs2XAl78xCvKmNVN00zDodK6rB2o5C0ljDV8GIK5T0U
qYpvqVzVt3J21EVeT94HDdHNl2noLbxOQ5p/yL3RPqSdIiAoBhVtRK9lW6y4drbmVaILUm0pzjkP
LTFfqi1tkt6rg1zwueIL9Ijts3+p8Hd8AXUeXwy47naxoK+R/em0BZdlPeFR6vbj2sNYz2l9zLO8
vqr5LmzDPp+OxlItN7y50xUPNQFqKGc6UaZ+hzGHfZj3vTFShpl5GLquyIKW4djjmJai9elgtPY1
leYzx4iGbZYl/RVE9wS7nKUX7NHs4lVzY0K32XChrjcqEG46se3ic7hJNG73hszD9JKKcrnpWZE/
VzZyq3xejMMUevatHDy05X1iB4tFUk7o8ex3c2s95PCqzqQ55FfIHWnfMUux74VuPA5juGoXUS7u
1azMZ7df7M/Si8bPlgrDvchDC8VnChIoAt68iae5w1jUkUPsnezG7hdea62d7ks+iJ/MgWQydggN
1L9pHJeGXt5l7sozFwHhg2w8cRSMmt1ZdLt+KtLK9e2piw6Trk0XLe0LR4/2J/yUIpqR4oTLuV1g
NiJ1anxj3Yv3xqSlF3PquZs5wwWF83PcVRz4oNUi/pC0pn5Gf6u8kaMZ33SN4/l03k2Pc2nlR2ec
MqbbPMZX64mcWKzzFodaVgZmN2tHhgecK0Xc/ZVUSskiHtXXZtmo7Txm9Q3JXXfYpPiKL0n71s+y
GVYaSdHfLsbYfmnRRm3sAWR0m1csKHo6pYi4PHjeRmc+AzlPzqJkLPaDmmPcsY0nN/bi9LtldlAU
GAWroEDnKliAt3ZdEKWsDcJeu4hbRcfljdEV3S0thhH4zyXb0JpVb9QysgnoZXjU8fB9aEzUzDA2
6ENXM4YrOVqPleMNX7pRzDcFHlaU6Mawo2RTfHDcOb4ks5Tsq15mW6C3+taL3PzFsJcLZjXQng11
c9mmKjzr0zS5j0KisKZO4YJEfA+vRERado7YjHbE58AzZ3E91baxWaw8PiPEkiyT9Ez3mlXu2RcR
hOvtcjmToLyOCy0L0ibTt/3SeodkIltPy3p8qccVykK6Ss0NpJD2qplUuV8QxvqjkVI8j9Vk+UNf
CMCSYvDOE6s2dl2cyw1dnEvQaBI/nhFrQZbW2iGpWc5odI/O+AAWd1xHJI9artG0S6SYLFW+l/n8
rdJxulmelj0kpv2tHG0kotbUE7CPxLsS3etCA+Nl7Cnr0nanjKoBId+RLDX2Wj1HD61Nkx8VBvnm
Fn3Z3OYKo3FVHN1Br2+HNq0vAKy4tHhHHXJfU4N5TQ5+mIVO+WBw2VcX1oUa4Ska9EwHBUZlHws2
+vbGRZPtlfSCJG69d4zyNW1iWj41p/2s1AKksJe0E9u22ta4WXYYWTv2heNXE736gWS42GRLK68M
emmwmmnjWaInwznjCcneFWS+NbKSSKhbZz85UuABF51fT8j74NutLffWEjrbtbl8l8RVed5n9njT
6pq9zdnXBo07AoU1Sa23eTuSFTFXHO//Ye/MluPGrm37Kzf8jgr0zSua7EhmkhRFNS8ISZTQ9z3+
5nzL/bE7oCofJ8E0M8r31XZEOaLKpZ0AdrP2WnONKcGbTq1q1wnQ2X3Vb++VNrSWtoQe6HoNGTtS
ovvOiIddOc7Wja6SmgpLed4rip5cES8tCotX5WrNRMmNXRQG5dZSgX1dRy4jZq9ZUOA160cxve/1
74Vi2W390vZXRloKue+MtC7O9ykykJQ6DBPgpViIAZ+v1bmuDLAqgJYz0gAjNhhA6LdzeFSR6Cqy
mxvfR5ItfiZQvPig+ZojGP2Hodz9J8NbmqIv0LFFcbd6k22WdJaMVhyOx10x+XciRwSZ0sV9ep4n
G4e4Y+QjdMcKWuSIKhvv/V9w4QXTIamp8m+1n2osVcAzLQeVNr8WKPO4mpTjuykPL4EfXanWX5gu
CoilpRCryDzoqgBbGBUgtWYsXXStKLYr85v82+C92GV98bmt8Yn8+w+Fx5vGGlp0DmtFlgHvcfZL
qXALOU2xNEx3Sj0+vD/G2zo9H0xetImGygqgfv76zYkjgvWKQO6vBn2Msp1sq3niBhbw7hoz801h
+fdgSzsrmgDDkFafqbREClnhWLhKclsMD6lymLUrnZhvNBXLEPzhSG4MHR/o1VdSw74SfXmRB+ov
ZUyrSvAY5AdOmY0pCm7bpdv3X+BbHggSUi5bkqwub5AGrNcvsAhmqn9lWrj9j+Cb8mPxLqP3c093
yIYmncTpNlh635COPwX38Nfs0POPidt8kD9Z7rXW8rfsztWPWdbJ2TrwtbDth54fA6D+eRHH+Nvh
UO5LPEtyGOGk8WxMycPj5Mp2+mDeXKewXliJGjkJUTU1VEDSej7hH0wDikrByAqKJxQ8n8Pomtbp
wiziMTWoPLx4Q7FWUzbPwjKgbozxek4fTX/Ukg/BFFxRyV16jvNBVlO1nRsV0hXm9CmygNbEXtK6
poC7MFW5afCSNOTGqqSsBCV4MuhJO/gEmdr8IhUqOLJycvAq/aQ1mK2KpfyjrcUru9ilQVnmBhvK
IhdbA92GIWjMTmGGDFWjOBGqCDto05thGH8GRXcTSfJzX8hXzr+3hBM+mKXLMvoZ/tdcu4AJaSdY
aVgu4tJWQAFNU9BOv9dPeArekhYR3WwTbLQr++fVUddLcxZqNK2MOuCZ0lKFRF2oHUc4AUQvu2Zf
nUhiXnm/v8/y1VlP1wgSIZknBfa1fICzJYiPuNSlU1S56S1lVgcn872yDXf19hqX+m3P+aJGQvWO
ezA9n6ifXo+ktJkwzaJW/RZQDsfh4+KY6H/wgfFmm+zkO9de6HKMv3k0ru3ARTVacYzV+2zyke6h
5dHU7YJmJXu9WfR91xTeF9a3waUW8b2xbK2LpP/8DU6JyR1XaCpa03qI+EVMqWQw7+QYc5v3N+8L
i8GAxIEggwhQfeOtUxmCGKlkat1CtPZyqHyM0uFIiPuEHQ/R64z2tq2v0fgv7CyIF2UF1TGOUm/c
SmIxm0Ul5S1G0vTsK9lzPCq795/r0hCUAhX6oKEqSms6Zqw1CfbDReUK+FfRFWs9U8m/Msalr3Q+
xmr36vWwkKIop0tRRgYTFYcQI81r7Ibf3N31lJOZazJbJFBbazWKYFF81Lq0cpWqE+9rGjS/qlVe
fov7xVkyw6C468bBqUYytKbURx4ZyNFt4O05JXqrgxkOFGIbBEbk+8eN1JrG5ET00Bl2Ght06rVW
pHn+MFU7XejDW7/StFstHbsnegY106FFUvyeDbl2ZHPrH/O6NN2WxjtvHkf5LqGNMXMmqRY2uDAn
jmbVjZMlGcdrkKCLl3Tfa3xN37R6E/wy6aK7VYqo/Sm2obgLLM3/2rdheN+SGPA63wcRNgq+XWhJ
fheEVuG17ZTvVMmPj0JdZvTgDqr4QcoH6d5vfEr/gj4fqiiouR1J6o1coPbAYSuji21QnKrpTWeq
K+27hNXBR2lSkfgEdFyflHTQd8YY9Y9arUvfyN/GT7SP5+4MCPGgR7FCE2yAyl+ilMJu0H/GW6v0
/oM5ShaJn7ZY9qwFonKX5bqV82VlqotFS6QmX1Ffv9X2s0GyzrC7YzORab95vZEIOW2Weh5W0MOT
Y3uruMM2dvUvi61s71m/Akff0b7oTldCwkurz4ReSZyD9tVY4ATn+5cvYM1dClrpDpLwtUmbw1CM
L++/vEuL73yI1bIotaFW1JYhBOXZHAtEfD9m6fN/MAabIs0C6oK7WR8vWTX2TWKVrp+pjp79qBPd
NuprcdbFJ1lI1QsaE2LDSreemrRBCBTV3ZSqYtvYoXQK4iuXnItjLCgIEovycni9/iB0GfdVaA6l
C5rAntQDzbl2oH98/3VdOhxpNZMN9Kac/MpqkDIOCfIUwHfL4SjtlsMx3JVXD8e3CCQm9fk4q8A0
KUthUCteGDq7dL84Nxd3M5Y48n22RRfgGAfEyOIG34jN8AnBg/v+Y156l9aSMkF8v3TOrGYeNT45
TUheodq97duHGgXJlDy9P8bvE36961sSxxfdMfxXWU2KJOiyOLaynHAxeBzpYygeFp8t41O2DbYJ
xSeXNliPMMcV3WpTOsI+vas3gVtc20GWl/neD1ktZcFXO5qW+SHKKXvuXaxz7eCr4Y2HwVWcaYMO
cguC+kpUciluhfVkmr/v5IrxG/dxFkIK1iAlosK+tSAth2d8u7/2uxar3KX9SvFSL9oUn95/5cti
fvOgZ0Mue9rZkFQ5fD1RkesHMJgE67shfszN0lat7eRfe6kXppAJCtfijk6YZ67l5TRUp0zg+s+V
4o/74NDu/E1/oN0I2RgdkSbMHFBvV2bu8girRzQJzEmmMKNk+CyvHxE2R6uqFcPmONHH2qGfrvmd
XLp+m1xuVfYz9v43GcVpGM0GxQ4bzTZ8WuZt6o67ct8dI8/ct7Zwt4gz7dlD53MqHdByu2tdAhd2
IYbVSGdy/QaNs8rE5aU/i4WYl+jOQsdEepbr1E+bHu+szi7Cb10T3Ml6vnl/9lz8ohDCFU4Kffmy
r1+tqhNvADwh/VYBPKjNeosR34IGucaTvPQNyeygYlfQeUlrTFkyoLMd53Dpyam3SHRvxzLYv/8s
8sUxTE1ROMJlyi+rzSdqCzkyZlaf/1UqsJFRHQR24iF8aqHoC46BaZUnnzI2ov3sxbYDff1IUsd7
/2e8faVMIS4I1OgJX0huvn6lJspMvw4EGms7C5j91lQHJ5//rvsYKjaVZD0buSgvscrrQYxGp5bd
kvwTyx+i2duwetwq+LuWFKtBlkvY2dYihjg51CmDxP4dsA+7UNFRJdeclS++L/KHhswJTGJ/NQpx
OFGmgqDLUs3bPIie5ka4Ka+mT952AS1Pw81UVWVZ5d69OhFqqUVzsyRlWzd+UmkdkW3JtT4lh8WE
NXLSb+jQsQWG6lI77UfjyuS8ENK+Hn51/HZhZk5Gz/DqNqfoiF/L6Oab/kZ3i9v0sdoU+8VQHT5u
drqWb3h7FhJGY7BJuE6gBizr9XeUs9lQdSMrAOhRwauL7IcUB3Q9VVR31OHKjnJhsMXVgD4join6
41YzU5u1GJKPUrlm8UynjN2mT3U4etO1y/iFs5bu27OBVvNGbRNNVisOvnFj/aBK5i6WN/Wu2WR7
YVvb1Pk/Wi/vL+1LH5H4SaGJzJCoWYjLw5+tiEzoyxT0IYm/h1a2e9K0MokGLo2q67/0h97TN1T0
UN+pWytGv2e/P/6FENKSDKJtSaX9lT1uNYkUsfUL04xq178zHeAvx8GLbqTNQh72ObAsp/UWhx/z
lNw39yhbr8Q3b2MNcDsKGiKKNcAX1nUNXwqlQoMp44rFDwUpUYtQwyprt+uPXDuvDHYhH8doy0ol
0uBcXpdtKmUYOZPH1E33i2WytFP3LS84PlxLW72lsLEq/vyohm4ArF/NWdSitRpQbidqHfFQ9dDk
wI0enZKEnE6q/VoD89UBV3O3qnEVqBIG7IXWm7Hp0pVygzLDbaYHw6LTB5PaJvXtZOi3hg+IrNG2
Uof2//35dGGtvnruVcwR+J3so7mBnDVzmaZXIe0Cb0ggrYnplaHeuigv73g5D9mB2ezXKUhsp3Hv
jur0d2gMT9peIqv4g4Ed+1b90HuKA+fpuyTYlXetu/nq2EvgcLZsxTlDJhAwdn5L4EFDoW1sEq/Y
lp5ySB/bbXhcVs3SWH0tdL34hs+eehUMRImp9RiFpjST/Ohn2W5VZAnJt8768v6XvHCIvnq7q42p
SgyoOyrjTIRXBinrUnDNRrq2JBVe1KtIXCcpqVD1sGRZ5oK3epHVICpJriTZXzXH0Km2aFfd1ra2
/XbaXesOfnudZDxZoQLBBZzoeB0UJ3oVxaIJ8OA3X13wml/dwcR8e6hAkleYLXZ3/pfFUs44jFtM
LVTNm5N9DUtYuOop+2bzW34LEmmV6JxwWVw9e1L2Q54ubbwR/RSyFWICRceMfoDCtBPoVfybH3Q1
2mriTND2knomS9qI3Bxr/wGA1GPUNh/+/4ZZzxv6pcJabmnI6uP9gLINubwQ4XsU/fxPBgLeSU7A
INBbbTVhMoxjXY00esunNn9u5X0Z/nh/iLcRwfLOIAaRm5Spyq2D4l6iYbifA+CWG5kCjnFCkLpZ
oCD+TngoH2M72Vy7tS0ffb0gzodcbeSJKKfShAEo/Ln22ZgmcsPXrmhvtpDVU63eXCziczNOIDt9
wHdAKfg4P2W0Tm14LaN3ZSR9dX8qKehYvcb76/KfObPAN5/jmlZUYIXvf6nf6/ad17aOxQdjngKz
5LU13vKNOt0OanvcNN/mfQQ/Xr5Xtotn4lLkpl3zNFJnTDas8PvemwCER5trXorLS3zvB60CK1Yb
ZjYSj/6n5ZrgdRthe91y7cp0Wee1+9gcqyzjW8atdFdCzu7rafP+u31zEjBdKF+KS4xGmLgu4+em
X8YWuhNYrfPWkCtXasZfWU97zPvjLDN7/caWqIl0FxGhvqZUxTDUp6ZSOFOt1K7SvVp2dqB9UvxP
YfMr0L6+P9qFp+JGQYKCln30IeuDIKC/HIJbnLll+TRrqW2Gj6nx6f0xLu0fDEL6BUQEoIT11QVQ
QpXkFIFc2u7mwlaIqxvnNxfLKfYpa5wQITpdCxHeVoPJbotER8DRsEjBoII3fRadhDWXCm7zKXOv
v1V1O90UWGeOO9VtiYoQ46EovH//US+s9FdDrqZ7SNfPTGhdUy06omG253p0tXG2LUXw3h/p4oc7
e7glojh7uKiRhWo0wFAkPhpL7Vijdu3aK6fY5S93NsrqbMYKEEZixvSAgvmnszWO7Nyud4bTueM3
/2aJ7cIr2oi3t7HVh1ue/ezZWnXKEzGBAtNNTrGDyOlmBJU5LXKH4ph5GfHlAoprnRh2rItLhVtf
WexvLxKrn7B86LOfQOsyMkljAETT2fOm3ScHqpz29Jly5TJZN1d37mVmrJY9117+YyJ7QSSxuiol
CH7RvbJG5AextotjvcHFcaN65Z6uJVv6VO+Eu3x2ptsFXiR5/vfQu7ZgLuzVr37C6sxVR72lvs9P
SPd/um1zNwLhcu1WeHGNnD3p6twV5Y5uInCorlr80GijqbmW6ZE9Fte8cy8ukX8NtMYVYeldjujR
M1cSj3L/ZRbuJau+sltfHAOxG8gsQHTkmF/Pk3iW1UlsGGMppqXplzhr7CS8lp+4vA7PhllNx0Af
FW1IGaZ1B89MkK+xjT2lNqwwk4ZnLz9galrA2bnyeJfXwdnAq2kZjBrwE2qrrvEhOmqbxXtGtceD
chAJF4KrF/iLc+NsuNUUHEx6zupuec4xvvOlU9WFbhUTyHRXCILL736z3M4GWk3C3BxnWARsbF15
zOvEmaJiI5j3WVU7fqhdeYsXohMa+eEsiCLFEOBWryeJHuopetYCPFct0r5Bx7OkXdkzL89D6gzU
WlWZlO/rIUSTVndFhbxcJend5Gsfx8bc6M3ovn/qXHqSBTKG2geFO9vUapgCy8B0SWzQvOBU8Nkr
TLHfH+LSl+EqI5lk4JFC/Na/nO28oMkHtaQFwc1Bp9tJY57EpD0Imhm6jVDum1zavz/g2ywGe/35
iKtJB9VAqYSZOGRZXCos0nIv3eLqfup3oUkFTkEVEXrCi3B/bce99NXOR17NwjjNrWqqM3YowpNu
fGqM70lwJcL7LSFeT/WzQdbJxXiSBr1TufHmn+WD6lA6/qlmjyLnmjN7cLU/BBuA94HvBO2VT3lp
tqBlQeUok1qlmvJ6tuTBSPd1yyU4pdN7P1RqdhRzf7y2B1/cHc/HWe2Og29JNFfkjHPbHdLenslq
NtvmTr+nwjg5yf20Dw/mlR3k8sOpZGvB+hFCL//8bJ6GuZ5OXV42Ln2FhyCb92Ol796fmReXAgXh
fw6xen+W2fdTr5EZMSb5W2sOOyUQRkeclVPk53tdba6ppS/Ox7MB1y9yCkchyAZeZAC5YcgPsWLt
I9+6EiW/zUAvK44JATdOBvK3jsxRihn6CMqfyFw/aLullD87HfqMaxWayx/pXwOttkWQCICJTAZq
FAQu/klKrzzK5Tf2rwFWW7s2KRPSD47hGuqUkklu3X43/fbKRLg2ymquNYKaaYFeZAue6JHG02nB
HOyErr1WM7z4vvClQRakclCtwxmJluvCWIh+df5klBCqUtV9f05ffBQdmSQqU86ptS+a0tGy3oWs
1RmeWtoOTiOcZmX4T3aes1FWE7kcRzA/DVu6EGY7Q6s+j9o1wdmlUEU5G2IVGQ1N7zeKz+YWZt0h
bxJHKapDi3+BUnbe++/s4lc5G2p1QOkTMskxZQdXo7ukz5yRytj7I1zcaXRUWuiLQZSspVooN4Ks
HnhfTC5PlHYB9UxJgHI0fpvgN78/2OXH+ddgq4+jJVGq1h2DadZdiYoZasf7A1z+NFQHFskhQdcq
StEyy0oiiWOVxg+bgILFyW01RkbT91de3FttxLKVWbRBaTreSuRhXx8DslVM5FVYMf2GvAbEoHhT
fEy+Ej64GN/a2Z3hiKii5M81Mp50fOo/LtmO8Otf6oj/cvH/wZ10UZz8e5usu2/t4pNVNE3xCor/
57/3FxRfE/8gBkf4KskcPQiS2Kn/wuLr0h/UfC3UOmSpkEQuEdQ/DbKMP2jek03L0imVok3nAPkn
FV8y/+DWxzRGjQ0zWeGf/Q1/LPV3W9RZnEbxbpH2AfFF1K2R+FuWzVlAkZndUNVRQcSZlpm/FbMp
/AWvPq/v2JD17o6eUwqawDvp2DKHquz2QmTo3UMkCljHSEWeybta8Pv8VCMgjm6SCXeJbWb2NKJr
Wld3T6jKx84zfEv5NEQpIlkAHFJph3BPmqepHibhaBS+8CuoWuzziqhTPlG2UU5JPWgFOIdAEO8D
SaoxxwiNAjvLwM/zbQKm3TyZM7wZ6AJ6IdliF9IPSCxh5lury406pSmJxtLNMM6depr9vqQ82apg
sm4AXw6pp1ey+jPNQKQd0zFQ4/smaBCJq6VeUXLS9bi0xdAE8CWaWF55+MfAD7Ih/tTHVEXK6o5R
2amPwAhH0DSijwOzUutB4AhijPacq2EOgigomtKNKuBiuzQRaN7NKhzhbfqzAkxBQFFVnoLb0ACM
SghDCaJGE+nHtLBKQJKzhrP0QcGjsXNGy88MJ0nrctrS8RXozyMonGQb5IC+tvlYt8Zh8jv6liet
TrXnboqsxywSjHhfB3mj3ksUnfWTmOWi5IhAgTOnaIax2FQWKLsDRlEDncXioL6I9NeHnoalEDhE
8kbuNOiNbmuClII7oJLvVGnmGbNVtRs5XDxG89gPSwcmhUH6eEgG/TSYcn5v9pLC25CthzwHmKNb
tT/v61ntEMFFna64cVYqlAuoTqJ/zzpxPJUQ3kzsZzt2t6xWdaoFYh/JO8OITM3tAGxbbg70KXZa
zFCWa2cylz/VvNY7W8ZNPXFCI2nKXTEjN97gj6U39piZ+q8iSArT7qUAuKhRsyi3Qh0E+kaKkREd
jFguB7pkhSRONr6FUeVTnYiN4pUF3PifQgaRCY2/2Yq7zuyHUuSmmEOoLGBKcPst600v0P1quF1t
za2TJwrOLkBMpO6rFJS0ImHkwh/r0L6qKJtaZd4/A2CTlaPsR2ATIiyTc7tNolk/DP0oWDb8x1h+
VDq/CzYYimEjZcZA5UAWRVPtmdGESYtUDANt8yNNzUxMVe7IbLW6j02UBFLyTlf1rBxtnAJHFdbC
lMX0YGAk4wDZbHvB1rsWrmHZknH18iQxZwht1dw9AZmT8MYxMnOMDqZaSul3kcTFvAsTPRnvwW6M
/p5ekwwj7iRQcDkSQOcca8ngRmL65KdOzKxGtPU48MnmzWKgfgw5Mn3ICg1AXWi2EKFyTXXLhtaY
E7a1RuLVUj22X/uhLkCP+G1nOUmw+MMkWDdZXu8X6aNcBcK8SWiaKx2YssL3VJ9qwUvAkGtuLfvq
V6W0FgxE0Ye1pyQVmsEx70TB0yMyJRsIRT5GAlgszw5yuPxTNrcllZXOMuq7GrSXiKGZ0JU7Sy/m
bBOrkDfcsFWs6mdegV5zhm6UzU/iYo61n32fql3Td03sqSY7hFm31m2j50X+gMiPrhYFS6A0+jzN
coVhc6+r7UMHn+zznETR5LTcpVJ6ZqpspiMGUzy7ULpEctsCrKrX9yNbid+aSn6M5CqqDtGsWK3b
GhV9MA7MlFY7qFUgyjtN0l4a1WyLXSkNqboPaHOXH2RJqbR9OKoG/N15pOFGYhVq3/k/GsouhvEr
uEFTpZ2XtHXzXR/EVtsBzGifxBza9CSZYXGr+1Os7zNBEvJvnVaEtWt1daLYsCCL9N7IYft5wHCg
EM59oUgfxlnpNa8p9LFzqk7KqQpKEECCmBLTDfLDDvpNp/S6U6tpjDQlxczotscN7dcgGNrjCFSU
xHowD4FnyUnwCygsOLNaj9Q7stgi8Aol9CVbBRn0tUe9/DMco+oLjcZK4+mhP4oeoVPdATrIxI9g
p6L0hu7tJN2VQOlyW/cBfX7AcCgXPXadGahHTdonhZU1Z/HD3EHvBe3kQ57oD4oear6/SbI6Gie7
F3q5YQdJYfRk26GYFcHJ9CSW9h2mi7Jt8EGsg9r2pf4QdH0toqZKkOZtMo4DQFJVwr5NhND5WxhY
9ech08HjqKMMMEyoeqpUgSU812C2criqcTcbNwL4j2wLc5jtIFbkBnKSKrIszASM5FOtZqaa2HrI
pcbRxajWPktqXgKAySpoVrI0BjKKNkCXZSN3pyItp3xLcYo5lxtwoBwVmtp0bDoTgNHQcXW5Sapg
Em8KUMixrQZ0xh40urfkL11VZB8LDdiFFyqByv6cxBCuKVjUNMg2aYvDlFBY0U0cwGTaB6kwgBZS
zMzTZ3Hw8QxLE93VQU3Pd9KQhRCSxYGl2cRzZ2zBk0WD45NOtPZ+qraUjVNwvpu8ADFoD+ao/xKF
rvto4TjYYEyri3v2mAIzdBivOSesaWLkk+ApNrR+eBdXVSZ7DTPxlOedJt9NZpPUTxliu9RpkiFs
nHBIew30jnqoFQMQjhZ1Jx1+i47mRDT6fepbieGiCRb6jakEdXM/FrHk234sJNKPHCTGtIfHBDh0
SX92B60RJvwxgN+De1T6tP04FkWb73vqrY/aKEokTsDRzkdgOYkMXTVOwz2Ag6iF0RP1NYZdRdy4
QPWthUepgNXkHyDwZB9JR/He5CJmHWZJZQqoJcerZ0hRat7lo5Jug1li8sRiVXqm2rCT151/CsoY
HFnf+wa6aHme2oehkOGBNorCX42xH8AYaUy9xZXwpRVzfXr8HQ7/927wD4L5JUfx7+8G2yL6v//T
nF8L/vpX/umVhe2VSOBssGMtHcM6Af6/3LLAQCCQpBXW5JAQuTH881ogyX8o3AlkMuE0qxMEE6z/
773A+gMpK5IOAheE0SZC9b9zL1BXt9mlzwzRjU5nEUZ1HElLRuXsXtAUSQnKNNDpqlT1LwUo7tQr
mha7WSeFIdkSwgjhDzWAamk3hhS+YPFal1tNi7vgRghqg3BlVCYL5mPdG17bafBfR2MoaHZsDRhR
dtbO1XRT1/FMJ4gQalvd6meMb7A3LQ+NZMGKX4w/RGDgxUROhZ1ttk1hLPB9KAYibrbMigsCS29w
SbmlwylShYGmq7LpdJHNNwQZECd46rqmPAg/FCw3Yc0Ps1BhvUdeojvE2aDhXM9fCRU51ItvGnTl
cqNWhpWAPgfvrrZyMm0Uaur5YcCRoN8I4ohtwZz3cu2wpiAN1iPWlV7SZBFNO7MyZZ4qyPx9oSVt
Sh9pMT7F+hB/SyYVfS17JkGNOoPMtoNJZznONJhyps2J6m8EtRi/FyiE8PesqrS9Uackh7VptZ9V
semBVwaFPKPjIUpg229n42jWgx1FrPWfQjmkgy3EIGBvRa49gGY0AFGuEGF1cCv7aYUhbFz4ucdl
L5Hw8+nUj1bA7YdfnAxPZhZVuRPHiqBsxHnS8E0Yp1p0Bd0XjFNXF/5XX4qMeNPwp9CWhEXDfEsn
TvRQmyP4bljiGMhK5rHXzHuUhfcjdLHM9JXS7mgArZykNMcXQ5gM/oYelC/hDHjXS3MIDI9+JxTj
EWyI/2J0ddPc+DhtcplKIms+tPB55YdcM1pzD2XHmLy4VibxMMpNbw2PcT4pJX+6levYsup1ZJtG
BbcVHBa3ibEglIvSQtsZUwEs3QiiyHAyntay88QXw8MgNNrc3gqhCjyqCPQsOYqDFvbHjpkTbsB1
R2zhsRXLh95sLR9pf2IAPE/KOr1rs1aAzSXqasETBgPVMnsYffkLc03s991Uh8ktdrg6biR+Sl90
kAsDZZeSv6EmWsq7Bm3W2sEAxQkMRIPJY8HtI7hDHt5Dbg5GKdgLReUXmj1OrRbeaz78LCxIDHb+
ouhSpjgodX0TaEWku5SrUvmkdFOjYt1swULci7EOUDEu6Pf9RIBLQIFNRF1tFYuzbEffGQtbhX8L
AQ/nW2ELPE8i2oWpzbWO+gntjYVWYSFTTEltJ4o/pztLtEBg44cyCigWioVcnXNE2S0uFf7Bskr8
OGNzlr4FVjacCqn0T4kJfsJhucid6xdJmGMPMWqGM/RC8YVbCr6zRVEPp3bpWqMXdarlG80SFNFu
9MQ6AqQSni2hTGJXygrg6m1X9bKrJv3MMu7KUv0QyingXwBfGT+5HapqHw3QaBySHH7nWFEMSIut
J24+VXOQaLelWBXPpdAsZAMIxhrZ7gypLbj44Hs7p2JCO4CU9pzNiaY52Zh0BB6qGTzXhmB6HYEp
vd+kMfWF2NpgBZIR5Zs8fSoGi8WF330UqrqQMTeGfGN4sS5m8FmtaZ7tUsaQ8wEGWqdg2yFXN2pt
GsJmApk/71pYoflNPws5mNpc9qFYzFMCiKEqc6TNflYflVDVaW/ndkXStGB39ZAesHsSFuqVN4W4
SjvdaFhccMpG/J4YfZTuG/4ayLZawYh0CsEiBih6cow23Z5692GAFQqpIy3UftP15WBucXbg70S6
MX8S9MFQb6dBtTYy/GksrIhUCObA3h2aMFfFu0llkz1wk8JHWIQ9/BKQr5C3TZWN846ML1qIJEkE
vDvEJRARc1ENHtVBKdJDAyntNhlASRM6LQzfUXGLCiwZIFfo0aOs+JsmExT/yQR7/II9nfGotEuX
vs3PYBXNwWBA3QCqajigVYsBiVJGlgMAcVx+g4de9A9KOzXByaffBJgrWBK68rSB/6cmAa37YLWK
34fbmNx3GDlmAPfzRhmjXDmGAe8XhLUxMu/lIpPsVkrzL2xiXb/JWsn8VJQj63aigAxXXJua5ts4
CTcNN2qttnEyTfrHNo7iyRHIIn2yrAKYVKuGEBCmGOXdFoj4NH0r1S6BoGwmfoAxc4sjRj8XhnRL
ZrlJSZpNWXpiV6ixI58UoDF6jJ/4swgrfgaN06fW7RD147xtw0nsPSMRBvi0yHVbL06l3LxJ5UTO
tgSkAbjgOC+ETSMqDY4wCIf96mSEuERvZ32s6h+FTtKQArGmiG75O09VwZWz3CwWIkLIpImmD2rs
R4at5fgzMNNKM+HY1SOSQJlOFzltD7FkNb+Q7PtURNJaxDxiiR5s0qJcpqcCWJirsu8oD7AYJOWu
H6wey+Lf6bmwkQOY8maxvClmVZOeKBSY5TaEtUt2TwjzFlNkuaxVSNW5KtudnJURXFbirhPpmAFG
dcSBAS4cfvlOBx3Z2Onct72dhvXQ3lEzqwzbn6PkxZDaUTwKQq/JH2Tou72dhWPIWRAz++yacEF2
k5Q7wg1uLTOJUqgG6rbzUVAdNEHI6/t+iJthV2nBKONRrkjDQ6xqeruf+qALHjg0Tf2umf2quu07
2uAdUMy4ok/jKIS3DRcQWlMEAd6lgVkIPhO5MqiHPu+I3A1TIsOAwSezYSCY/NKYAfHGULCv2GY7
xfKpj0g/H/lsnfFdzIIgvMeTubM8DXfibB8kVebTSDywr3W50Hm5GRXWDVulAgWXHiBtZ+W1IXul
ICeDG5VNLXls0no92qCSNbxYBPZWbJNisfse4JuMMWMbZ91Oa8qGS1UZxsq94vulcCQxSXIBAod2
S+Winf+sSv33VvEPGu25Bvz7S4UbNW1N1+v/2fx8+Vl/S8+vF3/+u/+8XVA+AIBGVw41NRh8GrH9
X7cL1fyDqwu7LHJiugSxUDu7XWh/aCIl2AU+R3PG756e/71d6H/gzkvVgTuLtjCk1L9zu4Cww+3h
VdUBXT+9Z5KusbjpPaHScn67UKd6NptMw3GBnN/CbMadA36wHIcsr36oXso8s4yjlHE5j6vbqre8
WatuWkm6qWLyQZWW3xUtd3+qboc+Sw9RpG9zyHyNaT5wmtzQh+Kh+Ptodf2PmqQabuqwYoL4JdbE
w4w/vGXSBa7lOk1ZRW77IYntWfS32IIdJWV+lvEXGNLpRmiCD+BcOe30mJMipeEhvYfYcj80SCED
/A9AlGLCtbf8YZPF0n3YQVsGyjuV1hYHp1+Emr+sIbtPRf0wNSWi3KzaqmOM27K4I4L5f9SdyW7b
ShaGX8XInoI4kw3kAlej5zi2E1/fjUDbaoniJA4a36bR6+z6Dfxi/RVJOaJiG50wC3YtTbmqeFjD
Gf//VLLb90qUflJGG8gYAgN3BuQl8NdEyfo8An/Um9rDRTa7Gdk4Q9CUr2dgz9p4ehcorpzhSzBZ
7Z6P1wTqC8ge4BXqwLhyrGfScbZJhkAUfx6l8VDPiOaAmAMm2W2wja65FM/CDE+cbo96ijW92Eju
0PP0pxl4+htwsDtwf087wHJfGm7wabudDjcW3CsUseFK+2IEKgDl/n3kGydtLzlOiIpkmD446EZ3
E98drFXjNIg1sFKtr0QO+ivhxDdmx5lhDXg9y7j1HEhLjhVjPtgqyxMQhsEjTHHcUJHjhuCSxtHn
dO4OZG/1VQ6V420kQbq+PZnPN6eTaHO8jGJCF/NPeOmDzihc92Jzc2F40jib6vfGJOotoBzwtuFg
spThBohu5MClWD2+mwCsI9kw4hjZ2VKOT9dGcBwuJzCrT9on0iwkTWlxu1XMawueFPSgYbyUeqEM
zm3b6EupNOm43mLgG/4X7LZLy4X1BoCwDn7/nhSrn2OtPZwoJiAgibzqzKXF/TRd9uZTo7tQ4YlS
lW1vYiVnk1Dl284Hq8z8OhvJAwyGvhls/qmNKJfQk8totOrH0vTM9VCBjcXX5QTCisV2CDnYMRBg
OLe9EzNIPq8DbwhurwPIr9TzRyq92MadaSzvUyVEEZpxC7BkoGVhpyXEkDqTuQ0Bw+hUzbKhl2a3
69niTp348omeWWT6mIvTGOz6dkx+bBZvUywI8ljMpRay7+ZKB6idZS910y+b9eqvRNLPwIWHIGNK
zFlafd0GsY9laM4ir5MupFied1e6h00POZyS/S25mrUcAkp+hiroDVM7frSXWdofxZLRn7bVuJuK
DD8129od1ZwSJkiort5aq+QStzG408sIH7MhdTzLe0hXlKxSRHOTwtTQobrdH4DqDOTSdM4+2hJQ
wZ2KiReo6nFbnQ2AjPjblxY3XmaswepuX8RxqnRTfTJee6tzd+46lhb3QNT6a92eP6Wy0o8TFHOr
A7dTb75Sh21zRmG+pHU14ZgITPNsJlFKv8bDTRQJMgMZ9tyRZoGfw7kFJZj1gB13HmwDcd8LIp/N
0EtI5o7ccxCvztAKoTUadZlQdyavKXnb2jf+Uj1H2b2ZBmY/3UTnejIdgMP2oIc6/fqba3ma3mNg
97A3e8Zmfe7it5+l0jA1rR5sjmM4EIzO1mwPFQNNLImNHtVVA38UDeXV7IT4Szfx0hM7Sk4IeFyF
6dTqpHH8ablwT1cr4wS+0Adbn/WNcHQ3m4BGvcpi3IsWsdnZBfGMc3cGX8Q88K9cG5hZy2dLy0MD
8phMWoOxjZ7ZSbary2jtQbSrXBMwecDZfUdI4ByCwKtgMT2ZqfO4o69NDZ5G6FYiTT5Xl3AhwP/V
hQE7w5QnQUNfJlO5b3tt+yJMdDihEl+6Mc3gQt/OyxSh/yPFopxqz8mcfpi52ebzYpxsrsfpws/S
nTNPPL2KOP5uo1/70fsdHY3zkW838/HHD4/RIszEDAjlhfvqxg+KSj6jfLrvdeA7vNXiiZ4lud2i
7pImit79CCCI8oGukjEhGl78vBU60Z5s3nr791+sEOP7v6nM3XkiLFroXI/Z/ssLLBC0oANV7Q0J
HPSyJwGrRSIzKR7ARhaNfKF9QRiq8BELVMRSEDxHOWyQIHANC/2xorH+rBiUFomspLJSL1U0sswq
Umi3DBBmwXkGH1y0xknBEPTatWQg2S2RAUeSPqQqeSOdqyIEswV1uUXeH2llohWLr0FLAVgHi0nX
EwOZTaAlUU0A1k/eDnaEqrWIioCmScF63ooRGyQGAV9aVwpqC4OIiItdLvjDA9Jot0B9Iy/TBNhQ
tMYdkGCECoOu3mKQW6DBkOBGMWXRDhYDlizwPyCliTS5vOUjNmgxkLMkagzriUFRWyBg2Qaa4uti
MFqgq4Ng0y6lwPnJiA0Sg7gl6q4Gljzol7tXzN/04J7QZdIiLRwJSnmdNu6eICqrHfp3fva2lBTU
pja16221PAIPxKDlzwlPG8XF3KR1QAVabaUJtVGxKGoD+Ktc79WbklMBiDZKCAD+y1vjloGCs7bY
o4/rf0zG0Ys+/6P2/LbuqCjohuJEAEa1aAdi4BIBNUDAaRUN/1uzTgXArn7DbmgBnYXuuNMXhHK4
rzdpGquB7SJqpfLWOIVBHI7Ft6mxGvQW4GwyMO07ORyYVBpKNigSMEGUYih0lAadDTn8mXAS17ss
1RZ4NOJkfMOkUq1WfjKQO9O4/SAWad331/nOeQJQeTkIyIv9/aDqLYEaCCJaaWg073QEqKP26Wi2
ZDL3crzil0ugIgatBaSvCjxrKYbGnY6o/rWlYLcMMsW4KUv3geixIgW9RXE4VONoTXkrRmzQqSAO
x9oak4xxTVW3hs306mLQcLMIZHrM64ZelSpFPsVGrXFHoDhhUBK/Mw/uSNUkspeDezfu+8MUIGiy
6t0JitkSKMx8fxG8FK26DdAYdTItwc9p6vcnp7P2zUjmKOib6AfqweuLKxEtsqJQN0tTJBwN0G1d
C1JSdBwKeNgEbG/RDtaBjWWh6fDJkZebtyaqCLUNKFWY0jYZvQe3AfYz1dFUlALqmbfmaUgcU7Vd
jNjPfGOQE8rL4NBi0LUWuOkyORDf3S3N2g6v1aX+tBtB1nlNjZpPg9SQfaVAJ88D7gwVCRStcZdC
mUhf71KQ8ZpRqA33wPcg074YNA4DCm+hESydi40TwyvJQr+yCqDjIbAi6ggqr0+8AQ8L6HU/70z7
H/THl1hmd+r6T3kU0x2nrwU73/rBLoz34/MyhHfy9PEDQcrK70RMsxj6e4zzj4qPJXeb7j3cuVHz
Ycp/L9/vx5ErY+1eavfHY5eMreRxuskfbMpZXjoBsdA/H5PxfnwxDyh9n8XHD5U57ulD73bqO5PI
Sff7LYyK2h0HzjYKD3rOwx51e+44U9fZn3Ch+NTttsyWO3o1lJun3NUdoZ/On7/lmXk3TphV0ABK
p2/dEd6uJ9qL1v/KMrlwEiecPv+7MunSN1d30nsACUdP0dHNopKxmANW7r52kW7way/wLgpDTfFc
Ocnzv3aTFGdKGdqqKxr6dZ6/PRys9tz1UbvrcRI6wcPisfpJi/hs3c6v3ejoaXx06oRjN6kOULi1
f8cAQ5Ykg7BkLqMkqxyNOM+Fl+z3jnK4MBkDNbvuGOIocI66ZOskblj90IVZW3sAdu3RlbPwq9+h
CDrW7nycwNJdkX3phqjb8230iGTcsHI1wQ0oYkN1+/4zcObV/VoGH+t2fMEnTI+G3OFudd6Fh6pu
91eus3j+tnv/XHcp4gJ1O76OmHFQWX1CIr9jC0Xh0/N/wuqF/ZIZVXfe4nwMq1/yxQ1Qt+/u+PBQ
f4k+vN/1a5rfS6T9R31wl3D22r9VdV3xi0efaf3xXwAAAP//</cx:binary>
              </cx:geoCache>
            </cx:geography>
          </cx:layoutPr>
        </cx:series>
      </cx:plotAreaRegion>
    </cx:plotArea>
    <cx:legend pos="r" align="min" overlay="0"/>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_xlchart.v5.9</cx:f>
        <cx:nf>_xlchart.v5.8</cx:nf>
      </cx:strDim>
      <cx:numDim type="colorVal">
        <cx:f>_xlchart.v5.11</cx:f>
        <cx:nf>_xlchart.v5.10</cx:nf>
      </cx:numDim>
    </cx:data>
  </cx:chartData>
  <cx:chart>
    <cx:title pos="t" align="ctr" overlay="0">
      <cx:tx>
        <cx:txData>
          <cx:v>Distribuição Regional da Emissão de Benefícios por Incapacidade de Natureza Previdenciária e Acidentária</cx:v>
        </cx:txData>
      </cx:tx>
      <cx:txPr>
        <a:bodyPr spcFirstLastPara="1" vertOverflow="ellipsis" horzOverflow="overflow" wrap="square" lIns="0" tIns="0" rIns="0" bIns="0" anchor="ctr" anchorCtr="1"/>
        <a:lstStyle/>
        <a:p>
          <a:pPr algn="ctr" rtl="0">
            <a:defRPr sz="2400" b="1"/>
          </a:pPr>
          <a:r>
            <a:rPr lang="pt-BR" sz="2400" b="1" i="0" u="none" strike="noStrike" baseline="0">
              <a:solidFill>
                <a:sysClr val="windowText" lastClr="000000">
                  <a:lumMod val="65000"/>
                  <a:lumOff val="35000"/>
                </a:sysClr>
              </a:solidFill>
              <a:latin typeface="Calibri" panose="020F0502020204030204"/>
            </a:rPr>
            <a:t>Distribuição Regional da Emissão de Benefícios por Incapacidade de Natureza Previdenciária e Acidentária</a:t>
          </a:r>
        </a:p>
      </cx:txPr>
    </cx:title>
    <cx:plotArea>
      <cx:plotAreaRegion>
        <cx:series layoutId="regionMap" uniqueId="{E7DC37D7-EBA4-4B1A-8ED7-EFE43C8551BE}">
          <cx:tx>
            <cx:txData>
              <cx:f/>
              <cx:v>Quantidade</cx:v>
            </cx:txData>
          </cx:tx>
          <cx:dataId val="0"/>
          <cx:layoutPr>
            <cx:geography cultureLanguage="pt-BR" cultureRegion="BR" attribution="Da plataforma Bing">
              <cx:geoCache provider="{E9337A44-BEBE-4D9F-B70C-5C5E7DAFC167}">
                <cx:binary>1HzZcty4su2vOPx8qcZMYMfuHdFgjZJKs8cXhizJJDiBBGf+zYnzvN/uH/SP3SxJ9pbKassdR3Hj
qKLDaokEmcBCZq4cUP+8Gv5xld1cujdDnhX1P66G39/GTVP+47ff6qv4Jr+s93Jz5WxtvzZ7Vzb/
zX79aq5ufrt2l70pot8Iwuy3q/jSNTfD23/9E54W3dhDe3XZGFuctjduPLup26ypf3LtyUtvLq9z
U8xM3Thz1eDf3/6RX062uKzfvrkpGtOMF2N58/vbR3e9ffPb7rN+eO+bDERr2msY69E9TAhRSmF0
9yFv32S2iL5dF2gPpicI9un363cvP7rM4QG/ItKtQJfX1+6mrmFOtz8fjnw0AbiwefvmyrZFs124
CNbw97faXdYme/vG1Da4uxLYrfj67Ha+vz1e83/9c+cPsAI7f3kAy+5yPXfpB1TOb1xkypsXBAWj
PcCDK+Xjx2hQfw/+LJWk8tvr7mD4BRmeRuH7wB0QzuevC4QzW1z/+X8Lc/ltXV5AN+SeL7AE3eD3
urGDhqB7CsEdUom7G+D6Q934JZmehuXB0B1gzo5fFzAnl+7P//q2Li8ACt5jVFFYcPI0KEzuMeUL
KckWue3n28vvNOVZeZ4G5H7YDhgnf7wuMDaX7rKI//xv+21NXgAQsscxY7DO93igHS1hbA9ch/Al
2d4EH//by+8A+SWZngblwdAdYDavDJg/rtxLOhC1p3zJJWL+PSiw5o+8ur8nMZZUEHZ3A3+MyXPi
PA3H3agdJP4IXpeKzOvyz38709g355dF86KKgkARhO8jiu8UAXz4Q1DY7XVCpGCP0fgbIj0NzA8P
2MFofv66MDqz7tLkl99W6X9uxMgeWKetffLvkFE70AALFtxnBON7mgw27rGnf1agp5H5PpMdRM6A
2P5v5sB/Idvdmtzh8eiWvxuWAAOmtx+0E49wunfn+P17zgXXHyLxLVL4a0meBuLbuEdS/y8PPCD2
Kl+SW0GoRwVD9ypw+2NHDzjeQ0wShcg9Jd7Rg+clenr1v43b0YI/Tv53a8EjcSE+X1rz53+9ZHSO
xZ5QiPqI/2e3P3IZao9wCAYRxCDf8HqoDc8L9DQe38Y9miDM7/XFHpd//vvLCzoKz9/DFFQAIvCn
ww/K9qSAXIni99SLPrZPEEc8K9LTmPxn5A4qJ/p1acmFvQJmZYoXVRS0RyTyqfK/efAdbiWBe3HK
QU/ucNsxXL8k09O4PBi6A8zFa1MXc9n++e9v+/V/zqo8vgdZLOwDq7pXlh1nzoB3IayY5Peh4W6s
/qxAT0Nycj9uB4+T9etSlABy0i/p3yHZ60u6jT7+IqFF5d6thmC+w6qel+RpIL6N2wEieG3JRWPf
LCFzcn3z5tq+ObKQ6X9RLZGQ1IUqwn1YuE2QPHTylO8R0COGIHS8/ezYrrO/J93TSD35kB3Yzo5e
l/6c3LjiMv/SXr1kFC/3kORY/MemARqP0GKQu2eCwk13lGwn3fVrQj0N0sOxO9icvDKV+iO7jOyL
VrLUnhAEAQO4p8poJ3YBNfIpIIcgfnmKK/+CRE+j8n3gDiR/HL4udbkrNELia3FzfeMuodz2MIh+
NLm/Hc7D2ivIniAGqa2H2sIgEQmcjYNOPWnb/o5MT6Pz4xMezeT3t7PF64JJX8YvWuXCBJLFENKD
6jzGZssGECaPOPXD4PJZQZ4G5H7YDgr6j9eFwsZAHf7NEvTEvGgcA5l7DAlgqLl/14dH+gIlR8oF
3HMff+6El78q1tPQPB69g9Bm+boQ2jIaIGz7l8WNcS/JAAgoDCRcEOjGnSPZ0RsGPRUKcgBA6e4+
Oxj9umBPo7Q7fgens/3XhdM5lCPfnFy22YtiRPc4pUqoLU7bzw5LY5BYI1IK+S3bCWThoW37NaGe
xufh2B1szl9ZQnObcypeNAQlHOr3UJdU6D8h/yMDBxlNyTjGYOTuPo+B+QWJnkbl+8AdSE7OXpm6
QO7s8k1w2Vw6cEHfFucFkjXE34OOIwmuB37cfh7TAWis4AxLAmm0O5XaMWvbcumvCfY0QLvjd3A6
D14XTo8D6vP2Jek03VZqFCe7ZUoozxAITSlcvINoJ43zt2R6GqUnHrED1Nn56wJqcwkhzxLaO2vg
C1D1f1GkCNoDY8bA2t0BsuuHONsTWEDmB2o4tx/wUw/90N8T7mnInnrGDmab14vZt/V6AQuIOYDB
FJA38dj0cbGHFCX0e4Zuhy08WOGfifMsPG8f95b+/nZz8f9Zl/66TfZ7F/EMXM/8tv34Qafsz6/e
ThyaoneG/iy/cKcE6+vf3ypKifKhQel7Y/P2MY+05EG35BPjbi7rBjqdudrzfQr9N5JAthX+F1IR
/c3tJSGgDsElpFe5gNw33WYpCsjyxjDM3wMWCb2EUFgSgkKeAth+bdvba5hCeZZQKDmBjkN2luPv
/d8nNhsjW3xfl/vf3xRtfmJN0dS/v4VmEthH5d2N25mKbagtOIQVCClBfIgB4frV5Rl0mW/v/z+y
6VwxUZLOiFBdwLKIBk3ZT4EwZbvuDU2c7o0ZPxGOs6MoVQcsI3Sed1hqwd30Yexov+mkyQ44TZor
nLrxwo/EMHelbea0cNnhKCusE+eNveakCYMaWLSORdkFpbfuIk8uOFwMZJKIpfO7+qzNfce0Eoa1
QYlFc+pyi9aN5/mXfh/ReU0MDgzK+RKLFAeFKLJFzbNonWcZXQydH82a3PmBASN5SFrLmQ45GTdM
pk1QTbxQOgf+vpG58AOcdfy89iKrnWr5itJMLr2cIRmIkBcXUdz7l2FV1EKTqE8+yybrF55K6w+R
FWGvyxJyszodJfvijJrGYMimZFGGYRiEcdN6wRiPpdU5xuMqzoVZMxVFXyaCyjkdGnGV0z6JdcO9
OlA2zI78WnZHCeXju5Lm4xhUSVKOOmtc/cUmdd7OZV/4H5MQ+TCqdNV5FxUy6FtXBv7Qto1O/Krb
J0VB+ZeUSzPMYPpyEzGLqC4sF3VARZOkuu2rKNeYVt3Cj9z0vorG6rSiJA9Ei6ZlH7Z54BSJjia/
tWsRYbepDS3WZdGLUmeCVUiPmTTHvinGTVymXNMK14GNTKspG00gokgdGcLKQNWlv4TJ+zNEU6RV
7DcbM5VOy6H2lzhT/qquChXkk1cFxdg06yFldhk2fjdoRUYeCEDoTMC7P7YVKjWPWraSTFT7U4Ib
TYex1Kko23dNXfLAMsGWDmfxYqzzLIC1xnMknJv5cRrNhlg2QdM7L4iQy4x2ZewtbVbHIE4W4aWf
T9Ui8y3Vkx/iVgvSVF+LMe2MjvM4Dwzt6UHWt/ka4Ww8LLySr1xikg9jTs0yHQn8Q1R+6nHsrWM0
pPOMdp3VTT9Ipyuk2o1hidxQ0tlId2piH2rOzSys4joInTRBnUXDMYtctJ+OnF1EOfEDWXRDgE3Y
b0zYtbOmzKo1cawoddspu/DNNAVx3URGR1hVS5XJ+DiuBya1Tars0mWlWKGKuq9TX1cfqEzDjfFc
nQUTr4YD5pFk3tiuvxhI2lgty6Key5wUF3TM1dwfGT1IgR/uty1W+1Uj63c+7adTPHQm8DFPDxxm
cVst3JAUI1tIXhSzgpFsiWRpIo1sVsx67KEY1Nr3Az+Enalr2vcLO1RyjnjTL+ooTg4YaYr9vndy
HpmQBkkDF7wkVpql2/usk8s6ruGRUWTlXHo8uURhGEc6bXl1jlzXL1IyxKd11alD2Sn3sW4TuD3t
t3JI1arDtMQ20VFS0k+pTItZnTXl3CoRf6it6xd9I7Nl5CjIzga4UYYYxiRwo01cdlZncTGL0io7
63tE7waLMTHerM1EbHWcOnvQNs3V4BxaWBv2y4IoMKOVi9JZ33ilWkSUT4dGqbrVRcl4tvDHdljV
cVNe5D0dVr3F8oO1+XDRjJFEOsGiP+Ct1y9UkaiDGJKrgeBmAsPr6BRUvbK5jqnzltwb8vOozONj
Exdm0jEK6TkaezOvUKgqndcTejd2nK9NJcj+AEbgA85QcoXpUK0SzxOfvbjhnzPDHJ+FjcnmKWbF
LGfUy2aAsH/iccv3x7poPw5plh0j36pTKb1waeIxOekHDutIcHKZ5rlcyjBr1ncrapvsLM05rGgS
FYRr5GDZYRsPH5xM2Gmt0qJfICttdZyqWpTzXmak0zWcTjmKCGtVEPljeByKsj8VRRWv06mHh93i
wVwff7AsTtuAKTNcsDDDaQDwxR96PITHfU/JJ+n17iObvGnlSdhQaUvNQdqP7F1aqSnXacHMgT8w
9s5PSLmfZWYUAeV5td/YOD7rs5HO5FRW59Crw32dxrwMkBuJC1jfhcesm+IPrO5VqqOqij8gNbmP
PcrbfHm7saO0d1azeiz2o5TCbNAEOkKpQSuUhCVMrh0nfSteDdShnAMlcB9Ta5p1olx0nQp4nxzd
AM5mMHSOIgqLWBNag8GwiL2TLejGWAKn0Llp5aVN2mK/jjF7h4wbsY5SYqagz3PwkalrBt2X9fCl
r3waREyM+RwhMNVRFA0Xtk/k3KYT/JG5UsI/8XAhsw6ecqdHKYm3Wl0pWALwG+eoi0OxiHhSlYH1
O+8gSkGNIw7P6utQ6roMYYXLvI5hzrjOXVMEhHf5NEup7eVMFWlyWDVj4gXQDDXUK5nDHX2VUxI4
REmmuyIHM+emsJ8Rmwu7aKZhuMqJ56aAtZQcYmXZ0i+s8nRvwd0MXkc/yKptAxEDL9rabm8+uKGK
A2pcqE0HLVUBbb1pA8JN59w0pgTrRNsjwWkcNDHFie7irFnkU4o+T1XU7gs0lUQn1O9gNmHqn3qF
AuGqGMP0eDnxSGNPToFXVP47jmz/UaDee2+iJl1E2xKvNrb3qnU2+f7aUc8ctwmyYl5WtPlUF6Jk
ugtrfg6LGtoA9Umx6jtwwGfG+MM4L7yiPc0nn6wrZOsZGfr6rKhUfuZZqm58OvZfCpjB9RC76YQC
2/wEJ97QedTBpswAjA9mcM0qnoZk1ccEJUElkvBLCNrFtTKIHkx+5r8DaxuVs7GXOfjdkJJ1x6Pk
qExJA/ZkxPxdn0/RORwHSA7zsFFHDEzr574i3jpqZNLqIe7wMm/b7H0t8q7QYZqB7sZRuMw9lCzy
vEySgJVtVgUmzPuNpaV/XCTR8A4npfoywer62kJvwiHx8gkFTdqqTtuuiskiD3G9j3vXH48DR+s8
hFvDlpTvO9SCNy3I4K3VkDRBEoGVmZE2jwOrCn7R1s5yzVEPhIZP076d2LQfd7RepHXJZkkIJCYf
XLkQed7AFmrDrNNw4iHvgqRGdj8yBr1vbcV7DVPr94FtTGTmN5UJusSFp6yd/HXUddEyAcMdgW+j
o26ygXxlo6quBRvKjd+lcuG3tKyDYTDhx0Z4gwBmnBfZrPVMDVs74spo+D26UjKjH0U5unoGnta/
lqJmsa4bEqa6TJHdqDIRG5GX4XHmZeUJsBj/NE+Tar9HeDxvpRqJblFXrmkflx9IMqWH3M/6SkNb
m5CwfYX0FqmV7achHrNGF4kTVnu4qNiMAV+4sFbIszhFpFpQXnmbVppcaIPr+ks4FOnhmGE/6CrP
zr22tl/aePI+ZQPv5aKKpop+GSvp9gk1AH7pS+3VXa+nJErXQ+WBUZzQcNi5NP3iIQ+8QZV2WkXC
npVAjq5pCgtfdaE9CTnjK2A/6iik3hB0o0vXVQWWypYW60Zaf1kzlx+RMs8hVul9dFKJKO91VZVu
2bXA41gvgFgXniYiD7JhYjMjy+Q8KQp3UI6knBHTqCWlkUW67MdsVZEUATHK+1nSJc2qSus6wBKb
A+sNLoASpndS8zyeezHn+yzNaDCVPT3OM/DLYHrNYkS9XJOozlbp5OfzWlo6C4ccH0x5iT6BIpGl
tKjZ76O4XpmmwCtpsy+w3aPTsrGNHnCXr/sc3F8/jMVZB3zK6ozW9TJmYXOWxJ132id0eg+uo5qj
EWih9cv4osaMzISL3InjMdG26aezMBRJQMxAAmknuxxNhWY2H8PTsJHdISHZGBSQ+NV+QtMjWlqy
JBOLLuIpRnMfIrMN7J+I6lr4/TXuRTHpzNBmHYZZdJwo4s142nurbPKKeZd6zSoL8+aI9yafTX4x
XVfOEZidJxauHz9wzsgidAPEYVHnb0yN66+oINONl4zpuvQK/0PVTy4Qol4LsBO6YgPTEBPVVyUd
o0vJogz0NPHPpqGfVhwVhQQDk7v1GHrDYenF1VpM0mW6Bb0+7SZlymVEaPwVgwFIF1Yx9Tmr/SwP
fOKbkxTVsPmSUaVON7UXf0lSaYCEJlk7K+IOPDIte3DuHvfNzGRZdzM1U3ycsik5b8ZcnKVhkubg
yxkb9sfCo6thGNiZIon9HIZ8qDRzolzhLFIXXlf0V55tKoirBnsYoagTQdiZ6iRtYRPphlRlrEPa
sIvETNlxkU2MztNuaJdyGsDjeypcZaS2NFBJx4aFk5iMurVgZnXOShHqtMw7Oc9UhZV2rUpPwCc1
9TzOM5NqbMYUGIarygts7bDpKk7264RUkWZAar9g2hdu5hILkcYIEehxwsvwFALgZAO+z7dn1Th4
0dKLovJw7LMhiOyYnzdNEVd6zJFZghus3rWm8JfN5LqPkoxTqPFo6JENp8LXUH8hWJuwZfNWJN5m
iNtm0XayVdowz0u039hykXs2W/ceL1cJGBM+GxWtk0WEUm/dSxR/FWIUX0kqaRpAPS7c90NFToAM
oX3Oi3pls4qvc2ARn31io6MuKc2qaYt6gbMsHPUQqZhp2rTscwvplX1XVn08U5NRhyEQgiLIayxn
LkOQEEhdUR4PtB9OEw9JrCFTEl4SadN1ODbd9UB9nuswHBIwG6OC0Atbj9og8cL2CuieD/ZXRTTU
UR1OydwrJ/mpz5rE6kmk8Ub2E0YBxID9MnOELGrKMDhcjP0uSOuoiWc265qbRrT+ASyyapfdCIGk
rqOhOc37EkJjJhk4Wd/FmyYMzcz3DT7AqkQrT+Vy0nnj8sOIlPYTGVj0FWWNPCpkS9ala6KTqgGL
2xXYtgGpi0bOOI7IflWiotNV2MUyYBXxz5hvh8WInf1UeFP9rsym3OrB1K3RBcSSH32U+ZPunMFH
Jmlr8GQdwyFkv2OI84omF2vs1d5a+jxaVi2DyRtVXkTgcAnsDWqPOtYUZ5FDVbOAWKjI9dCOZsna
wn6gTEbLsY3NCrI2jfYinAfMoTSAnWlWCUnQJiVdUmuTePHhmExqptpSfUaDiI97XPerHOL0i55Y
fqHAO3gkPp3QuFBe177zqBAQLVuUXUU1J2sKXO/a9EXTB8p57TGDSR9KzM1x0xO6FNSkS+5Kc44T
I96FGLkjVxXtirFwmrV5FkktScKWI4E4RaeZ7Wrw5Co7TBBr5j7zw/dtzMbTDvjrppG8U1rWxitB
dXP/EGI6pDM31ocmxtEKZSQ54ibPZlUm2mU6tH6k/arv5knl0RmG3NKGNcas+9qMszHJhkXSMgXu
y3X7Tc/VnPZ18l5JVO0PXlvxuUyJOK8SVFwCyZsOWJqnB7jto6VlRC7ScSRBm0t6kPOqOuZe0i+k
j4dBe7HJ39Gwyw7ZULh5EhE8t7ieNnHYN+vIs9W8inkOjs6adQepu00bi/pDnmRiVVoWnqKm9Wep
qCrIl4zXwJjidWXr5KyYyLSgcVJvetJmK4yN/OiVgwgGN5Ub3oXjSYWzcu1IjNbjKJp34Df7edyW
1XtXNukyybIeKJ+LplRDQm78KqF+FelBNOYwB01ZtM2YHRY9lpu+t/V1i4tpFcIB1XOHZbwKB7D8
TFHLgjixw5yiul6MED6eiBrzZVm36n3uW7YCE+ktpxEjX9e2Kc5tWNO57Yk6HScZnUCKollIU3gr
H6N2kRjZc20LnCwLr+XzfOjjG8oHNxNDUywMHeXZyCBhgSvEKsgfWsjBtCP/7KpJgY9XxX42dmQV
QnLpBCIXO3PbhFRX1/6ct2BlEXbtgRjHELIXdXoFDFwFLJfu2CLljjPilTk4LYHYrI1RPEOhtYss
G8MEAkcWvy/j1JxR7tQ7YwYx6zvF3ufwZRzgH0YivpgC4Jdl6B/hNPSWzI7posCqmwO9SuZEFEAK
RNsfjFPUr9uyAB1H1M7QwJoDfxrRKcQOxbiNc4cralO3bmidvede7q24Kpu5gCTqR68u6XVcGYiq
TYjP8iJyW51MTquayE3CeqRDxdtF1FH6gTSqubZRjhchjuINA6ccBkgi78wr6goSSlWqgOPi9J1M
UbwUtjWVTqo83oRjqs7bkBgoyEOq/74ScZ83v8ujX1lg2CaK779K5fuv/zoub4rzxt3cNJvL8nbo
f649/hUedP/kbRXh0S8/FDX+omxx920uf3HxUU3j0WHCb5WhbaafQmH2r8sZ384i/qeWsb3/voxB
oEFi29WioNrAMdQz4NJ9GcOne9tzSRAfwheHCKhXQKnivowBLeRw7BjqCxJDrQIy7VC8/1bFoHAs
ABou4EkK6iOUyL9VxYDCzMMSBhOYwHsIZhKqJT71tyWOByWMHNTa9Sj6FFdF0i0GguUZ1Nx4vl+X
ooOO2e/Lco/8o4rJth7yoF4CdRygDgi+wIYITgQhUD19+LIpSpNsHGUdoLErZw2T3b7jKFvKkrWL
1vbx5djVkJeZukYzkc35MKHTn8sAa7ojghKwoBzMGeYwcSgdPhShVMi2wE87KHxwCQSi92Z56sXz
sSHZATgtsDTc4lPZiOasBQ/zzOt3lhtWAFJIgvkMvoOESZ/sLHeZOAgtsxAybeB/goQSt8ohYj+C
MU7/fKbQuP7DTCHGRgjaphTm2zMiD2eaQip7LKsGZlolXqO7hEpfd8K6TzV8a9E1F00hgCqqfHzm
xXj75EcwQ+0VYhHo1tq23sNyP34zjvshnYDABsOE5ZLHcRL08WDWRZXjwLoWL5Un4oMIilIzBOmh
44Ti6qLrBNt0CRfQOv+zXbdF9JE0oCe3hUSoE8Lhpd0dnkR4Sn1K+4D3qjs2UHeY520E6RPqxwFi
rl7//H1QfHz8Pop9mL+C8+lwCF3K7RZ4oFFpAU4yMsMQVE3kpdqYnpxj5jno1/zZtHZqj1xtXwPf
9AQGAPaRklv4H7ymZDlPirQaAukGcTPZLJ01k08PWW4N1X0yjWtvQDjowiqDXp2fvfoHHaLQVwR0
wKegwrCgO5s4DrnMBs8fApNx6Zk5hsRRCDn1QtnrTJQUbaLSC4vZyCEaWo0Q+MSzPC5t9cxG+2GH
gxycIDjbgeEwITSoPV6CCiIobCE5FDhns0XceBs7HRmL8gByXGzZgLFZ/Xzm+MdXQls8E0jAsSyC
oPj7+JU+Q8Y3MaSCgaDXVPujMKEWkZcQTVmUQpUpx64OvNZ4RvexE1nQJ+mYBDFJIR7mIYHaHmI5
TQ8yS4Cgx16bfkTAy8ZDz6+8JAghAXP2c6l/MDp022akCBzbuzvc91hoASlaAeoP+WtwRUsvzvNP
wLj6oIAYtHwGkx/2BpwQZODmFEO3e2Nn91vme0XuICMWQkZkNhZ5uzZsUomG1JYIoKo1rXo01sch
ncJNWXgdtPv/bG/uqAX0A8AXPwghYV+y7R4Fx/lQLSCJUOA+h5TnVBZm04aR/14NTbwRaTOeOOYl
yyyt2YlkTj2jFXjHu0GDqoANse1QRZQRIXY00q+IavFYWx3xLkvnfpchA2l7KLKVsR/3us8TlAW8
aEiqJfOzyymzkHXKatE8I8oO4LeLwMHJIQhRYJNu+yMeLkLEaw4RStRrAnzvswpDH8ogXg10trPP
WLtdY3//LqoY9334XqHtMZ6H76pHWmMI4CBlOPbtoRSR32gJLH9WTYKfkdAWuspkN6c1qhZysHju
y7Y4MkUpg0ma5+T5YeoC0VtWBYdUt190tNOSARrQDAMPTUDKiNVAt/siDPykggI0ZKlN98z0d+yB
gN4PODe29S/QaQn0accEoYxZbkOca5nWauOc2U+SvrgynZ9uqnxkn1PFXfSMju14mNslF1AoAzbF
4QAo3jFCpROpr1qvg3KJwOukHeShMta/+Lkm/bCSoElA0ygHMw8EddtI8xDYqA/7YYJ6ue6ivNJZ
CznlrmNiXsmhn//8VU9MCHSGbr+bDegoUuTxq5LJTANklUdd+Dkmc6bKqZyzKBoVfPfgz6zDDhfY
rpwCpYAvxKB4y4x2FGPKRT74YIl16Ym8OqkUH/GynyBruBk9KHpcYZMb8fe1UUGTkCQC+Qo45w7l
DNMpJDasRg1FShl4BPIJbCy9ORzBmp6xfrvbcTs/LKDtl0s4x438nVf5gnA/CrNRSxNn823b6Uc7
xZAC5XGmDQ/r1UA6sfz5oj5lAsADQ3DDBTRlAfF5DB93LFZQgIYJeumsIPENb9P9sHbvKoP3Ia+1
MVXyoSurQSO/g5J4XAD9ddUzYvy4iQScy4VjuVtuDbPfmXtpUCraKYEsJYQPxxAu5wfT0PbPvOVW
uR7QSdhC8B/jsH8EEGtofH882dKNTrooHvRYqQL8TNsbTCG7DTm/TWmH2ByJbnoXqSyGEKZ+r1Kg
IdoPu57N0swr5DMGCG8d2o48BJJtEFsyCl2pfGfxpdc2rmjAGPQTrxdEuXHeT7GAWgeKFrmK87no
ovCkskOtE9mKGXCTBlonoEi3aq0rAiXq4plt+AQUIJOCcgCcghYg1+M14mn7/zi7rt7KcWb5iwhI
pOKr0gnOObwIEzySKIqkMqVff0tzX8bHho39sIvF7ox3eEQ1m93VVXVIXShceQ7RebIMfn8xgTT3
38qa7U2AF4gD5QCfhoD35IWHrjPwzjFzhL7CiRxluntdYVYmA2Ze/muIb9cKemQYFf71BDu5VlYh
hVaji5bNJjHOOsq0No8Adz6o1otWud6uC6hoPl9uSs/N6tJqI88zf77+GKcp+e8VA1QN2diGAZZ3
8ik6QQZarCuOcj95v+exKA6hvU0nmiIcv8laHwL972KocxHtGBd/aFXbLlSimxwR2SEPD5g2WDo2
oPekrtZuZK+tvpglxfjds4qDQy0SD9SqDoFlpm+q7tNw+n8DI+AjYG/isa2TEB8pqztmoZAQaiiv
gLY4tx3v6MPXm3uaO/+uYgN1AXsUeXJzdfv3vhtmm3c2kTKq1+5uMAQ0yxqtRNvJPG3n7pfbjvnd
10tuEfrv2UXvAuk5Dq+HkhXn9+SKrb0mcFsPvK7KJ3mCGVsYoRPWe4Ciw06OXJ99vd7HEnVbENx2
5GgIR1CvvX/GKgA7MWyxIGH0RpnlpVODnWi/PFdkTXk/+FGz5ulkY+xT0m8u39PSHE8LDAyCFDQi
Ni6Kk+itWzqUDTIkJjgMeGRe35uy+UWa8tDnmJ0NNUryVQTXXz/zxzPzftWTYmmkVEnQ6koMgzmm
uiHtMahffBeD9amuk68X++SFupRuKQ8wz4Y7vN/fbgiGym/XMhqDsn0KjN0la2vA/AtbJw3Wnqdf
r/dhS5GRkJdsfFzKME7ZHv4fEAAggcLQoAY/0gNlFx2IzHBQSMoC8SYCK78tVEtSVa7/EVz62+ts
6iIkYAcJ8RRcalodEifEXN0FpRacqWE0P9ewt3nMFdE/m1yXd8NcI0f+1wdG7nMDx0EPvgXSyYkp
UKpNrg/iJjqfkCWLFqbZFWDSOFftgBIypQFd1bXrt5gpRiwvXPebT/AhnoC24AU7oHtvAAw9iWLB
Z2Mmq9VAKS0e0X6UT2DfBedl6IzfHNfPlkLXjmyE4+ICVHr/dqecCXAIt4cFj+yXrQ34tM6gHjS4
Xt8E0nbw32WiAM3LdlNj3zB5Pe3i2pXMtaFgOoEqpq9ai803Y43h8X/evAAXyuZj6uGfMDR9/0St
sXr4QYD/NYAOerQ0+EKRKzu1RrMDGt/XsfLhMAawWkMhuCEfAJ0/FMNaSTA3+iaag95+Kbiw91tJ
d0fVVP7MrUl883CfrkeB6Ps2/mLBSWwOS8uravr7cIWqI9bBFjkaNBjUCUfjcdtg/8tvnvHDe0Mr
Y1sb0rFpEHBLv9/QUdXDBDEENnRe3Ex2eX4AE356/nonPwQiVnEwkMBuMgYx6Ela8zvaGYwYZUQs
q3YTdDDOGuVL1Q1JAMBj/R8eytl0Ggh6D7DeSZRgkO1hFlrLCNAfHPsn7l1qFEXfrPLZfe9QnCo0
0VvzeXIXSg2ANSCNjKiq9SMognkCRLyL7Gbk96zyRvBCwMJ6+B+2EifMAUBlB05wkj7GIKhZvhQy
mgUrLDAai/IgBhMCHlqZ+OY6+vQRUSoGLhA5YN8nEenSitRgsuAEOKtdxQ7Jq5eyWWobBeOkgyjs
lVfGK9rE/r+ehS1iUKFDhgV4+q+PyL8X01BZVdsCoI4wHSBPTa3FfRW6QQ9QthtenQkDsex/2NgQ
wjx8WkzbTjGEFvRYoOVagpRAi4xVs07bwSkTTwj+zVIfyyg8nWt5KMA3MzSktPenzi5Vo5cRoQOi
YPcyWZOTUDLZyWSZLs07aUdG2v2B5AqX8mIeeF3NsAH4Csn4WJ7jM+Cl4mZAVQzw++Tkt5XDkMww
rp47EAu7sRURKoXiOLAi6SWYogQINNbPtTRZ4Jhlb1uF901l/lligGgfBYATYLxy2nwC8G4AYg5N
VKG735j3IHN4KDbqwKu+qR4/oAxbfY4gpiEqdNTLLnu/6SAEmropWRMBjrJBPugdlREyof2zexo5
rb+mYPOQqGlIL/cLWS35bDiGDq6jhmya+ua/wqx/PxESB95CiBL+FGv2q6mdCg80plWNGGyNps7G
1tRxbkDJ+Pp1f7bRsKgApAMkH33oScTlEHt4jDhNJHS1cU285o1j2rUvdd59N6X9cI9tGw3hlYP7
BO7XmC+/KyptMQe1WqwmCkHl0ZGdW126lDosAXkQzHbc1UerELrXpbHA1vDaauBpHeY0LcnCf2+u
T+To+4PziC8Jac+6hbIrlMXVtx3qFuLvipZtrIkyG3kGJgRw4n7/Qblphn7UIzo2MllxQ1l34UJI
cy14uyZ9Q57x0oo07MG8l6sFjYnde8kScJrJNphfvn5Dn8UnPCvh72phIuax05J4APW6LhawCSFY
Wa/GzmkfFyH9bGokg6Russ4qp1wyq3P50+ov6mK1Lgz47wz7u/vms3wSLvAu37y1thEkpmPvd4Yu
luztIkdywAl5sCyh9x4D68e3IStZ3Q4sLcqLBNf6cJDu7NQg/iwFJsUCpMrZ8TAYn3IA9YCQ2DyE
6dcf77NPB8IBtmkzykUt/f7TVW3Yejakd0hYE4OowmaHWbQ07YYp/yZVbyHwPkQQwCiegRuAgAj8
8/1SIhy8NgdDD+xla4zKeQJdk09H5ucgjVk0Ad38aaiB33/9hJ8sixaQevABDBzkx5P9byHpJGLG
ZTRC/zRGoWu8KmmdAUo20fbmFeRN10Ndmuun2We2/Gb57V4/eWqcXkwktqoQyrLthP/TFvLarcO6
brHBQTikbiWcuPfybsfGBlO/frTS3jR8b3VeEAuXiNuvn/6kKA02Ngn1YAuCf8ON/Pf6/Gf5uphy
t1GjinwZriJe3FCSLFgd811980kg4frzgPsiYaGQO8lUoY+oURTKoGLWK4C5GTE+PcsSBBaajIHV
Nd8c8pMn28Y9iCZmA4MC9utvtJx/N7YtwWvopEHbGwpXprq0RnPIIVzy/vtCoCqAvgF3Kea41knF
LVbt4wgr6Gqr0RquFWeijyd7saxvUsXHLUT7sMHYoOOg4j5tqIdCggijHYQKn1mipV2mrir1Ts5U
Hr4Oi49RuaFrFsXgHJwmlA3vN6/WJBybHlWTngaZQHKhow2zr6KhWkEHBRXliO/v8dISzO1d1Vjf
8lI+eVbMBlAMbzA5EuNJuHhdhUofZO2Ijyttk7GAZCgpp3GBVEG4KzBO0x+HwuqXeNZF/mTA172Y
ylFBaQUK8S3oOmYj1S8LpJxNc5Pn4Nd805V88hnRjfiY02DEgBRykhu7qfZs3gOFlGE5HupuHtM8
nPMbSOGKbyqqT96HC2sfFwNiDMqRJ9+/j2GaQH5WgFVt5kOVzus6q1HR7OulRoJo52ZHSKmjiXky
hRRvhd3oVxXsx+YEI7h/lt8+3j9ZIg/4YoYGT+pYrf08lNp/nO0GLMdh6XwdGRGQLu6aHCXG1wt/
PMRYGEgy8oVNcTvS9wvXzC09iO4RBlyXbia6nBeZzcCK+mahj7fAtlCIS8AC2wsl8slC6zx0s0Yf
6y++/EMH6G5kWJePEDnJWNiujCsQofeu5G7y9SN+tvIGegQYAqI7cE/un0l7fQ6aCuRjQ754UW0J
a79CdpBByWLvrMoCfRw0hIT4Locr9lev9dOlUTgiroC8wPru/UNPBadVv6DzqwIQZoUuzH7lvthP
ZFjjnsz8XnuGH5p5Ud9cO5+uDN26A9AAf9OTnDniW2JmY6GsIH6OMVDIAWhBFU/pq50v5pWWofxT
BTaE+tTFbOp/eGzUo+gEMONFOn3/2I3H6oJ6yC2sdb1sVbwZIhVAndyEkJvHyip4WoxVk4EGcf/1
0p8dJHcbgcGNAhe6fbJ0j0+l9LrVOH4DrXtpnIzLHHPJiI0yUA/DWBgdA4xS/jcZ5LOVAQWDwbqx
VekpFqpmKex2wUMPujbndFBLajBGuamZWmJGQsgPA2OlXz/uZ8d3I7/aMNXARXw6DYJMHFAUONHR
7I/eGe7/4lYPE9l/vcpnwQSgN8AXkyEZg2vx/n3Ouu0qT6OC43k/phOcBXbz5IegMfX1mWwLN2ut
yr017qQfvl7Z/viAOLr+BiHC+3YbJ5wsrThvKxo0UA/MQ7QyYu9pPvwM3ApzhdwOUluY166iZ7kz
g2nvAF6sebcXzFRxuUkgcdF+k08+/UiYfG40ZrQ2p0y7LoBvBXcBMwIAnMoYyKbnpj7HkPubGuFj
RMELBZ30BlmhYD8daAQWl8GkEVGGjcBShCgx3RwLvYCV7uD3IttTTRhN/QJ94tf7/tkzbvgmAHBg
jgDo3m+7ZKsiAUPiYjpvfpSoqr3EFTXvv9nLT5AbPOM/C52EFkTRAxSaAhDgYrG4VkP+KieI5Pkc
ca+e0j7n+VPPRRF1DbDtSFsoU2xTfFNp/I2j913CFl2o1TfCFCbbJ8WsDLWquMRBolO1X73WicES
PK8ZvS9ZCf2umHg8hdBnQQmx7yf1Ow/GZ9roCyExQhOB/VP3Hb6AlT7qcJUopDgB23UZ4nC03JSp
3I9oEy4xqEx9NK22nSzEo/GyTFeQk3+DWnw8r9vDBMBy0XBA7HVSTUAF6ciR4WFqsVAnAve7uIQp
SHXHIP9LQefGlN6OVF4s34TNRnTZrtN/dnKrIeDR725AMmAgMB/fh07YdYMuMe1K9eBfVb1P2xGc
M+4gXpUZUY9mIIlNYAYGpvCtOSa9moDKdiNZgF9NXQHGRDwLqoKdP3I2QTyX+7i8pd8qCHtrqMmf
l7Hoa2BLIBk5PshRCtKiZFpRrA0o23vSDfGsOstcUyCA7oMl4DlUww/GTNAr4w4CbBMHedGrMMF0
cOVlPK5M6TJ2+xGk1RgXi9IshqORbLc35UhW7sa5y+m19Jx+ikCdn1WmPXgSQLK4BhDAOcVsmax0
CpOSSvMDxxTybNEUTh6dR/hRtis7tu7gnUurgNCGCqjIMbG8dQWFt0A3qJZFU91UF6YJ11sqdQUT
l7Y6x9xOJmKew8uuC9tsldSCmRHYU0ErAVjjwjt2omW3wWz156IaxxR8FLnD975iAKlVfmgnq8lK
z0xxvuZw5RG0OzqaLnvT+OTQY3KbVgBqz8lQmGywWRdRHrpnLuYOmA6T2Xsj1IXiFeStKygJmmMx
Mg871qvUNqX90jOLX4CMFLwYM9cXq29MBlIseYBi2Z5jheH9nGDYpW/JRKp70/r2K5eDSCxQlFIC
mhAIK/1YQLU2WskaWPNFA+ZkGkAafTdPXvWTCAXQxsCPo8T0L6vWEP2tPwvI9wSHAcNgPVT5CrmC
TcQaTyuXoD03Sv3wWVscl2KOq/5s01v40LVNwxAtcOH5waChhOrHztddKAcWoT4tIUM/dssY1WoM
XtkygoXgW22RCLTdSdcRtVtZ0F0UfWgdJtupr2BC0D66JjBRrrvqHA2RHelqGC5HkOu7qBzs5g/R
Fn/0yqKosUY/nHFB9JJ4BMR7jwQmsYg3RAJEv4jVojkX8AyK4YDhpq5t6CvIovrCy0com+rcv1sE
ptthk4t9Zy1tMi8lyCYl5K5Qu61T4jcleLWKuHBnWJ2X1S7g9ORDIhnkYYdplV8mozHNBewu7Bha
AEQZ66YyI24RpHQOhiXmYBvu1ODebGLR1OKDlyhZDvsZY7VjGPJsLt101X3RR32wzkVqfGnceKxt
8yTlZkVlOKjeq5WnlQx8+BHZM/BReG2B89a2WWNgzRMNdjnpHRAg+zZfIEFdTH1tOxyIxfingQYL
LL10Wqtfqwj3kPnt+SjOJNfQjbb42mryG42cGxNM4/bwXAGXDy41sbMYqD4ptFyEtffEHR6UD31J
ZSD3672lO3oto5A7angIQHYKZ6cCRz58JKXEWwjqg3LmC05gdFPqOYWbRJua0IaIubWca543V/By
MbHumxRI1QbW9RhuYDVrdRPidM9QjD14FX2eQICMWkh8YjIQQIt5f6jFdA44u4vghvKKZPfgjE0J
i6ViAQHDAxu+rNmhRb04WKCkUCpvQo+/rY28qoKqyCoFGw+k9CICig9VHExI9ipci3iGgccOW30r
XbmjxGMZBix9vMjqJwYdOi7R5EcFZCcJ6Odg6LVhwpcGPIicOE+57SSY4NfHdeXDZnw0n+tpukZI
X/SMYsGOFnEOlkECi7EV59U+wnEAGD/SFgxtbofS3gXYb5hR+QxZA0Im4jZOls9ekU7eSqNq5iB+
N5v5RDh6YNgzAaX5EpYkagMbFjSBhKOIRSyQMe3fdVnD4qUNZLTYMhuLuswK7VTXcJgoEx70uFNl
7qKoE1zv8I0JaI0blneJzWR3CQ2wuW54i8IUA8v12kxFeNWSeoLzUlDzxA/eFlKehU14Zez8CnKy
Z+QRxDZmcRH0O7dzEewDHxMb0c4X0Ctc9yD3xy2oSLvBaA+KancHsVY0cme/5E5KrfqqCNlRu3mS
530ajn00lqDfFTA3iGxUKpFXKShDoNYv23WM177eYSpwD0uRl9Ezx9UpMTJw63N/CSBCBTxZjOt5
t5oH1vUXmuobKMRUUln44wQAgNYQmMk14gwOQmctFNITgFPYRJQp5PRXE4dfWJG/mTYvIwieOWB/
OJmAupmG03INqxw/wYCyihWps7lBAT3RposnWNFE5URTqcgF1NHPzdy8ihWHqRdRp9ob2GPAyU+O
MakZQgm9nBiW57BTe8mdSAgrsX3UZ7o0DyA04W0WLY8ab30rtKcSh4fppK23ycrjKRhUDJwpzqG+
KsblHMY99KItvTu7Es/KW+cEVnhTZMLqtm9gpDC3VRayai+6eo90H+V2uXd1fyQLA88vRCwHFsIR
4+UfvqzOF8LQZaEyiFar/GWVa0ohgYfVxs91tdhOQb+c1mN9GWrnYhx7OMyAJTQsO88udJh4I4G0
1RuYvrL6UP0SY1X8LrywOaNTRxNS0qcOtkExIqSLJH4iRuydD32QThM5rrpGS1+Z6VU4S5fWc9mD
eLxklYvT1dW7DgHCi+B2APi+H1fdJQWZ+6yDf0ESkm5Eg9w3cWgXZ389pFRQXNr4odpWOzbkV03N
miMKmNhT5Y6Hdao5RRgrhBgFlu0se1U3EJYAMcP1Iy7ngWahni66GbZqsoNQGMLb0r4UVnPtS69F
LVaIxLX6Lg6HvIjHnvX4ATZhMDS1icXLHQFvH1NxKOF7em0rTLRExS/LIuT46eoIn0RM+M7gEbfv
VXXMpUq1G+APBo2WQrIew/FkipZKHNewOHfqAOaG8BWIqKierAayoHYC5kmcrITqehKbvZqXzX6Y
hZ5AgSPcX4Xs4woXpb+yJ1n1yPMrIsd6sSG8F3P5wEjfA9ngKXe71J/WbMxlHMzLK1wJW3hnkZvF
87Km9+5DRXETwIjBr+i+oMWuV3m6OHXijHPmEOdS1jlCOW9/Qw//s3Dpo2sZH/dDVyWltiPwusBn
NcF1PvpPNlsvB+5OkVs5GRv6u3qG8rjHhhFEKisefLW8NBTUZyf2SX8diPB8xcgudm194IE+h1dS
HWEQ8NrX083slOk4OElhgqReWWQ4TE7okArNz1B7LVG3QJRYWcWdscQLIP0uMtabyunTtGDUrkT+
UizyerXXAyncOKfzTROy67IwsFGcTVzO9JXz4NIV6jXsA4EeGrYMhayu3S5/gyIFxddCXwObQ6RX
hknVkWsJe0FmdRt/FbqK1v6B39xJtJ3SvLjFnLS54yRwNDp32fqwlt0BVnQwkVTmUhUGEqf6ioy/
i3lCBNsX2kehB9Ebp9jqBYlizElacywB8aeOa9wpU9mlBQX4qZxr2aosbNx96OR/PNfaga43J9BP
QuBO6jeYg/xsQxxsaD4ehCWfinxZIq+hVxD9vbm0X2PedHuYESWhGpOgw47CeI1Edc/x4m0v7laM
GSWxSSTsamfmEaZb8O3oCWosx+GRcZ0jhSFEVjvWRceXMzgxBPuOhJdL3UChJs94M27bfEfWaccm
92hon2DqnroezC7bIEQ/MJ1hNPJm9W6OzFpmTqXuXGVdi6Jr9qGofsOepoRvjQPDoya8m/32qBi/
he/pH7bON/XqxEKXWUv0WY4iAR06BEU/wTdGpeXdqZm8FrY+GhT5udR7nJ1DV1bJ0lf7sSAAQMak
5jK1+57D08W/bawigY4/FovZgWySR07jgS3gHobZS1k7po7fvja5V0e+V98uLkuNsM/KyUndPLyc
Rben4FFo8Cmh5cSY1oEh3oosLvnQwWVmzqaxShRZnoJlWwlckciSCJbcixvVpe06H9wRpgHG+z20
eWqjwx70CLHAQ4iraxDWjbWyW2NCmlBZ+7tF6acQrFTcF93T4OE89Oux4Y3Ay1ExpIN3oDHV0DUO
N6C1XYwQ5kTQS5vInTyMNNmc+DZD5sAWQFcs1H3ZO7ct8yMrlzA9gRceCzD+hAvhEgJXKlAsdTsX
1l4S/gMMP4P7Wo9BMsLjswi7S2hID46s0iLoL5nxk2WpEpOPkLO94QCksBYAi9dEJW3POTxoHUhO
rYrvgkpnGJjcqKm+Jgq/X14YF1ZhTX3nNiJV8D8iBIBCqGG51EW6u/cK3LRsvTfOM5l/KPtOi3kH
CunjMASZQgE2Vmiiw0dXv1r9z57X2Dw3BrsH8eg8VOOhwUPC5SOqzEten1dGPLI1OMKOLvHbACar
LYxlLtV8SdR9WAaImAU+knNUTPDY1L+Q7naMrQcLrgmwjSVTsc9JfQXytIgaYp+j1onWOU+mzkqm
/s3hVuzXMG9ROmHsmkiUC5a4dJQXc++8tH6MGGOjZIwh7bwbZ3PZ23lat2PSwWjQgu6vhAdN0D7D
TSdlm2FMA3QrfCtAGpy9Pi30bdX55zPVV2R4zPNrsW6uk/llJeAoKh9VCXVLAz+UAmiGU2XGXRLh
dIkgFG0BbDmVAEf+hfX1BYYoUQBHW2nfOLiWawt1ZNMc+uKwDCPqA3IGkWRWjL9WXKH1it5ErDhx
05kFZ7sxzDOT17sFvxbAIdeERVaCGhCge4OXZwqc4cjZjTNkBHwcVkwJs28VOdgcDkYvAsq+IFQw
WymzBQ1Oi8zvZTYqalL8bhaduOuUEeeg9KUtLpz6CEY/VMxOIhgMbMJWJSEjsQlep82zzcqjpe5B
l7MzXTwUzhWhwa0cnoZml8Ovq+6yRb906CP7MgDs4ASHxcI9MDqmjcr+l+fdNOhte5fsRgMjrlZd
wp8oc4sy9ar2yKdLC9yslqH1afyzzvHPCdz0IhhRJaMa7v0ljBfvKS941PWYnrxM43CZi/6xD35C
Uw6Yo0ornrNoKcejRNqH5WtaNw9huxxyr7pxpXO3FFaWc/lkU1Q8YZtCPpzOBQx1YEbnBWM8DuTo
bKT0RUXSHeMSVp6OqPcbHbeG/Up7WMmQwnUsW+fl4EJgFS10Sg29n3qoKYv7YH5bmEwb5067zyu8
S1h9rbzrYjyuwZqENQGk6F2QaufBpLOHpqHTSKFqxvuQm1YT8iTAT26ZsUAfVTvvMGxGgxIcfbc7
o3gJedkUSeXcucH0ME741M2MYWmRFuKnbK78Ef7TeXXOEMx1y27IvC8xs4xa/eZR4DGMZ/BShli8
S8JuhWvQfAZXyftej8e5bbJ26s+V8OMGAwtY72CM9htFvw2qs7kGzfzH5Lk8BqhxXdn6h7DUbdca
9PhAobXWESVExOHCb6vA/YFcsJ8FaWI7H24csFO7haHar+Au1CvUpHX1p1wUEjgF6gHJ1r2y8cNW
3k7JwrwLmnv7IIDnNsPb8AW5KCWJa+sCoNO+BxQv0R20jbruwCVy0OiNng/nx8vWpLPtp7WBIBx3
Wdy57t4ezSVonply7QfeVbhh/J1TWbhtpnSQPFaCH6tKn8O3pgCKMiXSmxJXv9TyOi+q+1FOP00+
xz2sdkLLRJ7uU1yv6Jj/MLMi5zzD4QfFG081nGgT8B7PxhxFLgJydlAzdwdHNxcipOfD4t7WwZzB
FRH9ihdGVmvGGJZmkAy89LZ3Vq4VCmvwFIWHi2D8Q2F4V5I34q23JBSpwA1vLybNZ3QWM0vhKrND
hxYJh59rmG8ygsarvbfr3xzJohvCzMb/sYDMLUf3dujMkRAalcGvFu5lbK0uwvnam2AGJBLdGEBT
NlSsN36DutcZ8dZpMCY51ykssLIRUzwucU+4zNmZwcCu2z9KGtwbvzuiAL9z2WMNG7C2Lo7+FCbG
KlMnvFvROFNpp57cM7zRVU+pj6RGFHz+pvYRSFMmJANP+qFy8aP20F47bDwbGwq4NEya3PlRePTe
awEg2ahD625POGYfrKjP/Cq8QG2xZ1Q/uxbqUlYmIGJe0eK+g+1hGJaHZmIg7IeR46ZACqM5nGPt
58ihmOTDhwqD59Sr2wy0gkjKX1S7OxJgy2EJi2QSD/5dZ6m0tzFOowep1G9bpizfw7QyGfOfvBI+
tnHYh7N9wLeOpQJGmm4FJ1/S7SHYjSS0uoOXJz4Zk8Y9B91CAMSfUSvKvULoe/zJGUeEzhCNyDfO
+kpy2CvOzbnUw3ntlbDdAU7hAUBw4R5lR20FLzcL/mHsMax2FS/gcrsv8YtgIkZr4UYrmp+e/oZY
N7KQqxiafrTdx5zKZyjHgBIsz1DK7IrgAdpbSNesXzBJPra03Nw8wX57tFrk0HU9awlkicYcRlk/
K5xvAGnwsWDj3jYBEjpF11tJ7xmUlUv4eJ3XLRA0A3ujvC8PBnLTtAsXO+lHetsu/Z+y5ZAeWvUl
BtUi4miOMTn+DTuxR+boW+jC74ocT7r485XGUNqz/VvGmssAJqpE27d1P+HWMA9jmTXTkIX+ZWGN
d6N363hDUsgr6j8L3CFd/+LCQx0K8ASeU4eiwLXGQvTidRI6Z+F62UMrOJTkwjJL4vbObirhYN2I
/dL9GfMwaT0Ckm4VuxBdAZaEORQSzy81rWkzq9THfzowTZ1xGQQkKp2fZU7hFPwyTvPeC+Aaw5MV
t1mF1En8PwP2skbnAM6rh0vXK9skqNvYkjCPLdix7pCy2j0GAuj+x2Powbm97W4LfuVO5Y8c7nL1
ZiNIEDWa72G/GtFubPYe7LIuwb4FagQwCjkqNNcI4oNe18QN4YI672HMnZj1pYIPI4eL17Q+hTDq
g7HZDg3+wWvDvVc8+7AbXMR4xkuYWI9tBEFfvAT+jtc/IVDFvITGvPT3DTpvYjQGn665a8r1frXr
4wRaJePHksprB2IRt7wnuX3medcVFGsdfCXzq9DgHkO5hHlwXCxZ0Q57zpFULAFPT5Gs87gPONBY
dkNRO9cUlGF50Zs7vyAotH/knRf5kPM202PZFnE33VXo1RU2tqqOjAOmqG8QzlG1BpFYLMjkkKva
p4YOcRecuwNLxhHtip845V6Q/Ua6lwqd//Im2L0DlCevzBlwi2ig+AO6Nwkjfm/9I5XZAdA9l2vz
Y3DhUdP4CXdAVR2KVDQs1jUDjyDsDsZy9xO7luK68e9noXZyApQJY3TMEPrwUroPrgKkoYDm5zuf
hK+zr2GqbqcrwHDdwaazRRMLfKlxz4LpkTbt5TIB2gpE0jQ5IF8wIny1t+i8I/0C/+z5ssJ4uaqG
I5kwReF8BEI7Z0Mb3OZzD3MDXCPwG9/l+KYA6dUH8GLvxODuKWyXa4/c5p7aNRTT6LKfL7pG3s4N
xD58Li2IpspdZ/XIdTbs41yghaud/h9H57HcOK6F4SdiFXPYilSWnPOG5fbYYE4AwfD099PdTs/0
2BIJnPNHw4SEItD9jN3sUHRNyeU9+jGC7/yaDVOZ6Eb8lH1PUpN4L1T/hPOFJDd/axvRtrPFYZnF
aTatb90FDytozKHOwhevYpmMzIqY7zzjBi+XnDBn76/SA4hdG6ofbU762IXMyIXOVFwW4oTIYz/X
LOeRMXaYUIZhHxry3nKYqW2A6SnvBCngYNLD0D/5eLI2KspX9JQZ69/oVgxl3sGds8NK/joJq2ip
beJHsbG+aEUGtp6i186dwFeatY+jvtrNdb+Xw/BRW/49kY4HKf37lmT+eM34Rgh5Lg6GX/5rwhzC
oOF/QLrgrq1ycrKENIGxfWsHJce9l3P6TpeQBH57tb0YsIBNPj2mtyeyhBtjvGzu7GWe4rqA9hqm
5bsq7c8uCgDvIpnfW+XaJ9qyL32w7PrROa6tULtbslmiixp9vbK7oxVl+W509BfBqZQTtJ46k9D+
H0tbGMuO77aFcoqjVEJk93dpMD+ZQ+A9ZmZzQuz3HHkFc6834fvyDPZDaGimiIHIoLwqsGyEhB2T
zQc45ngQJk7tEybVpFkrN8TyWs+BuTSvQ9SVETq5aXxzU+DE15JPmofctgm0nUWJpK1T0Y2tKM6M
ElP0MnhzoDDAKxOuZwC09oR5nAjd+xd5KakJdZh1ByMrPLILa9e4rOPY1Q9AvWv+L5+dIfxpjXYo
dq7ySyAF3onL7Enn2oc8VsvQRlfTn1B1m/ATmVLmh0Tim9gqZDFlrdhCsWTUi9wyRUc3PeR60DQ1
eOmTP+Zpu5FpNeMjJOGyzB1oLppFNlU9yUcjs3zSIlde3Trg5K9nvhCQ5ou5Yr6yi5qGgmJ0gT2d
vtghHq2TcBqfRrbaYy5YFqOmch6IISXy3wRx2xqW3cer3wXxUmmDJaCcfqeoL+JuGhiVgygusD2f
fTCeyzpwDlQpvMRYLfm2Gipv2tV2qI7ASg2i7VqfIZuxxtdh9UKPCpuyCYiHEw64mADSx8KazWBr
EGWyJmEwZ5cpcyIOfKS0jHb8bUtb+LcujqY8OtEMV6KF+eh2Wm7d0u6fjXRq7nl+7cTUDv0oqQfd
R9AnuIgLv9Na9bSfSK4E9W1IHPcDeShTf9i2a5ReopSeGtfP2OPCtC7ihcT29+X2iE4Vq7Rb+mlM
3mTxEFW3c24mwqK0Mfo3jqFPXR/0yKiqgkVfWMty7iyZ3dXlOpqbIaNogXGO48btLQpNAAS3dZdl
+9Q2CYb3HZhW1P7yVdDKcoqIJk1uQpbtQiQMI9UMALGYBDpPZnhYM1VfhrGx9q7W3iYkUxlaKVLQ
WH50agxAXeJ1uFBCGaQbA46COG3XuQqb0IdFRBa0ZDNvaesItosY6/NU3lYS8OZdtzbl1tFMwMTt
B2+eV38ROh1s1DjofeXZxg06tF48Tw+xTbr0MS91+WYrciWSrCEuD0ILEmcd2nprNLp6chEI/+WB
bqj/kYLCla7dmd1Ux3YPZKkKpS9LO3LRK2E9V3WDotTRdTfsyTSYuGZHu6+s96WBB8RFGBKN9LpK
616VjXfi4ybdNzJE6Xc3iWRZwpdlnUNtiJ3NtJJ0JNhibHIA5zsBZFhl1dmpHFN9R6aBPO81Q3gg
xo1HYsPAkGHUunrvm9p0vzEPrbPcue6qVH8U3rJWEEdB079Ta0FYelcYQ/CyRoPPf4gxT1WMO3wR
+j0Iasf7c23lzbdEfcOCxQtXFS4n7D5h+Vgqw45ORTQRIjsgfm92S8D9eBkHo7qxQzlafOLWydM2
wqQrUS7AqBG/U31aHUanX+Eisv3XGiKY/1vJEmNNcNpogXbyUTQyBqeOprZl23WlS9Fkt47DVct1
SPvE8mamtc0SKmN9yFu3jk6W309UmnhRO3fvZtn5IqWawbI9QB6XNgweomEq2m7TN24EtgcEl9af
JSp2gA8Onmz8NQKoMzb1zJTmfzxsASgx2hJ+pE0X5Kr/pH+ANgXf1XN0NNzCHd5TygWiYxUIO/0L
ePSX+6VN5+XD8VzpnAq/TVUsVSBwxBNP7B1Eoweft7HLczxjZWO+tRGc3dl3WS62OCdDtZEL6fQ7
qA7eGsecgvbTk70tn6pAzx2DAMHMZPkhlEcv5gfiQLSW5d7Jvh+cZOqJ2NoStZw66FBCEextsRif
CyKbT+mGAduLZ/Zpvi3sVWZQ4Znr4jGthRXV5jEkuQT4ULl0hk37tDNCRgi6Xsrxj1+597dkjgQQ
cwR9/I3mOOrfYY6MIo9XLfTwWaM0YJh058CswR7SVeWvhjlqsllALfg6zK7zP8KIAx+YLs/X/qjU
bDKCF763Oi+t02b/ydCe+/PcuPMT/r/RoZ+E8qn7yB/selu34OCgfo5jDEvc4cSog02TL7dQc1sK
DaULYtzJRLQibT8pWOFY7YGgeVSBZliGN23XmdUGP3NLrxP+LIsNXATLOW2FHTzTeOLVZFJo8xez
9qKe8HHRzqT6yKEloYSb+1uwiRHZUFR9SxkGksx0I6kgm4lBSaucJc3WRtyJ0XJ2biAZvgdtL8U5
XDqr58MZW6P/19Vhk+9ak0yds9F79OYM8zrYf71ugzlxhtT03iJhrumPM5T6GgxwI/oWqugEsDiC
322/rHkO5kUATMOU4ZZtlvR51Rm/pB6F4ZtvzrNg0jVA9v+1qlvp9Jj0mt5lph6zS8VLlR0sUYzE
Jqy5vSTjSnT498qfGh9BU3B8bqpVpwOpfmbtxRYJnv0fRSNR+Yyoa80PoY/CFmEb8sl8QHBUdQ1w
2VSZ472sPIa/rA2K/H3s4II/xBzM3j5NlRNcQnTK+sVrFwp7spJY9VuhRdF3X1Y+BfHUEDNEJYLq
qbzgK/mvsjIp9vy1dLItU1kUiZuC2KypOf+4ZZTdDJjWRyOHiD4oO7MPc5VN7jEawvBMd4SkT6JK
h00ueiRRhaQE4KFKW9wsadqEdxns6B0HJaLWtrc/ohx+mkyhgc65Umdveh7U3hfMqlU4eu12kgs5
WpbsAYCqjAD6OBxbF+mazsM7BGuMM1FqngPTQtXmLmVe3xP23/0rZOh80CYAH2HIIPjtrHDcNbyK
j17hlk+Ua7VfWYlhbTAGANsy1CXzimZXxjUsYVFMN72zZr3II95poPllDOfnzowMl30kTCVKC1iA
eETfQqg8pWW0ouVC/tjkUUw4otqZ/qc6dXYITG1KVBZ51/djTjBiWYWPvur0+qKqoUWPmTW/yNRz
lSjtFh6K9naVqI8s51TPMrsnx66/zyxj2Bpp+uGK8ZPx660LZB9LScJ+03dEbLv4CqxpuohV7i1/
fPPqFc0fEVlMJZHc1soJ49oz3s0Zks0X/nseBeNlaJZ6J2xEdq0OHiqUyuyTM7VAvvqu5dBQ9rQG
r6mnhh8gZ8EXWU3b3G+/oZPvaboRGyOa1ocgaLMz+ZPrnnuwuXipM3yxVmSM+v0prVwrlkVHC0VB
5d6s+5WOEZqARGpZb70a5GHoJuOh4B4wY7MwJ5pAytQiG1rz8VX4BIslyxnkDTgyrY+Ba1WPHijd
v8Wop7e+X+r+yTFLdzt5qbaOoeKtiinLqq/oCBD21DyPqGznPnpaDNs5KX90xtjysXZu0LfIhPIM
+Y6YRG1oRPzNVesnq+ygcfQ67vnx/3TTGbsiilag9BZcFQn+jVGTu6Zr7FjywR5nyl8S6lQuGZCW
Xw+YHXvWI8MClFpIKiOLDN7BkWgRLS814rYL61gtOtpaqfvuDQNMO42A18D0EGBzjVIXA3YxOf2b
3QNuUuK1ngc7FU+qX/PbHKg3je1cVWWfzahiRSFhL+5qp47nzHc3XR89rlZ/YahBH5AGnGDRvL6N
Y4gWpFj6OEutXTsOIgnmYCI/FBtY6rK+WTOf+GhnD+uae7xonosobrh3h5LMdP/mAr/JNOYKvSma
Oh+pW9Bj1w29pBsD+6xH74FB5NuomI8EbCOPZb3GCEvxCJYd01/AKK/R1248b2XDMC0+1YLBzZl8
MpqLkICERpx67ZxGCuQ2viybeKAIioD7GnwalQYv9sYKy4BSKtM8ze3q77yOlilq92ZuHTADUtMa
VvuyjSde0ztCZgPo3DKLay4gZJWPM55BPiNeXqO8ne6wRUdT5eXOn4kpwOV7hpzMYnu1Uq6/et1i
lYsSDD0fkVLglQyu2zBs2rjK+p8JzoCc9flilO6LKwMJTSzfRn91YmlmXoxWeN7i4KFXh5DIhJtG
JaXo1D6nPfBMiK2xRxAwvQbuzQpgKHeLSOLc6YmJoyHYrS85QzPZxQPXcdz1E70xlD5h2W/34+Ad
+gzSY27RDhZ1+SCyHGZSjQmdVogHdMH3bGhnu/rW1yDJiUQXD2vV8AFjaV3j0q2qI7i6hUyAohRL
MJLUZbVHxgFrkOsLZWoQXyDXMLHDxU0lDGPpOUeeKiOuasajMivebY2mwb1d1WJ9yeayS9xKndva
eA5sOPSOSkwH8Btq/IBLlDarIHtA4PU6uqAT69Q9pa37kTG731QKNoVnvX4UbY/wzan1QxFRd1CN
tpOYg3Ur6pnjKWreOWwJ+s85oPMSqyTdex1OUAgVUyhxFIsNVc0/I0ZEdHGely7ICXtRfeOFq6X8
HS3Tp+DMpCWJhMokU8FPao/39LB8orv96Lr+cxiHe3sI7/JsvAe/IGrfmzeKDE6/MW69YdZ9HTRQ
h2GzED8agg6Nb9aQPmWD6eyC1bq39AJelsv5r50wRjteDu4412bBX8OUQoJvWZnsTrI4uoMN4GH7
1JMZVX2ca/DZTesV4hq4FKMiROaxCAnRGpXj7RZVmFtFuAg4g8yfwMckvIJTnQtCLR+AGvSTiUz5
rYnk+jq4rn7C3eDsdKSbaxdGat/ikbrM2s4CSPMWDRSslhdum6nol0ezk7yU/mRRUBrR5oc+LHil
awMcKlxwn7Mf+qpNqI2xgIboM8zj3pRX6Tl74ZjmZtUlkgTLVXfl3BtvyvQXOhhMmfBB/gjTg/wL
BvZIcgSPmqULhd+0npTZL3GZs362gDtbauLyxPdG0ghuEih/ybOYBDXIQhV2GzZv+xBF4jyn7Qd5
AiV9skhla2pit5QB9kfW4W47mv5wpuoQGrfMkhw9yy6nkNd1hrvSm93EU+twYwmWhwB73TY1rGkH
pnMQawfCa6ljngr0HyAGRdggPGaX2C9NYG4ap1YHVNw2W1D9DSO13o2j4FyjPaxqV03nUBgdF3DS
k0lQ7lWWfCx8qhZRZFkJkSS9VzHgvWgK6FLbpg60HO9AJxF1GwXvnR4QPIjs0V3nZh8Jt7oFAvIX
+hdEf2za2IjjuZ/Q0xO3iCR9dpKGr+u3GiWg+Do/r5EzgusFA9oVdzjSt4rcRNEPcQM9W7pK0SF2
BfdceccIDuI0sXp50bJJp+7gzSSMpOpYmnrFHhB+SaV/OrnA7DIw71FkoAPKxK/Ks1v25rG7NYFU
w84xaB4jNfF+rWFivB5feMBRDxSPhAf0m4XHnMVWTbfTEy2Tt07kGFGRMTjlE/UgJ85oijHsn0J2
75UG1K7k+jBiAo87b2QJ6NvPoO5cmtG8X2vOy+0SuD9UQcGIjL0ZZzMHtDdSvnqrUdSQTPomIEmn
F5Fm0ZZ1hyQCb7AmhCPZu0ddWyxu+TKbrqneOs96tsIa9VgZoVZclkugy/dykgcaONBSj+bPZJZb
usA0erpevPkpBzQijiLxRAQwoaqDmqszGQjGydQcDNlNojK5FU01BbwJdt9HrtizEhOtXqW64EA9
NQ5TbrN0CBMGqDdbpqcqB8YKwy+e6FgH1dWmaXiZw3vqxN6sZXoYq/lguxDdS2Z9O9UCgD+VkEl4
mXYEwWRJ0FGBUBRzhaa5IGZwonGrbilW5nUqYpJEefIbVE25RccVmw6gnZ9Rmlmh3PACFbzOgbB6
6OfUPTFXE/McIRUYh/7a02qyCbI2x7CMJDSzg0sdWPs5M/Jk6ByDJZ6fpCzLN5BJ1GihhGepVxdd
yk0Nih8oXrm3raJmbVrPgEsdsuTlnlbCv9y+aRFbxJa4CnTsTyxPabfQKSr82J6sR7L7nK1XWUl/
a9Ma3Pl7EDSBkSqIs8gaf9OIqkJyRchDSPX30qivsoassVHux0Kxig69/Vhp51FUwz5LMYGZU/Sc
mwVYhhf+Yr9DmRKoKs7RH8TjOBV8p4qxJZcfM6tkLgkfyVwnEfBEx35IZ65G+vegsY3NKG2kl1W/
1UHn7aaopoRwVKfQQE/tpNa6NTHtnFVnQcNW7h8WeERoof1KC4/DbweLljV/jV3srcK7djDq2CuA
M1ORHcYlO7GH3nezuJeCQUiCqxfB9BVm6dPAurhd+/y/hjEdYLM5Dqv+tNcq3ax9VHPE0ZJsDeKR
NsP/QqO5kzq4uLb1N5MlQuqy8Y2+7sg5iFzAc3dVAbycldGWjOsgHhcc0pj1RT/8EyF6eE0yZ7s6
w1Ow0qUURj9OlkcxLDyJ4637TiLTg1OV1znS4ixz9ZnnsyDmxfooAMqgSFjk/Xb9xEqh+VTCQ4pu
/lEv07wbMaBTHIM/vs4vE7vEI2Yf5xqy/oL2erHtz2fVNgu2CSh0AfoXiWpDBuWOaOf9MJJtxdHE
59I4/5l2u8WSbOwz4EsrhmB0z9Vs/lcE8lOsDVLJrn5ZRfbQOsuH2WCzMM0BYs1Qjwb/XmyO+b6w
q2MwF2e1NmdC0GSMD8B8EHV0bAxlw+/lqLQ0M0c3RaDFmnJRE9Rrq3vEOmVXnAoKmNzWspOqxp9L
LN1Tlt7KA+3wNy2nZ1b2PUfjfWoZMz6H+Y+ApVspie0cpAcGx+/jTwgYuKu2Tql/uYbvGligbVQx
G06UdztUoVWu8UT795hUbfMYqEbFVY+AVpIoqtOv4JY+NvJAMlm2nKDT0dIoQI2+OPgkjsP9tIdV
DPT5eHUY90ZqJ/Wqfun+EYk191/KmLbY9t5wgqEbs++pTntjzrkGvf+P8FD24alst4OBTAWQzKDN
iUQYt8/2Kq3hXTs8rfBEeFWgunWYNdu8VxRKSZrAMlVcS9M5ecJGQDT9WLPzIRqW5lSm8AL8LChv
ilgAtt7ErRTNspVzcAJg6VYlATAQsnmkKuUCjtjZ5UuRuY86tR7ttJObzk1txKg8vsHiofUonE3G
YHZTQdeNlx+zIlRwx5w+bs3aJ9Rb5gYH2Dg0bqI6kmLzGhnt2RjcQ6CQAgz20UvTpKxDRt/M2w9d
iaqtDrka2sSmuu0Qrv4ntMJHtEgaAApeyey45ADs2NGohTNWurRZLhGwPId+kSWwTSIZaLRm6z3k
rQ05HdHMyygQtw5ChRExhBq8y+x7NzvJAn5Y/LSt5W/oGDg2A4VpBOGaR1wE+3KcppgrpriGlfHr
+iNenVG+AOn0m5nsqtTwzxIpqu4dLILo6Bw6sqrpwiuw9RxzO/j/0qx7tFWXRGr+qZz+bISKV86+
k3b9pAF2I6X3nb1+5JHYAo1t52aFJpfLczMaiVNxqhX2+OXZaRYHU36a3DGJatfcs1A/EnK3B5Xa
922BhCKNIVO3RmlvVoSeVFyjKg0RhARE/XG0OvmpWn4jShTQr2E54+p9acP5w6LQLNaz96y8cS9N
cmVyerfW91EuV1ob70iYpJcWHQjlUlgU5j+cJVgb4aBjUayvTbG8L6H97HUIBzzpnV1y4/ZT2zwt
PEUxdRqHlv4ABeKHe8O79/MAVqy+SoFqIswwBin3K2yCf57yPqji8mPP5WHBe7glEfdgO6jYWoBh
QGOzPqi8Pg41QLgahp3d+X+LVfNKy1MN/VW45qFZg00/6Newag7F5J4B1K+Qvjyk9V0e0eit/D3l
QCXSWv/UZ8ScWpaB6k2EsWc0D9boNttUoN6I8uk+WtKzsppjkXoX52boRBKDrMgfvjwkXsgwT40A
4q/mO+A5ibpH7gqeWEMhj2my9omm1bfO0Q+ppQQlEjfnUkq4Hf3Gm9EpKAuekfq1jC3hq4dsoLPv
glUfqhD9UUsD+c1InFObTAffZTD1Mc3xaPYhpHrw6KgiySNjO87igcG55qMMH7Nu3Bs2bdYhqkcy
HuiPngkuMhrvzZhv7rEcVwEe8ZiO9bs5ouBwTncAuNSGUsgYrwQdJxz896XAaWlGNdBH8RNIHqqb
pARFYCSR1jPppbIiQtqi71r/RyvvFxFUF8et3wxTP3krlc06DIzEEu1xDaZnh04zecv5cusPo+wT
0Pwt9idmdJVBClps1JbjHGoaj4buZsXS28V3keVgczDD9MHpMUGuVB+WtX+n0+l7jaYXsFw24vrc
2fUJcuc0KFyWS/hnssVtbIpJN5K663HRd4q0tLipgzszMLe+43Nsii/Ddv9mrZ59DEMbR/vvoJVe
7Jj535pzRNIxCt9tL1Ui0BWSU663rXTOg0TXPXjByVFev60d99jP9q4Lyt2yenCTZYxT7ZCZeAtc
/Sm89Ei9Nn3LS1L3AIZeAHQNahEu6KOG+dvsnJM9pzHPxy431j+rlgmb/sViohhKO5ly517Y7A+T
r3c616fCXP5gFL0NLdRXEjEgfdAGin/TTUdWt+hcFRW19fS02M/EJ767pslYHSY+hsib3NxG1+/J
1YvllH51vQlZNZ3peN7ZBO5yjsoXAocewemgDovx5K4VJargOdMMKJUK5MGwIEGMgAJpXIqKK51G
mei0PgJ//SvScjsM5FJGbfHs2ikmCDntgnR9iLT1NmVUjTRrdxCz8Z9VNHQKiOYpMtNLSO1jonrx
6pVsgPVS7VTWJf7qM8hp/xou6/fiew+UHZaI8hpkXbx9HQqkzTyt6NssCzCicU+BpY+oCtlTmr3d
qI2DsEjbVQ3OBzRBzThIecNI3yeMhk/EvicZ0gGdTxzm3jVb7e9OWP9Ei6Y0Ujsxq9sTvM99NLVq
IA5rNN19CSklQ2sbzhEULO973d5XPuGjvJyXIKiooRUyUYX+ybr6CV/qXYE1DvtAf5ztNCnaIJGz
fGvt+ki9w8ALmpmIx3pyYNV8mMf+39DSjyh654DbykSVhWPVlnfm2FxC/NWOetKSFgCx2sfMX85R
4T0aNUXk6Gn6CI60CO898THXxHKn3bnGhuHcflHf3RG1dZa1e2j7EBOc8Uy62InmyQOBble80NnG
xwLcaffJDswkcweG3tA4Mg73MX5uhcUORY5Vm+VOIgxW65uCDLXq9ByKztlOdfWXl+GLb2LTbDBt
JIEulp0dYgVlLWjiln7bwut+SbcpN2hp4Hoa5jcf0gX0dojnAvTQTpdn3M7YvvEL5E2Jz8mFS+jT
8jfswrs1gi9ZA/TrnDFVaT1OaUT/Yvc7BsWn05Qn02p4B+FdnRDHYP9ujkRN9/qhHyko4xdCiD7l
9mcxSqgLTe5/pettEOI4xh0PW3jzjSENZh1AKVYY67NhyQdJGyVaWIQEY/pnTsjE5p4IZJSg2KGj
0Hvlxd/W2XsnzH1lh4fc5WkK2abyaQ8iGWPyRO1ZWTQrKQAzFtm6+Gc7aM06O5FOiLnOnyAmUg+z
otkkYnJV4jRTdifXgLiSGXwWgYEPacnCZrmah9ZK53udYeaJfMUc1gQtbcU5vcI4Vs/9opx96FPs
2ROh/ig7nJUYmH+08Dtklo2IrR6AsDKpRQ3wVpLDTZg8dbxFYqLvuZr2UCHrAn1KWyifTCAYqMWW
9qu/ymhPDHr0dJIyOP2bu4lAE3+vm/V3KKw4AM0Q9R62+DjA+xAwPmKYQDGBVZHz2wo6Rg265Av7
tLRUjvSQ3iB5YObXTBGs0YoxlrN9QAp27PBWlCUDUFMhlEoHufeqbhdZ6o42oA1G4E2G39DT7dYL
Fh5Y86EhvSLlfU/r7nozw/tOkIyM2k44Ppj/Xz/1VWXgri6hF2WTlHiWmnKOA2uSiVFURzRBm8JB
tyTUd2em+0l3v5WHQxOfTW37G6PKX5qJdVBlxcUr5EfU+LSsRpj5nE1KxkbQYo3B+eGIk1D5WaCm
Dlm4jB89mRy6bkyZ75UP65LX9qFzMciyGqCzP4Rkzeeh814L9yey+mtT9FuwD8Z8vy0SUJzyp5na
kR53VEzDLLelHe0KClPdeeD7shI/8HcstnE11Eh088sMB4P56bERD/xUu2aGv1gm988orCMSqVip
8eoiZUwFP5iRvvUCSg24J5BlMuHl9eZ9WYEfAf5EfvpWGD4Sxtd2emmnn6hACB+AE8rqoQQYghYi
d3n+KH0dj82vzIMX0fuUlAT31qxe/ULt0nX6FUrvHBTkns63esRwDFf+Nac5ZCy2EmAGfbMi5E9+
2+xHqz44qiK2BmVqY5UMdTzE3fiZi2tDHezIzSLn8cdv1RVjaFIJZgWIbDT8rRevjbkP0HPdulzW
kIUiCk7wJMexpE46fOX3TtpyedIYc2+BDsv4PQbLVvEg92N+DofuLmjrcyvY0Or8uVnFNRrnk5qc
MzGDl3ZdrhhlIydjVATqBsVU5XJ2A/NSi5avc3JOTHz3psi3cxgmZgfVkc3P+F2xtRWnLuK+NPQ9
tcjkPHhX9DoWytLgOrtA3cZ6TtfwXyX8jSAgMcKnaeBilbP5IjPrnFp/5lod7dU/j8zVHSBguRDy
0RNksZEdR2Cgv3gJfiPPYAgtdgxI99VyHP0HuMznzK6vaS+vBRlmNNY+YLOAYT5FACch7QfLjWBM
7X0OR7BEoHBT58DWGvshkA/O4LzaAXvSDSgNp+Bfo/Kfrkrxvnl+AxrQHGvPupRj/a8KuxcOpmSu
RsrnBQbSW8ONRWZluJW5+X0jSse0OltF9rzkC+YnIFt/qj78tnq3y9CKEURdqxQFqTKeo5yo3pwv
Zll33cgNRtDj7sarIFaSGyYSpI3iTHACBiX/Di6V3aPdW1AlZdmeW6LVva5MQjkC1sEj0WopMWDz
9Tzw+Fyqefmr/MqF5cKR0JtvDZE+gTX8CVQQG9q/yVbIvmwGnbwanyfweboVDkqgIp2C9SX1uLcy
mw4sP33vb3CeJ1+IcIXmw8Ddy0OONguBhr3vPJIRawx3OXg8OpmnURqPTj8/UIWwLVzrMYi+tLvi
bW9jU3lvfh7e7OVoYUq2BsfjdMUKSBAqf5hEbP1qUoksMANMMntjmTnW+EXq4Skdy++uQJndPU6m
w7tRnSwQFEm6rzksiZEO2w7BfY1dv4Z19dNp53fZ2UGoPYansbBYX/r0bu5RaGl5CJzmtSyc04IZ
Ysm5VKJxZ6BHTVfcbqRBOPDBg/fap9P9EBgdAgUVbnRq7iBIe8v4D4dMDCyCUyz/nV33YS6mi9m/
a3L8RSn4EvMHU1YnLJIHNso7w1wPq67vNPawaHFwIVNEh8CCpQO5DAQPS0NUkb8kGH6psN5oCexc
Vj+aNDVg8f44wiGMjvxhzDvVLvNF390MIO67Y+n9YCsE9cajaa/HPmvefDWTZIKFDv2u0WxntE12
HzwGw3zAz4UE7IhBx+OkFJwnJA8M699a1eS2rLtBzduuobFpZZitzu38xkVx4pL4SwkasTtjE5qv
eRihF0UjuLBDYEWL+ug15OJicU6KaKEburDfylnvs8Y6FI46+mO5M2QZWzO3BHx2yPRh4XiiUy3L
vaTU4aML/DG7sPDDd9GtSZ5GPNHhlfnl6Ml0I1K9dev8m1ls40ojdlDbughqO0CznkmwbIykmcut
11m7DMm0iXTXWljzupnYcTN6VYb5izJkX9UMyP7/KDqP5caVJYh+UUcADb8lQU9KFGUoaYOQG3hv
G18/B7t3403MSCTQXZWVeQpC6wp8+0lm3jYKkc7r8Yqr7dxZiDoWJpsWIkZhmCxfN/wmdgifE/wu
Z3EuTe/eYa7to5JgiP07lYTr+9lHnj4kgiUkxELRkdl0MlvHNGXO2GibyLuK0Xw3Ysy/bk/Ik+iJ
I7aObNYKBEQZeltmHT4JMFTiP7oC7u9ip7fGv6EPTg2SpxCvLoQRX1bj1czV0cQeUSK1FdhDVzhG
H0ZnOHd29dQk5ibq0nNSYrsojd9lFAJo8Tqa+n3Siz1Q1Z0sjd3c9gzrgWpBirKn9pCNHlnBYpNg
rZ6t8MjyuWMbfAVT+sAFx5gPIEVVUDRaT56uY8EuNvzad8OMb4iWH7AUm1XoIKSRfkHwNzcZ7X89
5VsnbME4vyoCeZMF38CacWCMCfkEc8PKz5OsY0AZEmPaYFJwNCHuOvA72EtTrHThbDIU7lnW+eky
Cc0Zx8SJ8TaxZWXFEJjhMY9d8FEVRLb7x8Xf1BDoUZJX2H6B/YTXSpNrzMUbD6FA5rvCanYeFWmP
1uYH7kUyFWi7i6EuafpVt/+0ulgb7j8D/pHJuWQE5Zec6IHGVvdnPTkSqvuMRu8ASJv5VzI+5q3x
Xgqbkg5HAyBeQkXqXCbu2rFPuZBbq732BDNM7Rf80UObmZtBOf9KMg9sToQrwygNckXRdOfR/DYT
cvbptElgMqggWBnRv75SWKQ7ZqH/6OEI7DY/cUKYNXDONnx30XZ+3tYIYNEloxh38X3T9keFQeUL
4op81hlU4x6NFygjR16XtseA9sp1ml2aHAI2y2No4ADnxbLkSbXvXZP7oiGVBxjrhbEey+Li6WHI
jG+74Vqe+/KBMvgjxHCtOAo4EUi8uiYVrF33X5nVXE2xJC7rteU6EDSCb7vAq2ZFNWWRXa77oV97
Fm6/jI9ai/J12CekFvunqUtfc/ijfbOo1SlkCOwuegxBqo3uNf80i6UfVV6dQz7QUWLBJtaOoQVJ
g8OscVyizbcw+K7iDy6mtbkM8CyXmb+Jx4mzpZ/5ueZe7aw8Wj5UdZ9i/TNCeV+xGuLPqjUss86C
xSD0HoVUU131VWgE66W81lb9Eevup9W/IVtrG6mCXZBo29yK7ohun5H7OBXpv06p1yLftdzrJCyA
p3xAJNtKGqEqfgYO9qGNxdnTWz8o9a8u9n7boOIUO7Godt1kwZ/QjH0BcstyGrnTOvBENhietccS
P58kOzdbDjUiPYcB1Vgh1AOJs/jmTir4bJZHMs271zg2XFyEzAlxjCnkYRlv3Mwtn7pK5D5TDeWz
azLCoiM18pate7Iq1zzIqoPIAX1q06XGCVdTIHkVIl5fiIv7ggChX5sdDA2H3h63OFwJA9BH6nQk
6bM6PCnNqrH3d/V60g2yJMJU2HbdL/zwX7NKGeF41acj+fJyfVG0ZXnL6zLdBo76Gi2dmJ/HIFBM
ZJmLyTFXsQpf+9rmv0TP6k9ZX+bJ7ne1iQLaJh2MMWM6Rb3oD5bA/YPCwBaGBebU1aB8Ue2uo87Y
2+mzbB0WzCdsCsrBircYB/hrcgZZ+B8fB+Xe3CF2UFFzg0qs3gSSsGHU6/EqUYXcudF8thEOOWhJ
5/blsBta+wvjfUvBCRDbCdmFYGKda50QabD4dqQNvUDnNzCBrhJwzpk3rWSoX2XqPQ0W2rVl79OK
EVcyEaHubKbqbv/sFv2+0vgn0FTZrbC13cafuuIAzunLRSdxkEOSNrgKweRULXmf3jh7Tb/MrcRL
Rj05147P+LtFIOq+8TAyQxrWUSZRdchUmcUDfzUmdj7TMDDiVV9Z5FO6+TudeGGaOZo2c05rO+rA
UyI3Z9g3NQQCtasp3QNfzy9YKpvkpTgUdvY0goEaHPWETFZsGgfIlWER+8fkgbiaVltLZmenRBdj
qvkyYm600uket+gNCc7D9WRmuOTc/pDHs8cgtqIe9OzvZpjta56XyF5BU7ItwwnXIGX8meMoBhLG
orGTq1G0tlH7Cy+ZdB8t9Ho2sxe9S//Y33pJspZoYnfrpfasueWvOavlFkIWY9cE4bGh+rENgXG+
iA7ECvyqMT8Dl/SFaZF/9xKGVHFt4hHO//TY1rEJElJoSwqDskBRNrESFo1NTpEQh+3NBxkp/APs
zjlMcf1Y2dEFT/vvbOrySFf6zef6A05aY6Uc0WtdXrHJfS7aVrlUJSxIQX5q1lENmEE3Cd4qRwdc
yahjbNxgBdp0WI/RGK2jZPzUu/nekkOb5vkrXZLfddBva2nCCQqCh7JMLzLmmKOJiVdDHgMJ6ucU
U2W4hZXY4UGAYVjpU7KVCfgJnVN5bfJqrZKu/OoC+Tzzche82HyLQKg6ycsYQa8+9AZa8Ihjn1Eg
3rfChMAx2dpfjmF9o1rCLtyVb17VOitsZLgEE0Ay9LubTqJcp1DVdUUADV/9X1zgsqlHpwbPRsbL
qSFp5fgrAJ/v23z6QwAY900ryWElwxP7W/YMuumO0oPAnAhSbfTbReI0M4E2jy0EwsyRuddXZrqb
iv9BtA/nyjhRfZqCOUWmLpGTk3jXgZMEg0blvYz0R6mfLaBL/lwMI4eCJN5L4+wkHLhGKrYMd7bR
oHE7Z9YpscJuF6jqpZyyL9cj15pX+i4DqLxKJurLIXwwaho4mMurESbKOtRzWr502NpB8Dor+7Er
7J+i97ikSj/LiuvQVJ91h/WxFEwhoY/7cUKLI+VzhaMMgE5h+mNrQS+OAoF/vzzVefCA+/7cTPKU
NPreMHsHZfmD7dPaNlP2M8i518HFd4Hz51ao/ifto0fVs1gjcS5JgsKT43anbNmbkX5tYqQQKbNd
XPWPnW5+tnl4n8fhTa/lHVmfMlQzTgxKt1onkJi9X4nZ9hCN7eQricobJ3q/n12s8Nm8MyLtj4nW
KrEWniOBbaLORDetlSrDmjg/zMGpDQEDJNQ1HJaB2R/aik0f2AU/aMIMQkbk/myj/qpSZk9awjnJ
UOxhGvNbkizV4Yz7VJPw+ZKGhyOxmscidfOtxwAyloXmpw43jsBgoLnJQ0ontnJyMNSyi3FiWyZr
FovxHbBOsiI++SFDEvczBA+ra/MVS2LIDzmDsw2bOl+r0qg3TTQeeE7NNQP651q6+B7QUi3iQpt0
4AEsA8Ur3RHtIXsdqvDKQXRsE/nttul5SkkCgCACfpR5wyaoi2AbVfieNYl3R06nmF00ulv9mzW0
eeVQp4LnxLQOr+UAG/bS8v8PLWOP1jgEla32YmC7kWPB9jJqsKfLMG1OYFnVCbK6KLqTAmLpx1b7
ONrd0YAFNfPG48XZgcCIGUAOp9yw8w3cMsI6ScOeA6bilnBvSSl/oc6zoYrtkOjWgjI0WKQnRgX7
zuaOLgfOWZV2HE4F8B9013jTW84tijhnAEfsE49nsmXiE2D4wTJFbTgNm6j1Plph3R0YNkEcXAgv
7Z1Ye/Ly+GgJhgylyJjmsq9oRWt3gxR/GiGVrgZFo1rZmZ91JUQGiaJTIwaRL8IkFX/W2C9mGm4R
ht/aAGVokpxYqNv4MOWBKpxB7NTHz50LVSRzivciRxQlm7bp+dXzxaOr+gGtJkOGpTtMbEWkXQ3J
li1bxjoK227fepA8ieg051Ab6MArjDmDg0/MGgPnijfc2TdBdfYc80lKU9/qhf3qJa5GPBpo2tzZ
0AglcZYyBlM5FLXmd7mZYP6mt3e0uYJsEvzzehg91OZr3LbpNtGRgAl4YmusFyACImhlcdKMjeAk
625NNdI8h28JKk6V2J8Va0RXJhsSWAmxNTErrI0svxRZ+oaPiq9m4flHAC/EsdfpjgxsAhFnPjbw
WXX7zhEvsyuvg2O+schsZTH2d2ftXcGtSssYgrB0LpqCo94V27FJN/PQ+ypnP4edLO71ZdenAdix
LqvXFjxe1RCDtCLts6vGA9vIDkbtvNej+mBfigZCpWcoL8zXPAVEaiZS38fsI8CNEi6wWMVIRDeG
jTtKqCVedR5gP9uhU6+apvxg1vAwoA2vQsZ88P605zSiQKxs63Uu2+eWqsAs2oNwYHq0837pPZMy
fhGReCCq/RpF9iXwBO19dzIj4yybR0chQNHlLFyBtV6VJ10AgBisHZnSeVUh2q5bqEYA+rZmM13s
gtBcnE9fYfnsJc0rWO49g9xjn823omzpdKBrpGxdswWCL2pc3iFbUmb1kfPKM9WsR5yokuQZcldw
nS317rbFSGjQ+mfVcGhDejANzZWxBAzlxKbDN9c82uEJj2O9mLRfhyx8VGlwihgT9oBYgFevuJR8
p5ev0P1/UxVtAy1/6JARuv4r7dTFhBGVpO4dReixyzxcq4xcunbf918MgFdxpVHH0S2a8znIymEh
RH6XCLm+kOIRnQ67bHLH9rHOik/lwLtS+qvF2D3WxnNZd8fGIdgD+2tV9Jg5sFYTDjuXrfYdaNhk
XC5h0+he+tKGogynESRBOFKQeu0/ROhmsA4YLFeBZ22l0/rljP1sypyT4DCtSDHj4XoIh+ykxvic
e8UuAlHelARdtcYE4BLkb0HV3w1hHzPsNdEg7qD0YGxajyMFC3Kuy7vqUh7kPZalooX02DSRH5ga
d3+vrF1n0c4W3S4yEASa5B7gcmDfyTHyOh/BBB22Woug2s2jC4Pwk1VvN/Jle7Kln8FiOcImf0jQ
ABxwv56YXkwcfmbxpSGm6RUmYgw6rT7Dz7ANQg64mPNwnw08KSrkz4++iZlczCGaSPHulFePGzcM
Q980QSR0PyXRVErgCiP7HN+HzvxCoEEYnrpvqoZnYqQ+GOQdKb1b67ib0nGudeb8Er6A6KGO1SD+
KFs3fYCqpru3EYjg0Hfb3Pb4wgvfCqZ1zjFMiHfe2LN5sJEPaS2pm7A6hek/mRLRVjHeUmSMOR2P
DuvVlmbwtaaP4i7f6vaw093kGJhEthxxNTEOZ2yPpurBs6k9D4WxKMKcEIAmdJZxbBP0CHhnFssC
gvHcmRSbpXIvHRP9odSeIHUSajVTxsbz2eGkZ3ae+nXCE88PsRsyUCKlATNwphCb2/Gzq+2dKWYq
RTG/kwhBqZV70YgzAeinESNESICMYayKfJCee4zEJ+V0a5U093DCPKblNB/DP4N6YG1P2AfqOt9H
VXDRMZMRETuVXnlqPBCtQd7Ri+uWw9yiT9gQDcA4zVmX5UhnbwX63jVIHLM1r4PG2631JluLiQwa
oxBgXA1Pc0G4tJICbFFxmiBT+lJ172HZ3KOs58iZqHBYJ7wTGdeinffnSCaHmsqcZe9onBD1XK5l
x8DprqMzwmlON2jrbzmLi1a2Y61HD8pDniq5ySIpT3StL5ZuksnHf8bNQ6ApXUek+9fejHm+HD7N
oryOjsLL3ax6Vz5gU21XsgC1F9XNUxV7nyr3pvWQBC+xDUWnohXwoku1cMkJu+85vl8Rpf3AYQe7
o47tYN4oG2jeBceqWHn5+FCCAiRF5+gQZzFfjmI8mXjG6NX9knnZWIFCtr8tyCJVDgME/8tMdVdi
60tBZLjPWv4KA4K3zCW035yKhmaf8aWGwytK74RvACMhaANiA2VU0i3lWrkf5vbk2t2zhxtuWS+O
lq2aK9JOAiUoomMD0zVRT6HF2h63rZeXNwRPVldjAVVRcioihQ+TrwjFgGxgZd0DAf+2BA/W6Q6k
rOiVYnWtd8aGRVgfOrUuzktONsMjuTPUQh2wHu5ijO6r3I5IylggdKLOewpJmNipuFdJfoOYPFJo
yidW74B6sH+UHh+GhnmbAxKWQfdIKYb7IxrtbOe6zaav+oXRyNxl0ndjKuJ17vwBNuf04pQxuU2r
ND32BdWC/GQ2uWmbBHXwF6a+zwWzDjLtPNUw89jVyx6RhaftXAIrQb5uxOMMqmjl4U/xg2gqfU32
d8sxHuced07gmFev8mjEbUF1lgRHiwFzj13X73R364015+9MV2g/azJ6Zr0wo82mhSpiAy5UWkWF
Npnf9sTNjCfZBwXCgz1rVMJmE1MrljfNNXBk6z8NKr3hjhtCqUxHiS1NRM+bmnx2aj5U7N3YicC9
ZaoIN5Si1yhzd1qP9YqxwW9YEz8Dpv/SiNSFvtCkbG2KoNKk2uM4xE+BZT1gwt8lUUz1gA8Mda3d
mSk1Td/Rt8UV3JduQBjJ1Wspvb9KlfQCiE4tXqMyYoIbWvxkJWwvjOpWSJgYLF1pPdnItusyRTtx
zB7bRfRCTuwnyrJtA0Gsq8xnmTuvHk3GShoR3KdmD6D20VkGtrSYnM7Zhyf0F+UY373mPigxUVoG
p5lUGaoIKfeRkIZdsVMhQNXuLMjBiWTl1ziM17i3XhjzMTyISAvk9p89PRC8AB/ckNuonAiROUje
7cl6qkvjEsTJgdylX9i4DJkTmcOIbZ+fQdPvQ6zvMw7qsFuGGm1D48aHIymWg5YDzxKbzDW32miD
NYAJpNTMuYQTpfDnXH+pZuIGTtDuyORT3wd+ZNFOABbWxuYDJ8jEo/Whm8Habd09c09zJyWC0RCG
52jWuRBDJG2GMfeCqzDWI6B86pgFOeq9vDlmyQOk0fQ01C6TO1/A7oNhtR9bszv3NU4rj10CJRPx
rJ/+Gt7lYk7wVekat6d2bw2uArSHd2tmxYXsxAO9pB9oAut81q0notdKu+WjXCNwlIuPaS3GwR+5
1BJ8wkE0XNzYOJujt8cJ4esmxCPpXANT8GbbHM0p03Nk92FAs8FeGKN+x+gCNBb6PsBzFpX91jVu
EYb/cIAQIiW1bOAYb8RxH5HJkjNpsvLktd6vNRl70vRHMoBkD4OUyAQOPPvHqNVuCuCRD4lxGOuE
kiC9wkP5w/jBNS+C98HEKUkkZV53cXPvg/Y2B+91zHwjme5hNt70Jim2jgSUwcbpa9JOGxnis0sN
6mam4KOmnexmytHTUhAypbs24YjKHKc6WQI/UMXsq5nklOY9NXOxISizmUyH726MN7kantm4HvtV
0TBPMlndYrT5P8Pub22oB7s6mKgkMMMSxcqxTGPLR+aqcR3PNjWrfQtV/aPF3AbodHTpXmSvcF5v
LaM4h277HUocZZ5brtvQyWlD+P0ZfXtD91H3egYvUm5o3PearrMeCIdjleefRMAoFmvqSZ7QJ9Tv
G5/EGlbKsV+qD4O5mdvtHd07LS7csZBb08at4lkb6RWfAnus1vWHsa3PXhd/oZod4rJBEWHYxeKe
yDfEuFNt9QDX+sDGP0QD64b9Ul9rBICZwAtti/bwV2PFYKdPSQVb7XpD35v4JwtGnaJh6Ft6kw5P
pP3qp0Mhya3oMy9tyDKTcITrMxxsq7xnKlrwIHjpFdtRUgb+iMb4U0AKJ06zrWt3r1VbMyReK3/0
AL8gv5G1RxRy16KxoFlBfVWjwL8AsbI3n6cRr3iXP4QB3LSkeWHSh7cOUC/JWj3InoZJPc2G9YzT
diec9OCEKP14qXueFS9TZzVSmFmx8UecF8Pw+NgHNKSc9NuER1VrcAYuFV5i9d5aKm5dvnESFJYo
qVajjVbMXAYsaHGbQcA8T/iB2IOAJG6TbHRJmc/1F3u38jULIhYecMsFVxV8cgypJdUtKJeVx+CU
qQDotZzjPC7aP4tzmTGE/JA6hIw2uHld+Er/tu9m63GOjIsgrQQ4X3DDU2oJsjprvRjem6UxxXFz
twscQMSsPuIBmUXPniuPb9IumeE4wwoTGbXKH6tOt20SWrs4JPk0iXWQE0cyhHMvFUtRgN19t2W3
GePRz4KAu3eIWVshSnLv2HfACG7GCVjYQNo3qrFnRd+5xGaYCKj7TAE77mLd0daho1PzVRvHSFie
yhhEzR3jaVx/VucBCG6YgqVctlqVnMeQoFCVqHOmss1sBnRl3MBNypc8ygtIh4MJIEZG7OKJU5CP
QZ2eOoFTUJmUhga7U9DF3K+alFBvDicsRhXukR4cfbQ4vYuCrbVAld3Res4H76ZXHMNhhCWYZQTi
ymYSjzqhOQOfOlvk/8qxOfYGkQKtxnnzi5a9FhoKd6p/0qjjyxLEeMAv3ybZ/RRN2RAqBjVhheLd
neznvBopfVpro4ZsS+IX61yBgT2xdx5F54rcOY3U4PySAH4t5+At19sfFaCJobAcZf/TGAjBZhrt
Zib0ARlJOWCziGOblRpy/FcUH2ImmOC6zwUdCMsQd/lsnYzxOXe4p3Tc40NMS8x26jN/4BZ01PDY
Vq62Nn72mftG7hNHEfCRnRVPPIex9p6k+uMwORe3Hf5FLMDhlHbLoxVYL5Vb/UwagfRqGX8ZfLph
AGohik75SNDS9vYuzUafkFtsmM2UnbGNCvmWadUfKdtjajxYxPwL7wQw6L1AV5Cd8xvE4qHgQ26m
6Wgn5n2qOLWb9BBIvgAHiQjEaRtqVydEhxD5JR4ZuFLGzm7rA0rmAUTgihtfm19tBuuabuzMDvle
nFT0WPPb6TgeE2ooln5ijt6DPlqOPHKQztrAipmUNT/6QwaCUjF6LDGl5rhi52xPXIdI2bRtiduP
0XBg9bMftnRp+JoHnSNrrjdSy168xSTDIafTuc0k4zJEZVbNQpbueCCbbt2H5pOGhF9kyQa/1hh+
DUtwq3yVlCcN1nWU5lvNBpUOiCIPzJs2Jcd5MRKKfJfa+PCNKTz38ZeVMBnmtapZU4D22ldi70w5
N567K63iYs7mxTV/CWPwzSerjHCrMuhgnGLVOG8JswPbwjYX/rqztwZZ9aIy+4tRvBtmi5cejCQ7
V/ZD62y7hpS52yHJyW+m0H4ydbsUlUMLv4sFau6NfpQz5u5eBtQnxQ1YCmefxhZCTUprEuxSg+e9
oK7S5JfNLcPiHX60iMQhgwxUpTf4FZeiqLYq+lJtubUcZztBpV1s3hjdoQ7kmxbdLzeZZDrewiNd
TWjh7iDXsifaW+dHwYAia5pDzZi/XCi+oYW+JA4D+7YaJLbePSe41nX8fZ2HWgKxa2TYzgwPxwq9
AbVRVXwXBv6GkDQmglEYbHHjEUYNd43oj1L7sAoMArOxKuEmxQbeyPZDGGfgpnz9MACGF0UQZuAw
JEBO+XkoFZhYEqLw8UBpczpzxbd6u6sBboJTfejLt1yQmWZTtR9F57YxcdYav7Xi2uNaqXIEeUHD
zSBXPcv+nI3PxbjXyLV5437uD8lU+5YAYlEEqDlcO062S4Z0U4Y/LvpECnbEmm8stdhqgr5hoaXb
RxgkD65ZbG3MCl4UfrpaeFaF8c8EQa480M1CL9a97P2wD+GU6i9WXqIiNx4bFxwcT/3wyzK4VYgf
SRuyDeviONc7tc1rhPtJksxtWI1AExqSDqyO8ErOLBG/WrmigUoJlJa/TaMe2+kiIO1YQ3CStthM
sVhLmGMxM9xJNbuWu9ccn+kXEuPbnSJGW/sJba4aTaowfTOCtKPHhjVDPTvWxDERuXNebIa586ID
tayuqPoDciTjD7Y64pOUc3UGYdmZ4yoNgTMK3XeJG5VzTlnh7Ofuq/MQPi3vMI5PcQfMDVdTSjid
ggl9fa63Om+R2+bnloio+RBG4Pxqeny9c54IXLMT4bGrj4P2InkX9dg3xZYDB5X+KwnBHOv3pjyI
iP0749NIeRFep/a1SB86U7IxYZlb/GBgWlWMg1x9Ey5DA9fc6B0GN+stYTpDItKasr0cGdOzpxFm
jB/35mpylqaTXRJlt21DczNDipW4yHP88RqYs5ABBnAiXpcfc4AilpJUXnDSkWJnuXYzC3YcOGfN
2dIlLbB6Pfqem3tFQxTOSHXUkFPEp5tAwiK4JrBa1QeXC8LAwz8a20X/1PNPzHVZfa7UV4GNuiLi
NYf/3M+gIukZPxR0p0jBLq5FnUsQYgDsoLUFm8LeONNnrEHYfmS6Yk9bptMoZwTpdmOzg+MY1hdn
IYbDA0vAlUE1tGkSrWqbuy9t9mI3/oD/2G5h5cYc+e3ZCv9Mcn8G68ja2R8EFhjvwZXzpguno4Uj
Rphk5NPiWHJTdLnH1oIGzXHaNGzmaQyPc4IUD5nE0CDiwzAWQXNTR9z11J/s6aOIO7C8xgt+bYt1
eemD9Izd5Ip1jobhMr9W1uLyZaffnJ9N78A7h/BM+L9GCCQbIO27F0Filekel++xjcE92+lfmbB2
rWz+emEBHtTwAEx1h4eP/Hie67dFs2anR0QzFkVwGubx2wzh2JeASVkXRoZ4IdJnyasnMSBZTnJl
ng9SAIoNGI2YGEg5OXtWyvk5cgFln2/E9G7ulm1okXrqghG28otZ4cojiDAUq1k+Z1AqGy3ZAKwm
9A9ksrePUWustaa7OlSSTCHupUVRwEy0iOJDrj26GijHl866hsMFVWolaYvFzKqa+XNiItWb4pKW
H4NOEgJrIKGs3IrvreJsr2C12dXJGp5FIjYuNkiAg34XO0cbSyO4Mtomf7TeNYIEGFHAGK1ymjS0
FrPc5/Y7JHAnIIzc+AVKZ1F+dOLe4hfR43bjiBkzDfFBsL0hC6i05S3jvgifq+jN0t41+9QED8MY
olc+KPDNHam9iimYn0Dt09WRetV2mN+hDps/LME8LCMO0JgM8F7ySjEUSA/t4G1lyrvLBpyc2KvF
Ep7MfOnnnendStYeGTSjJXk7SYB7MH/0eiL7+mAmoIF27LG5ePPHSKAVC9IGcJgfQ6/uacARPAvr
QeF0jF8d95Dpz275DsHUYpv7COTRdvdJ8GzzAFrJYda32HWQITB1uPo76zDRLvCXMFc9LvbDxeM7
hvthAoTLBqzX2HuwGagTZvH6zJ/6LbKblWwN/LwGI8+YLG93C9i7ZGEk9bJzVLNTYtOyKYYndCQ+
G4zOlvjRueJCBRmx3NWrDNoCW/XQ7KytnqibV/YCxDOUMdvg8nJD9x0ZYWSTAu8PcmQQk1zGlkuw
1nudjeFJg4apD4h0ojv2TXqsR/Iq1WOZl/Ttz0zqj5DzrzkMm6jU1lM8r2H5IChUq4j5p556nzmG
TIcKGOojAr7jm+rCIBDers5+BL6HFlRm3GwtNvchFRjNWw2vqj20rMyaxXU0z2H9MraPE2nIbFdk
xdaV2U8c8aCKrjxNgkgWpD8mu2sD72WQGTvwuJ+K/TesT7O3qZbuCvz1DrZ5b8CsmOjnLk//uaQk
Wmt8orA7CnbbNKTXueaZRun7gjnZiDoeZuemGo9DyxIVgTC3LCs2VQeGuCYuNa35ew6d9mu6mq/F
NkQsiqBK/c6GdhuK4W1244vezjtbIKgNNaduaXyHDklgOF9zbq1MAdmaMTsRFTDBAeeLwzqcMZix
pyWSGN1fKKprrzY6MkX3MTHrtb1VLMEAsGKRQYo6ZDVZktegol5SfqfqR2Oa4MA9Lc0y/Jp9oJIN
+3tYDLmf8/GLBYjYTvA8t8VGOMMxZR9B2OV3V1PrUWcL5T5pB47XcdUU/bVNYFXztl4A/qGk5RrK
n+a3uD0ZmL7nAr+/Ye16DYCq+TdUp5kq28kv8yx3NqKOq85CrzZD/RjCjBkFS7DINjC7HhINK2v7
kBFuYmtBIKHGHkWwLWkKU2WccbLux+qRmDwnCmumOsxRM/aA2BqfcZL7A1ui6g4pLtWuuj3uhq5+
BXN2tnCB6S1Gf+eVfGS2bKqkxZU4MCxDPFWeeDN7hloUZIGM9ik4sGK8Ekz5NYV3LauJEjGHS8Ia
PbYQGw4QL8XDCrqFigm4CCa2wKc4vjFHBQuwEIGinRGDmWrMAxr+hgVE7ID81yNKRu27RgUxEXHC
K+ZFR1O8F8xuGvEzTsVBar82bOBsZF8DikRTXYbqDUA+Lzdlvhkcx9g+SwbFRGt3aoSLjuI+uJyZ
6JfxuPYcuS0W5DuM7II/Fs0JhAy1rU3Mbn23zycS1010YC3VS2IGt7i79NW8leEvJxAOcCIXIzbA
ma7KpvLOuGfE2TLNQw4+px+eOi4J7blonAPvvub+aBSDeffeNm+lxXeXHdLmNSIbH1N/JgFJnjp8
CXD/ZnhwsUhsUmvEO97/KxY0whhRQgHypbrF8JRBF28yExjqxqMvt6sKvXVgzYLt1wZJq/GDAGck
j02ocxWJA5GlqUImxettVncVvc0hW4FCepGIvjC/sjuMf8LY1HzN8DYf+w43woyr3j22dDAxqbbY
INeY3sjN8fVkm4D85DDwSY0TuyJZmKR7t8nyVfLaycNQKBr1J1HSnupiB+V0g5fKEd0lj/Dy5rTu
lnEP+KjxgRbFt+s8ubD8ajwMRfk4MRb0sre2/mjl7Lc2T/b0PibHFkdVxRo4hg38NOoPFzm5AosT
xNkvd66bNHtWJy89F1WLzt3dTo2vRqzN47iyQKYxkl1rHsQp0lixarcVvOFOMe0jQMryRhJ6Myt+
5H5ZeRKIcpvgMqfVp5WCQ+CW/zk6j+XGjSiKfhGqkMOWJMCcg8IGJY0khEbOwNf7wDuXPePRkED3
C/eeuxd2sS4qc+3j1pc1+YgQ8sEtAT1OYk88ovuKtn2ruUL4y7Zk2hJWyww71ry6wlOyog9Fz3u0
WuMawd1WUP/YxrBJecFzTqAJ0N0kqaTD6DvcahvIKwcEhlvZp+wqxAv/0T0iGhBA73Igy7YcHXAw
DH4BZYVEZoVVsyBa1Y0SzBi8bYXKBNPE1cprn3c/MuUulwv6otrfwqZfNYh/4glvgVA2oIu3Xepc
ZefTiKNzSEpC0EubwgAmXlHiamALuOFHPaX3lEHKyqsUc6EWR5ClfNyI46oM7HtscTZGUFn8eI1j
/IA5dWtitl5ayK/Ok882WMlQtVB2mVH83pkWIw6LbqEcicJgXRUsGjuBTpiI3xLubNbCOeyio1CH
54SwSlgZOZvlWcVrmbbJWm+1LynG75O9KmN6JMlvlQWItfq3oSeQWNFOAe7wUov3chic+77eNobz
FwzOW8iOtipkvpP5+riAU3MDcatTjktD/mF/8tso3co2Fbcde9L9ih0wfXBFJdLDEhnAK8uRFzrz
dNSmaKsnKN/WtK5E66LAWNl6uu+69pQ35asaK8ZOB6FDNUYy4EDMMkwP0rwkdUBbsp3NXCnMx3vI
JI288rVlydeWYNCJwrWWO+a+2g1XzRoEGyPs9yK9dCZrf2fHgY3eaVRcSOWe2feuPnQ7zpNvEfEz
cvBCjvuFZXAWIV5MvPW6xpPO7CHm57ApUZIu27S2fhTK7Co8Kr3T4XJSqZHh3EnfIa4o3ivrY0LS
3qhfVEAJkQtW+jMiuE1iaRUOybPhMAmV+ANAJ4cgnhI5sBYRbDmT/2WsviEXYsDx2xisjK2ERjKi
FzPMXTu94On93/CMA95DRZxC30Xv+xvw0fetvDS4xHC3ww+htraMeF3hs8rBqOSZAkP+X5c8BjLN
OrP0VBxtvW8iWSRxQGejZZvHYczPVZ6s4tLESojhNq92U13DytThVJKaMTSvDvtYJvunfipchVkq
d9IB5vDKqpivFeFFZaRhp9Ivo8yXIZ6x8xOVz1iCbuobBJsBvlZ6at16pU/nsTDwsTUQiwDS6fJX
oXGfCbTqhoJ7gLd9AvNpMD7IEGdYY7XKrcwrLQJUnHjDDbLqJ9ICRXeIInUnGpx1/RUxw1YPn3Ni
BxGTfLQR9ZlwESSdowRBeUu+TPUeyRAF2oHUtwZswzz8CQ5S1LqlcNDxqNdAlBuV0fyMIfI7OqMR
WgUeYVXa9TbVQ6vtjIhFbBLCuXLoqKnQ9Ki+acSeNjT9kH0NhbIpsz2Tm04iKpHkuD+o+LxkhZsk
JvklU4RzfCdaJO6kCpV54BoBJhk4acc2MXDKC9cpNPCbgYdgpm4NoBfMbMmpHtIrk6+b8Bv8AtbD
TOZDiJ0nf2KJgK02dgZzPdUx18okf8j+DJkx2ADCaJEauvwYLZ/gR2gktMxpq1xlI9nJbfsrphq8
UfctsPVRTYMyCgdkDUMKUlhowlx07fgPmODVGdpTz0+5TKcE8Qa+z1khT0EvTTM2AhZOmhpeZVUj
H4JIHiji6nM2jv45LPOnrRPbreguSd9c9Wl5TwBhkXTUfLYa/AVC6TgiMh+pntAeYxj84Ht7SaH4
BQbyYgzxO0whtbfC6Vn2EGIi8uZcq6R+jQvlu28H2gKN5VA+9q2rlT3m5X6qYZgLYw1bbT/Cwvb5
qouqRRJtVAWde56sHQP7QTSczTCu8YZIP5omLiTcROspGlhu+beU7mVV88Euez0vMHgE4FaE/lR7
Dt+xx7sK11NZOyMxD8asmtYyn4Ac/s7EQRPsqDgtBiMOiLJW/wqBpy1INNQrXX+ycNUzt7SwdMim
tOxyxUGfXtxlJtbzVOiiAmhbAprkUTGMjyAa17bwL22WeMGU75pK3oQqp2+mPmxKSiXT1upgnXD1
WytFgWNjCrTi+q3SGN8TxrXQ+/Ivl6GRB+orAPGKnT4ELI1t1JClXVhlj5qid5FqYCPw62l9/ybH
AniPGJ+aHD3TSjdXWWtylYMmjIA3CKXd4xUFbtqgY7TW2RwwLqzgbNioixwLti0L01xmJ2ikEkNx
C8eHOHSk2kZjfzCrbsfCZgPLOl/H6fQW5bjD4d3jfLNWXUAX2UkewrRbnzB69Av0x8aX3ZcXDGWu
FjsXeWBoNCAIgaPui+EDRcqhyGsmMIh5GUlqoUV6W/UiGOGYNNXVUGhI8VziQZetgzpMLB1VbyA5
u5qxUhxxzEOePSN3nC+3XG+gJcjKpqzMTa+zbWBGwX1WFnzCbXq3g+DaRUhNKtXe53XyHUYMjmui
mFpGAOH0xy7kUy/JVu7bVaMVb51B3hUpPMhOjXuuTfdxYFUGb4MYClMcJJ8Th0hcx9QU6i//jWCy
q6aMDKXF2UzTV5eEx74Jvma0ktYPh4rxJykb2yCfCk9rW89XGQWUbHsz2a0JD9Mi5VSowR9zV3Bc
w9aQ9W2NdBQraLrqB61Y1A0lRUqhE7YSo0D5JBTbVUkN0GJGqkGBfQH9WcEdS9xtVdnbmG1tKg07
qFabKqxXMFQQBzbUqWwSkDEdJAkkQGI+S5sFhCowNs2tTEEjl47WeVQF7Ve0rgEMkB9I8obJqjbb
+qOyI57Ds4sE1DrwJAekIwsgNj+yuE2q72UFVIzuXxkRVNdv0CW4Q4HvjxuQBMJFYidLyA9dRf2L
IpEZxhG5+ZqcpG1uq2fTaB7wn7ZDl15Jd14ZVJpBm3qtIl2S8jdCYtYZKMHx56xnxHDoZ1d7TM6c
Ths1aveDDHWDlYyUW69WSJsqv1vTu4FhRG4fsix5JBF82tIcUmjdevUCtPgUaEAJunjfs+3rYxyW
tAUI8ZfTaF1LTbihmQLYIyXSRPowoRKK7WJnjSPy33zpOIeZZEVY9Arvz6qxMBxQC2ZOtFYli+KQ
HIiy5Y7XkfKZhyD6VudRnVTuNAxkCHFq5zsbCS5qQK6xgAhDzbVGiixeyAzcYeywN3P4eRiY6Lcp
oFdiu5c7bzIr4oq5AYNonmkCyGV91/j+MbM1Ur6go3CTtmaxllUsDv5v2jrekOheqUlr4po2ZFm4
mYVhW1cZHGFVd5iFC6Z3c3+Uc1NS8/Ol/WlF/pVIaLHa0UaGe5QtMkXwCcKM8iexCXzm02Lk5S7+
qB+3lfJU02xDYMWiNhFAhG6ZiEMF5V0WXyJ7FbWylEb9QxsOI27MAPOTETsrgfKfQKRl1lNGlwwj
0RdxvXjQ63DVPCKg4Rma2Ugm2p71S1NjTYjhhuQavSCjY4iMhQqvK6nam4rASlZAoCfDzhlDHBTD
UpFSOrcKMQGiZyBOtnaw0w+bqTrBP0xBMxf6QpBclSlZy7R22kwsm1NDkp5ZSU6dBggxB48xUOlm
terNcpuq5xDHRzECX2n+md1Tmee95n0eN7U2CY7EwgWGcyBbY6PJ0nJywn1F7Z9jJQnI+vLbf6Wy
F72xqpHvGdM/4iiXgaz8qGTWL+KJsSEbttJnu9xAGjHT1agE34oIb4rRu1kUH6KpPKYTwLyB+77y
t5mTunaA2Tv6Q3YV98XV7Kp/UkCCVO9QEcSsc/GqMJ4iKmJv22Qb49nCK7i1C23dod4brLsOcQiG
AREdFrL0wfNRbTlk/SCl9yzeYkuAHiq+2vAttQnOYcaiIOxVwUSEc+UyzlQBRuEdZaqORw8yDkqA
g6TLuyDE891xtI7jJ8fYilv8UNbBQWZN3U7nQHt3ZFfq34Cesu4DYSsH3lBbrzIevjLTIraywHOt
vZTR/OOE3EFSBuIgH/sUqBJbKzW9Kv2fiWYloJ0BlInHetY3OPXRwbxgjXeZaiufv9Y832Sj7yID
dRPjQdbSsr+VUkDg1jFlIG7ycjUFjFsgcgjpVOU5SNnLr+RvpSkxU+ODQU/J37QtweVMcDfwwLYO
jA8+LLg5m0Gt/npJ/QdIY4wH1lMhA1WSGzgsmKzFgtimaVfjm2Ymk0hna86KRajcow8rGUDWEo4U
zutURlZVJ5tpmrc+wz6DWD9qwEDYjje4tGMtPcpIz2yEUl1ZYUOqVuRZoh1WSK0FNQNM/y/WHZTh
5c5mH8KT3vAIpqRLt5icSLXhUX+JCW8wX23Eorsvo9kJ9CLHhteSCTfOPTK+ybIsITok6w5AgaM/
6+SGF77vj9SHNqplaV8Em6g5xGh+YVhMzkbQ6aCDJfu9HI8Fwrsgdht5w/iybrZc1j2ojrMJfsV5
V8unOb2nHcI69LuT/p5qvwbrEXtnGhcrV1wmJpxfUbJsmIfi/eq1C1DISQLcBePrS8F3Z3pYSVkU
QiOBna1wu1ugABJeP2QAqGoo6eo5oWvwKk5FDR+h8Z2O7wkTlPoXNM0Ur5kFKBfRHrSOrBKXd2km
0df/dDDtMDFZ3430heb4BCVA9sB9MmBcAbJN9r6OpY16c52ysYvMcN0Hr6GjDAmPFgwvA+j33da+
hxiVw0pxTsj9NrX1idoBE64KJC112m2gToZrJe929my4MImdciOIZGzRDKwAwzoI9lq6bqUdA3TS
v908LmgI1zp4wM4eiZJ6UH0t9RDZnIQ+hjX3p1RdzegvH66lAekSHhucuFPZLvR0USZgSBdF/SNh
a6/fzHRtyUdKw3T6ZyezlhL8EsAQ0rK0Q58xvCwepNzH6RWVQCxhZelffYEw2c2MnyiiLzoYUF1I
fEO+J9bRGxAU2wbpNEuGyj1g/crYkjaT2Cu989Tygw5WBubol0AWIXsQD13lLyALVn6zpBiGNr3L
FpApOAQEWilKNThiQN7dDJPj8Gcp7nAp6Kus8pQAy1Humf01C9ot6zhW7IDfExShcu+qudfa50R9
NXPo5BO8y4ShByHO1B/BMBbplzwnZYxuxJZfBcCNbSKgUQCVLWPbXyeRfUy7YGtKly71cgUzS6Bf
GKVy1yx9GN6LCkyMc2kHQM3EHWLyJKkrorJaZ+bnoBNkGABty3chk4qEX9QwH5JY6sSNsXS0gAxq
dhRXZXhHINTU2za8k+vBq4Uxr/rO+lWHmbJbtyW+NnAYMNe7s5k/Me1zXeaolzFSBKz5yeBFjc3b
0zC2fy/eMoJ6DE7WfzQ6WKhOIwoTHwWeRtY7jlYmL49aXHhSLFw1jnZm8BwXMNDmWBQvodkxqNt6
UH7YZXMiiBiih65a7eX0TeWnE+FV5L8t4AOqDeliFIDikbKEqReq27jfNvW1Hy549Hb4ukp9zTKl
4xIPO0T8P8A+I2ujQSsG3M8c+oAL7AGgXp1Nj0O/1/jSHRoAUc8OWzydEbEEyKlSuCuA9GQ+qxgf
1Ur7B1lICnZAdpTpNNhPqSMAYoXKKDxLqMASAOe8ODhnS9LgWgA1m16yCaA81uNVYwKm0DdUYnoN
kuvPxxrW5yI94oVEirk28I047ar7CqYfslKi8I/1iS11roy/gohFvOcBYUGXsd6kTHqBqM9PFoqB
VT+fe8XLQd9WKdSF6l+tBqtwROCGbiSg3pcHNg8PfAbd+KlJbz1qmlz/1aYtco4q8jLLzUgnH+2V
TRVWB0el3QKJESgCybfVeECEfVGCvZLfUwxRDeSm8V+cHSr1AAuPhuEIb7Gw/o1M3C1e6PCe9B5O
Vv700DzbzitIPAkTJqPS/k/w/hMX1t4dEKjyxmSp3R5SJFEUWo52QkhdW/2M8wDMD/eBUgnV7Hgc
rVdE6LnCSehlHcgJuCK7zPhK6g+r8LrgLOIPQ/Min6YbzNwdExkexCr9Gnky9TX/KZ9WREpefZz2
9jbMWLakK6Hv4vDQ4cCT9M2AZGFS3qEwNA7LXKhMhODYW0jvVovJmrmarI6eNKtfiU1UMRGhkZpe
GQDDRv4nYwis96NxJGCdZNFx/OnD74ZoA+5O6AW5sx7VJeKzsKc6x6tJisHsSP9kJm4mS4zDOb0S
pSTnn3G2sVsQmULjf++ifdluiAjUY7oiRhlMrIgRtDj+puTCWKubDq2+Cue18r+4aRinLqePoURj
tuHlDLplqrmMrUCqIrQ2A5blyANb6ZwGr7R4L0Jmy2xsunQ6YW0va5y1zA05oJ3gM1S/ZeeRJQAO
5ttoL9iVOk9He0xAKi135j1JIXjMyEvSWzW9ByymLKk7qFG4CuLrHD8U5Vw33XdNaxasRLId46MZ
bOxkDY3f69p37LSopj8S4PPyT6R9pSWaDjq1Onhrig88yphLAKgnGdNdtD/uEGzVej0E73L9JqnR
zlblJe4/HjuHpf+gPQVSzkrnb9HxgeSP8IcleX2Lh35nd/g9x0XdHdL8mxJoZRhfk3jXWa4iMEr/
xaG/YlwC3/NcQTdUIYOX1FnA1n3jPJiqxzbRBCCOXLR5hFBulGH2vH0E3YfRde4wDasmwSUWMj5B
6m1gQYCs1EyPjIMLXyZ8RU5lkpRKFFjsB3tS1ywKCNUNoPrn6DktmqgqQ6NowGc/Afqa0K4k+aa/
JaZ6ZnWRS+fM8CQFBZb2NKNxYelHthbauyX/i3kOExx5mQZTCAUuHOZnaLtYYxe29G0hAwIBo8YP
M93UYtsmFyd+6v4ZPxHqjAQEkPI065Xd7FGbO6yFOo5LDkV2/DLiJTfg5I0AMFWGlzm3tgV2o/0p
fDUMdeCG7tX6LiN3zIw7/EY0t+tpcBZlP+iLxvjjwwvjs07skW66JApQUX3w50aHlqBJBECOf/LT
q+88Ze3aGFtFOfXmpSre0h6srxek7/p0rIDjq6SYEx0ScBzCXkDPQINe5AcJfENFhgCRwTKX80Yd
V4X1zIoPhaIzcOSVDd9SYubIBlklsxkpSsMdDElrEVq7riGSvNrGzZ/UfQ3BFaAFAqsVRG9w/S28
HbczXBQ/ArskHi0Sfpf8MWNy1SNXdg6R8aa3hCIRYx5RKpGziTbtr2YhDP+LxwkNVsm3WG0lKum8
tk5iZKALRC9fSnNyVfeUpSs7ICc7z0JXn9H2vHS4ZuDOItk4arYOcRkz0DpWKMF+ZQR8yWdrwYBi
Nzd9K/2Xw/Y7NLS12ezt4s1khCK75OOVmMtowCgI8egxgtEhbsYD1EhpnWHJyXHmYEepEF/HZz8m
Xps1NAQb2FL6OuTWmJg335vwXX2DO6KbbCsIvDBUYJtYIR9FzV6++Z3SO4iKJtlVyOOY94QEtcSg
+QvcwD9jvO6bo21+G1xK9aUfv1mqL8PxXR+3tu8mDmUo9wRrVGl8RSHrHBrOZS8B72CsZAMcI1Rw
Y6nbdtjLqPRjbY8SwRn+MqgGiOtr0iZYpfmSfIwI1mBajZBsRa8DmXZ0oI5sSmb/EZt1Be09msyg
OkmImkcZa9i4bLUXirIo3MwRFQMz6pz07nze81QFvQE2134zKp5vPgPlI6V/RUfRosHpxV9afU9Y
QBULHA04ERa9zJJbCZZxx6TpqBcXBYpyaFIt8FhMzE1WjfozwIk0UrA18WfPXKVU1yWnEyhlAy5v
vInLh91iCyv2SsGt2VPB6FuL86l/w0Uwkow1vTEWAK+649lj7Zlp15CJXbkxy08TIJ/DrBes0Iei
YGCZ/wkAitg08S6SeTEyhkXFuiq/REzI02nUvanH0t594FGY5WV4WV3wwQGBUHVzIPWC6fawLIF/
+VTxTQa+9CdHq9/Gh5YJaOUh1FiMPAY13EAhTrn/F1P3KSLxLN2ziouGNgp6NseGyW823D7gbAek
jRWQPfpbE0MefRK6OrZIarWXnX2oNLVI9sLyYSl/anGpHWDwxWLOqc5L3C3LGim5+uYz78CKwJaP
gJf0ahLp4vBPLHUz/jfFqYdCPEO60ChPeDU5Qz/ImtajfMX6MpLBS2JqKDgsk2hcJlDHCUSorE1m
v4iPZ15o8tFH1VMb/qUQJq1vNAWYsK72B0wzM/DK5FRNv0FJJUDavL2Mss8EUWvRvIKQ65ufgqbf
mXrqx2AlcYWvlPBed8w3ML143a3gCahWJSKQ1sAQuQsMpAwRgLqVWf/pNVFfW0V9r/EUGw4qwvqU
WavhhDVxOSs4FVD8ADQDrnrgYa2xHzgafVoERhZBuo9ALEz9jzIRHr2SxkNMvBEdDuhL0Pl99BuH
PLJ/efavQMZCRNdW6L/29Bn+M1BIqNI20T6xcnlGGpNjtO752qr5sX5D8mlLN6nA32txo7BIbu5x
99khKNIdFF5Ypo/jeCYwiyRlA1+S5RPx5snIncErc6wo8h/rk0Q6+tKulMhCvNOGdGyqq+nUxrjO
EvLQwfoa4aYti7UTExwLicTE20F3oCi/Jklg/BpMauyvUe6eTexpGJvtcW0GeMJeGkPozNJdk+Oe
P4pzFNyaM30mWLOq4kcP951y6Ft/JVOVRMkqwpucht2RSHKZv5AQewFRbzoC2Wv7vVNc5GDvs9Dw
X8YN9VzTv5sS87ZnApnOGL0spOliU/ulo4qykceZZFA14l7+kD8HxyLsfnK8hMx7wAAeA0Su0FLV
F/1ICzjB3Ng+c9ElyMO0m/koi0H+VMzfuKARZk2zNLqXVfxUxkOLtwAEl2a7K3gtVciAd2M6QYp3
Yia8R4W1gK9Thsxfscbde7e6rzj6ImsjxBqsdZ6Re8jOQBHxyrNItoZXn8Ao2Mohx7qr2MvC8vr0
aAxL9sk1gz5jyyU+mXhOII4gBhQcpjwdY76lX8UDODqrtr4Z9rgoh8+J+4lPT+agFkdY0TUKWcFC
1rzT4pG2Ihisqx1jtR2RrB6YR9RzCyf0RHFFnMpE10z3U3Typbcw/5A6j0maLu5hilEq++wSVhB3
WUbruCadAGakhXq10j1fv9j6qVNcyExRcq3HG2uxLsJT3vwKBHYdBsxx9jZxQMZdRKrKhkrcUE+i
PozNr1KITcXtDt5rNZEqmn/NB6BIMdRHDPTKVz7b0xlhauU89KSxTT+t8LtQxM4svm1GrNjb7I4V
xDK3LhnNC0YwMhXZqnNBIceoPMk+lC3zvk3aH+OWkHDSHIhuI5kRpXH7BYEBZdk2Tn//L9qeiv0I
8Q3qjK9XKcbMmjPX4WgyUVCD4Wq5uLucXj1+6RpmptMMne/5esIQV+0inPMx/hEFjrLoSNyvlm6c
/FJL545jmlSVjoNmPKgkBxMiYBsc9zvVJDpuFxk7QjH7H+g9bfE7qYBl4OUB3kDXCCYcNQIqYPEa
2UqEP9P4YyEMaCkm0/KgaohSB8KZ2Hm2LFN5ZXkq13V+segwY+MnYFYtx1gGX6O4iPreZ5taQRK5
8bVr5qCEwDieawsphqbELSjQuoJyQAOUr7oBtSmZig3iBuxmFWbL3zbA43o3go6fHhzB3OIx1ZAg
Xcm1TDZDcIS5EjF+xwnmTN1RebFdErx87W4m0KJiofPBoWqi2mWpkKWe/jvvKzQ78mamZjehBwKH
8hAmJsmlLvYsEnpI5ZzO7btRHwHah9OWMLvCfiXtDs41CiZAVSWdcjoAUtcW8gX3F8+FfWFX2TYH
MFQjKVlae+qkP0s7RS/Jx1WD1alCGsM6NAamkLA2L2rumhOMLrISXBxoNFZ2zXW3mBGKtgb4cJE/
SKWFGRcthcIuZ+7wiDlFZdCw4VlQgtnVhmUqDk1EKvMvqNVXkd5zeXb24XBwG+nDHIgPWoc2fQbM
+JGHZlqRCZYhMOCehPAmBYi3f0vDDYZ9UIeocQfuGVcxifrAAH73hY0LCaz2l67di2E9sifAGKgz
uMayhHoKpaBMVkXOe4EyaTEeY/tBagk1xIrgVb18ouAh26NOPnNsUTCFalj9wpsSOhA45WvNQdmt
0SGcWlrWUyC8pruCCaGaORIlW/ACZTf2dNJgwNumDWEvrXhRuC14fcLxEFqfsfYV6m/19G+Qbk7/
rRYb5rgtimw2m04Lf1y32LVyRlSfinoPG58B05I1AAM/xLdeXe5Nw8CJAa3urLMlM6JdhpsXs49B
WrCNd9lS7w478KjYMsAgeBVKDP/iH+WVPGcDoFvGzr8W0U6etHuLQlJRZpJ7tcBks1CVfQrTJvnJ
MeXKHqW2gn58Z90txD+9Pm7Cf3J3LJtTzgbQL3817L8dA1KacJkNsoZQeB3or95fULam+g8f17rl
dTLtf3An4gkbcF+gHr9yiWDfn5R93z7jFmc8XwDaPmgjzUf9JapLlJ4Gcc6mbx2Bg8amq8CysgsZ
rlh7o7yODoZRbuOYnRBql25fo1Nh9KFhM7wU+s22Kc2qjWrsitr14Yg0bHO7TVBcuvC7AxhcTgAu
286FoLW2IbBn/Y8hNjg3OptkbvkQo8mCCUaYFxMMkNhZ9GjI8E3SP33Yl/IhTPi0nI9y3DaRjaYe
X/9ZLt7rvHCBcKCil21ujG3EO5f3G9LcoatcRLweEI4kCogL8j/5EZzkJIEWpPPRtzYZyrRjyW1U
MNAYZ/0nVnIUnFe523UTAYrpPiXNyy944w6CDYW8TSeicLiOBvXaKxf6uUJcIpxcjNGXJh2UetJ8
zxauJTTSo/ql5DwwdGPVgoyXU4VzJ0+uxJFYYO4gpZCKKQQUkjavnFMGaWZa/qm9izhNpQMfOeTb
unZJn140OIBi0n30cImKuiF1K+XvRodA+HmBLli8UTTJ7G39/295l/ev1dj0KVwX3GL1PP0vWJPV
xjU1Vo1s78PhK4X50AEfzqklW5R+NeruZzc8wHZ4DgEvurwUhgswFfThj9x9G8Yjta4mylWkb9RL
zMaqN+CVWnlhRdLNfLQl++iWYFLiNiYzWhH4vk4Fgwr0FrUPhzI84mnaCNKCzSj98quDkdwT8FOM
mSvOP6rFD/Qr2MkjaDTYyGzS6qiH6g3T7g7QNNdF8GfivnRCHNEB47MjYTUkq1jTd82wIvH3Sven
/1jjWTE9U3XrFA8Dn8ov/NsRmGUi1jGq4/FK8acxbNEfZnWoBU/72uxY45/NaqNoPa5pt8nULTAS
Wk4viDH1IePOK7Fx4ETWU/VAlwS2YIy0FTfiQBhgXHP9VRGOWs7ycRlnX028nwuRMKVe75VFpu76
+DPO1jFtIKcPATij/iJP05jVbjt+vJqyzdC3Mkq4LTGcNSQAzT4M72QEGdrSMQ7sh/zu204uQGwM
C/RTfBf2WSleLO8Qy+rmuZcBeKEZo8fgK9g76aXqbmpO3J3H+qhINNfuLgy4NXvPR+xHN9u4VQhf
Q8yvU7Oz5IsknzpufcQ/7G5spnWq+NcrGCpQi6EeD4pjHwDVjgGvtmezPgmG7Ep9jtrjCOSrY9BA
BpU8n0lktzJEm+/YRRNtGTObNtUMgg/4dQpBZMaHahQM3QB5sPeoxJsCBlWY/1hUohkjn3BL5qGH
pYLFIclVxOLucxvWxqtpj3juYVmxhHkvYGlDn1roBl/tVdIujoU3jRFUrl/M7mok14AqQVXv+ntp
PKf+i5wjlXBKepj8FiaPeTHrY83Uf/Rg7TdumH9Hir/JDCDIxVs5vMLs1hOYR9KhSQO5bcr76POE
u4VDNl2PJXkxhZgbyPqlGWZJLaEgRgXVX3wG2pk7tSwy0RYkW5/pq30Vyl4aj73Dgfasdd2b4ZQV
YMiEov8nthm7KF6S/SaydmwM5l6M/1HEH2Jtjq7pXWWC14/L0tdpne0cHWTu1ZSHpQ4J8m8eq6jj
hoADbE8JnwNnR3Kx+lusrEb5EunnQjmAC6OYi4nxZbmSakgaSYdolrH2gTLa11ZlB+TnN7W9lKEv
JU2LOlxnpFPw6CvFGxGdUFm3dXjIqK1D0AVVHS10/2Earj0ta3SQdfTucOqM49XIfvCoG703IXdj
O4qqXi3OrP3LPERc/kpzEofWPjUS53PNtTG7d06Z8g2jAe9l0EIjOnY/kzIuHHPa6QXh5LP398W/
2dSQEGroDya6iQy1BJ5vPPA2k+zoA30Kzz+wTtt/hs5e5gvitgjhcMR/xXxE8ZZX8W+af/KhshfO
gs+GMRx0FXvWEhRACtOD+jvmbGS5idCPamg7ZZbNT5Nu1FfZdrFiwLnE5GFn8YbpTNOuUEStkeMK
P5T0xZMphjVBJRZe43LjmDeJgWWl7styLfPS1fhWc3WDj09ggIzJzBDzKPQw+b8UIuCkGRIttXxT
CnSNK9TYo8Ttx+A5AJLQduVG62mfnlbxT6tNQgV+ZOYbA6OI/ou3DaqFpv+xcyjTvZ0hdUCkwZu6
Z3DlxKBdP9CN0K/Bys2Y++WkRewc1iF404SKWpvhKvExGsCNe42TGWiw4pzbluF0RwwXN2HnsntQ
X2Hd7B3nU0meM90sUcD92vFyPIXhuaDfllKHWVkJbrl1K/kcVe1qKH5bBAPKSrO2MRzkSXnLUBaS
cryUpldsvuLhAtXFqbwMlEz9amLKx/waNgxhxS7SgbAWnzLriYxYDrNpDg2Ww9g4VNauKCLWSvdK
EKar0bDId4vdcfzSwgdealtmyX6qJbGy5HMxoZ+6IQ1wKlyvF9/w2rnPUC+QRal4D3L0GDiabJP+
Y3D1YlyzE7RhjOV0RUhvaXnfIuulMo0bgScSNjD2rhW/ycHJwXZTlr8VwTB8AswJ/D18AX6XaXPw
wLFsqT8ZwuVLKPibKL6F+OTS7t1iP+MjdzFfNlpFZMTYKblgBcWO+JSCq1qe9PJlD1cxeoW97U9x
eqSBARHSR97E/ZT/ZWipcrHFz8iUs09X6nRNG8ry1pVx8IBTFjvWW0m9UZ/ozjRzM5nrJr/pg5sq
NPvuoLEqqBk8I7XMu68URUqQ3clJxdV+zcwzaypGlR0rjl02AMRdBcMVooI6bPX20befKqDy8EsV
Jz/ZaEyug/LZGw7T4mnJReEaer019ctgPmRAELLzlQuMCTeRUkwMrjEyvsbzstQJD6Vcq/5GitvC
fibFSRD8MGy14Sf1N/9xdF67jSNbFP0iAgzF9GpJVM6WHF6IdmLOxfj1szjAfRjgdrttmaw6Ye+1
Z3OKOVpLLdqMw6+L9y5DEMq/gN/GPOUDyDPOZqJ1dLzSSfCF8oIIhsFCYLSm/FVchN/9zUiRvBM6
ifvHaLZ5+IUSNrJvydzerAEW+OI0UFjzAcfxX919oa9K8u085wyy4wBghKlRaHvlQP+NxxS/aJee
c+dV7a8+n22GkF8gx1+hZWW7w4an2wa9hwfGJ7rWPEpWczEz5Rr6PUb4T0lrGmJ96IiuVcCBhOkl
QukPXVUU7w4k42wF5s/p1yju2/hmB3usf1H5pdjfJktsBIOs+gXHdROtQ2Loo4WIN7q4jxOFo0Q/
8CoiLL9e+1ES36BfBnTEEmWJOt9sLcFIXh9cKzjaGOWMHyPBY4WalQE4+hEaxDa9N+GxazlC3KXq
35lhCLsiQ/WWoc4psX95WbTB7Tg0l076Szc/jZaBdf8PLdS66UtUXM2iFe4GDvuyY9Q/JTdnlqk3
n2L2S30a1Ty2JUAuYXztC+7wn7p9lg5waIfvn1aWZc3LSAFuUMAkVFEZ341U1Tu5tcMhr8kZZFj2
ESQfPSVHFV0Umy0qeY8F0EAGjyG9c6l91Dc9YCn8bO5pjCaZ/AheUnpOLj/Reop6aIdPRSk2XAEU
8yqHilzTNEMZqf1fnSmSvZDGyZp4vje1BZPCG7+iaaOHlPjTJ0wVhb19P3wJ6xGCVyK6gAivF8c+
K8rBGZ5zYMq4jrqVYnojXG7cIuI+FXtmpKPYNPwgxnfUf3cgS+YY8LTf9+Iji7fa+O7DH2nEMdBI
+r7QCCn4pHpsQSjHnGeBkLI6z0bs7K/5qPJhUaMAY4Glt3cDdUjJI0jTlUaryToK6zQau8R+z8h2
LjZoupErGA9mtH4OyXuJe4MiFnjTi42ufOK9dOa81WfOltTmtp+c1cTzauUQsNhZwUBRbMwFTAXe
kvpV2Azh/k0pCAj/z8gOqrkXCBOwRHeoCMMHvjBjeOrGPk+pRXkECHCgma5ruN1HkxcjsTxn/nX+
GMWhmedxzR4nZRreDKxgOoXLQIWTsFgcg9tQ3cvEpID952RnrSDJdh6zrpN2h8QEA3AGI7kNdoPx
qfUwDbOl9aUibIazIsdzjIGxSN/D/Ct2r2axE++BXLgwK5kgw2gTuGkZB2gZemdEhjqfJ4VlPYQv
YBMC66bKmZyFTivlgqYz9vV934W7DpxczFlLOI2GIHFW18+eRRm0y1bdjIanQDUrngV6y1FcTXwB
Map/PV9l+V7BoQW5QSz0L13faLRxqX9OkP/mypm+MUOprcywsu+qXbLzHnPqAkR8rBrOLhiynshT
AlTJBH+HwWR/yvCaTippYEA30XGBWSKCqu0zzxm7RTDtJ/WgdT+VciORONIPfKwosNtxjevjpf6n
zPuPDu0sgz9Gmy0PgoNtzYyWTvWd+Surp8IJfpVh1Ysfhsep75lAHAyNnosOJ9S+y8p9sZDctAwg
xHuiL6qQucIj5YpAfu5hItCOIgcK9hgNNDTl01beOjALaXBzmgtWMQaRZvcKo7gJnoltM+CkgWg3
A8oGrYfUgBMucJcBXxmZ4HwGrhTc3J3xz27uecu3nh675AgerMc9nvo7o/rD1WmpX864FKTp4vLS
W09TCOKefH6TP0N7BtfYdc8ONO3gvg6UZYr+Genl2kqvI2Y7iSo35FshLGKRMNrSZgrfLFdkj+nG
OHqWarAu4nyl6g/pb2Y+lL0S0/vILLNBt9hSvRaHfPBcE4tHdtbhytgbUe8IPuME39vJPhQn9kb4
+L4qosQmgzUxUS+TdqEDtMSxaI89wdnZLimXirUK8P+qe/yGovhsGGQmziM07077B9ihtC9DcUee
yGFQZQeu5DrmNV6NNeXzpa34O2xaIfyQeQv/ddlUmzw8VLznTZYtQ/0m0JbDGZwvojLcjPKeyzt6
dUCdh6rayn9cq5xDJQlG6SMI6WpeUg0K8xJtSGbfuuHKEN+ZgNffMv3IFdV/WDqqvTcwVIvqzoqZ
lQYrzIg7rCAzg9OG4AQs53KD6EkQyqLfuuKufWbJTbbdQr7lbDpVPlXSQD40h7u1JflQTVYasV0c
x6jso+iOgqjg52WUw34cfa9zN+nN5syHBqF2gqNVR12eQj7KXWOP/Y4H+8M6qO46r84tsvkouPvt
1teWub1PpbyALVtGTIyiACYiXGFywFp03DqL4TV27UowkJq8WZc/Pms7QGp9w8+sppQ9XlKvuJDK
dhU9Oqe7w05dMprJJ7Zr8QkMLuw5v/uF/dDUpKNE6AbJ2DKOynQ1WwBj2U1trwPsTX9vpl8J0JN0
+C3MS1JyRzNKqj0HAQ1QXkJNaxai3SUJP/zxXSJh50B6j8LfWiAydfbA7UoSi91hWZXuWqH0Uz4o
EZz5qsTmCzU1o3BRWexQCuKpL5DYYIhl4511r0G/TZ9hhCZWCCBlV9RHNMcKkln0YQPcV9Q2tfk2
wu7oUPa67u+Q7ya2GI7/06vvuj6uAgjxVvtBozyWYDYd5CUQokK0GIIhVBpxrsY7xVx1DwsuKV7u
cIdLiKFtmS653Esodih+Nab5DrG7q376Ylxvdj8aioqB/G0mrYdE2+XWoaI8HMxHn+xHZTPwC9JH
6GAaG5DC3HLMTGZyTXLG4NqCdw9cvMFPF8q3nsQ/KSlobUhQd2EcS9ZV9VWZjiCNFjTVGEs4BfPQ
s8C3wFQi7ttXVx2fwSyWFqsYXHFTHnnkcvaGjH0K+zejzGKKAN2osbhC+q/GPg/pSRDW1cYlRzcJ
OkCO9X+jDQeF8btEMZcd9fLFpvIaUcMiTajWPOAiPpnqNqD3J5uSphyCQvXCzKexPrVHFH+j61bU
VWwu1ODdqD+q+FcARFbJpZ3mBaAun2W1c2G6lq86NzIGf7kXw4VfMlQF4Z5m2knPvp7EcRr+ihFc
xnS4/ikNeJ17HcEIMHN3YzXoORELbjpwWHAP1b1vkrWHGq1ZStRQnPbMF2bJBbp/zpeS9yAdkB50
Tywqyzq5J9bkWR1pIYN86NYXZjZvMnEkgYYNFoq4CXTQopAvowKUf0DKxp/NdcH2n3+OeXmU+Yiq
i3cbMQP5SZfKKRcFHOuOfHSSb1pTXQv9ntXvsVJvTfnEn11HH35ucmehNrWvnf3RRrg4mUkZ3X1k
HptSRre+tp6QC2jxqW3+CDdcNYjqdAoDVIJDMG6MWKDFDi8VAeY1H7/L4BA8adgsFEAVJcJEQXmW
mJ9Jtm2LS10fA6wHEXRiI84fKfZ/FwNepXmKf0nRPxrZKqIAd+HsjKR1p7rFXGmWNzNqEc8BxDpJ
l4seqByR98tQ6i8CtkrbkYToVezdVAJj0ZF20JCwhXmT/zeSrxb+cyHCsSpkY9scJMFaaXPPiJgI
OBUd0xsCL2ZmCxD4pWfdiOMBZhIxOuhXHPbQU2yxx2IxhPmvJxEXsCf9w4ZYqW03kVLlrxzCFCom
GLHkDKPHwdu0ED06CsYsBnlYbpWsR/ETWRZlh47+Bd3i6NUjqxJrwvnCxGWJuzJnyyfGCNUiLn+s
U4xQBzgKFj5Yl+pHh0YKfJ1H6IiNbBUj78qHN4JjNlN8GyL2qlwcCfofDAaIq7GO6eZC17Dmk4km
7PYVPugZmdlOGC4CzBR9a/Ol+TAP6iZ5YV0Rx9uMEJTR9ZrZmP8Ixt/WuWKwwmF59WvOQTa38MlE
fnWVD8X/lzkHWIuLYXx0/jXVPkT1UQPOozuYTnl+CuNPXb+WBFgGvHA1t944sIJkuUI5AqVghJEV
cv4wM6z0jCv3Dd/0ItZe1fQu5OcUv2vusWGNNjpPFbUOK8+YVbdZ+YsAzOeLzpxa53wMubfIjGR/
yMhlmpxTNlTrkKlX1BxnD36pouKqf5PYuY+zSjYkmTGLvt2SmhFGYU5XDTHhpdbOKgE0zrVP25e+
n28w0B4gOhN5Dp1yT+yoG77HiOV1A92hQkRTyFegNuiyeJMyM+zwiZEJt8gYNOqo+yzsF6VpABeZ
f6H9U8XX73bcM3qxGhRlxV4BTDeraEsywaRvqcSGUAcuDA25+HdXsyJrZMCJbRyKvmJxW/1JQHM2
TwWoMi5qoOpGBMKqWlVtvYHivYoQKg4dRU3kI83cmPWxjwXBbcldq79jkh1TEonq+q2SAVFAN+JC
TLnph52fl+dIJHh1nBeV5VRl0Lx244owasY5n8X8rc8fRtOuRtfiLsjZhVsuitW5rQLcEjHA0Hel
bvKLkEBhZfeXGfGpMbVfBTVT2P8vUFm0zC4V59WwzuQXgKPhgoEZYhoS4emAl7pdpqgRmJpaLjY6
j2svlLjvWHzEgKP06AdnBGBNaqYQffpWmHudzQGSVF9cffvd6Q4i5rjt16JJ99W7Tm0zsUguML5K
21wEyafd/W/WIs5bAd1zJLa7QkLYNQYgY9JaktiLqNx6JXzxaXom4ABugymxv2cJF8QmY5pmOewL
J2KQBMUfa81Do8294VVYl6h32RkDx4Ok169dNDRdtsjEd1H8TGqC+3+CQejVbJab8gs140mJ30PU
58qHQ0lHfVY7XovGF/1nFCAsYim61Woes30pQQIZO1WSnaQf1eCfyr66RKWiLhjSXUrDPI9m9sxZ
1dGIiHzXgr9PkeNNGlmiycEMxZyLsFDRBDrYduzi2y5Hrx3+wMwkmCNqBGqMY9jrz6B546SIdafu
HMvYJ7mN4aqncjf4Zc90MMAB1GRODbFyuGnWNzFtE/IemPb4Xxr5ZaC7IdyWVf0OcIvB6HDo77E+
Y1hfpMHwzSTXdxOwuAvx/ix5CQj5Cb/t8UKBrCtvsYORiBGIgyom7R5lBe1BfRRJDGyMWgtW7pzw
xATAzw5Z/+rqCcY8SnOEKPqy4Glq+CVo0XvlcJ2QeN7nCGUdaKFenH4hfg7aW1deRQW8j585XTjI
AbDIvUgbOzxabcHGnHnk0tBA7S979x05QZwbS4ON6DrwH44CNFBfqpzfitN5sLZfYoZbcFRClhUc
WYmzzCFRhdtE24amBfb4OfiIz6B0srViHfMjeNYr/AiF3XgmFklSOvmXRiD+TP6G5O5adJ89n9Yd
9WvNf1X+RqgXddxn9W74y0D2OaOyqJCLzL0sWzatuZBhifqD+KtDkaNBv0wTkg72aj6SmhNNU9xt
NAxDHYO/IWJqIE9J/yPMChgxxoG9rZMjrfHdfhcle+mZW5ZSsfZezVBLZAOYuCUIScxQtmm/BJin
UnVa2U63TjTqKaKEMziDqCmb1Qhe38ceMJNEOnOD/C1DGhioxdbWHxHS/SEtlvNXyRimFBIfU3yX
UAKDdSWPY7tTHOZJ2+yRK29t8DV7DPhfhaDLWNX+LoOZ1YCGmV6VyEPKGbD7MXgErvh0nPJmR2gn
4ZrXxDpq8woQrJYB6ErHyjEiRyKL74q58+ijVinYf4yMoxM63jyoTlMyL3ThmTaj6qGG8kJs9yne
AyLt/o00AbJrt9JNcaoza9IYxobplneKfE6TSWV1CYp2jegy5dEIiNjbM8UdxXrOKAAgRzJVD0Tn
jGkpNLyc/A7VI+DLTbbpsLLSS0qKYnCggSDoYRYiYxQPCPjsmLfjbiSI1UGTyQxzWJoM7iVgzde2
XMN8MZM1xCZsIyMLmHIz6p5uoNt4Kjjd73p1LvRFibcnJ1XGjxO4PXeu0HZCFfHFv9M18YfK9jVQ
vYFFCztgfC8oM1xSoBvjq8BFWsqz1W7r/C7RBAy/DbV2XXEZNW8Eur3QLRI/kJpzgsZ3x4R9qCdu
C5I7ZHFMWeQ3HNiq/T9edDQ+JvXcNOwp9LUeuAe6aSZ0grNiCtdCRMuqntbo1XE3GIOCQuap0wIl
8dsYd15RX4OULVKwLcnZStjOQuvNVH89mFQO50DHtt9zlQxMdfC6ypvK2lkQW8wHqPOBCbI72Yxn
jIsfZfc3gbhtYITjeCcm59QNK2neK0T+0nk6ak35fUmCg4yONnWgrrgU2IfQOLvyYtqsV9S9mz8H
O12OdNJW+WFoUFZVQrcxt+KErArwimngzeCVIT1mxrU2/kLWEor2LGecfb9zsTya2T/RZszgcgTc
R2KbicCODTox/kRDElb5LysJboPLQLl0ctRrSkob9u3orUg2pBkxhUHIuxnjcseUTvMvBXqIFDuV
Yv+4HBIjzWTd3OvWM0AL4wABZo7iBrIYCMfX2PbaJljmYXIvyHLTLkN0DKcPRAORO0/UpVmTTyaW
gU1yqfvejtfAPFVU4XDkvSnfwGPBzGSYOPSQqs4KPR/feka2/NvEjKPlxWOmjpc6IF81WSmW9FBv
dpAIIqbgfk5xjHcLlZmmI/mAZa3/aeBp4t7BvbnWym0Usp0Pgp0aXcL+O0H1r5c6JUW8dkw2CMqb
5CDXsLRawezlRAowM6jZfLTxWU0pfD2cZtsuOk3+zanvNpEQVo7qZ/C04szADHIyCk/aWcmK+ysQ
8xwJbjoSj99IX6ZEJflvVn/scqRDCIJMF6gYSvVY3JR317WWbvARE+VZ8a4IZYFOi4g2S2DbXFQs
/HK2FOEms3c25N1C0/eBwgLbpLHg3Y6vjvaagGyApONJZSLsWXppA7ir1pghA5lEgGczmNWMel3F
NSu2H4dGCJf+i41ogd91IvGg8oHXuEowM3AnobldAdux0KhaHwKETzRsfWtX+W/DsBeV8sv+/J43
OatoC589lwjRDyrZqAFHAQFrG8vxOV8ggBXI4BV+aB2/troNkx8t+mhZoQ32uG37XV73NKGdR+Dm
utPZS1DLR/guegaDJakTRQaVu82az1iJMD+5yzS6lK4DcdC0kaYzodKsbuPo7nZ+esvPhtkAyeVo
lUumY9NDdWi81Y7Y6uxtYjesJ/9ahDUlFp4MFYzIqTeQYqQ+irfS/XW6Yzy0bAkxsWkhKxx3hbjz
X8QYztfCgzTQlQUM+Hzov3V3nOSIsgQoPxPxFmNFYJJhBpzGd7mpjKHZ99b/3Sp5gPRigW8tbfrB
llwtJa8R1+OjaYZmXaE/sXR86ty8HXteyq5ENO853CT8AcPWIRpN1wRYAhwdA9/GZL2kol6X09Ni
zku5HLxOyGJcEoI0HdY1JSLyxpg5vqHjguNJS41mhwBmaTfWJppgIkG3q6SNXnqejTyiCVR3aK8C
k0hR/N96t6zVuzmEK0IKaeWfA4+/znSwIyqOQDRp/UJgANYRHfOETPSYbU2W93+Y4BinNT7LLbKj
he2NRYr9xB69wDI+TRytKZso564UzGTTdY/VNOPwSFDc+wF8TJw+cmD+COLYQPAfObza9pZ2jOqc
tSvGFZ+PGTPcwpYcRU39rqBJq7GGt/7Obr+4twLELwUGhjQnwc1WnxH7L8BouCrs1UQQPFpznyxb
RZTXfDIIl67ecNZmo/yuLOj+QwHNoMCeRM4gosgk8peK/DeqgDaEcQh4O3NnVg8H25SDpjAzOkNM
DzyyVdV7oWQ+z64i5jrveGiKGo94sJXM0Hv5L2svhAedSRZfEIv9YmP6dpFZmfV4yq3nDFlQ3UOK
jqCffEy77cJJEbrJBN6TS8CEQOoRuOHJYrthV9/8wWtbGFt1+uwKDJ3Mp+rMk6TTucX4wGjAWief
acarCKGRrzGyxImc1O7eyfYqCDOrctdtGp2rjllbpnw69ai/dEBr7X8h69EAL2bGACs2FgbYWiVG
VJ8XXoIp3e02Vn7oUFQM2daI26XDq6xOmwDd9lgcFaQjLsM7HZRz3n+XdO4jGhutw+kNIJzLnJ9d
rFr9DH/Pm2oMviQx2BCf6xT8dXGXKCT8+eMd+CcSlOnmiIBjbJGPn0oE6USZv8SuuovVjCSZeJHr
2S6dmK6gFUU/VbQPPoYteXdwrrhMUBcYWrBWsgPBN4zXYJmX1YQlZqZytsso1Q5VHZ7rEfcPNpkW
UqdlyY3WM/01c0re+kJI5Eaf7bx6esvsYVNiEBGIGgsWt7q8WVyPrkaz29HdV2FJ5JhCUv1fNqbj
S9125ygkEROOnKu6tHBruEVLt8mWdBZrxaBKohP12RdRW3Ut67GQStJ8+FgL/YZTNHK6pVYZB/r/
1yRkWu9Adji20KkpopYu4oe8LRcGbaqCpSAj/2ZsodfCdbMMsLDSWSoG3HYMV4CXWhjXhqFsFTrf
lgPkafTrVne/eppUn2c5FtrfxG6Mu4Ntq1g4urlkZ475ZqFi4S4M2gMjeY/N8hnSZGosdmWmM7Po
PIkVB+XlS9f92jD8porCOaygRTDXD6yz1sfLAdl3ilAHirM3O7OZ43lG0LP7pH7Q1jLbtYW1MuNX
m7G+QgpjOv6YEXRe43us0H38Mx1wNC3UayM+uqiaFTt9DNbwMSpHhH2DjvbRSUl3gyLZrXO1fJIq
gqy973EyiuC7GJN9F7izPnaZl+WrZb/KwoSM0wDHLgJIGDB+5NWtH7ZztI0C+danWxOJNeA5DGB1
S+dayv5qIvb2ubIb7mEDrV37bNBYEYiSwLvOHr1t76PA3WRGgyyAUy0bz6Hi/oxVBD0PafKAJKYO
cS7eWxezZkHdC9yJcGDdRC6pz1aqe9EpzLbNXSTtTR/7bNJRNlTg40h6wLyLMl/i1Itoe8QPvNZF
EdO6zqIGrkdY1MKM6XDfdeM9YTqlJ1+tzag9Nn/Jl6V70gDbsOwMMPVFzSYZydOTIZGsMf3DWeO5
b1vgC7g7iuDfhJjXD9qRDU2Nvxw0Ulje9BzLjWIuUYzg58/zb2blQ0VeZPZTu863G80SLkJbtH4p
WCayKmBf664KhmsjFra+QVGNA81qFYJGzq1d87veKKh9DV4egzFF0ee3dM779CnXyNrr+mfJUVl1
nMFn1pgq67fQuIOVr9xDaVK51A8Xd1BM9xLujRZhDIEAhWD+/BFjDzcCnwgS+mC231EbsA47uva8
1Z71RT2q59+x+qoFWNXgkiWIgXuswJzXczRGMYKqbsGDEAakMakbbA/WPe1+TOcLRKOKnFWvG3cF
PsaEgApO97JjW5vhV7O4l/0MrKcfbSa22eG8/OXBaPid1WD91Eh9+JgCWl2FrN4j7BWbmOgxpbIP
UxTvYBYSLDa/3OR7g349Zw3hHz5HZYymXuDYC1wwZ1wlbtB52iyxRZTDnt34bYz2Bcdo5darqXA+
umTIGGfZayo/wuASlqzQO4lBs2BNo1F1zesQMixg8DvZqIJ4GHWMskN4a9iu8xd5Lr9In9pGEhY4
zzUTWQzzOwcCUS2BnKvvgr6w0Zc9am+zIj87h51zr8kiabAalhiRKtnBvrRfyvxrMnG1Mt5tDBe3
G8loZeNZeBfsDMK+s4txIGqsh4as8mo80WpWb0czpmWNVgqL7VLfp+PVD+S+IVI5q9WjgT1DFOki
M49+mm0iYtKh830andxljgEEoyUedZfMWXTmrVR1VoHoUhnQ6F32p7BVTFSFmwciejanC+8b3rPK
ROSFHEnHEdMzdowSsemDfFt36OeNcZ0hmSQ3ZpVQ71lIGnUnWpcNZK26+hw7+y21RkRa3wUTSA14
re3ri1h+ZIVxjE3WzxxWqStvRJYvDbbeba2z9pxOAN1eIgYUlQoLoS9Osyo+AbJXMHAAWXeD+EEQ
zqtj0iRLtolSW3KZEhxs7HWn9cAK1MVl0Ns5d+Rnzk8eqGdr9TbE7UWj5sknm6JOrmvX2pLI/SLS
6iHDnr7iDe8e+NV0ZVO1FFW10kS3HSlOXOlDTnvOUjOFqtAhclGnuuuwrSVlsO2tcS9UZ112+bqa
ux6YdZTzpMSQIeDwdrAjJ6E4BrOeJ+o73RaqFNWLERaqffQaBc8g086miwyYmZ4cSVm6pmgBKurD
bLz5KlE5eKjwuW5dBdwZZ9fIgRbj+st9/aljs2U/EbXkf7Iv04mDJeDPy5PC8/9nhporil5e9G4t
ShQWPhG6U3GOGWyJeuXwipXKvza7CCsGHM2WiozTPgIMgjNwVE9Vwziwzv6GZPJKmiWp+Xs3jNZO
mp/7Ot9VwBkcPu6AA6IEc5TX7yhO6QbkjQ8/RiMlEM117XQTxaETlCBOxO6aokqBQuY01Iq5e5KB
f/Tt5Gy3zjId6NtIRawwu7LtiZN6PVSGF5NamOqxJxCtuonq6Zq9CyIwarTBKgMBjZsEE7yt6keA
s0XzKigk3EccYR/1LSREZDmUND013+YPyxxHjxY9PvwG2RYrxMVQFecep2YAkCf3SWxga+gLVgMU
xTbbja3F8qAsB7SC+Pdp11VbJbKkWOfNzkHPmmKyKmFmmbjdgXxAOl77cGksGx5L/hbSoEZ1wlXP
qIj7KS+TvUMylV0HRwpJFHX+KcLsIrp8FUbsq5Rgo432ppHlqqQuB7aPXLe5SV951LhvJVuBAQP0
xKhkzDiL/XbFor/vmIWoIZw5beXDT1HznneYrezK4P8hFmxhG+kmFMxVen9XkndkWZCa+KYsgZXs
aUkyHJB+8hkkGu8IvrsSHbmDGVV8+9UnGYJ+/KYxccgDdemCYsiBS7nFhspoHfnTm2uRbxX23J30
QVi9TeOrBhQWss3v1dcsXyYqOj/4hJ2oFv1Ecehbl8lUGBEQTWMC/0HBMWtF7JEhVw6OywBG7PZe
y+DV74IPSdpmkqFrzGpeBaTOsCF84B81wgrkBhsxIWRPKcXw64g43ZuW+2OIr6Sgqg6Uu2tYx14b
1r0xYE7XViOl/xAqr4pLMIWUR+n/teNPFi0ll2MczPWRtrddBQbaZ2M+4sldBepvb/0qpn9T6S/m
eX1T/RlWvwiQSQypyjzW2FUOfU5ar0DwLQ2cJipzgowfVTeuOmzyIWNzTDuZcERg41XY4UJ1A7LX
ootrIBCz78P6IyrAmkiT6mlDM/RqhS6GMKy7TIkbN6WT95dJA7TC6ad3G7lTh2m01aLjiBOmDId1
qDDYrMROM+S2TMO9yV51qB+iObUDmx+VMaDvCxzZrFGxO1iQhvBYnXDgbTRVQbrhXmEFwtnGXEkp
jqJhk4nuELA7dhI8CxHGWd3BTJSTkeJvbbQemopktM35S2mzqtP63zQOW5vJitNVa2tCk2a3XBd8
2iPZCoAQAKIfxq562k66i53pGujM0OxoK7CBF1CYO5V55RTtO3TT6kjcqgWSwUrWsJjXw/AWOOMr
RR8TUnWVuBBrDaQQooADEZk5+oUUB7qzc2HNqJjfAyyYrU9+RlGDWRwYBAWoUlnOIkjWEw3wfXMb
rVNLz5yS1Kv6+V8DOf2liI1rwJKvJbykYdKZTtU6L9VLgsShdXViUb+j4MGWfG0r2CUgOzZVjfp3
3j3AmuksaHLGvuZPKw3WUXBirDn3kpWL4IzoEfn2A5SVUENSnpyaMnrlpT+NU/jmmAn3hG7li0F7
akzl9erJsGljF8BXEUSV7KgyxFpK9VMQ+kOg8wZ47+9YrmFweyEiv1B+0AlSvQYvFPoYi5CZnvuQ
UtuwUMTkoIzw1OIySiHex/a+0L6rYFtzN/LM7c3RedVIZK8BRGcDn8AcZ0iX4E/TvnOHH5kwsMfe
lpDPEpJLqQWckiB8R+oWx/yUZbQu2AyPBc7WgcWS9jJH4jQ2txF6vjCufvKB/E6LpittUm/Ed6Ay
pO5C6hGOHweYnGb99YyPlDE4+nARakgHZaTdVW2meNJSA40zxR1ZLp7SZKGDmpct3SlaAhN9cKz+
mAi+AlXFallh7YC/KozLoNbreQqb61a7JvN2dmOBrQtgX7wO8k3FWxvBA/LHnVZR76pc9iXsFjab
h5A3tarMJ+kgD0ScV1/izbGy+dCOoOlFBxqdix3DwmPxJ42lTaGqENzDiuxFU5lb6YwMcoabfmis
VUU7DpzH0Qgmsrf/onxe4fLFTCwQgrUzsIyPgJnAgLCvNtG3Q94ZFW/IilvlMl8Kx23M+tXFxJvF
+S4QbOZkza45W0jiwRocB4pVbTONdD48pmNPbx3a33reP2uOm0zRKbgE+jfDfqYVAkfq6yIJZtYL
C7BqbwS3HM5JHnSXdBIrpwnfA6COTpHuh6y5dWwM1DHdKjVP25wBUaGXMZIHX+be2P+qaTiGtc1A
qFwA2V8VPa+qJHYKHp8+jKue7b8+G4Rs502ENK5DucsBRVQp8hTD/ZWpGaFZbYHt2DdiCCM8bZqf
PWuOG+IIEJRH00EkYP34DItAJfwrX5W9e2zxiqlT9xpSeE8jvqkE/E8JJK/weGW29hDgW5DTmvh6
Cnam35qleqrxlIIKTgvwH6Q8EFaDXk6v1be4vmI0cxNrW/YFenVKwlRLzyQ5XET/VabPvpv2leB8
rMyDa6jcPV9zoIsJlK8US23A8gfaWZXufhrGrV1WwORcbdVLxkohlv2gc8kLQKeoSqhE2UlCWXBT
F9sDZXNV3fUcQUserVVi9poEaYTD/FS2e8O2uEIC0kxaCjWaBhPFqt/lr+VobSwVwa8FgKgyd2H2
VH2kKHOSCHEIre3eC3BJVT/iIZgXfTUWRCZSKLgCw/QS/dhP1jOo5aYxjFMXOWuDnaOZhwtNLXeV
PXiilvtMFsiAkJgxsvyr/GzfVzyH8yXYN3iHU08QbGWMLERsy+vL+tkn/4Lsa5LATarCA/LNMcSW
Ke88Ywp2mdpvo2S6+GW5ctE9swVi8p0sxITtC2ezMR0MZmB+a6+4mNE3ZbCNiLrUPqVLvrq7dKCT
Vqp90hv2JIm6aZGrZOkx8rlMgo4M3x8eCgw9JOhBMR4mWijojCS8cwebpyAGUwnNvQvMbe/CUmQJ
U0AMqTQbbQ5jwzHROWP7m8POvyefJYyitU7eEmYJYc9dw+xytXYkYAEBZyXCAjAk0VYtetxl7hEk
jeyKq494kLv2Pjbtss+xE5gBuxFK3xpg0KR8ZXSlOjJMEVSHNHTWcfwfR2ey3CgSRdEvIgKSeWvN
kiXbkucNYbtsZhJIIIGv70PvuqOjq2wJMt9w77neT6zRbJhqbzkzB+ImyG5LD5KZ6p1+izVCwbKt
R0nyWaOMGxF7z6Y+1mmLxPg37lDk+3g1FylCh/bFqoeH0sSeYpkPth/s3LbGyTUeRxfsfp6QBsH2
2/CtcxtGh8j2N+6groblYZyD3MFE1Z9iDGkXj3TwOdj1Fli7j8oaNkXNYYpSsWBiOFhYauU+Vihh
Kbndpv0u9WeLRLoKv1xG27Bnn8OZ9bYvdwTIkeRcFJ85N3KSTphyxuSUaAa0WfftecmtZv2+Lrwe
i0/EAt6x9GJDyjFAm+6rPzwEdXWOw3w1ljd/sdRjSgzSe7MpjiUO4YENEBAEJmy8a1pzPnq3hXRS
wfnLs71s3os5O/ndkwNBJs2nM2aPXYOnIfTGhyKbsXTiBEA0bjsa07daZSPl3wIW0MFHjWTA7vXz
NJUnX4ubIGrLjOtXJ2FGNnqbDj3Q3WTCEwTq6mnUkBSWkVsujv/5miQzMI3yavkNWsb612giln2a
OVH2YylJ+ad56PreBZuTje+o7EhEipkLqTRg2OG0EVFU0S5LCVMi0dIHXiHrfGeiRZmbSzNVT7ZF
zhXqkyorH0MBh8A/53EKvkqVRODlBsWIc1+n/+LKp5tF1JewpWncYssE7zjikBwkIJfGektKppiT
WtTGQDAg3jp5SRAGUv7xX+8wTYdWtzGj/mhOHtOfepdPMYZ4QOCdODcKv1Ao15GOBToaqrQ5PCfV
cHWQAGccbYbZXeLAe6rz9OKb01bk7l5XPfdnj8PCJ8LmwZUvc/RoTJQzo//QBRbWf1wEZf2USfs0
JeoQ4N6a0RgrYTwagY9VksEwcZf20D/kEKfbBC5/OIeHKUbWaAO2XmbO5C/kBhZMuimj7c8xZOV0
oQUCyYMYzUVdnvLRXLXDe1h0u9jlioQep/121ZGMmHIM8fexZELEnRSnxYje1CZkX7GjPl8Q3xZH
V7zL+/LgGu7F4LLWccxTT9w5GKm0BChJTpA70hkuenUu+cxGz2symEQrMc4UeIm7UuWiJUc7Z2eM
FzvM7BzgVnxozH8TwRGCvVqRmYcQCkoOsBj+DAne9qEX074x+CNLgckC/ZkL/yLyAfZOCegv/ZT4
QfwkVf+HCG+vUvclaVLFdIFeDFMu+lSNwhFqby/ka7BEe2eINXtkVNnSB+Ne6kL9QOWH1gJzmRty
dvGxfhX0aWpxuxjsNQrL+RRGdz9E0bMh1S9HycPUupcpk3+OjyqoQptp0it6MwSpnL2pJCd+CELB
oEcwrOzpG0tuCFCqoG39mXs7SG1e6P5bLgJsVWJ/FJF36vMawG6AczFpkhcGyetYxnizgAXfcafd
9TXGofRzsN7b6dbU826IcvZ0hKVqeVjim+gp72w72fr+9NvFLacepWrTNsR6QkW3Kqpj7pMBEjok
cjQwih5wJs0gz8qDVRfPrf8mbJ6YluLBdnyAyvCRIqhMPhKRUZFSq+lcjYBteNoG19wAlCey48BZ
NcF28HV8cgr7UhK6A6bJQc3OT54C4hvi5mOqxasTEolNu2+U/qHoHBAksCsjy92VgbFngLmixt67
UKmywNwZFMKM97Za6OesEst6DwcDhi5OXKNQxzSbWGB4DJuqdRezzyy6m2LBt0148yuttxNHaYz0
YFLORQHE73z51Xf6aHm02qW7nov6XMLNs1n+VsZfJJ9z4vAYz+LTxqQjKqJ+ZwQ+RB/RfDEwxM3v
oPY0OrCNuDmrDEdnnT33ZPm4UhLYWh3zRO+D5ltT5/dqXg3DzaO2oVvBWY7wrcuvNf4tPKmAaF4D
Ob7LGS2QJvbcvdH1fkg8fakldjbWZKOomfYouMe4e2K4ktzXxgJUoMMa0vu4Q0qWLcKPtQbUGTlk
gnndvYrra57pm1dZV6OCOjzbQEnAPZre81joLzfu9/W0D7BHNq2xrntqQJcEDiP6qJW3mtnNBgwc
TI3ZkzFVNlnIEia+6c5i2lD8S42AaKTFJ2Cm/wgjvw4T/vPeCl50PXwquGV3iVoA6dYJFietUgzX
aK7sK8LZq58hiTdGHH0uJYqFXq22PfBVAe4t87PBIV3wAZb4YaU1wnyb8eA09aPy8qNFwpHwox8I
8Pcs4uH+xtcQc0jv8G1W+qmx/cfGJnKFXCOBqBqFyBMXw8gki4mWgfI1LR9KV14t5nrZpAwm5dHO
aeXJrUj8rGkPJdJoZCauEX62Ntpq03w2Ousc2DjYdNwRcpTubDQxs+1cnCrYxUm2UyFSIuQ6rqbS
ysQzEH9IRrDJmNhcRpPJZuVxOPQJuw8zpYaAeSNUe8saZ2uZwYtsaGy6fNy2fUyN6KAqI2+ldD9D
FAF4u35TyhMiSJ68PvEw0U64n2Gul5nlUisgYYkNAt8jANXxkj3Up+aSvg1txMnYWrRx+2Kp+NEJ
h5umCWWgCXpRAIYbJTJ2yGl89jsFpKljcEcv/FAiBDHzhCmmug/5qmujnO/GkFC8IJZ0h8XO6rqN
R02rMuOJqQUxgQNsYayAk36Tip4ZY/hAg5+KAcgSZV/ucih2WULPot/oNX/pUPEJoTBraoZjDcR8
FPJMHpnR+85rw7qiwHdZjOqfGNh9CnJUmnk1FijJ4/FesOs04Bfz4dAsl4cpGbdeFW5Mx8Vj6G+S
MCCcGlgFlFmLdgWR9HqGAGD0Yu3h/fGhvDpIVTzGXX3q3/RQDOsyWKLB0KrU4bu0wQVSdnhKsX9q
v7hhvVWZBIfeaugvcIqnY5jhX1+Q1LTFC0hbxeZtKNDs1t4FJx4BuBF+MgkY40/1MLKq96qrKdns
+9aZTqr2TrWaL3VZPJVDvotKuGOidQ6p/ZzAArI7hLAegwsk6A7b2NXUCgQKvvD2TEYeVWKv5DJn
DOszC+/fogaD64PdkinpcOXcn1FyorEvs0uTgFCvCAAojIA9FcJXydm5mZVz8zlnk0giq6zxjGJJ
xnBXZhCqJGrozG9PRts9DVJdCLvb1pQSQKPs97pALlFnPRt6I1/JNsCP68HXEBs5NPSpdnXzNNNW
XT8wFbvgd8EoYL22ojfRZHGs+z29k8w8esnyq7O9moyLgH2t2RxdY3iTU/UdZno9V96ps9MrI25m
SuBZSJkE7htvcb//DCFr+64hkFHxGmLW5h98iAiuL99FPR/jPv+t4pJAM+OUo013a49HIX1yBqT/
/EeWF0ykOhVtLZ9RURmfXEqiLECW2BgsIBKG7wpfIgckMSMCqttMXrDKWTiZWNLihJI2oBSTuLKt
Jvruy+oeff++JccgtpHDiuTXzPVjLQD/SmPeWTkK5nBynpNAfA0u+MwMOddEmZYMPipFKmlQ41PL
PIYsKX/2wruxZ9JZwYqp3D5bB+Z80LYmhhpTmatYNITwifHzRFjVmq66iKg+e2P5l/sDed/gY2Vc
b3LREe7nNttKEzFmZMeSaGKuG3mkTsXVgPTDCg4VPY3XfhRoA9UcP7QmfGsfEhbzLasgub4IV46f
PTe5uSPslwIf2rNDYnej2mdWhxsBw5uAJVxJiflYskucnX5tWMiDLO8iTOpLOWEpEc2BDw8RmbHR
izMq79WW8dJJz+ISpchlKFjbajgL077JlAO/rM5JHm7LyvzLDXQ9DWqgwCNoXagYV3i9DaEZIrnB
K2qxW6NG0QE6Ih+NKtMsgYiteHIRlt1N7ENLn0Ub0zwEiHjv5/l59CEHqtjAiG8G25nqekQoZWXp
yfdZR+Vs/kyrQVA83tK2u2ThzRLFITaHU5o6P2SGbaSXnWqTC7kxz6Jj9W0TZuWjjwNOGdfRagzq
jyRMnpt4QpXm3uche/qJhTrRt2hOABQgDneq99Kfn5ePSmrgb6bc8hpgj8Xaw9oqZ3QZxyNG2/iv
jQAt1IZ86I3hIcFkaYRcEZl9dqE4Z8O8y5KQDkZgekn+BgluWzi2jcFvpGZDi5PIy2i4z4o9ltGz
LBE4C8cA8ggaijtZFMy6A/qkQaBHoNACvSZOk2Xu7B7F0EQInMNNknTuUz/lXFPAUkbzSlDvXTW4
a/bme68gqY06+a4irrOyeoDpVDEoyIfeeotCBPrsk4mpDvHa4VaCNFx67cV0GWxIzG6RS387Uqdj
uiZOsXPXSY0ZZUrLe2VihO5c1HndgBGyWgSwKjnOgf9SZoTaYdFcPE6IVA4Kh09rWu+NNT733qJc
kdHODOfNoIdP3zP4u5Od7yeXAt4uukVr3eLqgtdzNXqW78pzblXU7LsZ/pYVH71ePc187tJFlVIC
g06cBInGT+CCvkqnm2sH1F2iYrFXvPQ1I1cvpGTTD0WoOAGrp55ezQMMZ0fVrY+zZ9NLjlM/v5Sz
wSIK/02d30qwCdIBfsHqmi0MI2WwdSbAeyLnsHMCYMA6ouMD4YQ0uLBk0GcNVxe7P13XNogXqrvc
B5m7sXVxdgmOFiHQPLMPPwN6EINDPundEAIcKs1R/6jgjTPj3Yr6mxUwICYgxLVuzuytUkkXro1r
DxRpojR1vfYpwMHkVeLdm8LHhJFbSTB4Q5eCAuAg2icws9gn2o3tvOTgU7h64FSxLkIbKCbjMo+I
KQaemLr0X1KWRx7WFM9pfpFovSV+hm/zxdXiCZfOr81JLNMb2+pLk7kHd4Trn364Be8nchDpcvM2
kIMdfW+V6F/SSp0sezwTZIi79MWxCjacKfqy3OvvM3+JeUElHqfkCZBeFpoM2x1EoHL6biI2QHhb
bWgtBqZANsCP48RD5XurUb4arsJ1V9BLg4trxGEQ0SE2/kn4gF0n95MHFF30imIVCsSs+HY7WG1D
8NLI9zHnI4qn13RAHc2U1ALEIgtSlDGXjg6DLZmQM0Jw08Qt3s846sISOhG8kLwChAEqetk1zB9p
htwj8n5di7OyAmCVgwokVBAweuDgBjO/Wrphjcc91xPR0/29zEGNd+EZw+Ml0t6nzbVQa/EeNNVd
C8dBB9nLZDkktv/oVr74MYBr3cHKRA7Mrsiqhp2Bz8lP7615wIGElcwOUUDkhWRmWhylZTCiChe6
2KYmGCsoCATxCIcZs3NmgowwWnNveD2oRVYZKWGhYwQJaqZShUv9kLWo0dwgfdKxurgxElKrd0lI
7onnZAfPDgZVy06k6pTirvWdn3lZtnjeA74N6rPvZvT+5UH3MMtlTI3CoEjckI4Ir1PDPEXrnwlx
8+wTc54azlMdtGzTp3UEGcJmTQJjWrF7tfEGdU36T9UVUkm+8rCfLqRubEfkakz7DxPS6y4lOYFH
xOyCN1Dx70ZLLha+MIm8s3TDJXnRuKsU90U5effzgNa2q9jTd9UO9ZS5bidWJxmb6AoR911rywr/
BpjpvEw5DyuQN7DbDeO7iCekh2G096d+b6bdKTQ5mIVBgnQ5jw/GWIA7UlRq5Y8ReOZ9VbMx8zRm
YFmhF81j8gOHUJE5WGPdMNX83pn2tS3Uoe5x0AoK3Fb9Ydq4JjVrVmbuBD2FaHmKdiCGQYbIWYYd
llA8U4X4dSYMa5NvfLYo4ikBvfJueTgC+hwUD8gWRmAi1cBw07KZH3BMXudKERvo3yMqwX+QpA/t
ghSzGjZgpr44Q321e0btjAVAO3QnPUIO0aU4ctvQp0yIqLXHnkGL/AJ0zAcgAbp9LudvQ9YPogqu
dcZgvmn4mVH/PWVlfS/iau/UBFz76slxk6NBnrrb5a8KJIPGSlQStYY0IPxwmYa1lOxKGwC/Uvrk
wIEMXHgeVjOc92T7LVENFsw3u+NzzxroAJNZH+YCEbrhS2T59jk1y1sYN18hKnntm5gibDx1YLg8
AF7EaXk2+cFFSpNhFf/AEK/n/C9QfKVGcARQdh119cX04JEgiH1WcDkP2Q9MJHvb+w5yM8B+7JAY
bXOfhCwq0sI9ZFzedzr8coA0u5AKWkxavlv/8xzrvc/nI5PIJ3esd3GXPNfBvA3FSKqqwbwrHgLs
afExL0wqIgOnOogqwkRWUdY9u4262W750EgglFSrqFIILkY5ls3EsWMKGNF7hFyfuXA+syFeN4V7
y1qUzxOVwgQWKss1yjqUqaNFdl5A9qGFRTQQzbNIw5dCQKcO6vDZMe0XIh5+NaOOUQWQU6FF+MkB
iMe9Nw1wzIL+2LrmYeTlj4vyPq7bM6upTWDic/WNi46CVWDhPje7fZTCvcs4vymssaTSRnvOe+EA
O+kmbK6TXkcpzdzgYuRGc2d5KUS8DNu0DQExqslkN6J9LpOTMPOHSVhveUU8nLK2xB9ApFpwiGBc
bZ8psIfMoB7aS9hjVAUfmFrZWvsPFjzEkfmPK5YgBrN96kO548rfJqN3aO2jdl0L0EjhnD0LYluV
PBIfPa0Gsqq6qt+KsSBTi6kmylRrQoPmosDVY0umxJRtJ9slgEZtxqK5t3PW3vyapLQmj30ByzKy
zQ3mz5wILxiXYqRziDUI7blfsF2EoJXMmGcNBqYxGXxSr0wIzidpPNsofCYru28V2OIqRmxhUAvW
5CO7dIBrMUHvy435OLTW1c3mQ2WRvDNZqG1U3hKT6f4MfXDp2v55tECwqsr8EMp+D0r6wGaBhGuU
pZ7E8xWqnCO1RvE9pnKvqnnbSha2Ii33EWbCsYydrW69eV0myUsXCBxvHPMCTkM0vmRT8WIr8kTY
1XMIBcZCm+GUUrI/uIn9qTN6MpC/DylV+dbS4XbmIPIMhyoAohNzCbmR+AvulJV/y9j7+X/KL+b3
1CY3Np6Nvzj0nmszVBtpYC0lBvMQFOOJmL5zns5fgRkhcpmDl6DEq961yZF81d0ImZSbDxPUCOVM
Jv5bH0yf9Rw/MePbFaRGNrrfJ/RqCCv7G6SjCIxptO6raoRFD/PIxLQs7frqeOWLUQ4WasThk2lu
uV/S5odWm6iu9CFuOUx1sPTWGdKObmSmBbmYzQuj3DIvMSmaNZq5hV5XzataRJvO0c+yzDCPZ7Ai
ho69k1NhKExK+0pNvOTM1bfSc9nbImdS9inVwdswYXGM8lwv0WqcbZ11a1XHF5jAEqvj6uzlwcUp
tLuioCCqY9QsKyZ8MqA1TZMNrT/QRWSLCbaxrWsSVu29DoCM8zf/aJvdbhN4r97AftLS1K8dnf6d
EcrXEgZFqCEKqJEPwTSMdmuRzhrmBYHIuvtnlNixNQ4YAD2AbIK++UYl8pyak7M2mhGKo7gag/6s
shoNmEW/7cTJPtY5w6Tq1CbILlJU7jMZheVDHzU/jkMJkwuc36HUZ2W5Hzyo31S5isVPAxqJH42W
gq91DCYcCC6QwTpl+gcJ4Tl1ev/iIoXHP1UYXP8FODQ/i1CVpUCdROFDcO7NwdQPpZVQu49Rwu6Q
MXpagkupql3FtDdN878B1JxBnlfZ92QxkBsEKNOsWTD5EJ8D8rjPsXwl+XHjBuFRDd8t04uIwS12
2jSi/ss+gdizbcpYUn6CmHmKyeYOK/rXmaPXoHvve8USp+IxieNtVWNhLuTZ7KcvnwS03K8BzPfs
6R5Cy7yMSm/NXj4YGe4V9EcxXxh/zi1U3aPZuHeQ8ms1rdRgPU3TcPJ8DWX6C3LW2lykGyyxZ+F/
OXF5T3zwrsYUP5AtoBHerl3SJo4qscpdg5aO1NHuu1XNL0UxDj+bTJYBP9mmT2FVqkRVx7HxWI8C
ZArCvjmNuDkfBwuBiaPAkzFTQgABXLytvenod0V2bbymxkAs0WQV5JfGj/kMHhecf1czrSWUwCM8
tl/gHSMHTIdrxaPhTMzwalYRHmAp/sqZnVcO26OFjALkCs/RdLWRnKHUYrXKR3o/0s0El3qR3H9y
+pjlrgQ40757et03l26+WN0iP6GJcPcZ4ec5KqUVWL0h2/mFsYFkusqGG0j/hE26YJvSvMz+wVXv
dnBoJLELpdwEbbWO5JeM4Y8aWwFAeyQJyo/3wCbXVl5uIgUfIFwjHNZYgUn46f3HQD/1qBTUJ65M
diVsfe5q/YoplQFk2m3ho9X9GaSVLUG872fWcUt0xsL+5xlC8LoXeARYnSbVzZ5YoKJSXVISLuWw
o2nH85ujCqnitxgaduShx76OahP0cNBg98yAFuD5yALPLDLO9ELBWNDv2+55qr9SvFVJFNJu/hnA
JwkUYBz0G+MlGoZylaGv8+z0gdEmryxdP6epz54v5PG142yVtazJDa6JjnfX6C4Fsj8Px2HK35li
EwCJgpqNoS/Yza+B3RbphN293UIrlocm5POAPv2Z2MfOeGNTTySYEZ3sJ4yja7bXzN/JXmV1vxL+
roR46iRQgTEFxgcJ0hwGTvo2ed5+bBGi3YlPvh6rIQA52EgEl7RwaOFPI5Nxh0uUFR+dlkwfluV/
07zWJAckbKbZMkoieyX1IWEZgN7ZtR2KapM6qJOoV2i8cbdw6QzL4HlVofI1y1eYzhbvApFlQfuR
JEce477bMTkh+cwdjuOwRfNz17JBS+4MaqWq/l0+W3Wqq3vXWmBasv6osoPdPSooIT32jZQJ16oZ
WY/UK786D8VjYo0rNFjWb8tAF/SBsB8IuTD773FG83FR+ikHbSt2bmySULajybiz/vk08R5DYcvf
y3Y7oOPJli0PEuX84ldXfG4hQEFa2gTua0XgheKPfsvRM3TpcdnTY15FPlu5r013nZrfOsdMMv7W
pB4ENBYh8x6ixVq+wrw+dNmFzqzFlhCFCA9A6YO+rKo7h/kL/Q6yk/KUTfpqwWGUqXH0aApwyHAN
Yk44BfxE860pTlWIlJSWAXhQw+8Bn8DHL+y9YaafnWsbwDh4VdggjU0dHoz+0HY/ffEwq+tsn7B/
IA/lrYip3q7AnohTKJm5Gc3amjiDI9ijM8zE4lkQQAHqgwUi0yOMPz5wiy/MDSp5pSJe5uDzXjub
NF6PEsH3fu52Y0wlM6DOvtO1eYdJhS4VvftuEWax9Sg87gaeviplrox8UayFYpZ/hQFhQy8fvqLs
5vmn0hL4FZ19tSAznAoXTL8J2Fyqy5B9GEWxmxcov9XfEdSBVkao/22tSywv3XdpnGs4UE14bpfH
j3mKt7bkn20+pfJqjh94JEscqygRgLHtONQJ+ciTr7zZN/YLc0GXg2R0eJZABOSP/Nva8/G/SISO
NHBYO/KzmUKIbe/LiPz1tclaqaZT9oZgGyrUKBsLhanx5Q7RrRS73uUPwOI3OQCuqTpw3bF4ukun
y8RSijZsoxJEdAO49PqG33bdmDgwHJZIKVlTPhmOO3f8gESyBRiwCnC/xS4FjEcv+di6TzLdxOEu
A8Iwiyd7PAxMPeYlqU29RKhku7nl/tx7xrL0+ODiTfKvJNg2I3zB+lU5rxKBl/Fc5gtNAo/Dqgzq
uyb2aIO/oaGlwzYD/Ol1J487ZiGaESuL3sHeQ/ggv0YYGwEfTACJoHecUjAr8PmDfScvqXhLmScI
2DJ5cWEthsLkaMywTM2Hngt57Em6ctZD9wMu1OlOY3JmgZ1LVEqbXiOAT1nOrDqe0PIpQXfN9SjC
f+14n0z/lP0FMrVBmyuZtOTjfSGvWguUtftsccKOx2YCtpdcxr59iuv7Ws8rEt12eQZMHxZjdO7S
tzj5F+JpGLOPmNeKY2sANmHW973YARsYkhf0PM5D5j6SchPymwMBCuXWwl8Y8/m09ptt/ZlUMvM6
tN9pYR1764uTOT5AlkRzUI7bqcAj86hRBGqOI14xoi2n/E3EjAtJfhsf/Yqalk8kPzS0VaSKFAqC
zVu7XBhMfpmN3uU83zLaUuMdXKKGkn2NRGe6NPrFYhzvfhsYtJKe3NIbBPw7u13gBQXAhjp8itVj
NW1dKvYIcB38YPtdEd/EgrwVKD0RkbtHXC5le9+iADQAAAIj7bt9gTW5nEOO9WNinTr3pzU+feMw
EIeRkW/nOmxeNtanwhljom5UByv9Z4GR6csnQ73Oho37CXCNy+WB24Xda8Vb4RCcmXQHRT6sYYRv
+UTYBrDMbN77HthohrSUzkm8tpzXTMIhOLaB2mj7tTAE4rJD5b136rEmq8R8r5DYRLTnLeFraNIG
onSmhQdxPyKCxC1fCRJcrm6ar23oll50NHh5YQXRqK1tLpiiv0QCTRTDLo6WcivCdqcqQPY8cel1
kVbweIrYxpiwX1hSPRxHxoDY02uNpBmvA6Dj8tjQk4vkg3g1WRx9gJxZds3Cl9pCxWW+iGEZWTG9
TUIiV55MEA+s0eEX7NkjcfB+umYBTMtGxX9u0+exfPfD175lLbS3WcoFHGSu5t7Vny6T9BL0PtYO
up2aovLsFTUCpH5NKNy2C9oVYkROBqiW030/DWxj6l2Xsw3dmmF8UPa0nZjc0pXS6r9LnsN23INs
382q3Onq4jiYh+1LULl7ZQABt/edg3AH2Hy2d/z3hbefQa9DP9b671aebpAvrhRqWNy4M2GKgWRn
2f9YwcXFAoM8nYETqnksvtx/OKRaoAdg0PrgZsRfncCxhREzTCFwjDiAWwCFOK8XMZSnX304Tjrx
90I2V2klnxGJOUEjeHgWoxnaJnQEFpLxICAEiV1wJCX+eHGn+vDMlpN4i/FoNMatGxiUh7g5isWv
kXrpAe7FLiF5zkpRFgNJgcj7gWKX1q+ED2pW4G1l5HJ2u2uX3YZJDHzC1VPoYtN6iymN6KvRM+uz
bKWAThmhZwnzZ/QhgHiBQZWmWKV+uO8WeVGVJDc0y+xN0XrYKQ7Y0N9NcBrwnauT6QKlGxfugcHC
eNVE9s6N/F0RRASaRdkv+q5rLXmAgq6ID73bPE8NUreQqfBj76roIBK4wFMcEmhfj+XaSPv6Lesa
DFsTdHbErRO1Vtin32P4/wQE+kgzhfc69A+jXS/8wxmDtcsbYDu80TX5EcqdE2jwvXuIK+PR9+N8
H5V9c+x9RGuTqhCSuuZZNt5bYFkjyCIeOV3WjNhiz+IUh18OcUBdAn7cu1x7b0Qls2T0tbP1Rjd6
RebAYsHuQKiO7GQhIDK/8Y9zCdUfnST13DxeQgPDTlnb/vJpPmrp9CfTiJuV7xA/5Wts9J6wLgx5
6afmc4HXIbRbqg09nVIKvaIUmGWCBztkkJhQWq1Ei5+axeK+xkrcZeaXbeOi7Lk/EA7QodYrsxXe
umxY1Ei2H6XDKyvSXjPIhy7SA/3zCE8BM5DL6VgFYDon9ycw0KkDy+Sa7fCKq8bejcK198hO9mO6
RBNlR9f1ARGFI9YKh9+nKYfLaOdvKcMTvL7BYabZmRDoT1bDDg9n2LRQD7lqFRtyGQCebPslyyBn
SVVDaTQ9jxwLcgkwSAWYViag8VGS/aHGJRWYFNfevQqSOI0MEnPagTCrSFmbEJS7PcMT+ZE6wXVA
+5dgQVirYdh1tf9bzflP3LAf4WdjozNCP1HG15hg73NYElSd+dV1iz3c+Cey+DexjRfpgkMJKe1t
41yQ+9WjFVCiBXgnz5mTHrqEb9woL2WQrOsxIY2SM262Dx2FfeEEr4h3kD6G1Zn9lmDDjqOnKw84
DreDT1sexPsMPHCa4acmmc3xFKZOdbR9tbNN87XUaCWR/yA+S9dZC9ixw0Axe3hLvOpCcwwRzsue
ypYE87x7ThX9kgphrEAcNBQNjPgsIqMDjWLhRu8i3yYx2PKhFYjdEEza/IVJM2LQcFXl6m/TTh3v
K86Rpf6zhr7p2a2B/rdNkrEKk+BHjaEBkqdtFDmriEoOFUWX9GSVi23cOpKbpDOaGcwS1zOr2cSu
CxZcKgSlxDCDoBXyEn3KR7x+cVIb4iGRgQsUuCsj0IUru6pCh3xJBVmD+9Rva7Sw5M23jLO40mTB
8GsuFxF2K/ja7gDetUQeY5dtHVaaM7vp7yml0fkzUV4S4uDPShAg5RhDNLxH/L/LaCC04t6/NoNf
wuoqs4KdFdrfqKdoMMqpDj6SyEPIwBDMT5oHet0BjqgMVM7Z4AOhWpY8PV+Vs84do6PhBy5K09Cx
k2AmMs8W4yCmSoJ7RQ4sKE86L4eqWDd+6WpKj5hC/6xsor9BtfmDXa+UF5NSoZPQObq5zkpuIc2O
Yq0Cu4RFh4MuIbMYcW1FS5ojZyw+VciIeVpVZiIZj+XIl6LvyGUfUW4w0znM8lOyhrmZyj4ten8d
F2OkCCNyI+S5wD5iwgJkEs1ug1Bw0PYe7KSkH/CjmnyNlR+wFSx58JB3wlToQkCw9TTKv7kRlvi0
0VuB3Al4umnvW4EsF9hck7iSJFVX6ei1B38SPMdVENcwISOP+drsjcjViF02XIorp5Be/we1XxLD
oXoxwNMuuyAH0lJVtXXrZNsyFjbzptAveYdgCbUcizdkdsj0/4U5WFHyPVXSid/YEs0IvnjI+v7N
YvokdhbP1WwsysYGjFcw5JXINoBBJ3IaWyfvaeSdsTSD7znzRJ9Rc1gSCm1pRJVpHYvIDMq/otJm
4KzNwadKcIJmFDmrG9EyyTV5yL1F6G/UhLg5llUF57zXXfCMFj/20ZJ2sxeEu2TKi9BmcNK5cL5d
J5AhAN/QnsYHzS2H7rnquM50akfjtmgSQTC9njrHJf2h9CPGwDr2/uPszHbk1rF0/SqFfd2qFilK
FBtdBZzMiJzTOXj2jWCnbc3zrKc/n7yr6zgiAxFn9y6gADvSyZBILi6u9Q/0t84id/KDT92QxFDu
/K6Z4++x9hPIqC1na//igamEakb06K7nwZpXNmtrGkFLrQ3JDrc6gtARjdjd057UMCapEsphSFsA
G/RLY3nVFRDKxxstrRIfrTlKNP3k3vJiJBhz9FhSiX68YxycYexWCuuiN1U5fXAhdECmTVSSet0W
SGlJtTUdWo8eregC+k9ynpa0AQleZMGA8lDYDQCnW/ozQBO9SkRbvlvjX8l6qem0dJ7l3LoCJcGr
KQkDZtmvQ7BVaPL0RcN9FM5PScbYdc2AqF4DDJ+WkJZm/pD7bdhat0XbJ8W0ba0x9Nt723Gz3Nv0
Udi0MHUyZ1UEDeZMVV8Hvw+XGK2ntlafJV8alKuw7dymOIy6YKo2bLaQGgi4gm7wtzJuYvm2lUGQ
IcoqUlVlT6at7NbdWjAD+p+Cwn6fvy08mo3FD9VaIVDbJK3Mgp6+HReUE7oo9rOvKlCpuA/TSNWU
eEu3ABo21hCgkb8RpYLlP1s6N6uZb+v1H4J0TOV8mTajNBNIkToCeEzGMFAuq+D7KYKyVXkPgWmU
vLHzusBEUTKH7yZnKLnNQjvjoTWoW9qIYRuyCvI4CetPAIQUP1yDDRzuA4AvQM+69AKVF/0utF3c
kSZFC/QpsiM8LOZFFwjuDxKBZMInoCUzmzW7jHpKfwDH8tui9wG8g7Dzhx9SZS42nxqj2enj3E4V
Jr2mmyX3o36pG/GTDR0u9zwbSyFZwjR+QuCxVHeOK9aCAcIjnN2JnSzpZZTFwrlzp4YTvSaCQzFM
PK5Cdcf1aktp0U/uLeWvRcCmMdbdQEN2uUbduEPIkH88v126OHtmiuPkNjaNO3zTQk7LtV3GGeJc
kYCrhMi5FzzN1BQ0UIhOFFfO0ucGTZGuMP2lCjMbwbTM4m6rlzxGbLHqIo9S65T49TM8MguBQ78s
7Jg62NLUwxWYSNMhS5vAGYIlT4/jQ9sVLZRSC8ij2VIrVdFGdc3i25whMOO+mKWicMoSdigvSAeg
N8WIeUl+ajfPR8hPcRg3b4EE5xQR58DCOCqUqV9/GlsVk0gzRxZlkCZcRqiSWRAAYAmLcIxpGQFR
uMonrM1hj5cLa4cS5gqt011JLoOTm5sljBAsZTbcpAjTBAI714HiGLrOYRvQns9sb7rXhjL2DZui
8mhbDA0EXrJrIH0kVrM7v1j1gAF8aKwPDaA98HlJ0i/61lJFqmg8pEWWoJpkphA48zTNaNwjx4B0
2zaMg5rmaIX8D0t63iqadwhZhqj7+dnChbE0cxVHAEb80KAzUuNIUU5aBS2m6spCrzVv4j4GH1IO
GUpEmRell5PwaX3nLlHswsGES1/6MDmsbxPnAAW4ka75ZVdgEHhnRSUsfCfnnNj4YQx40y8qNCw1
+hXBnWUULXPb9vvoxUAQ7+m8RENwWVuhnG/BYw3te1xEUnhdTVogqgeLcQIi5ciA4GFxMj/Oaa5Q
XRJ4gFK3KtMCFlolU3yuo+67w4K+l21diu9R0TYkWY0rc+o2jtvbPXpNfplf1MqGB2YlAEzoyHED
u18MigOP7dD64rYarZF4wZqtrwunrtVtHS5BRYEjFN38IwganV3FzjJTjSm6kIazb7GjmqBrARim
nWpwCOlIYy21FMn7qMmL7j1btUzOx5aTG4kM0Y9viNhzcgOGIgByObnTctd17HEx6SrctJ2G8QpD
pX9XNApRn9RPJ4kXj48W2eR7Md6DNH+wxO2jkrVnoevqVjfjNOL7mtOKiu7oi/YdXMES4XIAi+By
vNSNxxvHJUk8m1ylo3u7qOnQjFQrh20z0NC/UIFtf09Sh55Lg1ezehRBkJonQYmVeLfUSNfpKutw
a8cSK9p2dt7or0ssUwgfhR6HJ+qvmbnMldaAWLXuiE1N6gNoKy0zZteIt/Vq67JZ1HnqVoTFcXJK
l2VYoplYy0YieT+nKTmb6eRL5DXD98GUHWds5GAHIObBIOdSjOIND5M8KKmiGicogvzG6kZaJrMG
Zof7WmMlQDPGlDp6iuwQpcLFojKnOuSHZzD7OAVFBuNeCWDrTI8L7NjM1uAAZ6qj85nxShfkRufU
sMvKavTX2qiXvFE6n9zzCj1oXDw7r/uWtkrR5UMbarXl8POMOpBIzKVf98DRLNri4lnGcgKi4KVG
PS/xQoNVCFBTDyn6Kw+yCpLPUEXQVXG6JESUvs5nwBwSBxkX2PiX2mvmJx348K1Em4Y3OtAUukMC
Cmg1YPmUeJ26xFAp1Biu1yVK3AG02m9lK9PsfJJlwf/Pw/wdVLymxwzqPr1I4OR9tmXgfjVigrNP
Txmr3bQeY1glIYEKRQLZf0OPzEdDI4/Aks7UkD7NdFSfEUasX+Kswl/HrYoIOl0TlyDMoBeira+S
HkkdwJ549SovwmQTnGx85QiFJKdltERmEhGFt43tLbjWdRDqEERCbG5N11kFluuojMKkjxaj1YzW
vJmJMvzidsxRyXHSDnxAa0pqjMTxeTv1AmeSDh57sRlDjZVw2NiSA8nyIS8yeBFuCxJMcxZL46Ix
D4/C3kLtRF51jmJaMu2Y4EXvIQYByVHbxUAJr+neTRZoqW2eaySpIfi41gXR3PPvksHY43nihoW5
jkK3+45W/1Dg+A3NDMbh7HIrYl1ZnNQKKKoVAVhAo6q4qXJfow+Nri6ScWPqRc8kLwoZm2xwkAYu
JW7LoXLRaAHspHGpTCMkCCElktu4NuXRi3nI7Po90kpFd9FxA0s/sSCL9gF6URFvjLJsgL/RlDdX
vjVazVevHLFP9ed2jL40fQ9nVqAhHn/PQrT+LspeANlB6myWBVYZKHWljwbNNNb8AmRX+aQrAyQW
kXq1f4Xc6px9MOCvUs6tyhvuOrpW4/UU2GXywvGZsUiWGYUaUG9DRK+UjMAK7obYA0RwNnLHG0gL
G1TTKOgA+RsokK2q3GJeHicydnBE8TJPqOC2ZPGD58rqyW+0dnAYMBPQdlP34NJTgHPTeYnuEW2Z
Jo9skmuNmjQLPWqvArR64u+VaAsShDq28A2IKoy+jIqBzqe5D+q/KxZupMlgZc/jUFlgyuZSgFmT
/uQ+YC6hp0uUz/LndPCkflZOBzgWuevwKwnh0mwHuhrqKhuUF74PUQrF06az7Yq+TlQXxIVpCpIA
UTFVjvHlALAOVci+8VBrMNl475ZDH29VFZX5G1CtFEVjCJLXTTaJim2uKZi7vYue7lDnaXpbj43u
LmMAKeOVPRVpBOA3zKGkhWvgWvqyQM5s4aZj0WxJS3OeNc4YbCsOueijBhNooPCpnN5sapmqfw8O
pSVvD+F20IKZmrkDTaq0uKASp5DKVQ7Nzf8I4hiyZQV2E+bWhghKZ/el1m9Vu6pH9udcFMnFfASk
4WKlUKuaNcd3AWZEGTiFrqOS39TcbGmJ2+WEGjRFmyX9ULOPe/BbWQReDrSDUdP5H3/7z3/+98v0
X+GP8rHM5rAs/lb0+SM0na79xx/uH3+r/vzb6+//+MPTvit97bAbXcHkAGHh85evz3ER8sPiP5pw
qhI8OZ3zwJ5j6108aeiUDflG9W1EHX/+8VeHQ+DH2NqxXekaW8jd4SztSgdBVrCSIz7DIcLG4E6a
/jwuxuj5+FDeqydzODUd2/iecTxH+rtDtcgpiLGKViHrZLqoZphVrduRT0wpnH7dZ3fHxzMHxvPV
SonSrtCuXj//7U2apk1gZdGPivuovXXyCOBOFFbgeUqQ8D062CYCaTtAE36CViofjw9/6HHp4mjj
MZ2OUWJ3+MStKR9UUiB4EiFHFFlj/DBwO7ij7JzdAYSbX44P+HrlOL7NVCJAxWja1rsDhiWCQOTy
SKUOVX1REttunNTEW+kny19epL7ruUIZrZXDUl2f/bdXq6s4owKWlAS8NnrKS+wyyD28qyZS1sfj
T7Wuit394GspfMcWvpCaqdwdCvaLW2FrViNIAkSME95oyFkRxeP+pas1ChdDEUThOdLnqvoCCgiw
9fFv8GoiPRsJIzohPs8rpdnbIp4qqYtBidhUzlqr0xESrpuOK3iNqFY2x1d5B47hxKCvJnMd1Lie
8KXjusbfWz39ENAEQdqU1lstvFszp0iLJaGPUBNo3tC7/evP6LiKIbWxGXJv7VSdN8CoRKI/o4+M
7Yyd+NCOyjxfSYBcBVsX/4wS3MPxYV9NLk8JoNYx0rV9X3r7k9uPGgF4hk0pxD9ISlzMLNV1mPr2
bT5I8xOqdHhn6T759tdH9hhX8IqNZJPuLSvXDWcpaWdEpK84vBoYX3NHaW0JxvQph9d03dcpReCx
i1z9V7cPj/374HtvW+qZQkExkC80AzoWfQpGOekLl85TFgWb40+6/rKdDcRggMyFx9kibZCGu08a
eeNi1SOmdCod5SWXOsRtfRiHOuhw93ErboDuoMf/xai+47u2FL927t7MlnM0lpTk4k0+Dog9r2jg
KE+oXA2zdz9F7otckIY8/qTi0KbxletoZSujOEl3H5VrcTUmjkO9sJA3Dky7zTLRK6mgjZxDT6ax
SznutpOWfjSWHu8U1TTqNy49L8uHBUxO9tSvGNDOx+jz+Jc7FEV8IqUvOE5xD9h7ISjJoq/QxEgn
Nw2CPo6TzfczRIk72XdoyMUDsjDHR1SvJ14idyM8A1tWEMB230YRTmgXdF2ORlGLYlCt8jegJWkW
HB/mwEunfEGuQu7PHcjbW18BHBuogz2KinGOL4xoAtqUkQQzHSzf//JQvEFpPB5GK7E/v72qnKwb
uBg37ao+reexvwFeWyFdkJwKwAfeHk1Lh3Fs3C8I+7tvr5JRg6AfY4VJZ99x5dZXA2H6xDY58PJc
7UnpSo9FQZq6O4qJWgnfwGdzCp2jm7RiNd2su9F1MZ8I8a/jAHh+oQGsKMk8OfbuUIMopwkBG44u
BAg4NseJci0gswUV9nNRF/jfnMftCBV2Yw3c2E7EvL3hfYlgkSTIK45xgoK/N7wH7agocpovUgTq
i52GwVUz9IDFpD9/lskkn1ID8efE4ny963hol22g2AAuUgu7Dx07dk96G6ICS5gfrp3SKaYv9nrK
g36ZLUdCr5XpqeB3aFTeNRhkTlTNXXd31FGEYcr1PELAyZH1PW6GZfQZMfElfJP1cZ5cNkOp5Zvj
m+P1gnU8ag/Qu3xt3FebYwldeqEwtjb5QAPunJrCeC1A2aYnXumBcXzbX3NMABi09fcCGRaQwjjt
gJtPt+QfwGL0F9w4yxPJ++uN4fgOtxJ/zYKYvr2Jy6rKquE+cH6gzoJmsBUAVA2Q7aDGfGJl7g31
a2UKLUhEEEK2hbMXJzMuZFbdQf0PGre5DlO3uzMa+9cYI9On43O0tzD+3ATKkTbXPP7n7W2CRYLA
KUCIIVrfzJeOmuQmDhB2t4K+f0Abz2z/N+NBdeNlynXb7y5EXNOloBAD+QLqB1gdj5YucWAZkLov
aRnFkIqPj3joZUpka9cb19oKXN/AbzeDmHKXwbMAO/I0T2+LED2nWQ/VdTjr6kTsFOvb+i2z+fNt
/jbWXhpl9dLPu3XiIMCLHyzZEtA5V/hqcO2tCznwsg2ndDPBWFtbULK4TmE4nHjFYn2Hr76FZzsc
f+x1be/NKVt5jDIHw2IXu50zJ+h+lk4GV7ZCbIhizksDmfhnYONKUITCvkpaZE5LivknVrHY25d/
vg2f5iRKh9w690PdCI9CigjgsY9XhRcFFxNqk2fc3ibuZu2tnqAXCLFBaAGj7d5g+w3we/InPCei
4Vb47fNfXwlsKOEojyDI5tpdCQOUEShBBb6aOViYckiqWwPb9KPNX385PtShbUWLnefmMCXD3dvB
w1y7tCEQxlFW63/O2gm1nk5phz4WyuB0/y3HBBfHxzx0nnGSkmc6DC3tvcdLRDSHsPRKCKUpvb5O
ZLgmt/YEiqlMy6YD9qxqqvF5CyTirw/NqcYr1cJwTdxbccrJeA0DQKSgdy0FQ6LvvyLKurjIBFUG
dRMSKOS4bB14JxbZoYfWtsOZ7OCTS/6+O6dRWngVCTYQqEb0LwnJwjt6CM4lLhRwIFT53YCL+fiX
n1YaVhARTJK+/Np/v0WU3LOz0tIAgCb8j5Pbxs6CHD91JLfP8TEo8JbAG3hcCrwA/xcDO1ooEk4K
Y/unuKopWirJwCQN8mZxpk+yKZ898Jlb4yOFTSJzeXzEQxGNwZTn2JoLMTf/3fdbyMzyZuoqkPBK
g91GEGJ2gSANgmxzXYjHBVLaz4h2ngA9mibqnESvzy8Bu1EMPf5dXgdypY1UnFE+8w2Aae+rBNOU
IaKDkJQ9Og8c9eJjD+DiLNLe9O74UAe2r4MaJTuXipLt7W9fV02IBrgRkUKgQnCWIgTWnmekcx39
MiV+FHlDAD8+5oFo6TisKE29Xzje/va12tyCrJRT1s97WEZpavryMtIOUlLHB9orcRCWle26XIs4
Ez2mY2+zNvHAHp6TAgO1Ut5Bmn0MA5qEiuIDhP4k+GKyykUfFD+G4wO/fkIGJukFZUSF1/ed3QmU
6LXY7UyvNOvt5G0EtHJrIZj37fgoB5Ys4Y8kwmPiyKL2w3yK3nQctquGJ3q1lxlYvSfp1wjRJwhK
DFlbXep4sK6qjhISIKMCn6uT5cgDjyq4Xpj1gW3cadbPfwsRKEf3WRXxHTJspFA1d0VE4pgGnXNi
1fy6pe8e9oR8wKe+B3zMUftL1ae1HzaGdrDwxnbT9JZ1UVkBAsOFP9GowWYbIMuqTJ1u6gqcKihz
ea4n41xnakgvIl0lFwE9DUCA6oNPj+eR1gcYkhGBTCPc5KaHAR4Wpd6impAjUTFlG6/HHcfS+gG8
xy3Mgvd1p95aFXgo7JnQUcBlEHTJz6FIwMho6KhFaoFOSYfVXOZDHnvYcloApNJCAPFCkG2Jw+Gm
WsMMOHC6dFP6Lemrt0k5fhMa9ydQJEi+YKDpIPGXTc77YYqgDHvoKHaPsZP/aDNzkRYp3MVanksX
/c84sZ/6qHlMW/cjXTVu6M5fzyd49QRGx/dYZra3dyOYueQFJgIuIoICsdZ6iustXgoT1oJpGL09
vqxfhyRFzmIT9CVFda4guysq7yZU/TOO2MqOV5+jzr6vHDu5xN26uMUgZ7g+Pt6BaEsoUsQi/1cF
dm+zzgr9lHSAvm2LudjqynbP6OmBygAEdOKQOTwUtTkKNkIrd+/RKscHgOMbLuJDh9XEjJ8eyorT
U9RDzzj+VOJA8CNVoIbCuW2TJe1tTGDBNPkctguQ9+42ShCud/BIvMhWhyITp9Ml5G6kZJb5k46g
FpjGdJfumpjaLoSKxWvUZnIwBMQzwrsZ1fwzjkKUok3lncipDoQQSU+D4wBPAyp0exOwjDbQJpfj
zm7a4VqVeQ9fxEtOLKtfNbf9+OFzfXZ5F44v9brufotUXei1cB3JGsE2z5iZlqQB9/wwgslLTy/9
rLHqasBCQrfNZVotEJgGb2oHOLgxFt5VQlMJ+zzPPhHGD613bvTuehgSxvev22ahRFEDTzhrPX86
BwsUbA0ioVg4UcUYehXdH18Zh143BA4uB5oO3asuZ2+COPHokkO/ge9+PhR5DIoW6FW/OT7QgdVO
j8p4NHDW28H+5d5AMgH0CdtG1NjzYI79zgLFuxkT7V4cH+nAK+TWRQWBLqpZr767UztMobYt0Fxw
Z4fmh9WUCLC34NSKIbDhPtThu+PjHXiF/rpkiU++4fKzfv7bUjJ9AlKlYzwW0txuoiyBDiznrm9P
xCaxljr3Fi21GJpfDvc5X+/fLBOTQf6qbBbtsMTpOTgkSunI9XdbBeZkGzkyfzONpd7oKImu0n76
peVav1uGorusSteCyh+jZREscBWS0MmeU5P3cBO5H58RqJzHrKzy+cRZvSaor761L9Z+AL1Kpfbe
j8yQvljqEVpygn4/cujF2wS85qbOpXmA8ANy1bLlqfLHoVEp+rG0BZklEI/dWSHB9dBTRwojmkH+
IYk1f2o79amdkE+pZIK7PbDoj21Odm9V+fN6dAEpnwz1CsREQGihVAMkZBM4/nSzJo94C5lhy0Vv
2vZ+6V+ULuo/oZvRfOzxFK4pFG90rb9AOwBSDaIUyVI0D/tk/CSGOELNLrxRk3BXXIV3VjjIfGZ2
hftIJnCxicS5a0e3qdUjhe/8qEyAQaJ/3zfmZ+2n9qYHrHFbydy/xUblUzWkKzW3RjkZpYXQnt3z
yZb5fQG6/bJV6Y2ZkbOUdhOe24srzusWDNXxVX8ggpJIM63ktL/uZXslrbqJ69bCpJfr4DDPZ+iC
f0MfCt+OpkcFMORvXEV9DVjmmRfM0zs0ToFsYN50HoqlPrEHD0QX7obUtNcGC95je5ekqpt9f/ag
vpfzGFxHI3sH6l5SfRhaF7WY44/+OsBQCAU+Ix3PEF72bxJLN2ZOqXnyMcUiYmObfkFZAo9UFESz
GMyTX7mLvzk+6IHylktmr9fknjaF2r9GhC13m44IyskQEahpBSExRhZztV6vrtFQi6/wjISRJZwO
eFLEklukjKLzHkGoE1/m9evmHgrSnvsx5Xz1K1D9FvIQfcSzQYMBHGqUvoG+AiCEZ3qRwkk7Ec1f
D8WNjYL6WkoHsbKf6FeqaZuogsjQa69Dq6OOECIWSG8n6BN43ona/es8idE8Mg8q3sLjwr0bNRpD
J6RHeAAqXAtlp66RGZpzINoJCT1q/nN/kTMHD02PVszxCX4dsNZ0h3yakR2f/3aHVt7sL0OI3WPC
RT/ZAJvqN1M0RNeBzYHwBjnpRXyoR+O+Pz7uoResOZUp7ZPUUyPcHTe24ibya4sMoJbxRUbRDnUz
MNeJtqqr40OtkX73JOARHQnuaO3FUHzfHcqZB/yFYpQIcvyA7qIiHjfCDP6JOXw9CrVfggDRn1Y7
Db3dUawGpksW0sEqZTzfhVaKfh+okRNdvNevjVG40EufbIYOzN50tWDsB7vkthgHeOT1+C9cVTnQ
yTxosxO77UCoZWGQpzr4PhG5xN57c2U222UQUFadgu9FMr0ETOeWetGzsay3K+R79vN7Z4IQlEXi
/VJCrvaaE4n5q/XJpljbTR7dURtc3N6X4MzEvEjkq+QPOQP0NQ9KI+hrK8DPAjxqewZj7FSgcX79
2t01w7OvHUuWjdJ0gndnE8MzQK4Ny7N1Idui4Hs5Wy2KnuegGfgzbuNl/rGoPuUOrl3dd0hKZxOG
9laIq7FGPwTjNZB0y3yepQ9Uhs+sRqIYsBl8hCxGMMwx5IZ3DcIay4IZPVKr4RdQv+Qq9nkfIkCe
PffLo1/aF82EuHmRbuEPUBXIAFdW1w6yiihQIBSPemINvk1cQI234ysoCue596YTE2JEMfYY7p2P
FXto7iyEuQ10J3dTROBrPNzmoFKv5glIuqE26K8cGdQ9GywPKg+Vxwn568DP7sY+qW/yaPpscY0L
8SM311ncrBg+8pEvIS2PJpiwFIXF0LsfsUAZuwsdXXF35TopfrWW71IoaeLB7xF/CdRmgSGDHft5
iV4G4s1qfhf4OAm8j6Cgc37O7gf4BWjMvFcD/F8cnnJA9u8yTEmBeVXyue9BmuubEYvksXbO6uUB
7xUYAmdavEmx6yghrU3vcT0oowbhIMDTuGZpcDURxGM/eFkwzXW8n7jOLc4bXJgWzF0jkocUzQTy
mKV6cWmapt3XtKfauzWoiecpcFac0DsbH/PiY2fqG2UQn0nTB6rEZwIRriW9H7CD6/OLAqYHCFOl
t5TEYCrcpFjUms+t658xtWjbIKaIE63VI3oir6TDNrYuVXaR9gJC5V2NkT3yGMGbKGjfTNnliHxA
2tyvBoMJRy9A7zJ8j7woLkpieRjtt2N9C3PfNt9KpMHSS1QIETLpbyK8DbrhFgxyiOsegsqifJ4U
ek3DYzBchqbbQk3DEeBRIepdRkjKWZ/lgmfnB9mgB5e+jcev2APhGIF0g0BgafwRLu/L7k6CyAX9
Su2gu/HSZ6xc3OxJphcDPukVOW+LUmNbf5lIF5rkW0NnrO6wnIhjPBeuB7RyMPIB4L1UyO8aqHoL
ct0rmvlNpa51lp5HEEFROiap8RCQQkOm++L2bxCuz9EDiSEOTvPnxfwoB/L5txnQ3jQtrtFpEcGD
n31xkQeuCszxYPO6rvW+KEq0e0DyoozsptMNQo1XFQKUnXcWJFiu9MlF5d0M5imCM4+nAsQ3pBlm
BRAeV7+sv0IadAsfc9v09iajPNx5jynOZUPu3wPV5SPS4UJdJAOz5G1N8CDLDdh5CKJovH6TwfQI
j3ormivKbykUMA9dsOPn2+vsgVhF5UgAoaMDuV/+hDERjrkgVjlhWF03ZkqudDehVpkVzVeY21BV
mmRAxN7BA+P40GKti7yKkzSjVqwy4XI/c5ncJGyxu+N+Pbl3KsqAw+Nxrtr7Ujl4puou3XowHb/7
gRveRW2LDj5eoQvo17MhxTP8+NdZz9i9byM8Z0UNcGZx4d9LKmyYdDrANO9M9Yj7R70a3y6J4z1O
E/7VLfC+E2/+wJlP549GN5U0oHX7SYwfB+20lKjGIVEI2y2aJ3OHxqc51Xc7cOqTodGFWpO0tdK+
expJZ+wbKBYrZS9D5W7qkicR+AlSIkFy4pFenbfk+QIEDLkFKDXokrtD0QtSbrMsyKvn4m6JoG+i
U1MtmylGHwYro+IOvnZ34mpzKNWQVE2EAm3FYtqHYzqlJ1HXsDFJwafa+PIpGuFaiNa71aub6lQj
Jrl8W+o62LolKoQcITVaHsdXz6FDn29BH8qmhEOZf+/ZF7fJxyLk2ctmDm/ivl6uJ11gFDY12DED
0yXSte2lqdMGvy+FLZ0dpM+CCxTEERNy3nlq9U5DJ2AZCG/1jPS7h8HUX58jQD6Sr7i2nik67c4R
FmUePW4UAwsuhEj7TpP9eaQS8t72J7Rd4VRiiZY3UWSfmKcD651NBZ6UiXIIOev+++0C5lKjxp8e
ZubkR8WVCBq4e00Ynig4HYhnvreinpFZo4Zi9qYBEqnpsZaueadZ9z7KInk/uKIFsYooFXa+4wUi
wNEFbo+n4GKnRl734W/Ph+C1k3ghIzsrIbTJp+hNHeBxBH3SuUoiHAWhnemroMUP/fjaO7Dt0Og0
2oWtsN5w9/J6CocU9DqHNKMV/tuiWtRjPk2rOVA43da6pZwBNNjdHh/1dWVPr+0GWs3CwDrZj97J
UnlwakKglG7+Ht76PbYxH3vQFJsGkWbX0p8poOlNpdTD8YHXhbIbqEGq0BWgvwwjhO7+7ouu5JJ6
Xoxx1RruvnRO2F+BjSWZF4uTFMj3rNKjx4c8UMmgv8z1THDJZsR9aBJ1t9KOevKPyqs0Wtxojjln
Vh7YjyrI62e3Ed23shIJWhABlhUoYhYpxjKI4OPWbBJz4vu8iunA3QGdcWhSL4CzsfcKoHOzip0Z
G9eYezadRLUBI6m2STh1J+LFq7fNjVSxZdG8IHZSl9x9270dt3anTQNsw1nQzlI2VaRkbjBSSdyC
WDotUXTiOvx6QfuY2jscWhDgOPT3FnSPkmNMvlKTDnYkZ/VkEzeRVp3D7tJGSLfdJFOHNeHxSX69
gXdH3Tso/d5EVlzjz9EtgX3rr2pcQfPGtxDHo0PVP0xtj8uTo7MTG+nAAeavJSk4Io7tgd7Y6x+h
qmUlpe7qsywF2enEqDYbUUc3CHNjbAVZbju6WfzFyYf5HDS1D19F4c8+6XZTjl1x4uscevlEUMk5
BqLCuHuvoUHvlTqpzbdBJmVjB3W27WobYC+EOKC278Leq08cnq+OBoqDgBa4p0NB8pn23TWm+xAa
f4MWfAOVL9z2mZc891kxZJfHZ/jwOAAwWczgKvYbdWxSLahDozlP2imeEJ6wMNdFtq4+0aJ6jWzg
iRCbhqoGzJUi1d4KDiEo+t6IYHdiB+1FO5cNzmVD+lJ6TnKbeogD9m6MhOQ8Y6znoZU6FgjiHX/a
10Fr/RLgnsjFnJXCsXfimmQFwSpeay3aEQUlZ4SBWiDBukzqKqcGjnDmoM4phuAWsKw2LN5Aw2UE
+Hkitz78PjiW1Yr9smF97c4wCbdsfbA4UGI8B+vQxcLDGvJ02EXOthyQb0KxG28gjNav6MSpD/nE
dfTE+3h131ijJbcNl7RHsM72JqWu+n4JgMyfBYH84NZTctdWsn1ubvtqHq8RWXLAeJ7rVDZb5KUE
onggLdNozjEtO9mCO/RKwIKsfBNQSyDb95oRvHqr1ZWHkDAasurcd8bntBjeq2SJYOZ6/mNYzbQk
IE5kTzwLsqViQjHj6vhLeXWKr++EHUGri0IZL2Z3Ymb6w9imsNubxgsva8pi1gewt7ykBoWeN2Fn
5rPaV9YJ1OWhYddiJKQij6W532BDyKNIOhd7hla8C4e6viXkYNXCf2i9Fwh1+wjAygjtWnru1YkI
t8/18WlGrMRKf01EoXDt5+pB7i9zXKK+N+ZNggaf51b3+FghDKrS8m50HQtMJE5x6HlM90ih289q
bquH3kMQN0X8gWySHSTRdrlHQaR4Pj4luycuMQNRNGZkbadrcKn7XFfMmqaIdHHVbXGTr6ETOxR9
CnvpNzW9kfskyMbyxBvZDYy/hhTsTIC/CnqttPdiPjY3qEl5eNf0dtq423quqpcWGvh04og9NI4C
bOUAtCUA6vXz33Jk40WNiy4adR4BHCjtbPHOoHtyYk2vweT/JYi/noZaBvGdlcUC26d9woe3g9Jx
JpQE/CT+Bg6wr35kXHKytzLCj+fH8fk6MBz9KpBy63xJs5+tlKqy6zKs2ScVK+ly9pPavvHkjHGL
y4bt/ny6/9xhebe/WN8vZTU3MWaBe3/850P1o3jbNT9+dPdfq/9e/+m/f3T3H/7zPn5pyrb82e3/
1M4/4vf/a/zN1+7rzh+2BX24+an/0czPP9o+6/6Hj77+5P/vh3/78eu3vJurH//44+v3PC42uOk0
8Uv3x78++kVgV6y7f/Pd19//rw/ffM35d//npWFm/vxN//7xH1/b7h9/WJ73dzbySl2mKSQ5comm
449fH2nn74YTmNIDlRZAOmsBpABEHfHP9N/B/tmuMVyeIFX8mjuMQ359JsTfgSbSL0XsAWQ4x8Yf
//Poj3+utj9n5TA13/P2Th8Hhjz6Mv6aeQCrJNPZXfvhRD3LjKG9aRNakF9bYc3XFfKfyXlpSs86
K5cpvPH7obvSuhqfo9zO72qqB1dzEjXvwqV3EB4vY/0QhbX+OEKvpXcLzWRTeyMmjCVRY4WPU1i1
dZVuB1zhqOKHTnNRO1aAoWCBxhiic1jJtGEZ3EU1vr0mmPRdKZs0PlcmQTi1Mu697Ubz3ZQn+hwS
q9zYUz/d0ap2fyw+Bm9ZWFsvE7IyHyp7Hm+qrkwuEjE7W453ve00SjcUtsRjju/UddThKN/Vfo61
FOCN86HxYWOv/V5A9h26MLOX3/wpRWang7wbE2SoE5RRP09Vmn11h//L3pkkt45kbXYvNUcY+mZK
EuxJier1JjC9Dn3nDgcc2M2/ltpYHUZGZUX+ZllmOatBzTLjheJREgn3e+93z2lGSN6JcN8n4qiw
id3RvS00g+7796h/8KfxEK9HyJ9l2h+DVpQHpQz7UgtHgZU0608Lu+yPWrtymxrReJvKUj84zlge
FqaW5xreyhajV3aYiwCzQKXth7zVw7XPrXqrTSd9kywI5Osogl0Gd6A8OSRvgfFCxKRJq+0Y/gVQ
eVHbB9tG8uFRLqGKz9Kjo6vxCpiGSiUwcbT2LLLtspTF1tGtkWGqbL50foMXO6TvTt26HFSTRmS0
WhEni4KFmtbfTKN71KD5dlZDym1hoo7nEksVcg1v5RIZ3RFBxPJgKvjXulJ3f61rr+7olph88LI1
+7E6CyXKJxh55gZ+Tc8LmOd4GAz48siqtnJB7FzevbdVZDk/FvQuRxG1HcC1MJrWtTFC2PC7/m0J
k3rv907yUIK9gcwPk97NrZUE17Gx/RmRrQ17tqhgLmUD8quZUMuT4hDf3+lk62E071OQbnzsh65h
oQS0p+kY5mPZ5ekjf+Wwbfj1bZPGcGLtzeY7LtRpuGWl7HrAVxN9jkPQF23+rfaGSLqxYcMXDj7r
KPV7bNutMPIxNgBnd/2af9KMBuxnUvjWpbMMg0ycpnQXTKmg7PJhecL0Mi/5ySd6VFqPYGjZ1eTI
3/DmyA7l4LUvRsOx76YlQsC5sF4rI+huigv+y51LhQoZDQ5UquG90Qvd48kzo8fRS+q7vtL54c2D
9dlnmYxDci/rCXTXoZIFUGre1ekKpZ84jcIJzonrweQB0mlAbhXjcWFpn4yqu1y9KbIfTc8qP6nX
wKF0rXGHH3XmGhWl87j0cjHXnp3Q65z78NrokqmT15XISKzKFA+FURr9EbC7RJix0GRs0SECDQpn
59tYlYx07pjgpVpcqFVFtw+40qBkrfwJqv9YHAvWrvcySOebICp9sfkOCez0FTpBSUQ8L5rlZ9ZX
NsIJRxxKCJDPE5BHyEUuH85utr+h7R5fPSMpnFVgy/JSNl57qNgL3tEFD1+8YekeotSrr4Ey2zjP
C+dRhSJ671DDMBrxDfE2sZ+Y7kFqM0msKvRCIA6b/pcNW/e1qa38pou+qQkkleL7QB3/iWCdvZK0
ld1zkNvuhnMWMckCAPVng22et52C97DSnQdfjlp63JlVAeRSJOC86TMzq03tAsJ+axoYjoMse6yY
MN2icC43cDwDxOm+115K6Kw3e+q1wwpCyCLCkpWoD8GRtdvBGcrvTiOSQ2cCA8+MJjslZl69gqsf
TxXYxn2W6gVHMcq5FcvC7ovuQv8ovaS/2vY8FdvINsSzmczes7V4CZHbwPuCxGgelyxyjnNSdd8q
B/LlGshbhhaHFbGY91B0cPLSZ0AIxIpTg89bCvtsmzcquvZpId/A07Y7QRrcJ+5VRrsp86YfreFZ
WLoXgVSzT8/UisYe/0GyJZ9bPywlC6JtJ4N9zkbsDwDXYgdibcBHyW9wzcsnI5bdd1Q3XW/mx5yR
yqYmJxcXQcHGom3TGPMK1R4oB5ctzRh370x9Xq/uSY9Vr6qcsbApmf/ijCvnILxg8HN/ZQXDX76k
f0AK3I2s6CXz1Yx849R783xjkyr6UqOZvKq27uiVkBu9TvOccYSV0bgWgzJ/tkk/7bXM5k8LkNBD
4QSGte4gfN7fi81lmGkMDzyDirUUuXsqotp5qZJheK3Z8U2RNyl9nDJZvVfQeONclewxLYatdrlt
M0t0h+mxnwknu3ZvXTxp4s6rO/civb7bglpjwtoU8NoHeyyiH01Le+/An42fCrLMuskS89qlpJ1X
uumqeDZCd+tICE6rDqE9c1bpfinyrbu6wrExhVPF49M1Tr5ALnzfFeV78XHvrhrbT5BDGyyg6mGC
89aPmDZb2112S+tDMggKogNtP1g3xwGvSugNovGGd9H8IxtzL545nb4nYT//BtGC1LZuBBQpJw/K
WEDd2QMrqX6kba8xApAuvS0hfXSb1fqHmo/TBpwd5jjb8DnotXXxQZXtjFT0m9pawFDlNkpCB1C7
aGxzTar23kQcK7Ury7Ff33dhdj30jmMQTnd9atS/B5ZsN3BW8y2wmOi0KNc7yRo5+gKhfYtL3Htx
bUzqYyQcgGaJs83BYsV2IaqrY1jetQv5JYliSQ7QROXFEr7czTZHxGIY1iYtq+lcCgbvPvDmvW12
1o6EnPVGyZxfF3GXICUzwxLdd2m9QsmdbDrultzT0t5cVaRX29jv/OSEf717Gnrt/TSpbTYuvmrC
mbITD4NudLOFG9FClwlaw5yM8z8ArsykE70RZJiWdV39YvYXmSunTFxnBfZ+fG5Z9E43ZTCcYa1O
aKGXzOftPznWd2tS6WGRubkuZBocLMUEUUEMgua81LjyEvO9bUWymTjyCVNY4eck+y/L45EfAHBe
FU04b0tjrr5MnuJrrx+irch8Ow71zIMKvvdGDKgyy5zlsEzV+hzYpXlOQI2sub3V73gHpx/+qAkq
yKBc62I0t6DSwufZCsdHgOn6AvequBmT5G6S1ChpQu6x7ERwY9NkGK6iXNJtmTvpI8owdD7JXRAL
dTx66rApHbqqK/fe5ItNnvr6GGg/Q/jh+xtfqAzTnKiaSwU07ntgpOEmb9wUqP3k7ceQKME90YWJ
WLcxJ7Z/FmnkbGYLPlzboXPpJT0ol1WiE8hoSai3c3nWO82ndSew5V5RnOxKqE3dld6lIKC6HfkG
tplhu9sFNiOjfBAvJP+6XZ5hRJgtFrB6a+Q469J8X2m/hVddOkcaCWrXddL8nGFQ/4IeB3Q9koa1
h5+AdsVhv1RBmo1VXURcd7rfYHXHY9LO1c6BKblNTB0dwsyxzoOPVYzNSTjvmd88BmNrHkQKJrGe
axXTu1PxxOm9ThPco8XEWlrruwsPAJkcy8Fy1hVpzHUSgsUPg9IHVcYFnv3Wacc/b+KpLtFXNrT2
mypbdoj1nEs7K7lPq6o7LtII+JxplHgyJwrRWtYqrML+mX8lOljckvadCIu1unMPDQsPU2I5ySZl
lTZ05S4voz/VFOWLjzxrMyi3OfHVbew4PFwGj/eBuwi9n/z8OVlQbKV+OG3zpdlws5YnzWl8FEtr
bkYBCXnK+mg7siBwYLUzjZETubGQE/BlpKOQMMfeuhl+ND+7SWgf/iw4/6Pa+99W1P9Shf9fK/T/
B2tv0A/3Wem/r76fWvGV119/L8D/+pq/SnAv/IPilkqaXXb7XmgzWPirBPfdPwA0QRCCykCinr3C
f5bg3h+szMBXYzcAlBwTO77qnxX4H/eKnP8kw02fOsEL/5MK/M4M+ZfGkM901HdNJmcsltPxDNz7
n/+t/ZTqopN+Ldq1WzEiXyuQYxFZtrx+7k27f5eRWXwxSAx+yykajtyn/J0ef/m93vot+JaBI5i2
aJqsx7SANAU1tjk0pF7ntZn53S3kNsTtWtviYrPTjRHDMcYfUrvJTSuXEgoUGGZZL+1vsoHjho3l
Hg+b3V8IZIf3cOmSX1aDYLLNhXGe0ql+diXIjJWSsv2qkCyTThN+h1mn6D+TLCqvuec1z3kJe3FN
qbOcgJo2tNF51E0bG/zfh9EF49Exs/mo6fh/OshqLnbmFA+M4ocXWEUDt91cO0Ms+kpepqBN4Vjz
hKkTuzwB2ByfsrY39mE+RSfIANklApz+nA+Ffw61k96kWvSPLJ2SH+nktC/1IDosOyH6HM4EY6+s
vOVw9AtyNUkyHtt5VBfPyCSW3qpVN/ZBRp51c1etnLk0DZYVw7En5NYT7I0G5Egqw4aCZ2aPhZes
xB2y+1QswNhhhKP19TAcWoWqdg0QdSj/CztH0JljxxXDc9gKk6M9F3HtdPYZSuzwwriy3AZzuew7
7kXbHBXoU8khH/NIxVtlz+O6KvppWyOf+j6alkTDOw5fMoraTboE4kVnRCtWPlXVcxGZBBrCvq+e
5/beUC5asPmrVnlsPjTl9LQoNllNMzdfRVeDp8/R+yzUchT/C+kzGpV4vUSDRFyxvlS3XnAM0iJ7
cfLBP4J1XLZtXWIVKkPpb6LMCz8XBuNr005MMuyh2k/sdh1TPlmxXlT0lBrOFA+WubyS0aHv0Pt5
B8kgtKujkUT+oe4se2WG7fgoBwIRLgg6mNOGcViUbz1OKMi4XiWIrYyMyqvQbbXmI63jimjDQ2sb
Jsx9mk0Vlq8tyIr0PPsdBkK4qpuGRcd9xOkcWyoK75B8zsLGncoLIE4XT6MnNzLBlegtNtjR0Vf1
vo7YWMylAP1K29TjL+QLGzGWj8pjjVsQlgdanpIkUP7ZQFax8XVlsEk51q9O1smnAeAutrkeXegA
EMtdNdqYL5PMTCxQBogF+2nxpWPfRkKc3NAomMdHINcoicJ65gBzp+ydRdv+2VURictSOfmpNebp
Vxla+cls7l7UYXBfK1I9Dwuz2J3M++xmmtJ95XHHv9Klw8E0ovDKQepgR2rJe6bofXdmaed6kw1R
cRxHZkqmGMDRKlt8mKXqYjfS2bsEEnCdAsc40auafunOwEUzIqWaJBevznL0yZOhuQM8Pf6s+MTE
QyvgwluF+aJkm10de1JbXjCPFKsKD7Q/isc06qsnIPK8TPLkp5aPIHiJjG+lzLwOJeXQHGVJ8o+s
Id9pm7TZuwtZ5ijY6rwuCxoEUrDMnpWYzLeJ9fB1y975w4K7Fg4ahqMnNxL80ubWJWpRUFpAshDz
1WBM8lAXKTX8KAncsr1dRtxoST8WQ+4/Gm3t0dMSRCrdISUjqSnR7oEVn+ppyHbsRIfjyhvL8cV0
lLv1sqn7nGrNNcReomcFIzqeuXM/Us05V8qkcER2mPUnkm0Yru2On3rINA09tiH7lR3w0Ima55nS
5JIgq1lV0NFpU2jCI2NOE5DxLAC1Oc9oLaZNoa56WYoK7pwMz9zL0VtYo1PemFnO37m/N/nBk4W5
8QI9PruYQL6SRMp91hXeExYTbHyuMZ+8fIF1kAzsGBssKThQQmf5pjyQxEsIFHtVDIZzmRVkKYDq
9aljgTc2fexeblbyWIObv6bRHew4BhTrVYJmUSbSJzN1aoegdW8dhDHCRQkL7T51JQrtXNb5tpg7
kiij4vUv5fiAkkW4q4Tu42PTdd5jOQUz/0kL21fooVVq5DgdfYral8nFLxqmhB9XsLPpOgkVPrS6
tD8SrsBxngn9nT1BWMN1n/6YvSIgkz7ytoezLFg2R4HD36gfPOnx/uhDn4BxYSTYSfTEFZFaRHX+
/Ve+yLURmMO5g+dKfNYq6l9laUXrzq3kNg/6+VhNttpHYxvtiyGwN1Xrzt+t0Sz3TjQExH7z4hGT
UnexBr+K26RIX6YlZFbZViJWdw6vLZ18x2lrHjDS4jdpIh4wgWGvU2q7E2sjwZrmpHFOjLw4TKNp
b8DrW4fQdstn30XcgEUl3DqKLvY4jyJ2GBDihpvdjxkA2b6Z5L0C66oNh0dwFEJqGNXewtMucy5u
PzeHZJ4+aa3RYOwG/G5YrXcmIrTjkHf+tplQ+UaVb9Mdm6OrN/gqNuApcaNIxoe0l3VcUCvjR4xE
99Orcw9DWusDI2ChwgBEGxq7boDLXy9dtEuSWkzrOeH0loPnb3XSN7uEH9rLEnkpTyrXpqM/EN9l
HMqzgpEA5esyPRiw+GJU5Gw4Oh2mN6AL6iFsg2I3Rcb8lefoQAeCPpsoMAiZOKLa2QokzpxRFtOX
Kk/sUincqM3yDgrD2pvg/nfCjoxraN3r774tHu2yHW4p22WxMNG0UMVZ+zzQLnzgim6KriV8aun7
z7KAL7iqEFsdUrGMEaLJVr4vbTbGQxcmW4yTBK1hDuFBtLsDFV22S7QsDl3TEz8Pa7zVCh28zwNq
M/cBdSR6BevRqHqxoy+W7igU/GsGG/pGU2rZhzS7ntuEJeLV0oWi3TlRNr4seMdflCAXsDKzvDu1
QHjgwSf2uWHTaZ1MQm/HSVoYJ2n30YsL+mxaTU7WHKma2WIbavfAOyy55GowwHKk3fOdTX6b2PD7
5dI83rh5MlLB4D+61E0ztcSsl8XZGACYUJkloTg3uHEOI5yn2BjS6IeeXIy6bHG3+6CwKhSRrkWj
tdCk6PUQsdpCD9t/MHlB33hUkW/PUTdWGkcYgRL7trCJtvZk5O5oPH+b5YwCemiX2zKWXZxwd7hq
TYLMiRQduIUj4mhix/ptDkb0OzORvsqKlaoIv+4pItK385e551chrWcPbs+Gb3b5YKkzo48j7PLg
hUX1k1XT7kfClIsr6eRxiAROu/YsV7/k0pFbbdX9l1rc9uTNbY8ku2m8r/reFlpFblt+GHZQvVs8
9jb+kFpvZivNXeK6eAnoCQ/fJfr5/TjnYlczPLuwdy+vkn3wnQyxsPC86+creaJmvxStSWsx51q2
Hik0Plh5ZW83c5FCM/t6c8MMH+cyOttplv2BEz29mDhAzn7TTVcMH8kXthnjNug5+4lbEyqlIhAV
MJpAONl37ITUyj5HdThOK9837nvic1IcXYcPlD9ohASGPQTbjDvfNVWDis1oEu/NbBR3SEMfJ0hu
1whvMK3Ps70rnbDNVybRt52ReAoHOq1A0trLde5Sc+30i7EVdVWvRTXoCy1t51xEUXWkuEeP6ZY5
d2tGcYtI5WdOev0tykV9yXsDq0TPFVLxjoul9Ntdx3RkqwosppZR5b+SodKvjiM+Wk8wdXam7GXI
GRAavTNzHxbmgfVfurRlQPRtcun5rMZ+DInkWdGPsZTO94kTJCCeN7dfmR7kth4T5Oh8E9cqz8xb
WHTeuWLcdrML2/wNKqB6EF0378E30iTsOWbplrkXhdMMBPp7X4UXLilb7GoFrxsn3IOy7eS8FJLh
U4rAgFGNtwUzjKiMGNsLJ6b1INLE2unBlO/oIsttk0zVlhhJxN3Si4wNppv6oHITBT0SyDAOYP3v
oy4zr0aPNxyF23zz50zEdJpk7DvY25jx1rHkl/PsYbL7pAWzxA4f2EdsG/J3LbVxXNK53y9RKD8c
X4fnXKvqyrskeejU5D8EXIlXI49PtDrKCi5zhOupnI3pBQ8j74fc8R6qnpFLxVlxaILC3Q5khQ4d
Y7yTneWkYaBy+b+MzJInOxT9ZQkXtpYG2W55+5pb1WXyMUcftGMFF42x2/Zbmz3w3SzG5bUaimAr
tQqOKUqyq9eX9TnAAkZbqKjCUz+EydXqSvdkJPN4mv0peqpKA8tAajfeZQzxe2rtiouyZMb/Wurt
IAfNACzhHc/OtHcd8pKrzthLm7E2MovXymkSvDm4wU4zdzTuwEZyqVUVrmeJb3Wd58H0m8zXdKI6
7LFhSurBVddG5auJThBtDsCg73aVUi8W2gw+nbnltz+Y4euy+L27qYqkTuOoycqLgH4YW7CQ+bT1
y64vXaaiNDZVviFSYb+Q/f5dFD3WKL9xsxuj8fzb1FQePnbKHHNhP75SJTKPJJV7069rY226Juv3
Xt+n+5ZbaTxFC5+oPrvPczJ/wxvJ+mhE01/Fwk9ROmb7Fg0gvNcmtgumeYlQCHs4ILf9ZDq7yamD
Bya/0Zp+X8haGVtmjGDbqzmM+oTGCJllWJXs4KdYvOWUsqKEbIfyKH8YGMqt7NKJbsFyTwo2UXeI
grpEP1qpj8FNrZtKDOtMwy85UoaGV7NMyngabG/XQBqSlwFyDw680Q43Tu9bmBUsYa6Drg+TVYRW
/CUC7CjXZmKlh9KfwpsIfQg/bpswOQx6XT+wtsHBR2cv+ZjDshCryB+sOBpVdhuG3o8xTeV77l7+
t3bEcUmyKPNju0rU0bARTNu6SKgk2D55lHPI7wEySnc1fZU81SX08xXnT3kc+Oa3wdJzB+KzEEsH
B+raRdyyBW850ZktVL+x2c4nae7e51X9IJLnYWK8YSae8zIowzsxTK7X6Vg7z6rS3t7q8wgZdMov
f71UXXjMJ6c5OfZs7C1f8VAZgkE9ZDwXVwYP6YdAzcFLNAL3yEOemitv4PWv8Kn6a90k8oM6zP4m
veg3BVWBjWol+n0ULui5DS6ZbElxpzaYjcqu4qRlpvOOcEOfuZFyYwcxZZ7RcyBGtqdutyQ+m1xd
w13FycZiK5QtD3U+/+7NpTwwiY8LOrJrqkNvryLHeZln1qrpC4l9dCfGC9tubh7k+t86GeUp94W/
JRxisHZozOUDTXbvsTa9MXYQgl2qChmRRXjjXOWdPtDcZiaSTPLUJggV0Y0WMIkaz2QR1LUxuhtt
9Fu1IRO3gFrlCVSUteY3XP1O04QMAKcxnqdR7JQvQpzmMCgosWxxXlqnfjR6Uz1Fc+HtXB0tcRo0
UbTxkL99Mypu5M2wCERvgRgPtrO0T/Zoqmd27owno85JpJJz3xsZfr0wtafdXETNeeiL7JpN1vie
2mzCptg3L1MqkF+TsN/YhO/XGUvADwFDsb3XLtG51vjWi6kjWzI6IxfTCisx1s63cBrbn1Il7a2S
Qf8VIWY5mQXKLy24f8u6sE+i97ptyJL0vkxdBOTKazezX9R75C/pkwZWtKwKlQV7x5fh/eOeqdcm
W+rvY8DDRIqRJYR7ymhcGU1eXX23jz6SyWbUKyq6Nm0dRLgr0mjrpIP30Tp3t0goFZsCtiefuLhH
SAIdVv1MF0uRSIOVp13ngmiuonWSdCc4Q91TpNz5ERRSdoq6UN7ucL+jsssOAWWrjZU3OdFHOhTJ
WgNYO/tl1d/KhuCA44/mMXd1+3lPYeDHY/70m4s/Y39/kQ8TplJc8ywUfC3BmLxp3Y67ILHbu3PS
NH6oyR02VCF0P8PEXFZR6oonFKBAwSV6xEthYH/3ciZoXonaz0fbeWasWv0cSsKFPNjDZGdqLuwc
BPqS2Bby7DIP96nbGe8Tm3lMhLnbovQsHzu3kRcN1+cVmQrBmZnvnYmCepXpODFHT9iUVdZ45TLw
u5iH6JmnoMpXeQBmy1jK9q3k0Xt2Cvozgjrybq7yeISWSLG1+B0x0/1zuL9plqU/cHrAUWpd8/eA
hfLRagrxpho/f2OApffaGvVaLyEHd0gcOLvf6yIdBsSHWJ226J2twKQyZa8cVZ9a7vaPyZRmF4tA
P/G51tgxubUfsLRabyHs4wd/mq2PIXeXU1qbw5FlfX9Zmaay35rQynatL+un2RiWawoW6FTCf/uF
UWc8zkYVsPeQcinIAZid7T6bXyKsbTUxHE0brJhwEQFok0hxiru7jLeQkVGqY1nE0lVbzAhpBHIp
LgxhVOeAiuSrmQJ3xIgVLBbouUy/pPiauQEE890cZQ+hs099QdxnoJOwasnvQ8i3ZfE1djSMjF7x
k8Dy6XwWshoOTingz4hmmK0VOiAGjTQh9lD8jVPBcG5YhX4n5+tseZN6N9ICH1EpcxpmDY7aTyPk
RPzHq8BMR3uqbPGwrYUpshvB/ezW+GR1VmWTwkcIbcGfhYMLtNdIx3bcy6XJnVhMAqKL6Mpm085a
fy+GiVZ9gFD8ymXDOLmuYNwqhEHfTWT0AaHv8YNplNLfm6LlBRgKe1A4Df0zl0D+/6CzBb+oY7Fx
n1CrE6Lr7kq5uwYNeDwyRopcc8/io144DU0agxb9Y9Np+SkUUZifcKiy/x6K7P3P77OxuSC2amqO
I1QEAi4UtAh1p8E4jSR29n+2FEcuEBsZ1cLftfXEkvu9z4hNg2+Lw47ddK3jVKjxkZoyWIsRqgs8
O8XRpZzHlFXWI52qFKIv7PBr70TR6+R7I4JNB74wq6dHmUbZD9co63VBgm1HDsZlFzwrz0Ss6Ovy
UzmGsvPjcnLt39yWWcdPpJl+F6QTNyoJ/TfeswUV8Zw8p5zLO8MumEQOXBOk4EnG81vGDJspqJhW
4zdLOfZ4J9fbGqfvNugaQEIl8LKGBdlN6vRABBLpnKd6NlbaqnroV310a0xzidHe91iGovTBhN2w
ndO63AmB656UUMSAOCGHWIyKZasldTeedMURaXTxJUvMco2WtDa5sTH/Fvqjtpz8bdE1F25jzBiT
z0kSwwLkXSKWpBpX2l/gL0Bk4BAi+pgc2nC2P8YFTYCQKVL0YuqTt6hahNyTYkuejazSj6xfqCsD
0JZipko9lsYjwX8SI6h4T0k6+7jWK8pdUXYdqTspPP0P2sX/H07+jz+VTwGB2n8/nlz/+hL/87/+
Pp385xf9NZ90gj/Y/HB9lgfJMILRIwf813zStf5wgQ9F5MHRDLCiymbI/44I23/AfWExy2RvhT9j
W+L/DCiDP8L76PL+dWRTXALI/9GA8l+D/0w47+uMARtDMKEYXv53kc6IMy2bcfitqvO46cvD8OJs
mO69EsnL1gxOcN7PL+MrZuTHv/2o/gor/4s37L8vo2CRcHywgqxhOXf5iXt/aX+bjGZRNIdzeocH
Z4QkwQYn9jMFkXwNRWHtlCs/Ue7Kn2lO4evhuY2l3zPC8Gv9UgZFdE07nlvYzVHkYkjdNgMgC8nS
eQy3qPyq3SQ7wT6m6013jWdU23gfXc2UsfTqZqeFa380dmLQPLb6hNyW1T3jF9YfAButQ48V8JnL
bL5ThtXux8Jzrx3jyHIFQmvJ1gWolPvVkO19FrvGOZb2YL/S3Ju3oTJ7zJTCPg9pEJoxb5DxhcSy
xXgsIHQz5/21tpdw6/Wz2iW9sGGDiZF6xAGEkBpL9g4PAjfkDMjBn3u1VT0goFWzKO/FMXS15Qa5
xBjl9EUNaDLW+cwpvMry1r7ib+8fhqA0VjPBVhnbfp9fRIMEcNW7xYgP2A9us2FWB4xU6Q/iibZc
NR02wqYRw5atLBlPOWvSWrX2C39t+BRkKVljh5v62mvq+lTbCAWDoTYoEO1Jv3b1Uv1s5gxI5L2R
uU642u8sJfObkU96I02b85NeX8OvpAp0XNi8s1QNhRuWVZlv8oCrHtNbam1CX6zUJ9mcbBq2JjbL
JGRMtIVOtGs3a/obHPGTfsfzOO/wLPS3AvbmsSMWyLEmilgAwT73Q5AcpGslH5SF0aOuHPnN7nuE
v5Ng3MKCo3timGmfwdl6977XcmTYLR9hkzPHTRsmemPSmuuJOTUTYha+32W5OPvIrdM7t2SqvgKC
arELPo1OeW5raDAuUsPRr0+OtoY9cmT/YlmqJymXNtJCeAk3dGN4E8iW3FbjfrQh322Yl/b1uo46
7ZGdFiEh5smkIYVz2f3khXgH8prpvO480MgbAGPzsbYLRj4Ae28Ze/xn2Zr6mUWx+buSfvPiBx2e
Gacu9bv2aRitoTSQTxGBXT1PaS4oc7wwKfdVW/dMgr2u/xYyGDg7Q9An25TVvoTXl4oXx8m8sz9b
oOkCU+XR2o/yRd7TVi1tdeKO+W7wlJ8T/qTY2AxFSzx+GH0+wmoxJnNl869ga3Jk8qkn0wYQE3ZW
/wuZcBBsnDrvn0aD96uYfk3c/jd36/zFYXbjc3RahvoW4CqFSmBNlb1FvStp+U+DPIBILLqM1F1X
B3u9BN2yZqhbss9QFc38yDOz9c61wUCJmobNVYZSJPacbusKnZ67JBvhuCaineAxMf3YFGNgoApL
0sbfsi2hqSK9LvgclqohA+n01onZlxFtsN3DEPaayWVYEzSSZ9aY/sKNYaRbrDsV9ZJ0vgHd8NvH
BW7kQhtFz5+tBlu8cp10Mmgh2MPVyicC2U2aaYrfAZM6H8DgZ2VlMgXOoDx3xaCjuGf5EvWblWD9
wy2jbD+Rfvrg/I6mrbQze6+rbHIPkQjD0wLQ5JgygyWGhzK15sI0L9MjYSSQNEnShFd0qNW1oTx/
0m1vf0R5Xn3gZBPJWpZj9jZqMez8tK+2FTsQZFnlXM6r/8Xeee1WjqVZ+l36ngm6TXM5JI+Xt6G4
ISRFJL33fPr5GFnZJR2pdRA9PRgMkFcFVFVoH7pt/n+tbylNJS0WfkmKXasrdHaMfcT2lcaH09h4
lU1ZKayNPiVRdhmDMHmJG0v7Bi9csxxMhubPEsrQmlN+dS1iPbkB41t8D5O03PJTES4nVp9onJcp
3emcYbcNWz7/YqplngTbI5SMFEa1yI1VvX4uxwRQY1H4yhNxVAWZ3UCgSW1V0ZcZUx+RDlvXGURW
8kahm8gtEbxmx1wQoe7/FvZEbJlRkK8Dmiap04ihfVGbJr7jMJ9fqnohXTXEqV4vi1TkhPGoXCVm
Ud/JIQxszS41srlH9Qm9Ht1dv+8b2pK0oBJX42Xdt2y3OE0FBHv0aT7fW6Ed3Q1VZm5UGD17jaY+
LbBYzc+zTObzDJJaGVZ25KevQ2kWTyM3PHQgbhZul8rSGVlrxW1ag+QGfMl+locYXGdoZw1HQq/E
f2vK97IUQR5Gthl6Cb3miZPmjD4BMhGIn3lOz+tqmKetHZWJvWpr3fAKM7L2fVFSaEuQls4oijnf
rFBISQdK3cZ1x+71LAfQjxw11dHtW1K5aUOcg9cxOHSqgFMx/zTzyf4pj6XyyNRbnSeVydriE4LF
lpXNM2EOpriyK74q2zf6C5MeQuVJYx3sJJaTTU7BHVRfFq4lqouvgTpaP4xJLkGyUeX/aXZhdNvz
oy8aISPVREa4ZdUBOR73cbBJZH/GimHLOMKD6DwvJOQVhBe9REjwHoeRnqJT2qa2x+lEoRzc+F3f
mW3rhYaRGw7BuPFhaR3tepKdPWKAUE8g4o/vCZqKvhU5Qa6Zlg8XNDnF94rS3rU+Bva+1mL6db6i
/pjGIPxhWdRWHCVTx28m4pZDEwV25g610j5ESIfgU0tauyU2XX6IlSA2HSUMoB3JmSm/ZENXXpao
PzOnqZCjb1j+hnuC5dunXq3q+3yGfXidsv27QyArRjeR5DiiDYUdB05UkF9LRMgYLiUSdIylLzf3
EsRQDKWNot5keqgh79QQ1XizmSn6hdbIithn/Rh/H+AXXdR+kO0GPTJQdspWyhdglndhkYwjp7Zq
LlxFHaQD2v/Ktcyg+MbLKrk5KXgXeTxN00Vbi2Qr0dfPVvDQDIWToZz9qKexuy3DXk3Pu462lGs0
9Ej4phUT2whImn3M1mja8ajqgGk0D8ShzkB9bIpyyCFwlp3xiAo04jWdJNoNvZ5yTs/1vCu8DEfE
SzCq4yvtW7NxK36z4o2SPbcuv6bd1eqk30tdA6e3gb3HYdrnhOtHTfBaWtV80wyDsmoHNsLOVDaF
IGWlHF/moB3Wk1+FrwYVI7aB6ILOhn5k3LlDMQN2YoId2pUZRgOdB8uZfxzRN1EKlHAJFKfYVO+N
qthGiZu1oBlpmAU4MRwnuA3+hKfEZiteJ/emfglK5usd97EU0VD1BfKLV5H4SkLcjp2wUICCdmpb
9kHusEIGTzFs2zps61Kn3di7U4iYY8vzMt4vwMKvIwZtCmSW7zb4zSTHTdiRGr2eVna7zdf9lo6v
214Q6dNvaPJcoiA5ZftfPOz/duJyG49G5Vz1dtRyQogx0cZ14l12Iw6Fy7LgDF55o25PsUjVI3Hn
h7E43r0dq6fzVCo2YzFLb3TmCJZMb/QIa7PbnbK1PFgaqza4jFf+K3Joio+OGbkUyU5hBhYj5xcX
rR4ZPaNY9JIQ/BB9U+8QpG+1jeLiZzh5ycexTX9d8gL9wSwu1L8sp29ObZx0zbj1eajLJVMY2tjZ
DpHdWXuTeIi7VvO3WPdOvLifPVKQlxboddgS6vHVjZMESQkHFVeXXVR7BNgOZT2nums35l9q63dG
57fH0k9fWm2ZQSzCihDvLpbaN9dXsK7TfB8Cx7geVvJKX2FNWCNv3ctr2cu87FLyTn0oR2dwvkSh
Ai5VScOzBWf+oyHlEWlp3PggNmfJS9PeU1bZOkz+uov/lGr+4y+y8n9dp/lf2TMs1+fmbaXmr3/z
t4zc+APnBHUQHsOCXFrs9P8q0+DkptqypDEuyvOFfvSfZRr1D/7vMngiglUMgo8NTPp/y8jtPxbk
9xK2Bd4AC/hvqcgBpb3/vElesLQF3GeyNAhAOUczqT5EdjVZovKMPMcSxYlo1tWnBLxCtu1GOcJP
NUZ1PYJ79SlaDG4/VVr7Aod14JxqtaGyKXwKLF4XU1V9xQHdRs+GGSOu8CHuqAfTt/oOCdNc2Zw/
Tb00EbOYdT7T567RCeWj3LVbDe06aXATCkrhqZXcUEKxZEm6gaKN5q3USyXZJg3I60NcGGx1BVys
GxTFcf2zb4LYwq+adS26jF5klyBZMR2Cn0vmKD6n7dqzNY1bLGNntQ5Ox+SMoJbTRipbNjJ1wSn2
JxVRquPoLQssufNoGjexqtFXoGaTduRNmxiyw7yStD0ily7w9FwTPXpmSCPXs6KLmRhNdoEmardE
I2/2SYvlbjiDdu/75zZxm/JZTKdJYasuKENxAKWu84weIvCf2SJW04qSREzNhY23Ob9SwA2Rtai9
lj6Yk9H0oYsdMAahAoG2RmluhX56pQwB/RinTvtcppk+Gikq0sgtAz/0q51K/UOYTyE9pZDcucim
NzKYIcE6DoEjhvow54gEE7e1jVb/bvOQu9hR4rpUrwOqAynK9kbPNkUTKD5+wj6arkJJr/2t3UwL
PcxO0MtcowKXjOuy0qfwuxZofknipk85qiIhQWRrWE/Nc5zEsvTka5JV39S4PtsnM9TwwsuhJY0P
g1pU7OYyQYj4uamKLH0UFh64yU0w5LGBUrs4RYucGNplW0ya2buyJSVAwaUICEiA60unteD6UJoD
4ZggmTC5WVaTqbfDXEnzvtEn0d7wgXZG6Uw5BseNUsHDv8pTnNo7YZRt5Ime/+SvjLlZuHwvug7w
UUJtgf8Y13ApXNpLvvbcc3yJqHH0wbIDMfg3+rbvSiX/aU1d0k9eYOeavzaS1kKgUDchTqPUKuWB
ioIW+n20MjEI0OBZqu/Y1AMqonYBSUmyjYxGbNRNHQs6VrbgW1GRYbgJ0FnPq9oosMK7Si0CWXMG
OhLiRQY1NW+HIbWUMzwZWkOLzcoUZBpKHb4Uixlwg9OCnaelj9SsKD1JBfpRmSBIigiDFrGjaOZC
N65kHCLoPLG4WYjlFQn9xM2EKLV4re04GJbNaeFv574du4eoJoXhXO7NSduWvRWuUMDSSnYoHSqL
Pkdp0z3Y19ygzKtIpcZGiS9g3Jl8TfKac9z3pBta685vu8DkQJ1NTW5x7on78jLTJcNE3DzDUD3A
MPerKzuT1GSfhzZE57kdOv+8mjNpeJ7UQLMupFqzonMsOaW8iyMyXy/1ch47jGdzQW5R3nblYy8h
YvVSH4+yEadz9JqYnKce+7AajF3Qz0itBylSxgeqSL4+3A20CRU80a2sopaPJ2HtkBpFpKJbbT1F
PyJzSSh2mzFOuleDmsnsCagG7W4QTHPnE2TnATVjg3/ChGtByyxZmWGDxnCQcHDgC0mtPnSkCTRS
8JrAJZofLFQhHMtKbSIdbGswTUz3hZRQCdSsTLMxERPB1B/isEjt7ybGdBy1eR+W0cYmuC2/EbGM
bbBTp6RApCl35Z9zMSjAkBoqSs0uzfwxvAnnJbDFwdGONHMNFKkYHwRvhkBspNMwble9Hdv6XWNE
8XiToGgdqNBjro1Ryo4zG/0daIZUuVYChK+P/WDT764SPyiuS3s20vtBxiy+ayZ8o7grSmp6XHZN
x5HTOpaR1pC0g1DGtNiOcQAs3FNC3xzXeaXDelb1LEpfhknzkyslpUr2o0OAkLoSHafuHNZFpOIQ
jjnLuEx1STJ7+ZCbY4dPNE9ta50EyIBf+zKO6Sm2dR+cjfWQd0R+wRCdHjJm8brYBVjwUhp8c2pF
nuq3cn0W6i0JwZueApxCWY1wskLzTAORjAm5SR8MFbxHggBSm5bmPzVOaiaUntv4uxoL2o5/we3/
2VL9h0Lf6c0m/SMXJ30OiqMd1a9/8nfjS/yB427JWv7XPkqz/ljOt3/3s3SZTfDf7S5MfItxztZV
QXY5ex32/39vpBT5D31hyUGmUojDJhjwt9pdRxspSFOol8hvADFI2+lDikPGbseqqOU65bfuz+E5
dKOVtYt26eOwNvfRt3Ljr97cls/aXO93bh8G5I68PU6AhcjoIjBgr1WHPqpLp4GRUNuJeuLcu/yh
dydA2UBxJwvbMHEvkh71fiD0A502zkhmU6NZ56b53W7bK70Otl9fDxCjDwPxEA2mdBvLGfWKo4Eo
fmAXBzbomBCGwytJ7mh/GU0932TkOuVOoobxfFayvqWu1oytRCjckO+E0sfGhjYQSe1WFKGB4cxT
JJddjkGcQn0fbxTRam6UovkMZLCTxTypbhiN9/wj1CWGmJHKR6GOIhBaf4qycJvMVXwj/Bb0UxKO
G8HjWDdh1JKg00SmN+b6eIPwzFiXRTFu7aoy2CRKclOvlclG0p2nDVX0TntQRN94emuPN7G5xApQ
rEfRsSCcHrLSVC4RkkS0a1AoBy1Be3c92fQHqxmNbzQPUY+RflTeypIoD31NGmFd9BjirTEOV6pl
B/0eyOT8p5BrM/XIuQ3wa1cdyGptsvZqpPTPVJfsxvPjwe5xQ1um7SGVzrcydqsfzFvjQ20q0wvr
lLQRpEiXdyjE1DN/6JH293RSKGpHEyt1UImfJhKv86pDyjFGUfZqz6w+LomX6ROLL0X/sNF2cm7W
tKmw7XeVbKEkrC1iVLTOuIjDXGUT01mlg1Ii0J2GBk/m0IcZt+rMo4Ju1+wpmlYom62W6lwQHsJc
GHe489ubtDSzDYGOXOfcUL1E0PDkI5FKEMwoE7H2OZv1ovIvq9GuaeGOOQKKpBjZMUvEBDlSp1jn
Pd7ynxJ7o8CFTFrmq3rWmzOEov25COrJm8GP3cZaYt9K3NPayWytfCrbriHlURtS7EB4bEtIuSGW
qCrYC70sd50mt1veUIMeS13oeL3pCkyF1LumPilruhuWTMBB1wNv9osLeBl0Wygt2h72TNZByzTc
iaYOZyvshzTrKtxe8HUuASVoeyusom/LFu1Cp0H41E4weNaROnXSiqp4RdIACT1rrE53ag9VxA+h
JhvKJEInVNHSt/mgXIksm8+WgJ9Hy08Bq+gimm6TYdQlgrIqbTdmk79udKP37CQioCHpR8Olkj9T
ei1z2supIMGzMbNDOlnKddH2fe4a6NTR78cxZLhsWLYRRrziGAWIo8oRqWSksbSrsJgM9iy8pYfM
1BpH4MZ56Ns8mx0Y09ED/pbB08cqfwLQZG9acFT7qdDmV10vtZ+jXyeV26hq6DVInOnO1AXt0f7P
xi/SJzlXsQLiDvKMIJFRxsv6cxbnlOp9XYmuArMYrk1pzKlLEhjlZRyBImeAadZthRjzGwLp7EMs
IbEdVYUcRsVmz40/xZTo1dRDes7M6F81ItTry1kuywB/UWL8mZi+8BR8Uwlm2Tq+DnxalU4vSRBh
bCvWX/BgK2dd1oChQwv/UGpwmFygM4rkxpEWPbfdaHnBMNY7lKTDNyTF/SMiRv81bgZrbQVG+C2b
5vAqUTiLOGGGmtup8RigQjdC9iN9tBBqxrF9El0+RodR6pm3ODsMhJkkS23Z6jNUi5khtb1jhhib
9rRQxmZPi88HExTo0mNCe6PxQKbxaJu0K0pvGUf2cmu2OGSjqyCXzWwvaC/xnZjA9O7VWhnhhCSi
eolCY/hhySY8Ey3Wb2J5SG4JDsZPRnBxEO8QcxdnspTNj3IxWxf0ENoe9zOgDkdH56q7NKjNK1OP
UrRn1KkItZZD/bbhWHamhe3UbeNkEoMnVUCLZih0oDP9Z70Av5/Y0h27DMMDuZldBFnegg9iahwR
K4AJF41+l865bZ0ItDta4GEvmvjsTRCW1GU+0h67oheT3+P0C2hWIUSfvtdjd6JG+OkYsLCX6F7L
lPWjFbCi5hsOFWPg73XbUHXMefP1Krv8hfeLOVfxZoSjGnaFS31sdEaQ8qc+pj8/5k4Hf1nGbRCg
/v56tFPXc1TFnlTRq+EyWqudmdWjYjx+/feXX/vF1Yij4nTP8bgXAX/fGH2OmkHwuNjssEE9Yv7d
YOgXnPbrE4OeuCix1JTf1HFZz41Zq5eHZKLSlYzusmqiEy/Cxz3Xu8d0HJ4YhlR6UtTe6BzitV6e
iapGClGfeDynRtHeX0mL4bIIJ0aRW2BCTGekUSJTvf76IZ0aZbmfb+6XtRjS/IhRwCjW2k4Lz5P0
FKH61Iuw/IY3Y4S2PssyACAnPFP38qq6jmBIIqByIpcKuzt4mmu9ANqxXgIvPXEXT70PR2ozBD1F
D8yc94/Wd5KQewhN///sFi5f9ZvL4wCqxZgrGcLsQcbclh0yBzk+MYryoV2wTHH/nhwglLwbBvMU
hj2dK0GKvCEGi06Tg1KV7ojTeWnjGOvajfeBd2qa+HWE+Oo7Ppon4lKrRxTH7DX3rRdf9ewgLsJv
wwXRnnv9jhBk6za/8C1Hp8xySi3INX0x9DGtvU6lVg2WoaOmN34Aogp2tsJuCpiY3Z14Uz7/EhZ9
pU04D2fW9/e3x7yG7J2xFGV06qH3RsouFDX/Gy8LXQV6A/bSdTj6FjRMDmbR4H1qwut+hGsYu75+
6lI+fVXeDHL80ldz2BmaxgTVx+3FONUblFpbUo5xoTbKiaX30/tGMgQHEJA34lf00pvXP2ilXoFs
mzrZ3B+ieFOyfyC6+cTr/+kc8maUo3lqMFK1CUbumwIcrQ/nHqiihbOiRqqar2QbuWMybb5+VuqH
BuTyyb0Z9Ohh5f1Q6FLHoPKmsNxyN5/Z6xTBmBOvh3tpVXnlc3AXW67ikkjnRtQPd9KJXMGPjcmj
33D0LEOm57aq+Q39Orwa/rRfixsyXjz1yrqNL/jspzscUtuvL/wY5//XdurNhR99CxUi0rRGjMGm
O7Z3IabI0h1bKyXVD8mOMlfl+QAAcFUacrCjZiC5rSpHO0sefw+wTVufy7cIfRFLZIXxq9n2dnKt
5C62AWlj+u7yFURYt8vzTYr26Osr/uyLeTvM0V02lVCuDCC6jjx0jsb5vV+kIf59OsonpplPp9O3
Qx3d21zplXHBrjnIk3onvaISvSJOTjlkLk6Gb7ZYF1fxyvbIjlBvvr7Kzz7Vt0MfLSHaQLxZUTF0
VOITThRtXda9cGCCrr4e6LNV9+1AR0uGbkVK12ElA5xkfJ8k9Uqx0hMT6YkhzKPdpamkJhlPy3Jo
m4/RMOzCMb7/dRW/Vef9/w2upgplwX3/113xq2Pzwr/+xb8quDo9cYMCqS2QJxDTYDMn/quWu1DX
lv/assmOYao31P+s5arg00hYsG2LUzwwzrdoNXriC27NBpPPfy7F4d9gm79/gwXgdRJV5KXHjj0C
NdPRMqCkCFgnVlB6JPadKfUpsCdcUn5gfntzU67+2mO8FYQsX+G/dx6/BmLuWUwYjCa043WaPo1t
+wXyvdKyBjfN8uu0mC9tLa7XBPQdykg5kZj7foH7NSBLKEEx+KMs5AXLlb9ZRrMcpXo/dEB9iyzw
agN58MJCl4PboCklSAwZzZjA+/oqPxkUnQJmEMJbgHQd59n9TwY6v3+SvCMWAD4hsw2xkROJ4yfJ
BCg6zASEw83FN5mgWXN+akz56esL/GSURVtD9Dkwfhvfzfu7amFNmLGzosIsfwxj4Cbpd00yTiwe
HwchAU4jltrQUPGJ41QGe4qE3va4+fvW3JnxeYkQALjM+ncvZRlFt1AMkS5g/5L5vXlB4jZt+gCe
GnYGBIy24gT6DQlhJ0Y5Wgh5LMso8BbI6FQQJR0tESD7DaENRuG0YEuy5gIuF47ny2x6/fpqjqbv
v8YR9H0RJ5IPaB2tgrEfjhm6/CUb0D6IydzidEtPPJdfW89/f8TLO8bF8NSJzODTAhT5/un/X079
/PiaCJl5i6/bROyFIvP9r7EHNTKqBNtPHka8IHk8O4BTV2OQZyc+6483l5EMIZN9SNgVGRDvR/pv
Znx/NgrJ09TDFMYgTv79KBFWRNUPoWfAFeoIEA6/hWP+8LuvCVdBNpuKklxfWJ/vx5AAEmIXI99e
HQB2lPI+15sTm6L3c+DykjAE7zz6wqW/dSyy+p+Mpf3sDuqyxbXZqomJ8Og52UizRmWxBGfZZNLb
l8YtwZ3y3df3UFkmufefwVI2IHxEI6fGlLWjF6+PmyASy7cmnN6LtoutND+fBnjDjoRIVl6rZ+CS
DfagnVcnqylaDy+m9/WP+Div8BuQzWmQC2TQv0eXijCEIj9KGgfmNf5h2e5mxTGrOiRZBG4XDqVS
zNaJQT95tEQXspqyF9U41i/3/82UaajogdFxY5KTlNcWKhU36KEMKo/Oz6PN/OOMc3lif49A9ePt
NtDIKrSudTrcx1uHfzLZ/8lk/yeT/fmfTPb/F5nsn81VBissMA3BPsHkSPd2htQNbM19kELAEvIQ
ewCm0QOEfYhXCz/VhZ/UJBQQCCDuv14OPtkLIfQkw8ygY7cce96PW2KnJuYJqyK8Qn8XYqmlMg+8
7aFvROGf2Ad+Ophqmsvi/mtHdDQYLfg6LNlEdKbRdu5QhYFNlddoY5ddjXEiUXZZVI5WWwIwKVdx
fuS0e3yQk3A4alSPSgenGmEIE1FJX9+7j8+MkBIeGLm17M+V4z6kPal1hgGzdDA19e4ctRbNLnNd
mdQjVdIr6BedWNOOLUTskagms0nHyArsj3fl/R0UsHjkYjlG6aP/I4/HV2AigGQt7caWpFsxzkA8
snNtRLyYhso9svwL3ahPlEI/PkZb55AF3Z0WL9Vz7f2PkOumTDIO5ahWXmLtRamBf9cnwiI/HUNn
kwQhAWPGcVUJpt5gYRlD5ZSWrgVcjW3bbpT7E4/wuMDKDWU7y9WwQUDkhijt/bXAb9aNtmGcxgih
kUGMSBxNsewtMjZ1R0xetB2aEdCnorWbJENo78zoLHDQE799Ypf0cWvG+JzEFrsBilnt6OGiYqWi
UUKc6c1kB9PuPrSC2SlTY6e25Y+v391P7q+gi6UqeCpA8FtHzzCSIqilkIqdiSiSdZo2GBbDiQgs
E/bn10N9/A5twWkLagZvzFJoOLrFUWK2fOigMmmG7CKjIO9Txgvx3xgFxofCJEYZ5XhvrfQtX2Ky
vJRMdhSph9zVycX7epBP7hpfMLaO5VJUXErvL0Wb7QGvNVMK4jxkU6onobFK05evR/nkhuFE5ISq
sHdddszvR9GFFFfmMorWhquU2K4YPN1vD8ElcLsQBuMjs4+GAPuht2rJtD/JgjCAxDo35Gjzm2PQ
V9O5W8z3ggKedlTyGWJ1FMPIK8ZisC0Dq3VE3v1euiiHRgYhXIKMdr5fTsDHT2TqM0WOOFJhbh7P
wjwaPMXurd9dShiFUFaVNEeOiQgv3z+RyIzQT02cX2Ziz7Tr+rdnO/4+LRVOvYtl6YN4tFHKmXYk
1VRSIhMg/y2uXSWK1klTaeuvn8qHV5hfj2SGMRiKg/zRgm8nKZEpLXWlWTCbgjIixSl7yiXpxPf4
2TgUbKnbglWh7Xg0TqPpfS8XRelE/uDvO+FL2xKpm5f5TXpiqA/fy6KEZR4D5E+s8ocXTRSiVUWq
UyoLLuS5BIOSuL9/01QuhZSTZb0/XiXqLp56e2YKg3/r9fGjNj1TTDgxyIftBIgiKr8KKwB56JZ1
dDKvcQCMpsw3aUE5mDt1FYaFp+rMlsM3SapOjPbx+RC8QmmRkpFgnjneHdX6EPiRySttmRGYKmVL
Xsc+tMITz+bjjoXTPusqH+evLcNxeXnJlW+klFtH9vg0OUXTvegCba9cI8DFy+EUAsiJYSuhY/jT
eIffCPVwL4g1or159/Vz/LDC2kBZeO1NDQOt0LTlf39ThxghUpsxDAxHBMojCSW+Uwb03USm3SWx
feLSj4seNlOFhZl8KXzwVI/RTtIAwpybzBamps4yoSy2tOmiNwyEpM1Z384rQltPTFQ8uV9V7jf7
XmYpWrXk55i/solpHr+/SNqadtNoExlwvTWEDiQ+LfeMEuXlqgzTEjhhhncOgmAM0eVcTwIxPxAK
IjLSjP1EloUz5E0ZwX1Q9Ikg16ZrVEIUQ6XwIDv32UNn+CRqaTATiVcYyl9GPfJklChwgCbTb+QQ
s7xRtEukdBdJwlZvlKkKmjv4uk1OwobRzy9x2OntqrQmyooOybXWbGJuM4L4IaylsXHJ1fG7rdab
bfAtbZRk3JABW5bnbLtLEroxdrXEo5YSZNd4CozoDASl2V/pJRzAhywmE4fkg8av912S2NVe72UJ
vKIdYf4xR1OgYh+0zrWtioRKbRAy3IJWJsatUuPxygYdvZ7gMm5Dn2ywPeF9so45EC0vGTZVi2ja
0OiZqLh8yLSSmvm8D2zzpkZXrqebWa/ESteIZCRKjnxMmvKO0qh2/FjZs9lZXi7ZI0tVZKmI42YC
AGMntK3Uq/00gt3Ob/ASMTX9DrU/URwS5PUlGwVSp4NefOqIRSPfx+kmRdmDdYIurpLR4qR506Su
jmMT4sZYuXAVfC8yVOi/Ps7FnR3p9a3VhedmByIouRjJQduU7aB7BX4tl58erYMpBNSSisQLyx5e
bSTki8aSZi9Db0rGWRPuuiqotpISiI3favoZfC9zpUsyqB1cubRdEJ2vO8sOPYveMER4yT5UymB4
MudXR6h9di6SQj4fK4kvUSF4VCYhfKUGPvkXuUbeiebDQWzxdIGE153MYEKHKxyudBxWlwWwRwJ/
82gNPZ/43LTNHyYcSPgXxmgtRUBRA8BlO4Vd7aVhWvV+IhDBm5oiuyqVXoKj7hvo9YWyisO4WVcC
ENFSAD6McoIcuKhhgQ32tEmTuTsvYf0TtBlnntEpEPoHof7ZTLp6G+G0u02wk3nQSGwnJRfIxS4g
wPWM7D0DTVpzeizxK46l6hCa9tLYVbtvelnjhTCBGUJ8dbWegF+hdfIhU4pxrcCTQlXTF7suIeDX
jrv5suTjwEoRYvSsovneViuxF+2s3I5T3J7VWpuiGS8VR40SWPiwi7mTS25CVZoXuoR4nYcn7Yes
lc+DajQ9kUk6G9e8OeRYnjHctellKs3dJp6znnieWL4KgtQ+A4LV7jEsWui3+/ZMBGTL1WHew+u1
5dU8pPauscQA40aXHbwC9iYBonjoZDuEM1q/IMfzN701ZhfMktw5PJ4rS+pVN57DGXBNQ+071o0b
/ka+j4nN4gyryzdzpjfEgWTDWmVmeFEzzdxRpIhJbRpiOHGlselbPsygiqWLPqvsPWIxFkyjbi4s
bADPWTlLB6G2082UK80FJsfZA9msbhv21asFIXguTXkDl9yI9mCishXBhs1uLpNm3ZQT+CRSsp+m
LqMTMGjmZh4nAN3CJn7KLkoCNuGsb6YkmZ6kLotIi6iNg5RBIJdGmaROWQzrENjdQznqyjUMPvHT
N6dgo8xFv0/LARRS2ierYIFr0qYnbsasmrMYLuWmZ07apajbd0q7ME4mI9wnWqxtwE/hbEmlaiOC
xOSMr0NcmoZhGwVxf9PU+rQNbTNB/h7nwDtLzM1EWRMjZIRnogjGVYTd5YctmEDA4BA4uNbU3r5S
MvK27dDA98wNVvb9XNUHPSCQye3MxHrGz9Bc1KSUXvGI6oOIWoxbxJG8QG0Xu7gcCELMYVN5Q2KU
28Jv6ydTxLVX6rV1iPTQCGCoS+nrWAbhn2ImWIv1X7MvisaMvYJv6lFZVg+n4ay9DucGMiehXyRv
lqWmwJ/SgkeJuRbPgtwnoPsyPThA25FNR6uq2txSJjHvIlBpu4bAlHzFOs4Eo0BdvUPwH18Q9PDY
N3a3HiTFwsqolq6mVPrrWEft6PBimGeUWfJvQLWDe8W0m4c6yjCqj6DWJqowDxJW5aeQxCPh5Ilv
IPEs0n5tLdnmeiC6hyFuK5DU8ZKzrOlxIxHZYOkPtFGie8wbT2EUTLchUa8HuE+bsgsPcwHwr56B
dOkySGtzycyU9TML4rHJklkVxq2OTYC3KlmzSdwlQ/GM4HRt2RJwat8gQ0T3tC4/S1PrgvzmxjXI
zLSkZiOgr5sNtRjdyqy10tZ3IPnO0ILsfQtaEATU6tAl6WOkamvAiJcGgGsvrCwJEdJIQFnoacGC
vydkc0e23KEPyP9V5tFyI9s6GBJmHprd1ioc4mslLm56UfW5I+e57JV189yNu1xNFU+Z6STBRlwF
2PpFvyMv+TGdwsdZmqFhT6XmJnl0hse8dzuMXmz31lVlbWUQcYF66NVXxc9JuKRRtsWMbblSLQ4U
wwieGqR1YYdu3em3RCl4coutwR+2QwwurzdX2mTya4K94qfX/Thdz5q4HdMlBybBUT3jgq/WpG8u
QPWzaYBuICLtZ0+ggZYOl50fw8FWx3VsvGrYxLxGB3gWi852cSBhra0DdqWQ0lcFKxUhKSve1qUA
RtQ4OEh+UNw68agargRbACkFsHFFzVzQ5pbXkZntlWW+1atxVarSz1HrM4DSgTcaZGjUGSm+Ud78
FKEgDyVXn1Sl+7Nv/BvINvd5rmzbWVzOZA1J7LxIwpbcZjHRSFETu0ref6uTSHFkIT0apMWDWMqe
IkBgk5LeljaRUUYhnBJFNAE3fL0/+UTWTczaHQX6Phkl18+YhDTJfEQKwgqeVC9N0UKhHHCC+4mL
FT9bDVJxJnwL8MForYbRXpV9shvDakNC4UtG1Dax0c5QxZXTEshEWc8NTNqKWrkytXgloo4K2gx9
pymDezLcg61fLzHqeoAeJCb2EKZgGU9nvJIrQlggMzchGCYe8qCekx26063kWg1R50UJyhy/Sg6t
lLOq6jRLNaAKDk6+58qyV2QuHhLbLN2q6ipPDjNSzvO8g84J5X0Qt1lv3yhl1WPjED7eQ9BzNtJK
xzfrM2xpZ5hl3GJg06ipjg9IdLJ/DDVvoQz3OVG+SyZZqCbzvhva5c3/5ug8lhxHkiD6RTCDFlcI
gpolSFZVX2AlobVIAF8/j3PY0/Zus0kgM8LDw9+sDt8VwRieEhMraMTSuz2br2UjZDeB+rFMxSbR
BRSVSlwcti+dkdWudeXXEpP1o7fTrV6je6n030C9sTnarB6N3502sf6TJ+EaAw3uCN+cktHltiKM
WRV/VfUhrevKif1aLfapcvKwXI2DJl7JN5sJyY+9KUWP5jg58gdeOJVJSc+bJ1MW/8bCvq/N0hD4
mGuhkc48h6n8nuXKZZqtk91PfwmsFvBldr03IuPa2M33TMiC26jq4NHUH4hdJ30vOZRCDmj8txzY
hzGrvZZ0y7getA0LjHeS836zduH2OhP86lXOQV+H98oULtvhP1EqnSu+5G6e92amv81N6a1dvsOT
fTQsyW3W9NTH8pNFoMIoAbRBzHvsFa42x2w88QAWHjQgH+QhOdMunWeoDxZYh8OSXFr+dQodV0bR
6IjIa6ItNZxLlK8XqxYrsf0mq1s++rmIq8ui0YFOT21Zse9akMKvuSvsT9ZpPZFMO4EuEvcSkjCq
rMKRtbaBKhdksBd7wSGnVBWwCSAJiexVfc3S2MAD2Q3eGOvPMuG21aM2759E/DnJHajIm0o1AtKH
99x4aSdQGKrq8sDc2e7ar6qzyaQyJGAgcTUCM8f008he4ojXql3JOZkPYyNtrRk6QWSHtVGd9FU/
2frPkOJKIwm+cBZ30STXsSq3s+4Zd6dppK9V/GOvDtHb4roU5mfbfdtAft2qTTI3EuYWnvMGwgb9
yBDklfrVGND7ZgRvwJbEf5Pl4o+OAH50K7PhOpG+txBTA4t3m6eGl5GOwgogNCOedyJrUlkl3EZ1
x+LAR0sgFIti2cvWnUL7RIDOZkk+qcY3BsOSWdPDuJ78tW9Y+gW9QxpdqQNKspzdDElkZtXQpmYE
nwVhvtxLlBxEUO7aIoW6urqcyzcKo92EMNMRHzjax2wpHkGpBLZUCM385eS1sF3jLWXty3PiNdVX
Rb1hxH+pOvlSHG0UIXzbjsNOGveq/EE+XrAQglcDd0813dX6D0kj0dzi52crdLousD8mDsOmC1Vn
3UFE9kuLyGTLxizM6cykqVf6sDVZSHRAU9V3YpW9wo4aP0mOlGsjHJkfEoW2JLF4TdnyVU4MxcJ+
eVXHYyFeK7F97Jo5oLvGXTa3viERGkdMMB39YyYSZpSQdfzNJMHNo8gz1heJB1uWcq9ToiA396Cw
zrZebcwCrkgS/8PACJpB+9ML1mhhIHmSUnmjOvokOW6HQrkaJSQpuaNrI6MIB8r0Q/ofMfeZL08F
5QNClDIsBLmzSzyrBPkQxEPtH8UeO577KbaODFvYoV1it8k7AhJ/um659PNJIlXVmKKDyo7inEqe
2sQe+53uYx2i5+7VxasVHRgk2YTFC8JVH3Kx0INcVwJBEo2hDZ5ZUmSKNlxohjnTPac2garQrD0A
1824KxpjE3d2oGSFq67NUVY+B124edy5Hcx32yEpDcmDaAtYaJ+DA/7ccHZCPKfDnZgLzsdLQuoq
hhhq4I3CW0QuzrEH0K2fYzw5fUsOiTJYz/lk+lpzGdr9JF9V3kWFvXQ6vc7xlvgzizv64jfSMyS0
u1Q8C8qL+Gnub1V+HnQ1IIEa3sq3TrRRQ0FlKwBTOFlsPVAG4RbGHfcdTGuXsJGtSn5wUzquTIuZ
jnC4LYuQjTJMaoKiYz1YSUdWTRZSF5mifnDR83x2mXldvvXJ2YF1IvKINyRZQvrLF50FX906ytaG
gQ9JIIxjvtburTH5kVfFj2J+kYRvNyPvOAeEo4VkBNC9uRqhMwJimjp5SvlPLg5Fe2wWKBKy16DZ
rPGf/S9qLG6Tc5Xqbr54mHFchUtwXc9KknvwR1MzsOZ/qXwYo8s8BSbIdbIrJxKERCi6UI9o507k
rrLSuaWDgGKBJtgO/E/heV374goTfkIPMHsJfjxHfk8/+qsjTGkETvarP0kO79rZJgFoiOc9KqAr
6YQ75dUepKY/lA4CQBdm5G52TnnoNPrbZdpnKpRIzfzpBAvyaxy0LHdK1J8N852KN1sNnOjHNBJv
zc+qo4WzLXno56G9UnwYM/UMaMi1POoOOKX97LBMILceZARyPM03wHMkXefbqO33fZrWWLt+64wd
jbr7hWB0itVHbvjcDk9Tv5J63WgvprN6pBwRhD0lySZrVvGlx0W+ZT04d+V13sC52xMjhAyQlJ5h
ZU9VZ+5B6XjED51SbeJUtLYRuIFSYQXImhBwNvhMAStvk+V5iMSu1q56c7N5HBQK+FV9JWv50MlZ
0JrZhniLgDJzT0iBJ3fDk0UlmSQmjRlFgaANStJdKV9sejLlOhhP8XQy+Vervb2VVpVz6B9pgezK
Sqe8/piUUxuzPG/lm9JI33owpGUDhddsDsb0KpGkjaPRZ7rjD6m1N51NYhFY3tNEG++ytZC47Srg
n0tL+F0a6PW2NN8d4VlRwcAZDS2Dk/kxSG89GVRKCnlCYuG7tflaGj9un2t2/wgD8oqYBf27Ib/L
5qGLzhPhgoYFkGTcD2R5N8+q6j+gc8qyp141LeE2U6jo33mx7MCCeTWaXz9fy2Yhnwla0+RsVAKD
7SrFLgi6doBQpl/HNdSdl7p/ZFUThx3XOzUeD5P+rbTzNq3PeuapVghT6OSsH6KpQi3nlqtn5Dm+
ryRg9d+rjPODN5reLHtXKK92/a5x8ps0ZUS4m/Y2i15NHkAj260KKa5fuh6Se24r7zSMUR+Sn+au
2Z5uwzUtzQMtNs0Xfdha4pY6ZzO5LNB8HFix87hZ18BABbArV0uSIM2AeLxEJFoZRuY6xTFpEYaD
3qxCnlCSW4NIWIhivPhcqBbhGg8JtKhIeSjabaYaGyVbXpx6lDwnJ1EaiB4ZULH9ng5AybWc92e2
SYRFD1mjKpgr57ZqE6hi+lL090iCvN7l+1aURBtc6rIO1PJ1UZN9Ya6ArUw/IQ9+huGiF2ikc+Mm
EDKV3PlXiuzLogKWYssvJAs/4WmV30dtp4iDye/Qd6QOdxuDUOq632jdvbVCUp76noJTehL6MW6v
or/M5bsETbyoNsByvtOEB1UaahID5i15vK7oqRvlyo8KLUQh/7cIk/Rm29zkch5WdnO1WH9xJm3b
ZsqRUI8/G0Ryb4hnCru9JMd+h6GTa94raOaqcvCFSgx1cewasZ/6qfIlRE9iRVx9GcBRAyomx5//
n90g/+i27MupuZMbiqBm+Vk1+WWqpvtKmpfSr6Ep9VDpW07dWvuKifaPBZmypeHqBHjwOAAbm0dv
jDhfrH7diwh+4pKp7tD9whl8GpdAafh+PubenUzHTVVMKwPDGD1edkULlPwWNdRLiz8s7UWbZ69K
nx/Ncg19B5hQUEuLP87btRSfmUTxD3iWJO5Agl6UI7LFQ/lmy4snlI2Tb7N+4ngVeK7Hpz4rqchb
+8TOIEt1pXwmGQbkFSne2fT+YCxJmhGOcucn+u/UHFaqbKs8rasamhDW7OUoKU0wtRB0d2gDfr5C
5zL5V2SM5uX+XMyPFzmI1L2TAkLf1DSF+aId+0Lfigb5g3DRWjk1Q0Wc+QAXwBCv08pNkqxBO4yo
v/KTYgrExvYmKdbR6M+G0pNjbN3amLSzwhO0uCpAW0OTiPWS7voohxkFWaQmW7BTpNU/OVryo0vO
U93MlIilVxDnV7P+oFkjhCseVrU9UjGFlKWAaHyK4xeFq1wlfG40klBLG1/v9J0kiqCnlqnzP/Kd
N0n/LlNBzAyMCexzkr0uvUP78jrpW8zVTpV/8Lp4hcg8CUWia05Tcyd+nJebMl+PQNKbRxXpsrOV
cBHdbh6mYLI5M8UbA3TPscj8lwvCLoug4o8la4bwu2xaUl0cYijLWXhll+wKQAWZHr2kw2ls1o0a
/3ACeZZypR0OmnSlqzKpvFlenKQjBvldWXSbcXoeuCTk16qzdrz7sv0tUwyWw3vf3WuD367Y5d0t
yUFeUX9mQO/LNr5Gec9hUHuFgcBpiNRFIqke8HYBZdiCBk51KwO5XCj4HuHpZuDQl5sNYqLNcl9j
+i3BR4P4UPtzou67WOEqknb1cEKcJLiy9/TmbUnua2xS0dCLMF15zAseiD2hBUCaXaWdoFJeDG11
rdne93QwqWb5qfbAJ7zU4+PnIc/T4HWc+KbEHF00qb4qzsts+Et2G9TdVC006s9STXtKlFAMbLpr
/lnScCrh2JolrbuhvUV81RWRfNWXbT3bDKlazOBVfZlBfDjFvW8/enX1e5Mne34X2b4HxtyQlWJ2
LZ9m+V3UlSAegxPE2j7uXDvrEGenR89F1cJOF9dZ5y/C8ABiuEYXu6Wse7KDiI6AnS79pkHlH5bq
MCu6nxNxn+TrWSZur6TriqR6k1lDQKtPKwX32a4Puc0YCWpVNFKaaTIBQuaVW8KDX+BDajmiO+/E
qLH3H3njI3gm6bzKtv0UqSGzK58+NGjIIB2N57Shk22JFzbmLUyYoOYEgu7Gca0G+azvyZBkOhAf
OzvayRFlF9O+Oi9f07L3GK6DbYOjs2ArRDjJnTFIyiJIOlKaHDtIiynQedsatQ8qE8o5r309/ciU
u1wuZTD30U5NY3/onQ8ygSmhlS3xnbupdJ5l5x+RepdkjS6xwMtgkIjYUeJqEQ/GvF30kt5TDsqa
lGKhe1qW7kjL34zR4rcxK8IWZ2MqBXmUhaQiHgvV3plygeobL/EFPmSoK9UVgUMDMpa9TyaBj4tF
t9AuGm8dMEOXtV+Thzv/bWtoNKPw6yk95ep8W6fey63Kk/L2otaOC3s11EftU8p+KrO6d8Z6LYrf
rgKVYYm3GV5Ip2hn8nO8ljxNOYkvQoD2AHUZz85bUrHU18j8Jo/r42lypiDOX/qS49KQf4Q5/g7K
5ONTDAC1hdXS7KGU+G3TelQ0Xhzfq1oJC+ehjtoUbf3KcIiAli4fA6MgFUEvD9M0nuuhvXdLh+x0
zElW6QsQexXMaHPTkvEpTds1hrGNrkQ00muCkqbpSojg/8wecrBSuPbyhO6rvei9FAJU2Dnme1M+
Tea/1HH2HNhkjy5KsETxhkTbQJ+nPefJV57yGTl45ab+bYfhkifEUa0Fw1qedLSHjM9hU6KQFbsd
bf2UK6afzyeFYDAvj1Vq5Pmvlr7Yey95r6yPtc6PJNRSARUmA4nyZxEWs0DJT+biNnCYJEr2UUQP
XsFcbuTYclMHOC3/l5n61vHKzfnvQIg+PT2NZEovZpj7cb2nGPIeDc8ym1Ta+TmJAjhjvzFfvRjB
9XCJFXHfE5GZb5i5hF05bGvT8GsodVn5PRXXWadlMmEDM+ASkbnryeBSdHPDGsxpXuoLhE8/a80n
SMW+VHf7te99a9ZDTcRBMQ/3SQKjJkdnsTYBKB2fO+kIQsa3OvS1JnlSkTTsUvpFyrwb+S1zftL2
lknFmdwnxnkpH1tQ6xLrtl6IhdWIGK0fb7Cvy5+Nxn2WqwrTXwhsvO1roR4M5ANCQDfW0gHLqPDR
ZtvBybbcIL5YxWbKp2OaqvscbkApnucx2+nJjfGWVwEol+OU+iwPzDi9pEV6WEfIIt17SrInQLd7
nQxEjD3En/gICzpoc+e1m4jwzdutijQvaLqjic5oIXFN+p5UJqY21cOo7Y0UUl+RDHtmMG5Hhaan
/YumUQrQ9ENxMRTKpsremNx00jKHWp//FRR5HadXUQA0QSzZtPM+Hy2/MSO/BfRuxBHnxqyfxsLY
y0oePCAnkw0bmDZpJHnURrM1DG8un1G+XvJoOCSjdTWLxyHkssbkpi1WhZ5JMLqe6piMF+UPmfCP
1sRNMbcBOEm6/AwWb85HGCSdOfqoPMsGmbPj+Juv/deYTV+5s2hU08BSkrlBYyiZTOVabrrTuHyn
a/3szONZ8Ck9MFNszNl0ImqOfMQ8Z0YbjBLGcsams7qFLyEvrqD8+ksFv/aStPXN1tsNGIxgtogQ
lMv2tZgWQVLZ8G9kC4l7s+eIqKIFurd2XZL4R2rmu5Tkv2bd3JEhfuc1ofbG/rdpIfDhukiRblvq
16xRvgTZ2x6I1vzhXh8DrRXTRmIWt62G3AgF47alM/yIn7qBXL1JjK6hc6+LEG/Q0Unni8n83291
6UfT8iezK9JwTeegaqIXYsKgB/DFekLHxEaI4Eysnn5TBYfvIurHY90qobNYyKojoiQoggILbVu/
iFhD/nBG5/8Dou3VvyYnAjkuNCb4kzhb/ayiW1oM+mWT3J1aIXC4a15lFOuHKvSEqYQD0dB4VAzj
I06X0M6jpxE6crzW+6GTt4nK6VupVwZ7TIC0UJ2tM5Hilq8o81Ns5n406S+dhnwPLcbVRftXy9Zr
HKv32CZlU47g3RBq6xmytE+66kpw9uqWWvGXStJNE+KNwECcJvly0+T0Vj7wNdVocpXXH1YKEzFX
xkM9pjccPHjMrbCSyhhWfHwxHkjWBwBmjOYNXoZdhdsAUdx6gRJ1nCTI5Ys4mt20Z2BDeFlZhxnp
ZwBgEbyH5KomFggwushJ2rCF9yIg+SpRs2Fr4NMW7ZOkDIGWOU/yjGg0V1QH7T7K5w+Fwr6pexQY
9ZAhSZIOvsMJdLet5FQM3bOh0JA2iop7W7aO6rwydFQ3szMEnSDGhyMOPeTGYvIx1YuXWh9MdwSg
0nbmVhAJ7aFRcJ/hqPCVsXy14/h5Sufa71T7UPfFV5IiHPeVh8vjpU7WP2Yh//R22dZAMAeNYGVj
gE+uoaXlxiuxfa8LAY6kvRcRyVj5UYo4cTSsHaamUH9Fb45QnuFnIUrnF+Lm7lORnMQQf5aiw6s0
Hzvkz2iWdnG9NhttHDeRihTQjjtRyUT9jcQ2KudGjeH2RX43zDvcS7ueQG0XFZSZvEYM6kBJUVLo
JCM020Q+58x21RQzU4akGjfPBLW6SsMdq6RhB/gZvKxbSvNeytUtXkWfnVPNjQfqVCYJkmofJWn8
SAvz1toMINQ8r5ALUdJo5FiqvJC3R/uVhv1EfspSH2rJZFRb7aJF2SdIPzZh33NRerbzSIdd0fhG
OX9Z1WhTMTqPp+821UD8bocpDmZCuFJuQJWxYWEXXmWepo76d42J8JxOEqlmZVkCRFIvpjFcq6Te
zVP5nOWoKVSa8VhuRkV6KtrfFIoVcZMctnYezrURJFH1bC/FhdNpq6YjliDtvWMkI9XWfcylbVe/
Wuu7AQNeHq+EaW2aJvpnQyGrDetFqE8YVM+xtpwI/DkIpn0iM7EOFNCpB29drOdWy4PELOGQNvva
JCtxnRkc283eWpZtMdSe4xyrmJRvbfXXpfcH8rMjasHKSUNVsigOtX3Wjtzxuj/k5jFOvyCfebLU
7jWoZ5Jy7Z2vailCdcAdwgAiSTSS1CmyeCErqLGZw9zM4fMgmOgvD3TqyHSvdt5kRsQdugFCNM/0
wvqKvh9I5a9szdUrFZBg645mE8oYGOTotxydzVzom1aTwnKkGmmroCKiE3c+wtGEhQctPEe9e/RH
NTclNT8/2p/W1J+FhPFrJHu1s06y9ck00XMGBtFrvsUDhrq28HI3f9SPu065qWW1bflLe/MlJxDm
4ZDuytGT88+8ujfQ/aRF/9Dm4zLy07bMGnBy5nW+STIGj4IyukWMxD3F9bJZgJiI4ppWOhW0hk5g
gZlnutb3VOyaG5FnnbGTxJRp26hYcYtufFEHri5F2s3FvHeWJMiBQytSSefWYSYALbbi+dKOdvlh
o6pDX0AFxYuiHOPiWVmLUKa102qASB0SeyHQSmrqtGJAQuGCp9KtehV2H9whwSFONORSufXwbU43
3Beb0Xx9yE2j3bmGPMIIdI5OKW81on5WJzl01P61TWJvxaE/frfKIReG3xf86fXbYtYTy8qPOvYQ
7FdkQyZsLdGW+oBXzSx9PEhfSp68wGYOqjQ7Egt8KtckMGbu+y7aVU4Z2HHHsPUvZi4kmmdz6r6l
uIdc7FARZIxzY5A6JgMY6WDbI29ujjfR2dmNFmLN92frVe/4Hbi77dTayP28iSbhOkq50zN8drzF
Vl7QqH8SNF/a0OrRWJQI/G+DAfFRuZA4OvVI4QQESwQhAWD0cQIcsYrt40T1idr3Kej/cYz53OLH
to+PMmNqjHOx9o5RTRJvk5Ux7sv8B9Js7q17m82flWkl1LHDftHuymL+cULuZaYMfSafRJltBqZW
avmsiD8Tz0pMOzNnh7byHv4Gpz85OdPv5ZXlf7d+/Kx1va2WKCBMISiMa8TAWry0UuzNUOcQxE1e
rqFZFi+VWkgNqnKbpeoedfKXMrSbtDZBY9W4aaexRcBU3iriz8To3IBTPEbggujV7k9I6ncxHJZs
ZjyVIKgmIuKwQFnLcs8ivbQvDAAE10K6WPAtMN4fRTF45JlARCseuf40+v3L2hfbdX1MfeZDBcph
0RSvYDo+OJxEWglM83EjjkhrnWuVnZ+blGC9Mt3GKvNmS/xluhOUZru3mYfwpA88gmXt3McaB377
waN+zzHkNfy0KYNu0aavZq/do3nhtUThNhLY3xG4htYt0iKcJvJg9VtfvFS6JwT78PztqAyHJt6m
wzGDrcdi3epsczodiCDsg7UL0R7HJAa1J2+RLyEKcFmL2pMv5gRI7F1tb+b6Xk4yDxoTKv291H4N
xiP23jSerFoJUEw4v9LCG9BDBxmJ+2mYv1eixJxgVj+V5ZSYm4mhCmNbBsDLk8LtbhHXjC+SThCI
g0lJ14uFWnvTcSpq1eQZX+XyXqCg9L+yfVyzEC0AkuF41KYQ3jTvUlHssp7MXg93Iz50gpAZaS03
FUYBxq/VeJWU0VWKQ6T/6x8xzmHJxC41k1DE95mMHQXnbu3FRjDKr7b2NWe4HNh3OUsCFLr1D7eD
PPkqYWSlM+5idcXdWbzb1W3gwpSqKUjti0FTadRbdQ7j+KCV8HX3COiklgd11tAQhvoke5O9XIb8
SvXl6cnq8wBHFmPuf1L3bKZ/9fzcGmFbh6l5M/JzCxy9dFsAFQubkD8SBLz+zSxDSz5RGpbrt120
3jyyxje7wxQW4L4rxMvmCnwmK8EeEi48eoq4i8ajvKuMnzSlLyLNk5ZCItC8z8P0rY1wd5IC9LAM
tQcjunXGjnDnwgZfuVHbDzpYmRyFqK3BX26gpQZdfS/q0KpfLCkLMIdV9k6t/Z5psO2WONUkiSln
F1TRbZ3/LJC7Tw19ldWeC8OfldcK/yMuK8s6LQRlJ+8FSD5ZBGqNtflSqPdhDqXuNuafKxl7GHFW
caqUQ1N+yr3uA6pJmfKryZtBHnNMowCzVH6b07BI7VM5xTtTeprKTQ0oDx/WE1Iqd40XXWMC7EBw
OE/jnKHab7k8GbVrKZVVWJn/Zl2EWAPdod4nKBUFf2hAH5IY6mSkrjta7Alc2fmzMr9jEBr63Zi8
OqvLqxUvp+6rEqyvHI0pHAl5iZQN1Ihoupj1rVNDrstaBEOd80c3ZbIrpW3G2zMg2783b1X+Ghmc
rN80OjuT8RkOkwgHnraNJBAgKC/XPn/iSbHYOXC0C8Jz1mz4XEYWbQqaHYO6TZDZF3lZfbI6RHQs
391BLt9UPl2ePOf175gjpjO5eDKaM6AlLKCAuNRdJnYDCJ35SYnS/bIELRyy1pu4xJPJj6wf7Jqp
tdXSR2ecoUMf8zq9rpOnFrj8ZnHQ+NEdGoC8X1wG7IxEm9TFTlXmgQHoVOa7yg4K98f3yCUT77WK
q/c82zfCyYl7wmWUXCC9eEUufF6choTzPNDGYO62QmLptzr1y7OGAsZiFba19T5LQfQ41gSCQ3ma
GFPL0ELFcXBGn7D59eeRup78MT7BEB3IKe4aFEhiqQHDPi39FoiRO+uHx5OFY8AXj3OvuROxw8FF
XYgDXY39ZMHghm8kpt6XZyYPV6M7ELisSW8CN02t/2rrDjtHl24qK6jYt15s36YK6+OTMu40HBY4
AhO+Dh6Q3H5S4oNSv5Zj4g3mOV2+s+rYqcdyjmgYTrLOMPkbtgnxUN928lqIjcqEZnIT82I797jY
SIlvIpWKv5z3/8F/Iuk6lOStqbwY47HEEkWh5bDKnhAvJfZD3vsLRrecUmlwneW0WPdUbKmVanNT
Ta/peBT6vjI+i/7DajZTfMmzD0PbpBFNd2BYrwuOGZLyy8+FJ1MP+a+IvTbz6DnKd469w7VfTOT0
6vssOU5kpUr6FhKytyrvoj6BkvH0yMOws9i7Gks2+xD8x5PVZSPhmWynPlAzF0WnWu8VAf2D/C0v
H1Z/WIyT4TAZvSzLj0i+oG963J2t5ddOCC8B81mCNxtQnXycZDJV5H9o4iYoBtur6ZUoJTn/jIud
tT47PDT+4FYP7bglPE3P6IqQMlCsps6zOP7W4glZa1qPo86GAmPl72wYkFO99YPtjodxh4p58kot
QLay5KA2v82YYTn2wFG6lPG9bN6bBG2Zic1Urues3rT94I7ohhzQTvwvUb/Ib6uKs/H/bXTImZU6
N0e7rjom4QBt3pWS3ZqwIly+dOt7zGCKtLejmiZ+nD1HtP0p+7zl9NXTmsV+XuyW7GTGW7sIyxrg
5Pi+8FzP0Udh/wr5J9U+yxZPB51aH78NzYfFUMZ5nh+rK6i7eH+IYdqpfTjHZJG9SWq6Z9/Jk8wt
jx3+dRgJtxwrZ6fzr5j4Qupr8sOQvH/JZrG3p2rDldxPx7L+ogTyDeNzzd91hqsYjMpvAvZ95BIX
3beLOZ3r7dqCVqgcPzIus6lumCbiwOcOToYraIGNMmPVXD7i6cOYpmBeZ38oIj/DL99rrLPmq7tK
x2G9VhxcC2ofBWChbDKnxYHFfFDcndiigFCD2NaCGj+nRRPVVXgUjSBvzg1+cLwrUH7ECxjwC6OL
WrpUALFBUSnazSSeytJPTC20d0v+zngOCxMhVftnMy+ZgmVgRTwYGFXhybewAU1sJGVXs9z2OXsx
T05206OLObziziiyvabczN63h0OLrYWx0MRxyaHIjF/GvBTEnLxpfsw6Y1M5L+PIcpT2p/DTIOp4
cXFQ+1fc3pgUXofCw3MbrrPjgoPX3cH448tLsouObV83g4GHVGgf/L3pcYQSgAHIic5R+Rw5N1l7
HoydopyF+dQ1b6XwY3sTl+/6eupK3r8gJbwe9hqbCvmKn4EGvamPUsy0EvYFSGKZy3mrLn5j3arm
Q6HojB1oQ+CFJTRHJshq449YUQbuYAUzWmLtp+FsN90uG/6k6XOOnxsE9JmCmA2MPh09XQ8mI8Dx
kwubH9XNMybFsr8Uz3oayM4xNd70kYznMdnAVHLXXsGb9tczEJ7sZx4nPFgtvyKcAippdhvO+YKg
q2K89th8dKvpJkvPzICcCvKwhwGCSSpDh+eKJYRUNk6arW/LIZTZwFEowX5lDHzFv9FKHjQxd/1S
xKfD9DsxtNAcDnbzZiKhyEEV+60dSDRgFIRs1iLB6AWm9RmyshRWynWpPxxE+rTDfJ1dokzzR8bQ
CjDnmOM84dZY0Ztfh+RdfSv6DZBFN8m5gdWQ0OUsvzY9c/nhdy1fp+UTVlmHPQ69J9ELVISz1jyt
xs+ShWI42ebXYy2qfxLLF0N1L1ne9WVnRwE7QvHjnmCMKi33lIiFhIbTE6yzgrDnSn0YIXDRqbtx
Psi49DPtgBPBmf+qgWGoRCfbBozSIkk+pWnmoVZjJPPpdfIJG6On6NsW7T9lsq7gvceTGXdnwMwO
ACoVNN6o3XGUpclWwmY3o1EDe3Prx5wHEhA7px7HFvCRyLzFykf5H0fntRu7lUTRLyLAHF6bodk5
Sa3wQkhXEnPO/HovGpgBBh77Wuomz6natfYu+lc4ih4GZ0z/8uZ7adnqZXwnnFEyg1605F7oNsqA
0nRSK3ZvjVx/VAs8FizP6pxO/pkIEdNy2UvY94yuUsvbmtNJxNmouGPiJ/WL2Xc8MQep4tYcqWDU
ncH5NL7hIphVV1zekAW2qPQ8e4w9C+UWodjVvl5/6stZsNB6N4XwQeqHzM7ogtorSf0u2cciL0aB
WFRtm/orTS5SfJ5VbyGQtR8+8CgAK+E1ItC2QxOgocM6xl4a1E27Jl87oIrvipMo/5Sw+n1y7FFA
Gw9QYzPzGLQ646/0XAZ/CXWflGaeoXpGdVVgo5rpi2ND5x/W3DHkbN/LSKPoXstbl/h9+RqH7kxo
MI22WXzINLUge1H9Ykh/cnVtrXPMGIztil7JzusYDx0bpt8C9A6sCEz5iHPPb3piZxb/i6FuwR9T
ncf0Fx+1k8IoL+dS4gz9UIWjGpcO48tY7DENSpuKwzKLZzsz0GTQkgy/MJ8kVaMX6nz0cfOqTP/y
6G4Y3zAFGyu4mR/4jPTQq7Nzs/yGNZVAw+DVjovPDKi16p5hxPXNT0HTby0j9WPoCFzhZII+2gF9
A9OLN9wrnoDGqYFAes2uyz1moU0SOws7WNo/lUU0/U6S2VfDJWJBEbbngm1JZw3icyU4pQjez9FC
rnpWhfTaYeJoDGgRkCzC/BDPnIvjj7TsFhIo5mOSnhs6HGL9Q9Me498k4pH9K4t/rOTZGou0S9Vf
c/mM/mkQErKwy5RPlgR6Wp4c1W6LYc1t1sf6DeTTFO5C5ch0SyZAZd49kuFzAChSLQivLauB5vkS
T46ue9pMUmiwjVNPBHeOxy3HiiT+MT7JhFMg7GvBnoYHbcjApLpZzn3S0CMea6PFVhP5fV1trSR2
k2C2dbwddAeS9KuHJ4O/hzWTzK8hdy+6zkb73DfnrR6+9cFTQYQuDNXV123yE40ARgnPWj6zKmFo
/aNGh0E6svrQEalK4syJB8Ze0XCKKl/kF0rTQ2q41nJS9Jd+PFjVVQwPAQON4Kndoee68V0X0Nte
s3ZdnuoVEU0Xk9ovFSpqXfioTwqy66P+6VhkpX9Gw0+p2DN6D2uaTiGQqwRT/aQf6Rsbrt4M0EXZ
8UmBhK4HZSB+SvpvUtEIM6axteFpVD+N9qIku74Jbb3fV7yW8rYIHtpyjjrfSlB4TxJjgUClDFm/
YoW792EMX0n8VQLGDQkHkqeVHtiZHNi88gySDdaFZjut2YkRx7orkZlueCO228lmntwi9Gk7LvFF
x3MSI7ewkYHDlKdjLnf0q9mE1cvp2zvLFTf19LlwP/HpiRzU6alMnRZCNmUgqz9o8YbgL0VYlwdk
tX0QdJ6KkZznyYq8tLoBp6Lo6vlhic+B8BaVH8LgoaSp6SPKMUoVn0PGCOIhirCOWw2r3sS50jiN
6gXq1VTPg+S2DM2zWzvfGYsNcc9r9ZsC2A1s3ZpXbxMHZDLEXtD6VOKazBqd49z9sqnDb7jdG16a
pUeW+loPQCJ8nDJG0KufZckfhYSp1KvoSWObfxrRNyt093r1bSKxKqv1gBGEXRrXguYFI9imYsXI
wAUFjtF4gnmse/Q+PyfDsfcq0F0eJSa/kO1J/yUEEDXdLsl//y/aXiXzJcpgY5GvnbxC0ObMJa2Z
8+bPnJNNz8U9sDSnSJ6qgpnp3KMKjnw9UXSmr44YGEv/CECGLDphflZy3yqvrXAZOKaFAzkG6GJH
uaWmgPjVOO5xrR+mYB9re3N0xh/Z2PTV7yIXm6xLWRCJNId4TmupQwGnz5mpRPSzzD8GYEBPMZnX
R1kBSp18QA8MzAxTeWV5KrdteTXoMBPtJ0SrFhPJFp9zek3bx1j4rQQS6QfKrbAgIaxbWCobIWHF
DLdgCus69LSCdekME7TpGkEC3IDdrPlT9N8+fNeWhxYO/PQd6AuHH6qGEBEX0Yp2IIWnMLdj5Hec
YOxVO0lPpkspL1+/D/m2oFjofAbsAlC7DBWK3FN/13kFq0/x5GLaWOCBNnH+kuqubNlqemCQMGqM
+UkMetfa02LcomWXhqfKfGb9vqR8FJwu+qjplPNp11jKRrzi/uK5MK/MKlmmLGfbOZg2Sn8ehD9D
OcdPIcBVg9WpAY1hHJqoAGiMzauWu+acgA5Po4sDjcbKbLnuNgVbeU3FZx5XvrSI5V3CjnqJWc7a
4Vk3BvwYikRhQwlmNj7DVBsoF0s/f0MrP6v8UYqrsw+Hg9sJHzpbEYZtZNJn2MTb89AsZBrcCgAD
7kk9Ogkh8PYvAQXhdAjxZE8FazYQ3XV3ZqpYPYLUxIWERf9LVR7VtJ2ZE2AMVBGusSxBT0EKiuMh
LHkvIJM28ykxX3qGJQF2Oeq6+hWCR9Ep3T5LbFHVDNT5J6bektGB+G22VSzIbnbzKueelvWM07Ub
bkPHSEY49SlHoNMUd+Z068oxgfUiFnNplrlFO+IrNtF8jIzPRPmK1LeWDdDC3Rq/5cpHxyUSgNVj
IIpEqap4hKllh+ZTkh9RFyAw2YwBEPyAb722PpAcihPDtvqLypRMi/dFvWHxLfU/OR0dd5v8sJiB
x9UOAWPoJ9vQ+Av/KK8IyMg6uOWtgOUpZoOv8ughJCWJMrFrWKWEY48lApEXZD+l7GHepdSW4Mf3
xsMA/hlXt/Y/cTjV3blkAhjUv4qMWRCBlCZcZIKsAApvQ/U5BhvK1lz94ePa9rxOuvmvEtxkmWxz
rKDHb1wiRBYs0mHsX1kt7EDC2LB9NQrhR/uVNtc4P0/ppVi+VQAHhUkXa5QZuCKuGAetvq3x1TO3
MctjVGiX4dDCqSB9KNgMr5V6N01Ks8aXtX3VusG80TumuYMfVtch+h7SkLtt4I0e3AQUmZVsbJr9
0VIf58ZgHlnkTYhAfg3CeTMyaIzM0Svil45Fx1n+p06HWjxGGZ+W9VHPZK2ZMPX7PGUt83tbVm4+
nqHoRZMbYxfzzpWj35ry0RivabKdAEcyCa9+8Cz4EazsLMSntfNRd+bAanIny+6zhIGGPcc/LAyH
4LyJAw53Ef/QIdeNTVDxxh1TJhTiLl9qCisTX9ONPYD0c1V6jXFyIaPbOh2UfGZVtcly4pRMhm60
BetFZh1jfyz0fyVVOHfy4gociRXmjp65QIeuppCY8Sw5ZUAz8/pPHl3gNJkOfN2M1rety8430r3d
MMntSiVRbvI7DZCL340OIXTiCi44faNoEpnbBv/f8i7vX68w6ZO4LrjF2lX9rxiTtdot15xONA/R
9JXjVB9YklhSS/aQfi109+swvczK6FmZDIFlp5qbqHASwY84fGvaS27cdMhV0DfqJbSx5s3g/62v
jEgGkArGo4vTNxxd9X7RYyerqi1L6D0B3oIlg04VnfA0+WlU/9Pj/Ctojlr2yKaTjszccP5RLX7A
r2jqb9zNzPQ8Uz1k1EOtj9o9iC6hWkX4R0AmZQOO6BD57BQs10XmqyQ3A90jOEjDn/pjzBdJ93TZ
bXM8DHwqv9avNicsOk63CdTxfKP4UxBb1BdyD9uUp32rD4zxL3rjS8qIa9rtCnkn899+8sIEUx8Y
d9mkvlWlOImaF7iklM2UseJwI06sWWHfIJOaGEctZ/lsJ8VXl7BLljXVOfX6KG0KeT8mn0lBggZc
MueYup/VJ9uLtJV22/PjtZRtmroTIeF2BQivWSIIHqf3rttpim1pR+ZDwfBtZtciRtxkr1LySM2L
VD0Z3gHLqvplFB8cHtJEj8FXcLDyazPc5XInDR7joypTXHO4InAr5oGPOIjJ1bg3gK8R5tel2xsi
q2LPA7c+8A+zGxO1Tk7/jRKGCmgx6PGQXTJh7erJYEf9RW/PKSK71F7i/jSz6WlAaMiTf+J6Jh3R
jrpuvWM3XbxDZtZNqhmAjwKb9PJaaB+yViG6pTCdxB2kb1LCEnf9H4NKmLGPcNmZMHFYKhgcHkJM
sAQkmJ44Prv+hOeeRSgMYd6rEoiQU0/V+GpvgnIl5AWAjzGFetWHm5bdQqoEWX6o77X2uoxfcrCR
a3eghynvUfayDmaJUeX8VEOSaliy+R1LgV9oItPlt3p6RsV9DO66TF1CA7nr6sdMEnXtVla/6Ucs
yZslwtywWQaaYYbUAgQxFNR4DRC0C3fpGWTCFmS7APXVvKXSQZhPo8WB9tqqqlf1l65hH1hG0f+T
mMgukpcVv5monDoN3Qv5HyL+mCiTY5kjC/kqO8FlGai0zmYJB1l6LeVhrRq2/LfKKvLsMxfG9pTx
OXB2ZFdjvCeSM4vXWL1UbNM0bYq5pGiwt7u5AtKY2GZnJ8oHZDSZOvVQO8Mv8RA5oi8lTQ8driLp
VDz6UvUmYz6sg10bHQtq64jogqaNN2rwomuuubC5lpFn/G5x6szzTSt+8KgTdrKAuzEdhaqXqwtj
/7qMgMufeenJ5jagRuJ8brk2VvfOuZC+yWjAexn2x6Y+DT+LNBPFtOzVisCL1fv75K/4LUkILekP
OtxEAS2B5xsPvImSHX/Ap/D8a9w3wWtkHUS+IG6LSN90yV+1HlG85U3ym5effKjMhYvws0OGS/ut
ubIEhI2X+VH+nUsmstxE8KMKbKfIsPmVBDI89ky7GDHgXEJ52Bu8YSpq2q20OHw4rvBDCV88mQRS
GTPzVU+qfUu/CwiWjXyo663IS9fiWy1lHx9figEy0UDmVin0uAS/FCIBgoeW20rp1ylcowONPQvc
fgjPISEJ/VD7ykj79GpU/5RWd2JOafSNCSli/OJtI9VCUf+YOdT5wSxAHYA0eFMPCFdWss26D7gR
+rUp8Qp0v3I/G3uLcQjetFSG1kZczV5LxTPEu8EvkhjQipe+R5wmBynjJhxcZg/yM2q7g2V9Stlr
k4oIbInXmok9n6PoUtFvC7mFVlbbkdm7jXiJGxKLq98eYEByFGOXlNDxkAyQhdnAlbk8E/2ZTNcl
eLcar8j3YfvsEsrH8hZ1iLDpfs0RSqpPkfFEUSMLdN2xw3KYaMfG2FdVzFjp0aQVBncaFvFhMDtO
nkr0gpfaFBmyn1shdQzxUi3wU3fQAKvB9XoNNK9f+wz5qvxf8R7F+GXiaDJ1+o/JVat5y0zQTCHN
6YpAb2l532LjKaPGzRIqEb/z6BrJmxieLWw3df3bLIeATwCdIDiQL8A/pZscPBoRWtSfiHClPQeB
Hyf3CJ9cPrwbzGcCcBf9acIqghFjp+SCTSl20k8hvMn1Wa2f5nRLZ68yd+M5yU80MESEjLFHQH9Z
/hWwVGW6w8+IyjnmjrzccnIi1d4VcfCwCzDdM97KWl9+hTtTdH/Rt115Vyc3l2j23UlhVNAiPINa
lsNXDpESFg+hZsyMFK1fGFMhVQ6MOPbF9DtD1Uw3EhXkaaf2L2P/KRdQMF+EhgWZr6Bch/XrqJGL
JC82F4Wrqe1OV6+T/iISBCFaX2WKMeGe5hQTk6vNyNd4Xmz13aKrs5o/4qY3lfmaVedUBZvZKdNP
HvirOUWbdUeK/Xn6tfDe5QCh/Bvw22jnYgpoOICM0r2MVzoNvyEvcsoIHcBoS/krWIDf413JQN4L
P8H9o7S7IvqGhI2Ne7q2N1sCCwL1PFFY8wEnyV8zfMNXpcVu1TnD/DQRMIJqFBleNdF/4zHFLzpk
l8J8EcdbwGebA/Kr4PguLCvTHSY85LSNHh6YIHYt7dQxmkvQlBuWQmKE/+xoTSOsD0PR2QJxIFF2
jSH9pZY4oXdTtOXcnclKG7cQ931yN8ID1r+4+haMfxpDbIBBRv0qx3Ubb6PYrmNbTXxZfcwLhWMH
P/Cixlh+vf6jYgeefJ3giDvIEnG92XoXB8QY3uqQrmc3Kz9KiscKmhUBHH6EBrHPHm10GnqOEHIK
gwcahmrUG7O859A5FfYvL4993I5Tex26wLGK86wrWPf/YKG27VhBcbVkx1l+w3U5IPUv6d1cMfX2
U139Up9Kvcq2KjuRka8DlTv8p+mfFdFDKqmwMa0sw5rNTAGuUMCkVFE5P00nio/uN56ORePl0DXD
R5h+jJQcdXwVDKaok+yVs8zvh8mC0AHpo7nLIUPhZ/vIEpjko6HzktJzcvmpvSeIx376FITS5wqg
mBc5VLotTTMpI03wK6MiGXannPWF59tvdDIpvPk7XnyZlajF8kmmisDcfpy+Vf01IstyDj6FBLuI
cRGEo8mOeOrYeRsPrqB5JFbHuEXUx1Ie0Ehn1W/5RZR/8fhvILJEpnbNxsOofuTJTprfA/JHWvUU
Sk4CIr22NXY/YguCHDOfJSBlfVmN2Plf+1EXk91AgDHAkvuHAh1S8QjSdGWxu+gnVT/Pyj413vOM
wYIP0w2uoLyi0QbFpSsc3BsUsY6AmAxXvvBemhimhWfBlNTgtl9Md+F51YthozCzIgNFMDAXoAq8
pc2LaiDCfS0ZERDBn5IfRe2gAiZgiR6gCKNXfGHK9JSVQ8E+PRRiOXbXZrph2X100ngxUt0z16/z
RymP7arHtQeclFl0V7CCyRQuExVOymBxDu9T/ahSjQL2yySJqtyu6H1Lz93vQUwwAOchW5nD/aR8
SiObw0no+xYBm8lZ6eZLgoGxzN6j4juxblq5V9/DzraatwgFmXRJFTctcoCUwzsDGcp8nhSWzRQR
ObgJ9bvY7ca2htPKuKDpjAP5MA7RfhiQizlr+9KWABJXun71LHZh7/SiPyuekF6D8lnCW87qTcMX
kED9y4WbFwcBhxbJDaotf8uyL9HGZcElBf8thAt9Yw6pLeBZa//VxDsykS2oC4D4GDVcrP7ejoem
PXdsibfeyWAyPrvoli3itjHYGAPHRczS2Dn9mHvmzA7x5bCIR2n4qYV7mbixfORjhcDu5y2uj03z
JazzjwF2FuEPabPnQTCxrWmxY9b/8sDVRyqc8FeY3FH9QTzOAo+d9K4i0XPR4UTSv6q2NjrITY8A
ob6nsl1H6AqvGVcE+LmHiUA6qQWhYK+zAkNTPQ3hbSBmIQvvZnvFKoYQqQ0vzUTUzzM1DAROGoje
nyAbpJGkBpxwoeWE/MlggusZSIQgvhTly2gfRc+Pnp2G9EQ82Ih7PAv2Sv2Hq1MXv83ZIR7fw+Ul
954kWA6mPb7Jn6m/xOSWDc+hAky1XibKMkH+jOVqq2e3GbNdB5Ub8aMocmmzd45x2WhXK67IHNNK
cPQ4YrgtydgT5dcu8Nd8KJIvl/cZLbOFW+ypXstjMXmsWgCmvsjkyhi+2uzJ7OcEPxjpIVLPzI3w
8X3XacWrxphYMx2WPtMB6uqp7E9j5Ez5Pq0cQXdD/L/iAb+hWn62CJmp+RppD7P/I9ihMq5T+QBP
5DCo8yNXcpPwGrtzQ/l87Wv+GSatJPwMs6NLQMG1X0THmve8zXMnku8qbPmSjOtFVEX+3D2K7gGv
7sjFsa53HZtDbM6hSv00s9cwoqvZZJKPkwE2JDfuw3RDxDcXJzXuuXziiho/dBlq740YKrt+MGJm
pMEIM+YOK22cZeZS26vlvPOBnlQJVfI+lA/pM0/vXT/Y3Rv7t0aRT/Ww1B+Syd3aT1ss9q5kgbI7
C5R9HD8giEp+X6Qc5uPwveZDozeLeNVaQO0UR6sMXZ6RfFRYygH7HQ/2h34UrW1RX3qw+Th8BP0u
kJzCOGRddyW2zIlRjOLQuAY5gFmHt2bTygyGt9i1axVBavFWLn9+NkYIan3HzyxmlD1e2pDSvKl6
N34dzOExlLyC6AEL07XkLCc7sueC4Zfsh7YZnD6GGwyZ8J2E5ab1BIzld7G/TSyXDw5a9p0SepJN
v6V2TSvuaKSkxjMBaDqix9y8YSA6XNPoI5jfOxB2DqT3OPptVCBT0hZrr2qdxZqcurK2AqWf8EGJ
YK5XJTbf1B1yCheRwQ6lIJ76EsQGQywT73x4CUmdfEYxTKyqElJ2gz6iORZAZuHDpsrWoW0a7W0m
u2OA7LWs36nYL0wxzOBnFN9leXZDNXH0/oNGea5UPIbgJSRERbAYKiJUFnOuJntBc4dXPbdnvNzR
HpcQom2VOVzuFSl2EL8Sar753ZTuuHwj12vDjwRRMbkIfvRPqbQv9GNNeThpr2N6mAV/4guSZ9LB
JCYgpUaI53PR0ltaIINLNu/e3NFK7XDvvY0iwlNHQWuQBPVQlVPFuKq5CcuJSCObphpjCadgEXk6
8S1kKgk1y1fcgc9ghaVVNxHX/DriGjGIXUVkn9L4zSmzUBFIN2p1rpDxuzUuU3ZWNXYBJ+zUC/2c
YkyXv2aDHBTk9w5iLj/J1cag8pqhYUET6i0PuJqcNXEX0vtrqU5TToJCvUHzafVP6TVO/sF1C6Kb
aLYYvivNR538qjH5oeeWiQfSoNw9q3pvNQe5epG5kTH4dwd1uvIlk6qgWuc17WRkXm/ZJQ1/jQSX
ow43P5XiK3woACOaJ1s+waqBACzoD8RhkXsoHgLtBPFMRqnTQUNx2qMvrMgF3D/nS8V7wG5eZxqe
WFTYWvZI9cXTB8tppu5V1r8xs3mLhiPJPM+hLah3FQ5aLbvNLPTOPIGy8fcWssr0n38denmcB0DV
5bsBzFAI/bU2K7sUGesExFtNTMPFrSo/8uY9EZqd1j3xZzfxR1Bo3FnQpsZtMD76GBcnmpQyPGb0
WHJMYWml7QIuICXnvv0Lk8VtgepkCgMowSmcfSVRYbGjay3ukc1cwUI4jOjWW1sgqKICTFQpz1Lt
M813fXltmlOI9SCOue2S4jXD/m9hwKslTwiuGfyjkrskLyOAEUuxpsauW5rxmxUaUov6nOTIzlZG
jFC5KEDj6+SNSrZKP+zqyKuZu4nprYAjHUhDwhbmLcHfPBFY/GWRCMeokIlte+yG1MnaR17TjnEq
mpo3hV6CZjvG1WZk3Ijjgcyk1GGbLBc7uFqiM8diMIT5bwwqiBlMMKFvcCAOy2mZAtfUoVZQMJKO
M4weB2+TTZLvhrOYSDr9y6rT7az+xLpO2SHDv8Atzl4zMyrRF5wvKC4O7sqCKZ86s4k7wOWPdQoJ
dSJHQccHy8IXX05aRDPQ2fKEjcxNwLuK6a0sVH9J7lPMXJWLI4X/wWAAXI11TNZsWcKan65IbP9C
PugFzGyvKhYAZgbf2n5LAZkHTZtuGFckyS5nC/hsee1qzH8N59/evGGwwmF5CxrOQSa35JOpxc0S
PoTgKzePZC3a0/w6BLdM+lDrj4bgPLqD5VwU5yj5lOVbRXR8yAvXcOvNEyNIhiuUI6QUEBs8kkO7
oBnWMovR5zd803YivYjZQ+0+l+Rdsk4tY7TZfIrQOow8E0bdWh3YITGfG5L6tzLnY8S9FQaYhXQk
l2Uxz/lUbyNUr7g9rR78SoTian7TxHzMKyUbJQdCiP9ZFTUjGYUFXTWJCZtGuogNBPNtzPrNOK43
GNEeRHSm3SUyq0PQQAC+J8DybLy5LEJkRxF/ArXBkCd+hmY44BPrMKyQpkzKmOzp2C8qTSFcZP1C
x6eIr98auGfk0p2IlmeuYAfkezR6h4JJ31KrfgAAO8Cf6Ma/oWFE1nYhJ7ZyLMeawW391xE0Z/BU
EFXGRa0yEYyJsKrdum98UeZSBVScBoqaOADN9LXmNCZqDcXxkJp/CSnHWVs6TfNWd+E2ru6msNc6
f5z2QVFdYsK1O74VkeFUrdC8DrMbkC0cN5/l+qOvH0bbu7OlcxcUzMJ1C2J1basIbiEl2ZL3lazx
RXSEwnbDX64k51aTfgVopogQZwAVu0e7FMwXRb/UmUEcDRcMmSGa0gGeTnipeyeDRkA11S1sdB7X
XtThvmPwkRAcJcc/OCM21VozRfDpO1U7yEwOQFID9RYY7+ZwVBOO23GrttmhfpepbRYGySXG187Q
7DD9NIb/zVp+ys0ZU4RxsoMQDq3iVMTsGCmp2VRuoxARDN7aC+EA7AbggXjkKReEn6Om6SbzwmVB
UaT4Y6x5bKW1N7yp+jUeLWbGhOORpDduLRiaIbdz9V9Z/ixiivt/IYPQa5gst9U3NONZSN4j6HPh
w6Skoz5rTK+H8YX/jEPAIoaiO6nhMTtUHZFAyl7sHEGTT2L4JTKvrqBURBuR7lop2oWFBM+CUR2N
iFrs+5DzEhxvkchbTo9aRGQ9oqcIE2hi2zHKf0Y1e/30R8xMijmiAVBDjmGub/zqkXIW1O0g7lkc
fEgLA8PVSOWu8GWv6WAEB1CTmQ2JldNd0v8pJekBiFXxDv9L232zRYzkzolR/Z7gFgXpcBofibzG
sG46BfFNc7LQDxncRXh/HF6C7rZE/4z5SoEsC2+JiZEICcSEismG16om7UF8LdOEsDFqLbJyVcsO
UQCC/JiPL5acYsyjNAdEkZ2Sp6nlS5Di99rkOplXYBlQ1iQt1Euyb+DnsL8P1U2tCe/jd85sExwA
i9ymM7DDw2qrTMzRIx1Fclk5Olrv4ARJoTgKE9FtGLyaAqGBsiNyfgvmQPb/uEkQt8hRiRhWcGSl
LCwgiSrapdIu0nRij59TAHxGSidTK8YxPyrPeo0foTRaT8Mi+Wka/JvmxMlR/qb0Yel0nyOf1gP6
teF/1YGvildxPuTNfvrLiewzZ8GuwUXWXpYpm9Req68C+kNTrWNZwKBflwWkg7laAFJzpmlKBl/C
MDQg/E0xqkF3TscfVasJI8Y4cDBklbeBn/ZfWTGXXnPLMirW0WsQtdR8IibOIUISM5ShGZsQ81Qm
Lq5hDttUop7aRktOziA0ZevOFeMT7AFrksig+eBvOWhgKJY7Q36NQfdZfu6sf0qOmFJ2+JiSR0dK
YLitu9Pc7wUTPWmXvxbCWx9+rx4D/lMDdCluE+xzMrNaomGWFyH2QDlDZj8Kj8ANn45Z3Y0YdnLK
CfaMEerRLIjVUgi6krFyzOBIpSDeMHeeAmgVdiNww9AG0fEWYX1e0nWgS55pO4seNJQXYbvP8B7M
lvk10wR0Q7/rrAynOlqThBgbZTveKWEGRsTUdQ3Lfgt0mfFohI+lPqDizuo2NQnxxyW6CuNxd8G0
FCleIbuZ6NWYPNJdNrl6ds2yoxEeaSBCIs4Yo2MUD00fcoI509h/hJkJk4mGOTlsmzA6gjVf+mpL
5ouWbklswjYyM4Cp/Fn2ZAVu4yngdH/I9aWU7QpvT1Ewxk9ScnseXKH9AhXxzb9naJMPkelrKHoT
gxZmwPheIDOsihpc+S5xkVbdRe93TfHoYAKm35Zau6m5jNq3OWZidxSrxMk0dLjq34DCPjULt0Vn
R115yhjktxzYovF/vOisfCzipW2ZU8hbObSOdNModCpnxRJtVTV26mbZwqvjblAmAULmKdMCpcnb
nAxe2dzCjClSuKtqkeISb178yMVgO2lUDpdQxrY/cpVMqDp4Xbu7yNhZrT4EPkCZD0w17ZbJeI5c
/FoNfwsRty0Z4TjeHY2kw8nttEcN5N+ZT1NsKL+vaXjs4pNBHSgLFgX2MVIuVnfVDMYr4sEqnpOR
OTOdtF59sHNru4i7PsDcihOyLolXzEJvDV6ZslOu3BrlL2IsIUjPKgLOHvcWlkct/1L7HA2uAOA+
SdE2AA9R6MT4O1p5E1ZsaLjjAcs6yqWzKd6y1Cuxb8dvZer3DFi6DJDXn5Nqj0onBdcSHiLDTiUY
PxaHxEwz2bSPpvcUooVxgBBmDnFDshgRjuwP8vo2dIoofZSRO0vXKT5FywfQQGytinqnNRuVwPLQ
8NhV/97Pt1A711Th5Mh7S+GTx4KZSdFw6IGqroRegG89fwm0twWNo+fFQ1PHSx3KxHK4gt550JsD
SQQxKnhQUBzj3YIyk2SQD7Ks5T9233jJaOLe3ErVLo6YzofhXoyv0fgvhfqXK3Y9jcnW1JggCG8d
B7mEpVUPVy8nKMCaQc3ko08uYkbh6+E02w3xeQnuZvMwUhCVAupnXR5yQTAjORnCk3a2Y8T9Haqr
jkRuOojHbyw72bILgjd9PA0F6BBAkLZutYJUT9S78G5ZumOFH4mO7MG7orKVGuXeoiPGtmnXDPwK
phSRnxt7g+TdUpIPocAAW6Ox4N1Obqb0khLZQJKO1wmLN4ODZi3BXY2EhkzIJACegTArKc22ThpG
bD8mjRAu/Y0BtMB3nXZ4UPnAWfvSYWbgToK5dQnb0WFU9Q+VCJ942gX6vg7epumg1sIv8/NH0RaM
onV89lwipWmLYumEHAWtmfq6GXC+kABWgsEL/NIyfm1xF6U/UvzRM0KbjHnXj/uiGWlCB8/Ixe0g
M5eglo/xXYwIg1VVemVOKneft5+JEGN+spwsvlaWSeKgZoCmo1BJ+uCbsrVbn97qs0UbmKQCVrlC
HVteRZPGWxwih0jEhdmwnH71gDUVFp4cCkYt/uPoPJYjRaIo+kVEJB62Ku9VRqa1IWQT7yGBr5/D
7Caip7vVVZD5zL3nUm8gxUgDFG+l/+v1p3jo2BJiYtNDVjj+CnHnZ8QYLtDDY2uiK5MM+ALov3V/
mtoRZQlQfibiHcYKaTsLCzhN4HNTmUNzUM7/3equK+nFZOAsXfrBrmvXWl4jrsdH0wzNpkJ/4hj4
1Ll5e/a8lF2J1bzncJPwBww7rwPxoFtgCXB0DPwYk/OUWvWmnF4d5ryUy/IxIYvxTQUCF9Y1JSLy
xpg5vmngguNJS81mjwBm6TbONppgIkG3q1oXvfQ8G3mJJlDdobuSdrAw8H8b/bIWd3sIV37s0cq/
Djz+BtPBvvtMBEeb8wuBAVhHdMqTDv8+25osV3+Y4BinNcE9DLJlOTjEOaXYT9xxLR3zw8bRmrKJ
8u5awUw23SisphmHR4LiPpDwMXH6tAPzRxDHJoL/yOPVdne0Y1TnrF0xrgR8zJjhFm7LUdTU7xqa
tBpreBfs3e6Le0sifikwMKR5vPRd8Rqx/wKMhqvCXU0BIi/tHjTsYqzymk/mItOrN5y12dh+Vw50
/6GAZlBgT8oWClFkEgVLrf0cBaANyzxK3s7cm9XDcpdy0BR2RmeI6YFHtqrIoGmZz7OriLnOex6a
osYjLnctM3TVfmbdc2Lll27SFjGXn4vp20dmZdfjOXdeZ8iC8I8pOgI1BZh2u4WXInRrE3hPPgET
FlIP6Ydnh+2GW33zP167wtyJ6aMvMHQyn6qzdUvumF+MLxgNWOvkM814RSguOl5GljiRk9o/eNlB
gDBzKn/TpdGl6pm1ZdqHV4/GUw+01v0MWY9KvJgZA6zYXJhga8nxIVWqWCeY0v1+6+THHkXFkO3M
uFt6vMpi2kp022Nx0pCO+AzvDFDOufou6dxHNDZ6j9MbQDiXOf92a9UZF/h766nG4EsSgwvxuU7B
Xxf3FtZ7MH+8A39FgjLdJlktGDvk4+cSQXqujU9EP+1jkS0tiszcyPbpxHQFrSj6qaJ74WPYNUwN
Z5y6j7rA1OVGy44J215NwDIvqwlLzEzl7JZRqh+rOryQxkU9iAAYUqfjtFtdMf21iWft6+eULtqY
7bxGesvcYVtiELEQNRYsbo325nA9+jrNbk93X4VklSptIbu/bEzHp7rrL1GYrCY4cr7waeE2cIuW
fpMt6Sw2mkmVRCcasC+ituo71mMhlaT9EmAtDBpO0cjrl3plHun/H0nItN6D7HDqoFNTRC19xA95
R8wObaqGpSAzc7gs0GvhuhGYhlvNW2om3HYMV4CXOhjXpqntNDrfjgPk1VSbzvC/FE1qwLMcW/rf
xG6Mu4Ntq7XwDHvJzhzzzUJg4S5M2gMzeY/t8jWkydRZ7LaZwcyiX7dYcVBePvX9rwvDb6oonMMK
WgRzfelcdEK2B2TfKUIdKM7r2ZnNHG9tSsXuk/pB37TZviuclR0/XMb6WkNFOP7YEXRe83us0H18
2h44mg7qtRmffFTNmpu+DM7wb9ROCPsGA+2jl66cAopkv8lF+UqqCLJ2pXAyWvK7GBNSdvxZH7vM
y/LhuI+2sCHjNMCxCwkJA8ZPe/XrF9c7uWaBfOvDr7OncsBzKGF1t961bNXVRuwdcGU33MMmWrvu
tUFjRSBKAu86e1Gue4ikv83MBlkAp1o2XkLN/xmrCHoe0uShOYqauMDm3vmYNclgQggbVE/CsJFL
GrOV6l70pD659j5q3a2KAzbpKBsq8HEkPWDeRZnf4tSLaHusH3itiyKmdZ1FDVyPsKitOc8xezfM
94TplJF8dS6j9tj+7XNKrEEHbMOyU2Lqi5ptMoZPYRsuYDXRP1x0nvuuA76Au6OQnxNi3kB2Ixua
Gn85aKSwvBk5lhvNXqIYwc+f59/MyofKR+v7U/veNxFlSLgIbdHV0mKZyKqAfa2/KhiujVjYVIOi
Ggea05HgRBqQW/NdbzXUviYvj8mYolD5LSU5xwgo1/TF2KvXkqOy6jmDL6wxBeu30LyDla/8Y2lT
udQvPu6gmO4lPJgdwhgCAQqL+fO/GHu4KQMiSOiD2X5HnWQddvLdeas964sUquffsfqqLbCq8jlL
EAMrrMCc13M0RjGCqu7AgxAGpDOpG9w1rHva/ZjOF4hGFXkrZZh3DT7GhIAKTveyZ1ub4VdzuJeD
DKxnEG0nttnhvPzlwWj4zmqwfiISLwGmgM4QkNUVwl5rG+fgsSv3OEXxHmbhUiHp0kabvbZXXLKG
8I+AozJGU2/h2JM+mDOuEl/2a32W2CLKYc9u/jZm94RjtPLr1VR4/3qS1xhnuRsqv4UCKY5koHem
TeHAmkaj6tvXgSTCmsHv5KIK4mE0MMoO4a1hu85v5Ln88gd9F7WwwHmumchimN97EIjqFsi5eLfo
CxtjqVB729V72Oewc+41WSQNVsMSI1LV9rAv3acy/5psXK2Md8knw+2mrcKyWTt4F9wMwr63j3Eg
6qyHhqxa13iiRVbvRjumZY1WGovt0jik4zWQ7aGxdFYr4mRizyAubJHZpyDNtlHOPl8fPsy+3Wee
CQSjWwbYWDP8Y/atFAarQHSpDGjIR/zT2ComQuPmgYie9StPHRres8pG5IUcycARoxg7Rom1VTLf
1T36eXPcZEgmyY1ZJdR7DpJGw4s2JalkQV19jL37ljojIq3vggmkDrzWDQjja/9lhXmKbdbPHFap
397i3lqabL07ghB9ZtwA3Z4iBhSVgIWgivOsik+A7BUMHEDW3SB+EITz8Gya5JZtYqsvuUwXyjMP
htetx/pQF8+D0c25Iz+xoW8H6tla3Ia4e9apefLJpahrN7Xv7Coo3lZavbShoq94w7sHfjVduVQt
RVWtdKvfjRQnfhtATnudpWYaVSHhq08G1V2PbS0p5U4548ES3oboxE01dz0w6yjnSYkhQ8Dj7WBH
HslDDGY9T8Q73RaqFLGOERYKFT0i+Soz/WL7yICZ6bUjKUvXFC1ARX2YjbdAEJWDhwqf687XwJ1x
do0caDGuvzwwXg1stuwnoq7axezLDAuvaDCt86RYB/8zQ+0VRS8ver+xyF5TQfHsT8UlZrBl1SuP
V6zUPrvs2XJiwNFsqTzjrCLAIDgDR3GuGsaBdfY3JNO6pFlq9eDgh9HGS/OLqvN9BZyBYFGOUyR2
YI7y+h3FKd1Ae+PDj9FIWYjm+m66WcWxtyhBvIjdNUWVBoXMa6gVc//cyuAUuMlljitNB/o2DR4l
Zle2PXFSbwaSqeNg2qRGvLYQrfqJWBu6u5cRGDXaYMFAQOcmwQTvCuMEcLZoHhaFhP8SR9hHAwcJ
EVkOJU1PzY/5wzLHM6KFwoffINtihbgYquKicGpKgDx5QGIDW8PAYjVAUeyy3dg5LA/KckAriH+f
dl24gsiSYpM3ew89a4rJqoSZZeN2B/IB6XgTwKVxXHgs+VtIgxrVCVc9oyLup7xMDh7JVG4tTxSS
KOqCc4TZxerzVRixr9LkVh/dbdOWq5K6HNg+ct3m1gbaS437tmUrMGCAnhiVjBlncdCtWPSrnlkI
6XpGpq8C+CkiV7zDbGVXJr9CLNjCNdNtaDFXISi7JO/IcSA18UM5FlayV6clwwHpJ59BovOO4Lsr
0ZF7mFGt76D66Nt/QfymM3HIpVj6oBhy4FJ+saUy2kTB9OY75FuFc6RgtpRYvW3zqwYUFrLNV+KR
5ctEoPODT9hbJMZOFIeB8zzZGiMComls4D8oOGatiDsy5MrBcZnAiH217hi8Br381zZofjN0jVnN
q4DUGTZEAPyjRliB3GBrTQjZU0ox/DpWnB5sx/8xra+koKqW2p1EzpPSh40yB8zp+mqk9B9C7aH5
BFO07akN/rrxJ4uWLZdjLOf6SD+4Prmm4Udjv8STv5LiVzm/pOTeBP3FPK9vqj/TUQuJTGJIBfNY
c1959DlpvQLBtzRxmgjmBBn/VMO8GrDJh4zNMe1kwhGBjVdjhwvVDchehy6ugUDMvg/rj1UB1kSa
VE9bmqGHE/oYwrDuMiVu/JROPlgmDdAKT03vLnKnHtNop0enESdMGQ6bUGOwWVl73Wx3ZRoebPaq
Q/1iNeduYPMjGAMGgYUjmzUqdgcH0hAeqzMOvK0uNKQb/hVWIJxtzJWU4igatpnVHyW7Yy/BsxBh
nDU8zEQ5GSnBzkXroQsko13Ob0qbVZ3Wn9M47FwmK15fbZwJTZrbcV3waY9kKwBCAIh+HPvq1fXS
fexNV2kwQ3OjnYUNvIDC3AvmlVN06NFNi3FaGg5IBifZwGLeDMOb9MYHRR8TUrFKfIi1JlIIq4AD
Edk5+oUUB7q392HNCMzvEgtmF5CfUdRgFgcGQRJVKstZBMlGogO+b26jc+7omdOe1yfI/xrI6U9F
bF4lS76O8JKGSWc6VZu8FM8JEofONxZD8h3JF7bkG1fDLgHZsalq1L/z7gHWTO9AkzMPNf+31mAd
BSfGmvPQsnKxOCMUIl81QFkJdSTlybkpowcv/XmcwjfPTrgnDCdfDPqrzlTeqF4ZNm3dAvgqgqiS
HVWGWEurfgpCfzz6N+C9v2O5gcG9DhH5he0/OkGqV/lEoY+xCJnpRYWU2qaDIiYHZYSnFpdRCvE+
dg+F/l3JXc3dyDN3sEfvoWdyWwOIzgY+gTnOkC4hmKZD7w8/bcLAHntbQj5LSC6lLjklQfiO1C2e
/dGW0aZgMzwWOFsHFkv60xyJ07jcRuj5wrj6yQfyOx2arrRJ1yO+A8GQug+pRzh+PGByuvOnGB9p
ozwFcBFqSAckzt6FPlM8aamBxtnWHVkuntJkYYCabzu6U7QENvrgWPzYCL6kEFgtK6wd8Fct83kQ
9WaewuaG021MSjTcWGDrJOyLx9C+Cby1ETygYNzrFfWu4LIvYbew2TyGvKlVZb+SDvKCiPMatHhz
nGw+tCNoeoSDF92zG8PCY/HXmkuXQlUjuIcV2ZMumFsZjAxyhptBaG6Epp8GzuNoBBOp3D+SnjmU
+cNsLBAWa2dgGf8kM4EBYR9p9RY68X7U1kNW3Cqf+VI47mLWrz4m3izO99JiM9fW7JqzRUs8GCHD
KLSqXaaTzofHdFT01qH7beTqtea4yTSDgouI39R0X9MKgSP1dZHImfXCAqw6mPKWwznJZf+cTtbK
a8J3CdTRK9ID0fK3no2BGNOdVvO0zRkQFXoZM3nhj7k37mc1DaewdhkIlQsg+6tC8aq2YlHA4zOG
caXY/huzQcj13qyQxnUo9zmgiCpFnmL6v21qR2hWO2A77o0YwghPmx5krzXHDXEECMqj6WglYP34
DAspCP/KV6XyTx1eMTH1j5DCexrxTSXgf0ogecWaV2bnDhLfQjttkqykYGf6rTtiLczX1qKC0yX+
g5QHwmnQyxm1eIvrK0YzP3F2pSrQq1MSpnp6Icnh2VJfZfqq+ulQWZyPlX30TcHd8zUHuthA+Upr
qQ9Y/kA7i9Y/TMO4c8sKmJyvr1TLWCnEsi97n7wAdIqihUqUnVsoC37qY3ugbK6qu5EjaMmjjSBm
r0mQRnjMT9vuYLoOV4gkzaSjUKNpsFGsOnH8qEdn6wgEvw4AIlK8w+xVBEhR5iQR4hA6178X4JIq
NeIhmBd9NRZEJlIouKRprxPjpCbnVdbttjHNcx95G5Odo52HC12U+8od1lbdHrK2QAaExIyR5V8V
ZAdV8RzOl6Bq8A6na4tgK3NkIeI6a1XWryr5lNnX1AI3qYo1kG+OIbZMeb82J7nPhNpFyfQclOXK
R/fMFojJd7KwJmxfOJvN6WgyAws6d8XFjL4pg21E1KX+0fprHwWBB520Eu7ZaNiTJGLbIVfJ0lMU
cJnIngzfHx4KDD0k6EExHiZaKOiMaepyB9tnGYOphObeS3unfFiKLGEKiCGV7qLNYWw4JgZnrLp5
7PwV+SxhFG0M8pYwS1ju3DXMLldnTwIWEHBWIiwAQxJtRaFwl/knkDRtX1wDxIPctfex6ZYqx05g
S3YjlL41wKBJ+8roSg1kmJasjmnobeLY+ZYKzYZotro1cSCuvPg+9yCxaN7pt1gjpCzbOpQkHyXK
uAGx9yTUvoxqJMa/skWR7+LVnKUILdoXvewvmcCeoouL6Xobuy5xcg37wQa7n4SkQbD91lz9VPvB
LjDdld03N013MM5B7mCi6o4SQ9rZ0c5i8jadDtbuX673q7TkMEWpmDIx7HUstcVWNihhKbntqv7K
1EeNRDr3P21G210xPfyJ9bZbbAiQI8k5TT8SbuQwGjHlDOEhVAxo4/bLccJ7yfp9mTodFp+ABbyl
q9mGlGCAFvar21+8Mj9JP1kM2d2dLfWYEr3oKKp0n+EQ7tkAAUFgwsa7phTno3OfSSc5nL8k3hbV
ezrFB7e9WhBkomQ8YfbYVHgafGe4pPGEpRMnAKJx01KYvptFPFD+zWAB5f0rkQyYnXqMY3ZwlXE3
iNoSsny1QmZkg7Nq0QM9jQKeIFBXR6GGpLAM7Gx2/E+3MJyAaWQ33a3QMpa/WhWw7FPMieJvvSko
/xQPXdfZYHPi4R2VHYlIkrlQE3kMO6w6IIoq2MQRYUokWrrAK4oy2Qi0KFN1rsb8aurkXKE+yePs
2TfgELinREbgq5qMCLxEoxixjmX0I3OXbhZRX8iWprLTNRO8/YBDsi8AuVT6W5gxxRybWW0MBAPi
rZVkBGEg5R9+OotpOrS6lQi6vRgdpj/lJhklhnhA4K1xqhr8Qn6xDJQ00NFQpU3+Kcz7m4UEOOZo
00R7lp5zLZPo7IpxbST2VuUd92eHw8IlwuZiFy9T8KyNlDODe2k9Hes/LoKsvMaFeRjDZufh3prQ
GDeG9qx5LlZJBsPEXZp9d0kgTtchXH5/8nejRNZoAraeZ87kLyQaFky6Ka3uThKycjTTAoHkQYzm
os4OySAWdf/up+1G2lyR0OOUWy9akhEjjiH+PpZMiLjD9DAb0atSQPY1NtTnM+Jb5+iSm6TLdrZm
nzUuayUlT72z0cBIRRlASXKC7IHOcNarc8nHJnpewWASrQQZ8Ty89qLJZi052jkzZrzYYmbnANfl
rhI/I8ERBnu1NBY7HwpKArAY/gwJ3uauM8ZtpfFHZgYmC/RnNvyLwAXYO4agvxRY3CK8TmP9hwhv
20T2S1hFDdMFejFMuehTFQpHqL2dUbx6c7R3jFizQ0YVz30w7qXWVxcqP7QWmMtsn7OLj/UzpU9r
ZreLxl4j1a0PQ2uPfRA8tKL55Si5jLV9HuPiz3JRBeVoMwW9ojNBkErYmxaOt+o932DQYzCs7Ogb
M24IUKqgbd2Je9uLTF7o7quYBdhNhv3RCByC50sAux7OxbAKXxgkL2Uh8WYBC37iTnvqSoxD0Uev
v9fjvSqnTR8k7OkIS1XFbo5voqd8Ms1w7brjbytrTj1K1aquiPWEiq7nVMfcJz0kdEjkaGAaesCJ
NIMkznZ6mT5q980weWJqigfTcgEqw0cKoDK5SESGhpRaReeqeWzDo9q7JRqgPCPe95xVI2wHV8mD
lZrnjNAdME0WanZ+8ggQXy+rf2NpvFo+kdi0+1rm7tLWAkECuzLQ7U3maVsGmAtq7K0NlSr2xEaj
EGa8t1aGesS5Ma/3cDBg6OLE1dJmH8UjCwyHYVO+bCX7zLS9Nyz41iFvfq7UeuQolUgPxsY6NwDx
W7f47Fq11x1a7cxeTml5yuDmmSx/c+0vKB4JcXiMZ/FpY9IxcqJ+JwQ+RB/RfDEwxM1vofbUWrCN
uDnzGEdnGT86snzsoiCwNd8nodp61Zeizu+aadH3d4fahm4FZznCtza5lfi38KQConn1iuG9mNAC
KWLP7Ttd778CT1+kGxsTa7KWlkx7GrjHuHskXEnua20GKtBh9dFRtkjJ4ln4sVSAOgOLTDCnPTay
vCWxuju5ftNyqMOTCZQE3KNwHkOqPm3Zbctx62GPrGptWXbUgDYJHFrwr2ycxcRu1mPgIBRmT8ZU
8agjSxj5pludaUP6E2ke0UizT0BEP4SR3/oR/3mney+q7D8auGVPYTMD0vUDLE5aJQnXaMrNG8LZ
mxsjidcGHH02JYqOXq00HfBVHu4t8VHhkE75ADP8sIU+wHyb8OBU5XPjJHudhCPDDb4hwB9ZxMP9
lTcfc0hn8W3m6lqZ7nNlErlCrpGBqBqFyJWLYWCSxURLQ/kaZZfMLm46c714bDQm5cHGqouDnZP4
WdIeFkijkZnYmv9Rm2irhXhorX7yTBxsSraEHEUbE03MZFpnK/c2Mow3jY+UCLmOrai0YuMBxB+S
EWwyJjbnQTDZzB0Ohy5k9yEiagiYN0ZT3+PKWuvCeykqGps2GdZ1J6kRLVRl5K1k9oePIgBv129E
eUIEydXpQgcT7Yj7GeZ6Fus2tQISFqkR+B4AqJZz9lAXiTl9G9oItRHtX9G+6I18tvz+rmhCGWiC
XjQAww0FMnbIaXz2mwZIU8vgjl74kiEEEUnIFLM5+nzVpZZNT4NPKJ4nC7rDdKO37cqhpm1i7crU
gpjAHrYwVsBRvRUNPTPG8J4GPzJ6IEuUfYnNodjGIT2LeqPX/KVDxSeEwqwqGY5VEPNRyDN5ZEbv
Wq8V64oU32U6ND9Gz+7TIEelmhZDipJcDkeDXacGv5gPh2Y5243hsHZyfyUsG4+huwp9j3BqYBVQ
ZnXaFUTSywkCgNYZSwfvjwvl1UKq4jDu6iL3rvq0X2beHA2GVqX03wsTXCBlh9M07J/qT25YZ5GF
3q7TK/oLnOLR4Mf412ckNW3xDNJupLj3KZrd0jnjxCMAN8BPVgDG+Gs6GFn5e96WlGzmsbbGQ1M6
h7KZzmWWXrM+2QQZ3DGjtnaR+QhhAZktQliHwQUSdItt7GKsDQQKruFsmYw8N6G5KOY5o1+eWHj/
piUYXBfsVhGRDpdN3QklJxr7LD5XIQj1nACAVPPYUyF8LTg7V1Nj3V3O2TAokFWWeEaxJGO4y2II
VQVq6NitD1rdXvuiORN2ty4pJYBGme9lilyijDs29FqyKGoPP64DX8NYFX1Fn2rmd0cxbVXlhanY
Gb8LRgH9tTY6gSaLY93t6J2K2KGXzD5b0ynJuPDY14pqb2v9WzHmX36sllPuHFozujHiZqYEnoWU
SeC+co37/bv3Wdu3FYGMDa8hZm3+w4WIYLvFu1FOe9klv7nMCDTTDgnadLt0eBSiq9Uj/ecXWV4w
kWqbYK27jIoyebApiWIPWWKlsYAIGb43+BI5IIkZMaC6TeQFNwkLJ4ElTYaUtB6lWIErW6+Cry7L
j+j7tzU5BtJEDmuEvyJRz6UB+LfQpo2eoGD2R+sResZnb4PPjJFzjZRpYe+iUqSSBjU+1sxjyJJy
J8d/GjomnTmsmNzu4qUnpp0yFTHUmMrshkWDD58YP0+AVa1q87MRlCdnyP4StyfvG3xsIctVYrSE
+9nVOldEjGnxPiOamOum2FOn4mpA+qF7u5yexqn/pWgDm0leagHf2oWExXxLT0muT/2F5caPKhEb
wn4p8KE9WyR2V039YHW4MmB4E7CEKykUzxm7xMnqlpqOPEh3zoagvixGLCVGtePDQ0SmrdTsjEq6
Zs146aAm4xxEyGUoWOu8PxnCvBcRB36Wn8LEX2e5+Es0dD0VaiDPIWjdaCSu8HLtQzNEcoNXVGe3
Ro2iPHRELhpVplkGIrb0aiMsIx8wRATCoo1pHgJEvPfT9BhcyIGN1DDiC289UV0PCKX0ODq4Luuo
hM2f0CsExcM9qttz7N91I91J0R+iyPomM2xVOPGhFFzIlTgZLatvkzArF30ccEpZBovBK/+Ffvio
5IgqzT4mPnv6kYU60bdoTgAUIA638vfMnR7zR1Uo4G+iWPMaYI/F2sPaKmF0KeWA0Vb+1QGghVIr
Lp3WX0JMlprPFRGbJxuKc9xPmzj06WAMTC/hX1+A2zYs08TgN1CzocUJi/Og2Y+GPZbWsSwxcBYO
HuQRNBRPRZoy6/bok3oDPQKFFug14zDqYmN2KIZGQuAsbpKwta/dmHBNAUsZxI2g3qe8t5fszbdO
SlIbdfJTTlxnrncA06liUJD3nf4W+Aj02ScTU+3jtcOtBGk4c+qzsBlsFJjdApv+dqBOx3RNnGJr
L8MSM8oYZcdGYIRubdR5bY8RMp8FsE24nzz3JYsJtcOiOXucEKnsGhw+tdDfK314dM6sXCmCjfCn
Va/6D9fR+LvDjeuG5xTeLrpFfVnj6oLXc9M6lu+NY93zoNq2E/wtXe6drrlOfO6FjSolAwYdWiES
jW/PBn0VjXfb9Ki7jJzFXvrSlYxcHZ+STV1Sv+EEzK8dvZoDGM4M8nsn44dwwv3YTS/ZpLGIwn9T
JvcMbEJhAb9gdc0WhpEy2DoB8J7IOeycABiwjii5I5yQBheWDPqs/mZj96frWntyproXWy+2V6ZK
TzbB0YYPNE90/odHD6JxyIed7UOAQ6U5qO/Ge+PMeNeD7q57DIgJCLH1uzU5i6igC1farQOKNFKa
2k599XAwObnx7oz+c8jILSMYvKJLQQGwM+ormFnsE/XKtF4S8ClcPXCqWBehDTRG7TwNiCl6npgy
c18ilkcO1hTHqn6RaL2Fboxv88VWxhWXzq/JSVxEd7bV5yq2d/YA1z/6Z6e8n8hBCpubt4IcbKmj
nqF/ifLmoJvDiSBD3KUvlp6y4YzQlyVOd4zdOeYFlbiMyBMgvcwXDNstRKDF+FUFbIDwtprQWjRM
gWyAn4eRh8p1FkPxqtkNrruUXhpcXGXseiPYSe2ngA/YtsV2dICiG11DsQoFYmr4dltYbb33UhXv
Q8JHJMfXqEcdzZRUB8RSpKQoYy4dLAZbRUjOCMFNI7d4N+Go8zPoRPBCkhwQBqjoedcw/Yti5B6B
82vrnJU5AKsEVCChgoDRPQs3mPis6YYVHvdEjURPd8ciATXe+icMj+dAOR8m10KpjHevyp9qOA7K
i19G3SKx/VvVxYsrAVyrFlYmcmB2RXreb7TZ59QcR5uNmIGVzPRRQCRpwcw03Re6xojKn+liq5Jg
LC8lEMQhHGaIT7EAGaHVYqs5HahFVhkRYaFDAAlqolKFS32Ja9RothddlWzOtkRCqnc2Cckd8Zzs
4NnBoGrZGFFziHDXutb3NC9bHOeCb4P67KsanJ/Eay9TMY+pURikoe3TEeF1qpinKPU9Im6eXGLO
I826ll7NNn1cBpAhTNYkMKYbdq8m3qC2in6aMkcqyVfud+OZ1I31gFyNaf9uRHrdRiQn8IiI1nsD
Ff+u1eRi4QsrkHdmtj8nL2pPecN9kY3OcerR2rY5e/o236CeEst6ZHUSs4nOEXE/1WaR498AM51k
EedhDvIGdrumfaVyRHroB1t37LYiag++4GA2NBKks2m4aEMK7qihUsu+Nc8Rx7xkY+YozMBFjl40
keQH9n5D5mCJdUM003srzFudNruyw0FrUODWzR+mjVtYsmZl5k7Qk4+WJ617YhgKHzlLv8ESimcq
NX6tEcPa6GofNYp4SkAne5ofDo8+B8UDsoUBmEjeM9zUTeYHHJO3KW+IDXSPiErwH4TRpZ6RYnrF
Bkyos9WXN7Nj1M5YALRDe1AD5BCVGXtuG/qUERG1ctgzKCM5Ax1zAUiAbp+y6UsryouRe7cyZjBf
VfzMqP+ucVYeDZlvrZKAa7e5Wna418hTt9vktQHJoLASZUStIQ3w/9lMw2pK9kZpAL8i+mTPggyc
Og5WM5z3ZPvNUQ06zDez5XOPK+gAoyh3U4oIXXMLZPnmKRLZ3ZfVp49KXrkCU4SJpw4MlwPAizgt
xyQ/OI1oMvT0Bwzxckr+vIavVPP2AMpug8o/mR48EwSxjVMu5z7+holkrjvXQm4G2I8dEqNt7hOf
RUWU2ruYy/tJ+Z8WkGYbUkGNScu1yx/H0t+7ZNozibzaQ7mRbfgovWntGwOpqhrzLtl72NPkPkkF
FZGGUx1EFWEiiyBuH3bV3E07u1QFEEqqVVQpBBejHIsn4tgxBQzoPXyuz8SwPuJeLqvUvsc1yueR
SmEECxUnCmUdytRBJzvPI/tQxyLqGdXDiPyX1IBO7ZX+wxLmCxEPv4pRx9B4kFOhRbjhDojH0Rl7
OGZet69tsRt4+WWaHWVZn1hNrTyBz9XVzirwFp6O+1y02yCCexdzflNYY0mljXas99QCdtKO2FxH
tQwimrnexsiN5k53Ioh4MbZpEwJiUJLJrgXbpAgPhkguo6G/JTnxcI2+Jv4AItWMQwTjarpMgR1k
BmVfn/0Ooyr4wEiPl8q96PAQB+Y/tjEHMYj62vnFhit/HQ7Orjb3yrZ1QCOpdXJ0iG15+Ex89Ljo
yapq825tDCmZWkw1UabqIxo0GwWuGmoyJcZ4PZo2ATTNakiro5mw9uafSUpr+NylsCwDU6wwfyZE
eMG4NAY6B6lAaE/djO0iBC1jxjwpMDCVYPBJvTIiOB8L7WGi8Bn1+Fg3YItzidhCoxYsyUe26QCX
xgi9L9GmfV/rNzuedrlO8s6oo7ZpkpqYTPu777xzW3ePQQfB2vxH2nntRo5kYfpVBnO9xJJBBhlc
7O5FGmXKm5Kp0g2hcvTe8+n3Yy8wLVGJTHTN3PV0QyeDDEYc85tM/yZq86tKqQPLWSS8B1lq53C+
3DrmSC1AfA9hvq+z6azKGdiKMN17kAmH1LfO+sqeNmkQPDVKwHjjmBfoNHjDUzQmT2aNnwizeg4h
pc1qM5xSdd6ey8B87SNqMiR/b0Oy8jOjd88mDiJbs8gCUHSiL5Fvc/gFq9qIv+e+/eOvLr+YvoYm
vrH+pP32Xfux0N16m2tQS7HBPFfJcIlN33UcTm9K9wC5TOpJpXDVmyq4wF91N6BMys0HCWpA5SwP
nJdWja/F5N/T49sluEaWfbsPqNUAVrZfUDrykDH1Nm2WDWjRo3mkQ1rOzeLBstMnLe0M0IjdK93c
dD+7zXdVr4O66s/9isO0V3NtHQHtaAZ6WigXM3mhlZvGKSRFvQAzN6vXZdO6EN62sfrHPI0gj0do
RXQNcycrg1AYpOYDOfHsM1d8SW3J3BY4U21ehr166UYojl4c97O1GmdbY3yp6oYXGKAlVvjZtR2r
Gyvp5ZqEAquOoWdYMcKTQVpT15nQOh1VRDSTYEvTeAjcrLrqFSLjRP7Rm8x2S2U/2x3zSaMnf22o
9Feamz+naFC4PYoC9cBD0DWtOjNwZ3XjBEPkvvmppdCxexgwCPQgZKPa8jsokcdQH62NVg6oOIoH
retfs6gAA2ZQb1t+sPf7mGZSdlkFwC5CUO4THoXpbeuVPyyLFCYWML/dvL+uDfmNjfqdLLdm8FMi
jcRPo6TgtQ5qhIEgERksQrp/KCE8hlbr3Eig8PCnEo3rP0EOzYk8UGUhok4icVBwbvVO729TIyB3
H7yA2SFt9DBFLiXLdhnd3jCMf3dIzWn4eaVtixcDvkEIZeoFAyYHxWeFH/e1nz/j/LiVyr2ou+8V
3QuPxi102tAj/4teEbFn2hQxpHxFYubex5vbzahfJ45ejeq9bWuGOBnbxPfPsgIKc5Jf6+345uCA
FjsFAvMtc7pb19Bvhro/09v8Votgr4A/8nlh/J0vbt3c6aVcoZRf1OO67oz7cewubadHZfoN5ayN
PkM3GGJPwnmz/PQK++BdASm+w1ugB3i7kbhNXNSBke5KsHS4jjbfq7r8RVIMw8/Ek6WDT7ZtQ7Qq
66DOLobSZjyKIJNy2/JygM151xkATKwaeTJ6SgAgEBevCnu8cJokeijtsoBAnIPJSvAv9e/iCXlc
5Pybgm4tpgQ25rHtLN4xcMA0sFZsCs5Adx/0zIMDnIvf6cTMK0bbo0IZBZErOEfjgwnkDKQWo1Ue
6dVANaNuihly/8rpo6e7FMGZ6qvdb9rypplujGaGn1BEyH2E+XkMSmmNrF4X7ZxE26Jkuo66L0j6
B0zSBdOU8mlyzmX91VTnZY7tQppvVZVtvPwt99Ef1c4EAtoDTlCOv0dscmPE6dar0QdwNwCHe6jA
OPy0zp1iyAVKoX6FlcmshKnPquifIaXSgAybM/TRivYaSSszR+J9PzGOm60zZu1/9hCA172AI8Do
NMi+mCMDVFCqs0vCTdrtKNrh/MagQjL/xUcN27PBYz8M9Va16KCh3TMhtICeT57AmQXGGd6QMCbU
+6a8Hou3EG5V4LmUm781xCcxFKAd9MuHS9R16ToCX2eb4S2tTT5Zqn5OU4c5n8v2Nf1oHVWMyTWu
iYZvV2tuEmB/NozDkJghNAEkUUCz0fRFdvOtY7aFO2FzZVaoFefnpcvzQH36NTAvGu2FST2WYJp3
ad5DHN0wvab/jvcqo/u1cHYpiqdWgCowpED/PEfSHA2c8GW07f1QAURbiVdej1FigKy2OYBLSjiw
8JcDnXGLS5QRH5VWHt7Ow/+yfC5wDgiYTDNlzLHszckPMctA6J1Z23mSbUMLdBL5CoU37BYunW5u
PK8zUL56+oyms8G3gGWZqr4FwQXbuG12dE5wPpPdxdCdgflZVUzQgpVGrpQVv+ZnW18W2ZU0ZjGt
vPiWRedmc1ejEtJC3wjpcK3LgfFIsXay6y65C4xhDQbL+FXR0EX6QJi3mFzo7fdhAvNxU/f3sXlm
iZ30dRzKdhQZK+OnQxFv0xQ2nH1enXXgeKJ5ygNEOb5xsgd4bi6CgpS0AbqvGYYXNX/6JQbP0IQX
85we8irw2Uw+l83DWP4qYsgkw68C1wNFYeHS78FarOIVxsV5E91QmVXQEjwX4AFS+khfZtnKov9C
vQPsJL2Mxv7BQIcxD7ULm6IAhgzXIOSES8Uvmr6UyWXmAiWlZEA8qGQd6BM48IXtF8j0k/VQKTQO
nmtokNq2cM+19rxqfrTJ7VQ/TOYl9A/goXwVPtnbA2JP2Cmk9Ny0cmOMnMEe2qMTmonJo8CAAqkP
Boh0jyD+OIhbvEFuqINnMuK5Dz7te2sb+pshB/C9n5rd4JPJdKCzV32hryCpUKWCd9/NwCymHonN
3cDuy0L6ysAXxUbU9PIf0IAwUS/v3rzoi+1cpoaAr2jts1kyw8pgwbRbxeSyvumib1qS7KZZlN9o
Vxh1gJUR9V+01tmWl+o71a4LdKBK97qatx/9FHtj5L9N/T7MH/ThGxzJFMYqSATE2HYc6ph8xMFb
XO5L84m+oOQgGSz2EhIB8R3/tLEd+C85QEcKOKgd8bUeohBbXaUe/usbnbFSQaVsd+rMrUGjbA0Q
ptqb7Lwvqdi1kj8AxW+0ELgm64B1x+BpFY43I0MpyrBtHQCi65BLL77At92UOgwMiyFSiNeUg4fj
Tg7fUCI5QzBgrWC/+ZIExqaWvKvkfR5ufXcXIcIwiXtzOO/oekyzU1v95IGSbaaK+3Nva/PQ4xsX
bxC/BeqsHNAXLJ5r6zkH4KU9pvGsJgHHYZ2qYlX6NmXwd9TQwu4sQvjTbi5t7phZ0QxbWfAO5h6F
D/xrhLYV6IMJRCKoHccQmRX0+dW+yW9C8RLSTxBoy8TJDWMxECYX2oSWqX7bciEPLU5X1qZrfiAX
ajWXQ3DNADvOQSlt2x4AfMhwZt2wQ9P7ANw116Nwf1bDVTD+rM03JFNLsLk5nZZ4uEryh74XIGv3
0cyEHS7KEbG94GZoq3u/uCr6aY2j2y6OENNHi9G7bsIXP/jpwmkYom8+nxXHVofYhF5ctWKH2EAX
PIHnsW4jeYfLjcvKEQFy8zMDfqHP86nMF9P4rZPJTBvX/EoJa6GaLS714RZlSTAH6XA2JnBk7noQ
gT3HEZ8Y1pZj/CJ82oU4vw13TkZOyxOJz0vKKlxFkhoFm5dqvjDo/NIbXcXs79w7I8c7l1gNBfsC
iM54U/ZPBu14+V2DoBW0+JZ+QQF/ZVazeEGCYEPh3vv1XTaeSTJ2D+E69IPNrzX2TQzIKwHSExC5
vIDlklZXFQhADQFAxEjbZp9ATU4nl2P9IjAuG/mj0l4d7bzDDiPC305aTF62xmsNM0YH3VifG+FP
AxmZNr3X6udJM2E/IVwjuTxguzB7zfgqLIwzg+a8xh9W09yXeMRsA7HMaNo7NrLRNGlJnQN/Y1jP
UY4OwUWl6m1vPieaAFx2ntlfm/quwKtE/5oBsfEozyvM18CkdVjpjLMexNUACBK2fCZwcHmQYbwx
Ube0vQuNjxetIAq1jckFk7Q3ngATRbOLoyU9E261q7NHG+hqFz7M0Aq2p/BNiAn7WUuqRceRNiD0
9KIH0gzXAaHj9KKkJhfBN+zV8uTCQZAzih4i96kwQHHpT6KbW1Z0bwMXy5V7HYkHxujoF+yZI3Hw
vko9QUzLBMV/XYWPQ/rVcZ/birHQ3mQopzjIZM+9279KOukp0vtQO6h2CpLKazspACC1G0zhzhpV
rQEjcjKgajletWPHNKbYNTHT0DPd9c9rczwb6dxSlVLqf83Zh9WwR7J9N9Xprs9uLAvysHmjMrmv
NUTAzX1jAdxBbD7aW87XWW8/Qr0O/FjlfDXicAt8cV2DhoWNO2GmqHJmlu0PQ91IKDDA02k4gZqH
4sv9B0OqQvQAGbRWfdH8t0bA2IKI6YYocAwwgCsECmFez2Aou3920HHqA2cv8vIhN4JXD8ccVQo2
z0w0A9sEjsAAMq4UJkjMgr08hx8vVnXrXjPlxN5iuNBK7UvT0Sh3YXMkM18jtMNzdC92Ac5zRgiy
GJEUFHm/gdil9EvRB9Uz5G1zT3J2y41ktqFjAx9w9SR9sq3smZSG9dVg68V1XuUCdUoPPIsbP4IP
QYgXMahUF+vQcffNDC/KguALmGXmpmA9zBAGrOvsRnQa4J3Xl7pElG6YdQ80Bsbr0jN30nN2ifIw
NPOiX4FDAzBnA6km8c9bWT6OJVA3l67wXStr71wE6AKPvouhfTGkGy1si5eoKSFsjaizA24dybXc
Nvw+uH91QFAfKUf3qned88EsZv3DCYK15AswLb7oAv+IWk4BavCtPPcz7c5x/HjvpW150TqA1sY6
A0gq9eu8tF+UYQxIFrHl+rSgxebbBqc4+uUoDtQ3ip+7inv7BatkhoxOb53Zg/SegTkwWDAbJFQH
ZrIoINK/cS6mFFV/cJLkc9Nw42oQdtLCdOanedfnVnupa365dizsp5weGr0tjBuavNRT03UC18E1
K7KNfrwMSfSSVECWUbemSyMxILVaiwo+NYPFfQGVuIn0N9OERdlyfwAcoEIt1nol7E1aMqjJmX6k
Fp+sCNueRj7qIui4DTbmKcgMxPl4kSlkOkf5Q2ng1BHL5Jpt4IrXpbkbhDT3lV/th3C2JooupHQQ
InIHqBUW6ynT7mYw45eQ5glcX3U+UeyMAPRHo2SGBzNsnFUPuWprJuS5Qniyamcvg5ghVYFKo27b
+FjgSwBBSkFaGRGN94LoN2hcXIFxcW3lg8CJU4tQYg4bJMwyXNZGAOWypXmSfwst9dCB/QugIGzq
rts1hfMrm+Iffsl8hN/GRGdA/aTW3oYAep/FkCBr9Lemmenh2k8R+b8CU3vKJXIoLqm9qV0n+H61
YAVqUSF4l19HVnjeBLxxLb1JVYC0RoAbJWfcZJ43JPaJpZ4B7wB9dLNr5luCCTuMniY9h3F41jmU
5crfR8gDhxF8apzZLLuG1FlfmE69M3X9Oe3BSgL/AXwWbqIKYccGAsVkwy2xsxuKYxTh7Og+rXAw
j5vHsKZeql00VlAc1GoKGPGaeFqDNIoBG73xHBPHYDtSo4tVFpOi6rfX0iN/mCS9e8Y8kc9R5jc6
1F/0H00ZIDOO/SxlvdXIsOeuqNTPMTWq8TyWemx9tWXvNVfKCB39i1+kAmkaVbaIJxvRCH8/y6Az
2Cju9QDRYKcE+VU+mZPNpg4gV1qWjZNiZCFnwmk0wHnX+hb9tTiLoc740Yg2mtCgZc4utrjRaEKi
1EkbXyFS29qZWW+o0bpw2/cx5JpIkF5sx7pJe5KMsf5RJzMgKaqV6+6DBDlg9gtTox1KHqJHNUhh
PeKGSQH1fRIzNiCyISDKOhXpPumiEe0t4cFQNGTkTNec22aDlZmHEWMfDqV8zIlNJYkGVkSKzBx+
0t4KCHWY+gxRz/eScJPxKD0xGPJBD2UAW6yLqWZcBuf5tTI600WMNm8EWAFlIWQIOpjs2KHPFtiZ
xzeqm6hW7BIjsKzrTlFikF1MKVPZteW6ZfnTMcCGAybOy/Ay9dxg2oPFm7LX0RIWFXrhwYu6R/EX
900tHCWSfeFo98ZdGiXM6sA8ey3JEjDzBpQW0/v+MvBsYBy0AJ2gvKXS71BRFbk+sm1jT68ulZ1E
LtjxJk5M1JCjUOkQEXRNFjdlS171Vdk0PHd+3YzpHbqr1FO1TCbzJkuNKUS7bjLol9U1yKUXlQil
oSnch7EQq7xjnHvZx2mXJZt6bPLxmd5lisVU3+NghuIyX2IoTaFdpQoM7S9a05Q7oGHMYl3bPk4f
feBaFxl/FG3vhnM9/FHno+l0KD7GNvWxA14JFaAENexpbcLQD74C2G6zq6TVTa4yNHnhPqSaoiZU
LrPztyBjIHIPG9xoXrPOcB8GD+pbcWbXwOV0djDQN90HplaMviUoHwOd12bpDG4fsspzmp+W0+TZ
t7bKfXVraPlYn/l53zLvNQV7V/aOJUFSVoW4L3SUOBH4MKPe3YVl0+N/rdUZ0pclYwj8HsbUErBp
StledDbEsJ7CTPAx4WUlfUdQV6J26ZY8KwTbJ/jMMnSK8Gtr57Meqtm6nvyd1YYe3Ga+aF0kpLQk
6q7yENwP/eRyxiMXTj5g51HaQcQNzjQr87779dAA7xl5gfmDkE7H2YlcW8GAKwaLgaVr71FCkpu3
Ghey8JyCjgifhflSlQVYzaH2radaplnLPZEm9AupD1ovjsbibOi9sXUASKqOMnrz73/9z//7v38M
/8v/ld/lyejn2b+yNr0D9tbU/+ff9r//Vfz///f8J/+kYFrrhm0rF2C3VMIx+fc/3h7CzOc/Nv5H
64WmaFvw5166M1AqK/OnGk23MNGujgeSBwKZpqGEsKXruqbzMVDSh1PiB8iI5n2hzsiQ+/VYtCgQ
1fblfxdJfYwUSMjT5sC94jV/lU25AhCBtJ2IdW99PJRxeFXKJtvSHdtePj4VynAEmIt9q7uqrvIb
uCWb8Je/wx5yh3f1vrvX92p7POihV2barm0o0xGGq+bf9O6V+WGoBrMCFFS32k3YqF3aMa4do5+k
aHfHQ82Park7LMMSzNVNwQLdj6HIcvOY9j79jVHeKJtOHu0/0D0enIa4jS7KKqfy6ffHox5YoGFB
wDF0KUxhLhcYA5QBUcT4fAytdWddQUWj1WutuddWxyNZn9dnWIYjXd10hSXE8lFqaZUZOm1tvfzJ
NBLSeHgigmEcCiEMWL6mbQvpLj6wUaaGY/iEgCR35qgVWP+r8YxUQay1TXRiPx7Yjoa0DKGkJXVp
LbejGY6ZPgjGol6I/JBpSloqIfr4ehIXJ3bh/OoXW4NQFjuQm9JU1rzud7uwbjJHhAHAQjSJ93LS
f+hi7rOZe1dLUdIn5RaQ/WrdOnGOHNockrG6zVDFdUxj8TxdU3pZ7qO/MgjrWTY505hxO4ruAZ/W
m+O748DuN96HmnfPuyWWHUnI1BCqE3cCt8hCuNhRfpna5NqKMYdS98fjHVqabVq6tB2Lr05ffG16
ZQWOB6cVqy6wt0Fr9V+myLRJg1uaBCCYzv4gnrRsR0jFPM9YHMkqLFwgrJiRMrpZaaBjNfLecijP
HQZex0Md2piO7tqWMmwl2ZsfH+VgJixihqGmPY5bNVZHHu5iU9f+Ph5n/smLXQk01tZtaSuT7GIR
x2x6B1F4llRoVKrurFWrR0x3orR5cgumy660hhOP8cAhIghlOsS1JJoUH9emQq8eJrR8Vwxiq5yj
cnCvQDK49olneGB7EIfOFxAYZX66QTXF/R2aFV/c2DRnqZ2NOx2x52hmyeUWOnXHH+WBVyaoI13l
8pVLx1nsDsE3XHVmi4oGKkBb7Ieie8NTEf0ZLzrxBA+uDNiQkBbHiWEt3prbxG6pXDggcytezh6n
zTqZHlMwuMfXdPBVOY7g4KDLTlvo46sCiQeOzuJVlUzTKhtBTOv2eIRDGxDKihCGYZq2sTzuTVtY
EkFJ4LepcTUFCaiOwC8mdKfpH0J1y65yPEZOLOvQ8zNgcOsQ6iyOxMWrSlOo13XEiNRCGVNnqqXR
A2hCEhCEw46v72AoZSo6X1LpQi02uzRcd3B98FEqu+kQ1S9jdR50txb+EscDHXpVhstdpluOK9nu
H1+VyAwnhi8NOb3zn1qQJqTtF8dDGOLAafE+xvwb3h3wZm4LmlY6qTXyT64S90Hf2Ujq2pfOLFKC
hbEbT9+nsvS2Mme4jzhzSYvs+K84+ETfLXSx+W1FhysN5h8RY1zqyV0Yfx8qj7ZYvD0e6dAX/X65
8y95t9w4GNugQl1wRQVPNYE0yfQikK46HuXwehwOQkuaoCkX31hHHhl5OpjOCHW4CLAOFepGocqc
njrs/7qglqc9ScB/Qs3v992CJlmlfeazR/Jq9C9Q0ZrOByeDuTxgwgyqxd3KpK53OJFUEJAtePK6
Fz8YUkeKenJ91JNti1xJclVMXQHvZQSLbsN4PTv+SA4/+L9/52IvmxPZOsDUOWe5ioXalFpylg6/
jwc5/MH8HWSxmYcpCkzwYRwC/rUAmRHR5T8e4cDZZivHdLnCLSnsZX4C9RtJDZtjJjNzsEXTMOjf
ekNZT7oawMwNfg7VPK2CQD+xpQ48P1sp3VHKcYVrLu8Hb2q8ivSOJKUNX8K+jDedyvZBDZr/+ApP
BVp8IS1jCuiUBOpGG2BRDXUNAjLj0v8uzOK89uouru2QMDxkcABvI1MpAO5/EMTlGxQ8O6GW2R1Z
36S3GW+rF8VjqMyfvg6M0IGr89/FWZTbhqYV1hCYuH0xwEycxzyHeueeyPoPvph3i1lcO7SOyiaY
tx5cmdoO9llZbNzuVPl0aIPDgFDglnWXrbY4ugIZFhVvnHJQv05m/m3we7IfYcHuqv7x+FM78LWS
gfwdSnw8ukj14zAGBcucudpG9V0UhSe+1oMRDGlYsHAMU1/Wtlk1uahR8MikS8OZZyZb8/kPFvEu
xOJzyRlhZa4xv/rO+TnVwV61iLQfj3HozbucOlToylCOXJydsIe8ogTKB2M6/6qF2WvJvNKorBNN
owNPy9FRP0GejvzwUydAyhhqVMz7GFSQ7Q00hWG9Iph9fDHzA1lcWERxXLo2AtOA5d2YunacBRZR
GOPiORmuEU1uVtxjOPIBnz0e7ED5ik0NSD8qdJMMavF2oCeYke1DgDYBve+qdAhuSg9Gule4Jobj
6L8g3OHsvfpkCnAq8uJ86/LQbRE/LLlkk+YpSAJx3Uk61I4HbALBuf7Mb6Hu1Yg9nFjzgdeooAy4
Uklbhy6wiJyi2NBkf0mv981zFE1nTV2ceIcHNuS8Dc35NDJdd1nK0tatA2UwjTdrGMBRjEzZ2NVv
GVpGm+Mv8MBx5BqG7phS8QEbywpMg4oOawDrha42UHkvJusuHZBTRsh9uCyd2mCGFjClPh71wPqI
SlfMYIwyN5I+nkxZClg8T3RkgoccgYYnV2Eyj37F8SgHXpRrCCpLl6qFTbo4amtJ8qDHRLFRulSg
ijwUpY6HOPCxuQIFJLrb6A1C/f64kAFxtFoKEtFu1gfRZK6DT0flGOEpem+a+Of74kO4ecXvktEw
MpTqQpK8Dqt7dKfhnIbQQvZ/sCgemzmnQrYUi4twomkKooEoVIENJDOsPTP7hQx2G/fq+Xgs49AT
5Ivh3OXQcj51NmDtdK6fkyLXWwMZEOBHa/stObM3UHXW0zN8FAz3VL32N6eKiEPb411kR//4MK3G
rjUAYRzHsLh7Xa2M3tgdX92hff4+xGIHdrZwOyObQ5TAcWqEKb0KnLJ/4oWdWsniojdpZiOHwR0p
0uln7BEvGrt/fkfS97SY4rhSWubySOpkq/Waz7VSxNmNZtxV7nQFKe/E2Xrwgb2LMu+Wdxu87bOm
Ggui+IMDnPq5HrNt4v8+/lYOPq53QRYHeFZ7FHUJQQx0rBDmia5E3P7zu/7D45qvr3cLiY22zoP5
TaAxO0tOVFdhM375g3VwTejScamWjMXh4/QmqeQ84w+r38p76/KH/+7vL04blEvCFKgV/sVm++Q2
+NbNaNfjMQ5c43QZ/17D4iaIx5KTwWMNqCfjLNIYtzoKkKOB6J2JIR53H+LZIKmPRz20zWyXC4iU
xbDo0318O0Zju2j9E9WDXGLEGGvo0C+aU2EObbR3YZYnjPKaKrUKHmA+vhk4MeneiV12Yh3O4nzR
gj7VbKb+MDmRirIuJeJUXfl2/GGdWsXidMlDWCf6XBlX6q10gg0J+YlNcPASYL6p2MPcN84ypaJ6
yOxiPlzonnv3+lb/BVuJ6ZK2Bro7Sxusxiu0sdeIs+ju5vjyDmVAzKcdweRYuJ/mWaKDRJeE83Ri
dpEMUWyuvivMwif/MYxOdG4PPUqHdiORTMui4f1x3wVtPbTx4MNuJBNnLAgvPD2xnENbgmELVymr
UfTyP4Zoy7GItMDlLqiKy3rSz7wR2f2uPZGJHLq234WRy8vTmACNpoTxA+8cciePC8+GdDzX4vAP
NjkaIQb+cTYthmU64kyuZ1klL0hVzmNtZriyIujb/cH4yH0XxlysqG1ssxkjwoRNuAVlcmZ47nZo
9RMpwV+n8qI++xBn8c02WjuKfN5vQb0tf1dXgJfW2KesO3np7vINzPYTEQ9uOthnkkpNMAFZBPQz
uBtQGIEva49VP9MQ0+3xT2jeU5+W9C7C4oSIpsJ2i5YIjkyfhja9RvropS2xSqkgGkvN+Vb2uTPr
I5/4ng7tQvpOVBB8TgxbFpvd92MV5VmAstuE32elxxeiNfZAvpAiwOLk+Co/B1PU7iAQGC3aTHcW
G6QQU2zbIUpvHGL6a2Oi71aFs8Ah30KUgXeduXrHQ37+mAkpGZEh+6wzlFucFz2oNUkegRSq498r
B7MEe5o2GZDSE4E+7xFFE4dJtMMnwFR4Echy/bHxIAquAKbeDoH7G5EpeSKGcSrIIifKk2h086gr
SfWtCzvZh5BStsh3fWnxyUCuBF/FDRS+E4nrAXTEvDYKdqan4AiW81q713I9aCEIcRM7VBUQHcyV
lnr6nYUp1oOsjOZ7XhhRhAwYOjnQ8LIYNSuUN1ahdKNT/d9D24gRFt0SgA32p0EkYC4/9jMedW66
59ierQz4XX2gIzFzCnh16IG/DzX/lHdJaDAVidUlhOqxCwQsYb6gNnfidDE+f/zsG2HTzrIEw7rl
vFNW0EqR00AAcRfdWcPKQk4LrVUf59TYvUp31mZYG2vsmLvbfrqqZbPqsZpHp/HEez70rcyoBnpR
OgfdcgsDZ3NqBwVXaN5KACQu2/VQ+FfaybT4YKB5Djp/kuDa5n//7qnifzHVwPPITjwPMTPQ+asY
6/MV09rsxJrmz+7jwcqzZQ5K05BIn7BR4DellfaSz7KXF+TE9qoJkruo9h+AxWAxnpzIiz9n43M8
cAacb4gpmIsvVAFH1MISbaVm8vRLNTMpvOpGaRCbOKLa26HGcTE1nWR7/Jw7vM6/4y7O8RbOYchb
42QIG+he5aAzUANbMfrNTofyXW+ioUFE9w+iuhbYA0WHSCwvxmk0NPxpgcNrvvvaxc5thQfgSAay
afPwBhDN/ni8A7NgoCkcsuD4ZuzZMjeD96FFudOUqyR2xA1IKh+SWBlcIB2B9GIR5NteJuGrmXbj
eh65rAGDk48OTo3lV5OdeOiH9vG7X7NM4dLJjBEh5dfo8T5yv6HpgLb2iUd8INv5sORlD85oatQd
jZodBWVz1SInvZb6CmSqMDYBQoLrGA7dljzyxKOek5rll/N+ceLjR4oBn4wCh7hI+P2wtgiIf62e
m3V8hjDjidd66JR9H2pRhoNJ8wPDJpRRILtc44uSMRY7saBDtwbdohlvNPfZxWI9UqtpVoHGRwDW
DqG4Tt06anEfS+oHv4pPTWEPbg2gJQ5KMSZAp8U5kE5dWvjzWWpXChtCrbzsA9TkAawbf3DCcdz8
J9Liy6+gxVdhSY82ceN+o3tlsm1KfdhoaD5Fg3j0W7vcHN8bB98Xo4oZXsJ8bDm0YpA1+Ujx0FzP
eZ79qK7Lafp2PMbBB0jKMSNLwC0ua5ZKT7KgrWZScjsD15M3HTGwLG9O5L+flsKly+BlPrEtoLrL
PobT+i3NeppYlWdp/rZN7OihTbIuOXHJH4xj6uh+gMaR3K8fvyYyJAeEObK2oM88tCtMLBthrRdt
eX38uRlzEv3hu2VFDtkR56NLS3g5Ufb93FB2Txsg0r36rB7zCq3aLv6R22Z0GdvQQVsZQhoeR6SU
bdjxfQYF8sSP+HR4zD9CiDkXBuT3CRyMDVYELJjHWhrYE7cZNoVhlUG6nwZrz+Rnpkp31tqrDfSh
pll4z+4keluaOPV5HH4e8+wCt2sdHPbiSzR0Q9QqS3HHamwTsfhJw7UkwIS2Ccxt3uHBgkYLapBY
6+wl+e9zihbyibf/aTMLSZZjMt2Y0WYkIx/fftKZIaAyspC6gyVuqP6iltm5JdUpjNm8mMXL/xBo
ccj1sVsnwiUQCAJ/bWXmTYlUlm33cKRCLGxC9SgdZGWOv+7Dy+N9sz75eQLhFRa0UNssV6KLsUWI
KK7sxJ/Vapxw+1+FWjYEs0Dzo8QiVIUwTJG2O/jXFxj5nDjhPt+6f72x/yxp2Rcsi7aFX0U+5WEA
KMshuqpRtHuoLtti7HHm3nD1i7UTi2pbsGkBseq4KAZjiq5w6T/+waKRTGOrKvPz5GBqEADyHZJK
rdOfejmsZR9vx9a8Px7mwBkFOYLSFTg/E81lNudZgzOYqUJlxcABsn+bwlOQmsMRLMrjGSP7CTuN
9atZxJ2NZglmbYlB0jJFza/jqzj0wc/DRCajBq4aQCs+fmwcLFrtFHMQNDEwGTb7hzjrnqxoCh5A
Dqo7H5IT9qv49N3TL0OGwRiarjiR03wq6uYNxFCBrB72jqsWB/441B0ykFzLVWX7u9LYpdpzfJmx
o6rWLW78xh1XyGNqr8dXf/BTfBd2rhPelVaFmcNl0wmbgx4sZtI/mouzYuXxMMZ8kHw6aN7FWZyq
VuPBxp2JsEovSEMzdCmma5m7N4kXb1HOQ5clwTJ4EGe9JzdGq58nRXWirXnoEdN3BqHBRG1O6j6u
1criLGokGUhtPKKYVV6SByGzyf/Q6coQWVKId4gA3REQ9KeYFZ/SSd6vowMuEISf77qPwUXqJ13d
8Dqn1HhpTMPCLyd7aHGdXLtDdgp+eujDoVlMg59a1gJe9zFaKryxTucTtqzSK1c1X6YiPTU5/EyT
mpdk4j4Kh+hAWe6lahpDeHnIXlYRjHBbFtejoSNTYcX5VQ8a5s2Gu/xVC/LhGmEu/cEa6+K2tZFn
iSN45Y7H7S7a1L0uEzd7OL7lDu3s979u8UGlvZUHTcivG3vkY4YGBGX1FPjuifzp4Ht99xAWH5D0
JTQZxVnbz2pAtGHpy8sNkEYgesOw+YM12SSFnIYAwJYojgBngbAdOXFb3UHSr9qGSBmAo/qTMA49
UJuNaoI0Wuye3NVLkNoc7IgPZeNwlqE7Gjn/GDc17593YeY3+P7s6cNswhAIJEw8d7J7PKJGkGfg
zvJfg2aealcd/CZoA0gAKrbQl20zxzBs0YxuuQrj4Ebvxm0ShcGJc+7gbgACM9+Ic9G4SNzKCF+a
UgsqwNiRsZNF8AV271WckEu1YSZOvKfD0ZCEmIsE8Qm2H0aRKDVLY0XYAK0CI3jRuvg5MuVr889r
OCZcYHqEO5cJNMgXKwvKqUzdKcJno0PgycHJojHacnt8fx94ReQTnCUM7IDTLaeSBuKfYNuoetQw
tRdxg8wWkirFCdjpqSiLuyiC+uKlWcJLGuq7KR84jKJ/vhBgGyQUDAUVtfbiVIjaFGv2QFWrEV0T
2/MZPTon6vgDq+BdMBgxOd+tT4gur8i0qe+9WRz5h+k8euLUhOLAAUqA/8fdmS25jWRp+lXa8h4a
LI7NrKvNhnswyNhDIekGFpIiHfvmABzwtxmbR+kXm4/KpVKq7Mzpy5mbslIySJCAb+ec//wfYriL
6YiL4vP76WnZerTTnt9Q5w9lgbFbgmealf7NGP7XnxFQZyTJQrYVSeuPmzKH4Y4dsYCmlT10+Rfh
l38zJf/1ZxDL2QGzg7tF4vGHjXdBQY/d6gI5Mgu9m9GyxEYsttjmch52fz18/+RSxK7k3kNSmz6J
8e/vGOQpikoeBQ3IM7F/62PV62I//tcX+ddJj4vzZXHx6d51Sad8f5HRzpQ9hDGjt/cMnkCcmhvU
Rz2AiNyvaWaZTZr+d7PULte8LADEgrQbxJeH+IeV2qpy07QRQyHFu2YV9x4oCCcqVjQN7R1HFZdN
4sH8raL+T8ZG4BPExNinIEr58acCnHZaKRji41TmH8qU2no9pvHfPLU/u0pALZOkEQPwX3a7mfa0
IJJcZZnbuyQrnjAu/btA5jLfvz/+Xg73Ps3kyLlYDn5YD4pcYmkc5OC/QFulJeSt+ENcVyezfDTW
178eIH9yLVbqCH0Sv+lfWwRaN4d86lQXv9BqPPmg1vFDacAvkT0BR0b5tMjyYfPXF/2Tm8jKzc7g
RYwTFqTvR4hbj8rqe1zFrFJjCuUZB5WkX1399VV+CCMiD5MBljzmMWEtLdE/3kcYTx37A3FmE45X
Q4j3TEp2ArbAPWL1VY7L74ypYbaYq96ydxH4nl+Vf//jO28F9c1r4UvTLn0G8uaHf/7HOfvSN6r5
efj3y9t+/7Pv3/Qft+1b/Tj0b2/D+bX98S+/eyOf/+v1N6/D63f/2NY48i/341u/PLypsRx+c4G4
/OX/7Yv/9vbtU56W9u0fP73CSq83mRr67Mvw068vXWwj6Oq6zLDffSYuV/j15ZvXinf+z+q1/c//
9SdveXtVwz9+skT8jn4eh32bQ+Mlb07Uod++veSLd8irfRF7nClZjFkZ66Yf0n/8JN4xTi9K3iCi
L/Xy2k//hgX25SXLeeeSYSURx8BiqQNt9dNvP//ul9n1y5P5c1OM73NdPm9nGSFpS/3JcZgbP6zO
IBGUZQdwDqSIsmwdp017E/quWjup1xxzrEpufTKPt9qtu8c/3Kdfv8of/Tg4oX+3AHy7OFe3A9Yx
bo7r/7AL6X4McVdzUEVn3vgajCr6hOdKe6IXvjoWMWB65mfAeRTJePOezLMBCC/DDyJ36iPIq3LC
mP9iGUS+1rVguHhYCVXC0O7mLgtyWisq5bAKzVzWH6zEtz4NtIlM90m8pOIs8t5B66U9upiJ00x8
kpGNoad0Gs9s8zKhgoxbGxzKMA7wPzJ2qPSj6HPj7hx8VF5Y0WoPJOgiH/vJBWw+Ve7EDI+/iqgN
u7VoC6faoLwb4EpGudXV1wu+qcnucg7HYVSVItlFnUiCncQXUADmDVSlbxt6Bwqs7mWgnis5R3BL
lZXhxwSgLbCaVZcXarrXwJr31qQqnA7HcmdNcrgBHxgTmNQlslXITCUm0z60o5qQBpc+gbuxcDv5
oQd/dbLEZOljsfhqvMuW3tdnOfZYpM6TZ9RxEj5K9airmnadKQ7AHHiQlW872LWQ3JtpdnG4lX6w
FvgLoV6kQ4A8Rjy7KBlm+KATngnjtsZP4U73rnWsCk+9Ue6FqdU1ifNhSUoLT8aFZ8Mpxy+tfaua
4goXpapb2WOMrVGgHOdmSmd1VG0xbKHZtCCEcyfmiwVi3svOudRqmvFD3+T+cUmSKFw5Q5K+h2uS
PiQEAjeXVgIJXbSF59SmGMfRUlE420gXqoMwVU/DxqlaBx/j0Jk2g7l8pCN7tXf6uBj2jl3Z5am2
0gLbdWG5kEl6VnBUNnj2bx1RodxoojhTu8nPpjMOQ9nrNHRzCiE+XrJ1j/Obja/3MAFh640lj5iS
B0+ViTSe200YYTjlS3f+2AdhHW1Srx0m/N3d5uuY+xkGS12+NYVMjkkaQGzgtKlLEqa1BwTJjbqv
bTyUx8KojMaqVpkzunz2UbwQm/Ekqgnj5SXBXWEF4TjN1zPdmQRgOFy9mQHDS6sPbaAt0bI3mX2u
Kj+8xrEwOY8GHlek3eo56iNxY8rFebYaP3rfu5dOcqeM2hKW04C3paouztWldqJugNEUhsVJwhM9
hP4i8b6Z6n4bzwkeZ4EqtrJuc2xBrDH9zOvJrcL068kUA07faVTsyU0A/U4zLJXbGZv0Rc534Eei
z1UTxOlWJ3a5m1JoaCaHq7Xu/brYDaKynmah+03odMtrVGI/WsXNcmMw61BXxtPNPlSDfEiJCg62
jDlptPgcW2OlcYaevRbbZR9cVNU08iZmL31aymrYd1bn3bRCmWvKa+Gjl+KG6U91DigixfrdAX1t
2khRAmJ+n2rtOWeOv83G6MU5kWAft6R7+kPrTM2LE7btfW+a+EFGTj+vXdquj2O1wAO7iAq/OIWH
yawahA2108KwrWmnI3DaBk+5JjxG5VJuI0t1AOjgO87azfcBRYivdhXZx2KKUoHN9jhACDVuti7z
ur9VUT49drnVvFRFUpRQFOwU4a+fi5fWWeyjpVJgeH5o6DW3DR5pHij0vMqAqNXptY24fm+QwN8Y
k4fnKUurm7RFMrjmnO0G22Vw/F0aReUxn8bhqvBMfI33mDjkA6hR6lkShnMNV2b25T1gpWU9qMIG
Z4Xvn06jz7WLeWHpTO45HntM6vqxPROjuB/z2Ao/Sy9OITWp+Smwe++qSmPrjqVGb/rOKXZdqptr
V44gXubS2TO/GNFL4O16C8DcJCP/C17r2Z5CdbZJXbs/0RK2HKcqziEaURFfpz0XsdM0O/RNgIVx
BkY+NcK+Nktd3TkJjKhpKBrwLAmeAizlehth8HJKC5EeWUTTL0UlsjPub6gl60rvjQzCq34Zxp91
bMBw0BVM1xcTWQ9xvZ5VlvA0lXsdlqD2cp25V95kAwGulmSyVqWU3VvtL/a5a5rmWDZtvZlT8KAY
MtfqeXAm+xTbvdlbCMbWCaWo20pre40BGGuDFtlz05TOV8kijaiSlAjnZ4UTM2LI5QoqrH3gO1a3
DjrfOwy6YmY3LNJWNpValxb41iXM9LFnUH4kAVu+Spc2zVEt863JSkxxg16eUscD0ZhN40NRyAWg
BF4CR4ERZ73qLL846cRLvlrNJCXKvcE6VNLpQMiMJdYxGmuyHl816C/GfcEP3sZ7VnRbp8XsLGO9
vSavLFCWjBjZkU97rq1GfGGfy58He4jv1GjLlylPs32D8fE9vID8OJflsFZq8TZmquXaakBikVOy
N55p3UPWi36PHas+9HMOOjMQCPrMQnu+wa7fSqHbOLgSnovJ48yMJgcPkzB/QKA/vW/MRLItUgEc
aq8BiptBaQ5XnZ/BiWN3Y3+cI6YwmONrMUOxS/H6O/SmyDZyipsrBYRl3aOV2fLTuq/CmuerMIuj
Pe5C6lkbpzzGtsmOpoyGfSEHDIDHMQtfqlxinaa4OcUourUzlDOuslP+cx8MXGQubVzioOKtu1w0
e2lc+xwLzRm5AokUaFeug7qfMPaekyfPq6Mtwza48oo8xO+6ch6VVvLnfMqg/sghucuxXTjE0mp2
he3rR/hB4WMlUmddhXjfC2CaPO7Z2vXF0gImTLMNXDPnMZKZTTU6K/ZAueKXqKXAFY6Tf9UFUCcT
O9O7sMTQdurQSpmirvDHdc2XkLn9CDjTPKV43D5LVWIrZOX6Y8NRF8s/WPaS3ttjhxHgsaBd4S7s
Yu8u6cvgIwWScaemHHyTi3UkFp94h4Lvww69Ayg6d951wiFjt9jjtFXgHp8hWAPkJq259620xRCt
zm7nyZ6OYwTFrlaqvobEk9+lWDo+RNNYXjXQRD64sYofMivLtySt/ceZlOlWSm5YbNqeJtKyP1Zj
3CFmr7qDAxd222KyCEZejFdTW+NLrxsbpkFZPiA1AlgxA2BMtNses1ZNm7LrvA2D2r3thMTkMYTZ
O825D6Eyz6/arItuWzud9pSbrG0WDO5ONAM+9DMsG9yQx5cW691dYcr3SciOG/RQhfqR3zcq+Ua1
JoInPfvXw5yN6zKop2MZjs5ZMU5f6yoLt3EB/tC1p3NalWzbYf5+tNxPoizmTzkplb2ZIv+QLh3O
6h3O3Z4ts4+lY3cPrj8tnINdf5dEcBrHsbPuxsaaD3aegYdaCutmbF2XbXWC16Ro/QgK0X61h8F7
P3cxnCyUI1d501pXsbVw5kMJDt+1pq31ptZWfI9iNjjPfWiwoe4X895MsjrHahHXi2UUTYz1Aqgg
CKq9xBkGQ+LI1x/70J9PWFODAmoYhrct2NULz61671qN2Zqw68BFJp+rMBS3g1tMR18aBaJBprin
93Qj4DrVRCcPLO2hT5fsVAZz/xIFYbGzNfWhQOb91opT/C110nnlw6BjUJx0WWI8KSd/3lLasHap
9OeWY57rHrlZC3z2EBHx4MxpyTkOSlueGBtuDrL1Q1+OGkyL7tdV6uk9/O/xShKWAThJx+LawdHp
mvyWeEiVvTx1qW0Bu+EsuQrLtuZ3lnO0tyust/0eBDlrareeJypoG+ME3ReZTpg/jmk+rqkqZnc2
vJ0TuZf62UBjEcCR4nKXSW+8C71OEc50U0PaiquEMAgDHCLZadj3B1yjD5WT4WAVxkkEs2LhydBu
HJ/wmZzuYUbpL4nxsvdLEqTzWiqmHtGKn0GojprqlRaa+LbPpui2jxlBq1527vNkt/5Xh4AvW7fR
vHwdF6iVGIpnb1WKJ2/clhh/+V3CXucJUkKDqia9KqaaVcFKwpu81P6Zm999MWmhd46ZmxPqgqEC
IBam2LPavvWi6xJ1ZjZ47Q52N4QVtqkrX9VLsWHitJDyLi6wrGnqS6rn4d4JZvkRpBigRWHAG1zs
vJ4MBqmvmS3Ua+OFHJ2Hb+6yJsbWeu3i6e5fYUEEkrPOxiTdiDKCpPPXgfEPfUi/xcWC1mR0BPzz
h8RYiFVq0njevOppwHbYFYux2Lvdgrp3rDg7YCPsXHCvqWietZdlYtPKubqVdTfSXTyo+tZ0rYeH
flpazl6UwzBi9O7N3oa7xNH9b77uJef9zzzeL1/Xd0np822RLIkf0lx0zdo0k3YLVv9WAStglkRD
jb7zcK39tAwK85nM2D/7RTuMEDcuZrR2NNHdPUz98EFIAtl14hd/5/n2J9kFH40EZScS9RdzkO+z
b2BS55TWf41Pi5+/Si/zQOG05fIwWt54it3Uee3cND3nSamb7V/fk+8zf99uCVVtfCup5fE/wQ/5
aPIFxNhpB9LeyYe7YrCdpxjm/OHbVX5Ne32Xzfk9n/Zj2u3/uYQaEgOSTP91Qu2p+fJKZq5W3+XU
fnnXbzk1/x2moDG5Y+STdE5ehIC/5dTsd6SzECUTvGCNgLji96Sa5b9zUBlcbOVwS8ev6dKn83tW
zXuHOyDFENq/LwLX2P/vZNWYqT9UJPhONMLQUErmL0KtFlxG5x+qAxIREMu2vNirL/Wx8aL0wgnF
VXc1C+NiETVFsDHlbMnni/QPeIZy7vjyOGf6VrfvHZluet1Ee5Dq3bPQYEs5m8W03lggtVhNUUwb
sKprJzYIpy1dcUKYvfdxWod4JZvg52USwZMT1d4d2ZLmupNO/OwKyCYs6/oU4H4frSgKT5xjfO89
h5LxYzdCLea+ipfQ76Z7Vstol/QskgQqGajA2EyQsKS4Scel+1z48Nl8Ts146ApOvSEFa68vrJ2X
V3JjVwR52JzYN+nsp1eKZ/KQNNGAN0YdOrtOEKv2ANBOfVdTNfGqitZKGHrI7ZNoN2op72EjhBvj
Yole6irZwzZAhu74/c6MWDimmesB55vm67BbvE/2JJyHvG+7baWmZT/TtrtOkiT/iIw9Wa50CDmM
HktvbZHDWmVeRtNEMjYQrkBM5yD6ol3QqgvDZOAxYFbUReyP0q7tA4qrPr5ycy+59kv5xeDli3Hh
GkEyG+Ok2heAgHQ5pkV1O0HexDSqiA8g561NRedNurFyUe4jnLEuJ1LAOU7RhvsmrSpvp4VIX8j8
lg/W2OQQCmLl3clpdm5Kx/gYpodd/0JK3krXeUXbyWqI5vaNZAwcV11N19Mku+1g/PquwZ+3WEnV
wbBaDNMl0mQ0sWnHolyVD6QyFsUBa4Q0mKLTPcz+MD45GmJl3NbyzBpV3HVNLIhI6yQ/ItsrDyIo
lvdj6V7oBIhQySbVQ31tO+1w5Y1+RPir/eyK0N+d90a49T5LOHQmQ6TOol9ql+QqabVVOGOd3qL+
eFZlWm9UPqf30njpCwMKf2k79btHW7ri+dvdbrBzucY8nsNOPLZbWuvSe9JwYBxoPjjaYx7fREls
5tXSee02sZrsuhk9b4PEX+8Kzm3XeugKAGahAVrM2H/GkrpdN+0luZsUnrtss1i07SZaemxNJrzL
sQPN1WEcAFKzRZjk3DpewfjA5aIGR2JAQ5F1Iahyp/hUSEs8k2TBj7V3IKiouj4kbUXI6c3RwVGT
uc2R512NxVJfJZVYbqNFkw/SUynhtogsIFQc5s8qmLvHyO5IoMSdBQJrcJxxa7sSIM0IQ03u5rwp
9qSX46tINY3aUGQlFhydAtO+eTh40rfrtW2UVe2BNsc5tfswuy70Ip4dvOJ5ML5P7iUV/cdBp4Cy
Q1WY956leCZjM1cvCoLkfTGP3EzoLOmLGPqLCQW/ftNQdOIe6sI+iIE5UCx9vNyIpjLVVowduQ/H
g6VzwBO9Iq6dff9j4c1wtCoke3Qwj7N6mWw3+djPgfuJkKB7VcmQ9fvECqsPDU20bxRVnWplPITl
2zCZ5JNSmf1SY0rWAfnkbAZJlrrdKeUgIVeDvcTJiiJz++IHub5S9lz5W9LnQ3zsGxzx1nkAWsZW
Y+uslCnS+1ra8m5qCYGFUsltOkeGOFEtUbvrAEC8LXVGFju0ckw3EkkqZeW7HKc25RA5J9lYWIRD
UDw3RU+foONPz6XQ7bbwKZ1T8ycRsxp7O35iONMq7uWFWIuwCj/ZeVnQhmZ5+ikvEfuAuTUNkErd
+wOBVxufIqaGj5wjYPD77pyh84n77F5ZitE1SrsiNbyk900e86BUwwiJPCu6KUKGfqGS6EYuwWKI
S+boLI2Izo6wnFtSlMGBAJPHVhTx16KuWb+abNJvOrAoKNhy0DshLf0EyTp/1YYsgagAqa61sSsg
5ZnEZkepgNf6zj40ysCdKWyClU2xGH6TapmUelLRmQZHOIw22Q4GDrNSV3G5J6U0P0WmGm+ZEupT
EWbpPVa+lxHmpReiky2edeElt40LQ4B8bkt9uWn5OA3JjbY8Fsa1Crv0XiShfkPfk11rgp6zGkf5
NQouV5NZZR90OvKeOWNUWp54pneDRS5ipGoSzkcBEuW26NpoTznFgNExUXQTtTWPbujbrVJVtKdl
l8loZ9ZXW3pig0k90BkKN99WHGoB5V4smKlHfUASvqxwrKNSHp8MTZmbJs/iVVNH5V5nDg/ALean
xuKvi0qB+wksb427cblXECYuZAsnubXTqt7Unc20Wljv7XCOT8wGvkzGB+phro9Sw0RS1ci3Hsf5
c2E13HYxMROLkAFgG+8yemyv/yDYH4mM9LyKIn6kJFLYfHs3XGBGhWJCnBqHhtHw8nIR6/S+XyC+
RJ3WUM34f4IT+yG0e73T3P1tIxlCyBXhRiubL0onT70KVQwiduDHMAfilSoDRpM2KUDtOIOrio3Y
jU1occWOEG2ZddATYXduIxxuby7786OceBi//OhguXw24ggytEF2WQbrFu5mVPQB7/BF/8G+6BLX
9sRKAjm8iIG9kV5DUFFyc7+doKrFYotVPApZMPjkYqxrnavLLyZM57/CGE5XWhBJwuP1R9AwvpaH
IgHzEQzR8FBjMn8YYks9zuQaHxc/HI+hDmkEpb5xUyAReJJDHNxTgPJulRfZN1Uik0NZSuGg/u3k
NZ7P3QbTP2cd69q/HtN6OIykfa7ISXaHwCkE9IO2f6mDtLxPBI3nVNH6dTrVS3Vp+70o3hOQiHnx
XroAChcwG2dDLHfAVFmQ1RPOISRltLVaW679FrqwN4MwSWM7uRp1Hlz3wovvlRF6h9Qp+9m3CkFF
ynbWcBHqbbT4DDs7SrZeWDdn112GzxYFL4ibC65J1IDWgUMNDXhDtG2XS44u8hzSQjR4bkg39bue
RP0GSVJ0Gq2o25Ei6HYAKtyvUK3rLee4eFNYIwakYMW2Pj94bY+lfl+y6Z3jSccPFhshQV4o0+sO
XO9bG2fOyrdk9OwjabpVdtd+jqiEfYgyqztRQCOhuFS2ui7Hvj+EbRFVdCE74X1j2xf7zbq27500
C4tVQvT5NFr94JJO1snXyF4iVjZV/Ozw+c7W79kGnZZhGYu5tC7MiXmiuFf3pG8XGBabSIf+ZYmQ
3lb4PQcArD7Sr9UyuLdRravPgoEFgE6FcMW5491DqVLgxiUbxCeTZON0RVErfIWWRQxdd6J6Bt4i
+3XS9Mn7oOyGfr2ME3hOPeu53LRdNra7oZlyua5MVz+TPLUiOufs5E41ABX9xA0uZMPGb0DSzRSJ
9RjSxhvNQjyT+sYxQ8RZMcJ3seHpSDMTQ0j8dSERU/d9s9Iuv2EdM9m+aH1P7rRfO9DUL4u31oIl
vW4v/at55QR3lTHqIydaliS7iUHXyi4rH+zosilpKNHewYagG2/bOh/rzeQ405bu4uicj8RKQKWS
Ydw0hXJvCjnZJZCeENheVFt5vMGtpP8AYyv0OPROfFOqFYo2Jb/mAsKkVMWGRYzstLLNt0sSImyr
2SzSjVsUcM4Np6pk3Y/4DufT7I1rSjftefSb5K6ZDfzDwgvlbYGH3t0o4/DBtah0OiOZZshQHnkq
s6CWdv0sxTwL7RSH5KorqRKw/h9SpzI7UG7LxjLGatZLKOdsF0Vdzs4QaK6GYoaoTOsqEpuu8nni
pFisG7cmiXgsVSEm7qPuqjXUOvUxK53qbeyEGdZTYnS176Nq0MB0/WIPNNp/IUHoxODXbMCQE8qH
W0FqEiR7ULxNvjd8VUHjXpVi0OC3PFfq/agv4s6yh/ZXDY6ggcrRyVXbtalee62dIx9v6g+ekhwZ
3IxeGT+cwgQOtKvJz1NUAg2Ouvfc6rrrtx2RZkZIVy4WyC6MxdaS7CUdHDb9mRsIMr3eAn20Pjtd
NLuroI1Nsha0X6JXsxM7pClWJeaI7gCaMJ7DmtaukDbsVWPnqiS1HLjyM4so+72O7JISoSOgbEV5
x6gIIiXVvWiKksJZMlXjuWHXsbaUZotrtNvYxKUW7R5b0c7NF4jdzkctwuVcKTxvV7OHI8m6z50+
3UeDNo8EtGraZuE4qqucYjUZ76WE1j2PTk4qV4cy2NSyt+TBqwq72TAE+hJjs2bS91nVx/VWummT
HWhVm5uD8BuR7WbkFvM6R8sBJkoqNAo6K8Ny3dJrTuEtnhWnMUrY2XropH1KybdSqYvahbU7HzHn
7PIUi2Xq3Rmd97W1T6GZD5tCNl19s8wGeh08rSVb9WUqrqcuDD5lqgk+R81QGsh5c/lWhWn2viSo
/GQCyA+rbPan60qP4ssUX4CbI3VZ2k5bU3ubwTJBcwgy3BAB2VtcLrWzbi0rPbxVlqKIr9uyvm5Z
9xKsp4v6ZaKYtQlwWcw2jKzpRFDr7Mta4PjmVqW40sNok7tOmjc5mzbYJHh/Brs2r8oXWeURnGny
m9AQCeJyOMpjHa08PUC4JUr9GIxmupkGf853tgrHTSqy5X1OJvR9YBSdswkqTWosi5zSdVLaUDeb
qTYaZU3nc0pl7qxNRlC+r9oapHXSLoin49wPb91mcbOV6ub5Lphzi2pcZn2OO7d97svEoTSAyfN9
3xt5bxW2ftDzCHzG1cFneibiENh4Oa/DPio0OD63eF7sYPqg5258M5ojlkdd9IxtgMxXFUlk3HUa
14yrZJnCWwJXQNmdOy0X9FZ3nTkuSgBgiy9RXFXOCnVksKyisgg+zSbTj57l2w/hoqKPykwseSEY
5wSR6H3BcgJdysc4TPbRIddd8Nz7WISuWnKvSMP7+Ba0mVeuC1Izt72y9IeuFe5WhxaqWN9p8k/U
Lcp9kYnlMaQWBWRzpjRKav00c5g503QChNtyq12tp+EIHNHexE6DGCNPWHNIkq8dKVW+4jDjrcfY
fHRb+CQthfh05WR9erQz7lPi+M2paCuajIBnTWQFhuYQutF0nbrN/CYaYe4TjHR2Lk9iJKejpl1g
wzIyaBp2IvHgIMpkeAjadtiUi99vVd/E9+VQhh/nSmYvTpW0x6jy842f6Ok2ajOCJbSgHB4dyaDu
9Zmpkt+74Twe2hkZRRos1i0C+uraiStIlEAasTAf1KtvAWNM4jm/qnsEyoVvAJ2mRXqqIaGttQX1
0XWHmKMgpQJO4eo0xx4ii741/oktJDhmS5Q/umlm1uScs8NgIeWImyTBxdkKwZ6W1qOWjXmkjhRc
oQ4dDsqhx5UeczdBkjB0w6npiTU0ybOb1mhzJH82HmlsDHeJ6JKzTdh7y54V3KWs8u+nS/jMrnE5
bHM+tiuoagi+TLUqbDIUoqZC2E5GfPDCZUDPoIKNRe8Thx0Zt/dMxxjtCKPCsiApUr9zNu485aiS
sIZxqmq40mmLUhvRyh381/yoGqc4C4Bu27wDwBgz+w4yyprbxPEGTu5+GqFp8tL8KWoSg6XqQv+P
skco45Xu2MPTcteksjzMNPcqDLsy73PiI1MFfKdPwEXNtVVY4tqjV+O8aFsdXMo8Bw5WLlC6LKsf
47qhW7WEKRbWe/QpusR0HsdbJE52T12YOPVzXaDrqYuqOAWO7J68fujYaH2jn7Bl4DhrVJ/cRlYg
P4hWWtt09uJzUatpXBlUCmevzssDRs+QE6Vczk2rkyfW3HoT+VgDbm1NlGMPaPjwfiKXkrii0St0
wFG5nmkaPol0zr5gUxrf1CCziMWC0ttVRV+olE0F6Z0sRQARNAsfwpRoU7BuHYPEzc6R8iPrmkTQ
JWBZaudljAZvhQyw5gxIZIQkL7v2WqK3b9FS3oPHDcslf62FW+7zmsZsZpAm2eWRzRW4SZq0J/8V
FYTfNDuv85ikEkFQdv0tOcAmPn+O2OD8lW2N4pl+vPReNS0f02O58lWYibBZYCb0IqzK9lbf0nt2
QXDXpJdEjSwukdQlTVbPM8EmOw8s1ZJad+7LB59Y5VRkY/DJb+rsySX98onG2GjbIYnbWEpYmJt5
JIl70q7k1fK966cjViGNWIXtXI+0jnUpO13dH6Ud6nMbIj73LEutGegd0upCPakw2g9yBA6L/uok
dSvOSzkvn3tRypWYA/mpHidv48ctaypF3H1RR+Zmnl0WWoH9yyYgq/AkW998CTTCHdVWKQFbNH8p
6C05ioIAFXgogxtfhQFfeTd/bep6fio4aD8WKeOAgw5JT/KGB6LZ4Wpyc+5aX7iKE3fudo+K2tFp
mhcSI1bEY7QDIt++I+UgIs3RORub8ICSvB8xfUlF8vH//9INvkqCItp/Xbo5v/avdfqf/7v5Y+nm
13f9Vrpx3uEJjmORCC9u7f6l9vlr6UZE71BD05pB0QTTH1z7/1m6cd5dmvtou8E7AFm0TUX098qN
/e6igsapga8HUYdi0H9DD00J6A+1TCotqPXD4FJ5hRMVo9z+vmwDm7iIiwKWPH85bH0KG2vMefq9
h15wXaNF2qq5yg92jy1O6Vvlwx/u159ooi9y63+WUn+5PHUtipbovkP3cgv+WDXyzOw0rQdhwskm
5wDc+b11SUaFXvM37V5/ciFAd4FNAYY6GMS77y8ki7kyZYMILWu7+aAbx2zGwPSrIgqyv2kG/b4W
+u03YVRuX3y96b9AzPH9peqR1sIe5SnGiYneZIGZcML+O4DZj/ZqlweHmJ5GI54cCeMfW/EIkVJp
/AxZ9d76AnN0yyZw6K6Ge2vzdz2Tf3LvIgAdOHXyoNBq/1Cez7q4C5xJXpagyVvryvGudNm5236Y
kv9D2nkty43sXPqJGEFvblluG3kv3TBk6b3n08+XW//8XZXFKcbWxLnoE60OoTKJRCKBhbWOt/1B
plD4uyySTZiwYN5Ai+Ry80gZ1XDiMvfVh+RXce9+J/GeIDNTj820r4/hsVD+NpUvRjnOYfmrn4vW
KoMkgPNpXl9apHYRhlYHkStc7eHd7EK4U2lMMt9e2NoeUlA1edchIcWRvrQyIVhLHRWnmOfwbZel
iB1P71MwerfNiL9GOk8uhDQ0e5Er83RTcvO8rjwmNIrSt9wR+eG8o7S6eDTlIUxTqh+kqdH7bkzr
LUGC603UCUfsoMvjgegkln/W/e112keGWpLvll30mjhjvmuSRv94e3UrTo8ZZn5gY2cPmYG+NNPO
c+S0wumbvXYMPmV7kBX35f34Yb4z3ty2df3BMCUMQbEHcay8k0481JDLA69ZRP2z7Kf02ItGTzD1
2YYHXn80SF4AkzAXQjfX0gXe5Gzz1MykIhbQGqJe7L1smvghScbiZzw46cs6n81vqWc1WxRh118M
o8QQ4j+2uWoujZbAOBtXuP0SCIBrUX5Aanva397EFSMuMz1Iv6HZx7iwtLJRJbyHRcJIvEVRtvzp
jFsUSdefiRB4ZkH8grO9612XBstMbBozI1R55obRfdZN3kjt3sg2lrNlTAoV5P8AtnW8PBw0ZObd
8vVUg1eiz7lByCH+ostjzKr+6lzgDq7MEedUZaHHU0tpGCX6r5DXoF0O68h7vRyiH4GKWvPzvxOE
cZaYfWTWSobvIBviZkHvULR3aypJ088ynJ95nhi4YrzLMFSm9zTCkxTYqRdGyNeXLMnMHt2lVL+V
NOwR7p6b3e3FSPOBNvIdpBQALaBvhC8G+MulTzAW5YDahkdU95Lldd+Y9ac5K5zjkIsCUz6oj7EZ
zUcVmNTnxZlpSagvJwRwjUBtThu/RXIZcj6d9MqDaIROBeUKadn6rCI6HQYsW1GGj6qaVXcQHqcn
OsHuabGacefpSbjXm4nOkjXyrKRLyjhBndlAyU17N5RDcHBcNTxSlfIOt3/e6q8j92LelXQFip3L
nSrAyKKcruc+hJe7NKse4Nw6hJG+tQvi7znz56ddcBgbFsgwskyZgVGLyrya6dj4ves1X8Emm3td
4aE/qFNzCEDq+1OhtfcRyd/Om6ePSQpE//ZSpSMl/wT5SHUxZcSaCQOfr6UwJVIxIcoPbk8dL9hv
5kDR63jb4trmOhY8hKTpTKvKFmnB52naT7kfGMMujLw7LU5ORbLF/yChJ+nB4WKoeKqkL+CuEDm6
/IhaRiu4nGmiU0xVUFfAiw9zVHlMOtSK+jK0FobhWs96E00qGil2HXfJIfUC/RApSEvbXH/KgwMO
/hPdWfhwZt143UHC1W+cy+v9MLkFHJUkCy4UvOHyd4ZK0iVB0jBCwSwccu3dY9PyRi3aZSPXlwMA
O4IlOJRcqpwWCtfSjigjZaqlIU3o9uPB3IFMVvx0N+2UU3dSDH9LW0y65f6aI/V5IoCBiUG65Zjr
sIc+54lOx6542w+J/Qodpi2qh5Xtg7iYMQNkb+i96xLAjq6kGhY6JcWhij+FcaD5hZl+8qp2i/Jh
ZTnUPlWcyjGEyqO0nL5MuwHmVoLCOFvHogmCe8qHw5fbp2PFChcc+YflkauqunSXUk/25jKm+zd4
DIy3WWD7SqVs0SSLTbkMPMz5gpVH3IAXBVo3lz5nZgXw7kARmwZYTzeAPeSJGEU06yMYtpdVb71S
42ljbdex5tKqFPQh8QxGun48YsL8wxSoEZik/kOjT5/gwvsHv4BMADg6Y9XspMyPHs2F4ioNLK+h
re6T0AW0jbwd3evb32ttTeTcELOI8WmYni93cvDcGG9hACpwuneJKuYUOuU7EAfGL3XEIW9bW3F2
YpkgrkN8WcfnL605Y2G4syiyVln+u4gWZkdm4JUg0ZKNu0n8TbKHkGoJFXdBwS7nwbmVFxgD7DkF
FZOT2ac0tj/PrKoNNICW7o/bC1szx9S5oF4Fa8pY++XCqkAf47DCXFz+YtgQXE24Y1AztE6C5e22
retPBjgdDD807FhiJy9tJUEcKo1IVyE9gmRdOTmjctTy9Hdqfrxt6fpzEXFFyUNM6hM6JEu8y/pg
ihQx4lf91quYDnKZ16g7ATq9bWllTRxmC+k78mKNEsjlmrq5TuJ4oGDUlWEJirah5uN3lQ6hHHjR
/F1um8YzdQrFFoqqDvkReSsxUQoigTGCNFLM3M+qWN/1mPmdEKHvIvBcG1fXykbaJkpPluCmE6zq
l8vjc2rqrPGcoTHZ7KzaTR+HNov3gcUg7+2dvA7AcA3CDyIEn/FER7pPFDOD9TtieM2keHkHj6R1
4L1m/q37/j+rK2sLAjlJZOCJS5iSXuwhQxC0BXjbTs6PgOxuiKtHAQ67vRa5bCQ+EYkFYnBIDZD7
u9K+tVHhmY1DnLezfXDqT9ExHu5+cqWc8iMIGyXZvPQlMgeRdlkUxXB4XUgcQMZz+al0BnZToIKk
d4HCDDpTd3CntmZ5JNEfYcNk+MqsneXQOo3i5/Sui7tccYwR4JZp/WohDYh9FhMywj9C33mgFmp6
PhBYwUFZdscByEu3cXquo8+TeiKjAjz4Yb+QTk88FnEAIE98Dfi7jLxGwVF/19njeybrRt+x52dy
oYldQrrjaY80Lo2rVKybQAS70LoCtN6NY3hSyt8Gk3lKuhFYr296DHEJUkq3GJlypM9htqhJmyKf
cGLYwOvfqOTs9TLcdcmfIcr3fX267XIrx+fCnghUZ4UHwApFiuh7DnpvGnwzjo9M2m1pd6x9L0Gs
ygVFCYp32qURS4+VFOZP8WhetHhnKkH8NcrnFNRxOMB544G0iHYLdDlbXEVry0MPGtEVenK8o6WI
PlZMMuYWByqJ3ReDrh2oD/x5/g5SByBTp8wLiksKDanSKaldsrhqqeGZgOhgx+Ty59tGVu4LKv4Q
WoPQpS4qM4vl+QS6mrF0oEmxPzHFGAEPdDTa4u6W7uWKB4o5GibDiNIkctJ6Mq+zYVtpgRfaDAii
N0/rLxkeDCd4EUGqBZAy/9zBkLJxy698KQp4EKcJfhzxjr/0EcdNkoKh7sKHPxHMX1z+iexq41Ot
Le3chnS4lrGk0DVxV8TdoBx0qNzAFsw/mTX9EY5asJuT7jh1zyy3idghxgEJ6KS3qIlKG6rOijXV
VVH4s5If9WhimqJ4NXjN29suIn78ZQYozIhOG4xZVKiki5DusgDA87BK+4+K+UKDCbZLfv2DDcBN
kP9Q/X/q551HC8bDI+goKyqHpU4lJwZXX8OSs2d8OjneNiVTGf/dNk/IB5CsCPyf5BC17vWI2/Ag
sIYsPThDpoLIAZzyvYoceH3GPFGznVUwJcw7yMm+0xiLPiBpwJVw+6c8MczKWyvE3Q0SebxC5m6D
0ajWS52gDF1RPX104qZOduC7oYFASrVW9xjNxruEkXCGgnqmTzMwn6+Dcgm+mUFMbtxZS5DvgTyk
ls+QCzD6hOtKozXfMFQ95ILtRslDBX6IdskMcNqJ92EyGrvedWbbaLz5wgYaHDX3YJgYk6EwjiHj
EdqeUVNBZbcU7RtnoOO6v712mRj36TOQd6OzS2eV6CadmTwD88/LrPDL+RCc8kN+Kj5XB1g9fPu1
fkx8Iay3VYlYuS+IAqLDiVgWU4EiGp5dSkWFB7pKTggq0+pT7EzBHok/qAjzPvlgxHYvMvTa/Xh7
qatWyVkpRJHh0cK4tNqNGsxSCuc0XZr33aTYfsQUxa5uigCURfPTYszu/W2T12fWFuVdy0Zxm7lD
Vb802TZdRTGJPHkJvXeCCm4Y3IduLjfIolfMcPIpjXKYRO1Fun/dYGTmX6c+ik7Oa/K8+6iv7iNN
29hAua+FrzDACUuzuOeBA8i3bW7rwZAalMYUDfjh2Cyv6n4MQQLRi8ydPYxFr1QnOYYBSD51sD+H
/VbT+jrC8x61yGc5rTwHTCkI5iQfZQB3H9DPMoI4B3j/kH4fYusuU8t+V+fq1yxFkOG5n/HCqixT
o1r5MoEvJR+dgtEflvjRWZTGj1voL25bur4lsSQYqvmUsM/J78Z6UcZ00gG/wGBTvWYyZXzLvJpn
PPsydnhnM28LuzdbJnc5mLaoDSWdeRTA7wboj6LgM9eBfgoEEuLCQl6NZ/Cl49dRurhNQbXH8kDU
HqpI7af7wGxHe+PhdrVhwhAdIcaD4WQFwHJpiIho55pCvyZzy/BHrkLXIrrJ724vR1s1wwEWr0NY
clWpHuJNttJC9lDQ0Z1386HY9x8JJMHe2S07OOgfbMZn72/bvDrUYmUgb2i18qjXxMT0eZDsLWOk
6ZNQL9eSYzndOXUMVn7Y+FDrVoRsCxkMmYx+aSXl6zWtysOnbz7Vyc8pfGuSEN5eyermiRo3FO9k
t/JNP0dKmzgB4J0W6DzPVaQeyo0TehXb2SyEEGktiIl0mmmXy5jq0DDKOkIWturftfhaydDPFC77
1mO+rF/2z18ROBNP58okYzcl97ah8+sUjwssA/0LIU/nB1lnb6zp+moWizqzIi1Kr+pYqWxQEswg
3Vl3w11hJC/G43L4i54Jox1zqbsgjTZ6UGs+wWOOdwiVK46UZNcqG3Uk66DmXanvIOE5OmX6aTHC
N7c3cdWMyZGiWgtdgCNlAYs2xmqicmuZjYWU6p8kZFY0jDfyzDXnozWtQfiKPtZVQRhlNIemLvWP
psjeq+bwSlPcLa14sSEX+SMfiicV0Bzql5T8pOgAOjGDSpa0uQ80r2cIfUKFiwlYSPazup2+TVHP
zPjoBtXnkVx4K9heb6Qh5G8pexNtRcn20vl1Yyjbyhh5BM8w20SR7huZ+j5pfz33e4GNIJWx6RWC
59IlM8jutdxcTzXNpHlQKzvPfYt5ayZeTQa5n29MB2YL4gkQ9pV6QJ0sSg+5HgUrr5t3atN0/qIM
78MgSe7+wRJDqyAYeQ/TP73cPaehqa3Bq+Mrqppae71GWoUJhLjpmERvy2VjYddJFK03pC7wEnJu
YfDSXh2bBhiJimJJg8xF09c0GT0zfEAyVswBHXNFiaEMZgijmI6uOc13mhraG4u+jpdsKf1+dBkA
edF7vPwR4Ikapkvp95dGy0NZYbo19a2kuocF6N4Lnx1QLq1JngNfmDcwIARyaP42R3dK9if/H+Du
/7OAe30EL02IPz97UlBrK/tc9LI6u3F2Tq0jTKeWysFws9+ZqwbvGARSDmUElvK2+0g7yaXpcEOD
faW6wfNLdp9Ur7JEVWjYdwvjnrA4mAmMxpiBrpJKzpY+rHTWn8xB9EstXKBTYKe7XKfh9iM6J1bB
HNe4r73kLXyaMBx0G/4hRc2/ZmwhKKiCeKUBemkmi9OprE0xbzxaL+jP30NDvHEQVlYC5gTVMdEm
pictmWj1hZ0qssofxHxOqVVvQk0xd9B9fbj9heR7VCyG0q7D4Ad9XJ5IUo5o02IHR0FykPSLXu/7
0IbYMBr6edzDBLDwWoLLtgsZm4djIQw+T1W2vBzgIVv2aeH17yBimxK/Nuf5oe/z/G0QUKvb2I2r
DecSFCVMEGhgL0HzXW64UlVKMyB0j5arQvZfma+suN44hleuKiqkXBN4j84bSr4nRrezO7i4yFqa
Ydl3Rvmp96hCW+3wXmMy2oysZONwiIvv7GLkfYFFsfXci6JMK33jtFIoz7bkSdXQFfsqAvcRq6kd
+x0n5FUDzRy0i7Z9gOfTODHgNm/Yv/Ixyb60qz3DLd2sczjBFN0XqKrl+fhLt+iD3Hax6693uU7j
8utNeonotoFa8xDkVNmH4Ouoms/ruV3tpfgNZxGOMcl4mD1sxHH3pk+XhxnKVz1IvtxeyoqTcCwp
p9O05IaSAdtDULmZOeGI/ZSclMh9uUTqrmWwEMm4vdHWz9OoFKvimqdqwUvxCYd+uSqvgAZ3cPAQ
ixmZxhWTnfXGisRdJjkhd63NexdUCk03yQlLC8Ix6FHAXiauvVtM504rkntawTDuuMVW1r7iChfW
JJeDDNsBS0cNuol7tXtTJgYySwPkvurp9odaNUTJEuW8JxUPaVktM51K5fChlqE+9ovxRk/y540I
PH0cMsr/NSGthfE3BV50dk4b+3hnLMoH2+435DpW/I1bhuhnUFsiG5KOjh5VUcdFA2pf1e+8QaND
+U5xg1czFdPZUTYO6kpAuLAmH6JFUMBFYA2mxvL1EG7sUMij/nr2p7mwIn7F2VEdEhgU2wQrQUt6
NdGUvaflUmw4wOpaeFPTVIF98iqcuzVUJPogYL7Q2BgMO5u5sXOZP7i9mDUzKCbS+dL5B8Cfy8W4
5WRlTK2TWU3Td5oBH+fURm3L2VK8kxsCwtt4cP5nSErhYJ7qBsuBNwCorMewbpVNcIvmQWe+rrvY
rQ66qy/lG9rShn3nxV3YPViKaoQ7IwgZU7+96pWgwY8BSUEcpAwnCzAMqg3aeGFz+RF7NX6T9Y5v
cz+NWbpx86/uL7VM8UYFvyGXljp4VxGjI64byWjsqwJ9SquMqlOBtsPzSkp/d1hg91kP2mJy2UJ3
k76Z4X/wDQMQUQNz1eR+NtuNE70SmBh6ELgQRkgAEUkOY0xlFBs6KJuwHr8YdvY9tqi13/48K5uG
DRwBoDb4ExmWlyXo1Q0qZeZ2URNfb/sC0rLUfRF5Zv+84rrYNAHOFp5JzZkW8KX/D4GRddAB4ZZN
5f7UqgmRLLMrP1bdvKXEteJ0lkpFicYbaEDwZJemGNxIsgrOMZ92k4ALpS+yIRBEt84dtFvjxh6u
fKdza0/n8SxKGZFOh8qmOdFBEj10w4cmccp/sUH5hYTToHEpA15SiIHtweVxnSRVBF9gEyThUTPa
ZcvQikOAAWCih3oBJRS5gd4Mqa0l8Fv5hRf192kDs1vgjcHbvM/DjVtx9SvxgifEi0qj3C10e9RW
Yc2jFhxBRjfRmhQv52OlBl9mqGw2dlBEPSl7YWH/WZOu+aGy20CIL0AgG8w2s+qZegc7H5zBk66d
1FjVfY0W6V5xrOT5uRnTtvRDQbCBzXOkqzkmS8zSnPdC5YYW2hpNeJ+XunW4fZTX3FBjXIpBCLR2
oNa9dPohbKHcNEkylMX5Dk0fLA3qxkJWcgyCK7FVzFYS0qWIFLjJPHU5zmGqtfaliyrn04i8SHfo
5gbqkCkDmbpr8gDY+e21rX08XVTwCSKMzsr9v3QZ4VRAtcF3Zqf4o3dmBeV0Gn1KyrJAacEqdrGm
NhBZQjh+2/Kak55blr5dM6GqxeuOmjvAazcNX6TjoxZO+yZQNyyJ7yM7KC88Hq4OwyPX99cwOGRU
3JQULIxDnqTpMWUoDWbClKncGioeBb53fzDs4qCiNbFx26xuMQkwhWTqkuA7L92nb+JunICc+4oT
OECNEtpn8Drp+jctmKdveuQVf2JXq9/WDMxvhdC1qEPXhDcMmC7KaPql8SmPPXtR2OUeHvbIJWlJ
m1+6E24ckdU18owGBgk6jHz/0gx6MXrczjxjY9eMPkFfO90hAJLdDUqHSIgyJh8qyFnu83Eu3912
o7WTQ+Qm96ZUA1WUZNlylMiDxi/3IwsukG+zg9S8gXgSxBHDsPHAXVulhXSfTlWSMRRBA3yeNYPl
gu+8ooqeBG1/GBo3Po2D40H02SIuXYfWsVZj6x2sPNXH26tcOyxCApFiqFAL9aTDAm47a5unY5p8
tGMIvD4vENHBdnfbzOoCHRBCNFwFwFEK5Wgcp6FuU4cyass+LvT2OljyrQxlnK7KdqUaws7Vx/kR
OrYPt02vBVkyGaIgGTyj2JJpRp0CL1cIRHQPyh0lm/GQeGN2f9vKmreQ9/Fg5MrAiOQt6HJkGnTo
ZBRVOr3QOyAlE6iLt6lRztDyeuoOmlx143CsnUEqlIztUdoCHy/+/CyNyfQqCpVIHI7C+TgF2l1p
ZV9na964Q1bNgJ91UJ6jWmlLZkSfdsxCzCR5eaSmQXex281bcM21HRTVMmjR6dAzOH+5GFdNCtQc
2EH41pg5y7IoTv0+rObaTyiXCiK1Mvf8oZ2rrRnAaxcBRUmIIYS7JqO2Uiyzo5IuiEXyOTq9/Qge
KnxXAaO7u+0iq1YAkRDGAH4xUXO5wAZGPxteKbDOqgoZFbh42zpAoJpFG74ot+zxdtZzZkly+bFM
kjrWCV1KNNI8MhTtTg+6Hy58dKJP5x7gsPyGQgQ6JeOpak2Q+WnS3GUGHGORhZgZxcv97cXra6vX
wDw9dalB7Eirb/nwMMYI7CWMtDs3msyjiZBedWiL0RzxYFX5pniLhYZZY/Kfcc6ywLfJuiBatIug
9sOoQZhPzTXAcm0YzC/aSVF+2VWGnA983VBt1pUVq3u7S+ufI9O7ALvyGubErg9RxCjcqbdfKJ79
6fbKriOoSDZwWXRiuRDlgYBhmAnSJZut18Hey/rHaMw/ZGm6Lyf71z+YwhLhmmDNAPKlBy1ZBoJ0
4IhEUWSgjw0oI+Ta3fVheT8300Z68dTVvExvWNmZORHUz8JL4VVljGgWKxviu8Wu6VAMMPUY+ofI
iODQho1pN3iJ6kdqdNcO5a/A7b/oefUyK2zav672o2qbn2Wuf6KeUNB2SBQquDCmez2jDAaEjb6e
ezOYYhd42KKB+FNsfTfPw+s8Up59xbIY6qw8Y0UTQI6VBT2XojdYTJrNuukThsJXATJC7w13meCI
RXcLMdQyCOfT7Y8mzzo+nUYMMn4opGWZ5rjcxmTKOxigQdQjDaPuct1oXlqw2L3JkhqQRq58ITMI
D57gEi4WVdn3GvxbMITpx6J2x6+3f83aMdSp0vLC5jbkR13+mMJYSsU1iOVGFeTf0ZKx7b2VpUm7
v23nqdRx5jxEH+ZjQOyCjAebQlS9NERhwZ5gx0fvfFbiCYre+UvbmV/ESIbggvN2oT0qn9scVUUY
Wt9NaRhB2j95guGm9hs7CXAO2EUDw50e0G7Rjn3vDYfeUqZD75buEcJ5dxdaGdSDfQBrWV3Me6d2
vi2LpvtthcZHUDJ51CfjFw29OB+A1IM5adYuI/JCiF+Ux0ytILXNtHso77WdpUaPUMneha0BSWzw
GIfuy77x/jDigwyeNYWPlZ67j1lQfamG9GsWwnoYRamzD9UZQVvgHC+LrrNOrZk+eHPNsVEbGJ0X
S9vVyOdsZFTSh3TRi9A0Rqw4oGQ2ADwu91cvBouuHQ+7rFeT99GSZgelGMcftz+jFNyerOiU2TEG
Hocqw6WVJVAAtDv47min7l3X2g1EQFCgoqMwQb9lxOHWFLiUbPy1aFIIItFQIRySLMajMnsjDPZ+
DzPbYxEidjo7Q3UfQhi94aOri6PzyBQyHfSrrHvRM88q0M/x7bCZT4Y5oaMUwOuqBH3/2oJu+nB7
M2X8w/+s7X8NyuWTZijHKBMgUqtG6cIIuj+lkSUvk0r5EwRO9rPpuvJPoELBW4SoMyUt0zFlr26N
eUuZ1t+fQQlU4L4RyZEriDa66kWRz1zFWmB+UxHzvGuGvtrTTZ6/6rwi36Zeklf/4LDk/ryWmRjg
pSG+xtltoqTg0xhcpppTpEhxZF+8Jd7w1lXfOTMh3Y8Zk+ZK3eE7QWM192FqdS94VJqnuLXntxvf
UsSv8/gmzh+gB/CXJK3XLxqlJ7/qhC0TvPVvsg3oiUIYFVFqU4lhmndqwyndT7pRI5dVUtBOF93Z
8KjVBcMKxkkR/GRyZj5MlTb1isBm1mV19PpiPpLBfzKrrXbYuutCLkWtnpPJQ+Dy64X1ZMLzzHJh
1/Y9ZCwaWwebrz5MRPGg6qH1h+mH56RvtSqayFtTanJO++S0VMggXKP2RmNObMWZ+4xdluhaNBW+
2+cHG63QKba5xTQGhmDOfXSm9ptCBpEjSejb8PVNXjL7CCMq90o0PGpu++62A6xtPX0htM4ZMrx+
rgyGFoxdCUJRz+3Ih1K7evQSx/6s8q+/3Ta1dl7FZKuYmgOHJn9l08ggiBsU3Jrbz9zPcQ90OW8X
yw+VSmjx0ZIYjoMK2m9327LcmHradV6YjCsQiYmTUjROqW7FYQtsb5iW7pQ1bvMWkV/vAOFNeRyy
ll5KzEOp6lrrmMd68ejmyRZsbC1MUzeAEw54K20P6aZjDMUq6ESABVVguM3ayQ78DsxFtFMmRNT2
rmJ4Wyxna1tOD8dAd4l7iLrTpbdFaWFXCaqVftto/c9kbLQPIEiMUwCFpK+Y5S+vN+3Ptzd7xSY9
I5OVctXyDpUCZA37+TAXtKjqpn3VVtGpyOFHKqb6dVMiY2oF1Ub0kDNT8XVZINR0wB3IiuWnS26r
WamId9KgW0l8jBN9+jERStAlzVTtZxP2fSS0AoqP3jApB6d3ut9WNzmzj0A1kg9lmKJUdHsXnrxZ
CqzkpwC/yZXZD/mSdNFbDxsxLafZY7tvekU5VkoAeoYHHBT6I7xskKUVZp3uee+hbl5YSKZAsQuF
+ZAeI6dKjgGyQTslND+hh5y8WZwg9KuxpI+lWckD6q37sCidw6zP+b6LIca3e3R1Fcd57bY51EP9
x7oz3ytVA5F5EU7+oqNzqTGmirTMKXIY+i1SJdw76XBYSvdTHttfSdzRcE0L7a4rzIxplHB4qEx4
tdTC6uHPT38kffU+KccfQBr6/dia93qTl8BK8pfZZHwcJqiDHftlnnRvYiP/3WbeMS3S1u9rfadb
S+vHifq2j5o3aWt97irodxtjK6atHXeSPMGpBtSf2r101Ao9U+xZ/OrELUnM6S6PM5p9MNbDVINa
7zKo4x9YDaE2scc0MdG+Mvv8FAOR20L2rpx6iq+ceKC9FCfloBfV5jS6U8BpUN/CUH2crHsI2BCu
2oKfrVxtFGTAMQpSPM7C1VlHjNB46vWMs2rsUlDf34ohit4lo5/YfOI2SILPzLsg0pl7nu5XKhg6
De3F244vlUg5jPwMUixQ7zRrHPmZKJ44nvpU6V5K/UVTpm/CQA/eUDRGL7BKgm9eVlkQV9fl8+pS
T4YFsyftQ5u5fBmG0mQVKg3iZu11uIYQGiJl2mgkXz9WGK8Dq6FTrITUTr68E6Nw6NsRTqOYeYux
Lb4mrGgjwbyOnxgxBFCbbQRXJWUIiRbNIcS+OG+dxjOKp9kQHlp1wmwJSzhaNZFZ62h7tGWyUVxY
WR+vIzATYK1QL5ED6VzOrRJOOlu42MGLStUnqPkN4/kfCis0X2FOYkRKvozt1OmzKuIyzhQ1H/3a
QoZkj5p6tzUjtbKTEFOiqice8ebVSLZZx3RbBJFRaRT6w2JMX5gQfWe7MIp6bn8gVQhOt53/OpsS
09+COpJeqyAjuLxvlRoenszxcBCIFrndvWOudu9Vvfl4287qygwg6LgIsGU5qmiGG0KOzeVStumB
Id+vdZV8V/j/lcPXg8Xx+Y4vuMWAKzM/eJ1HwCw7OzZ9OPS7w0PdJ+9zg37d7TWt7t2ZDf1y7wqU
k5PCw4Y59IQvZjvteR8jxnTbzHVAFuM+/y1FuhsQP2qq2IpIeDWk3VAGt1Pk2nHU7qjNpva7QK5p
K+tfXZrFMwtXZCRHBmDBS5I4cYBNijQmzYAk3ukttOOd4z1z6kJEQaZIxNuGcRzIu6SMb6Y5hng2
0UkLitbd1WigkQW5U+aL0tT723u5uq4zY9In0+t2jFqT98ugaD8i8io/KTpkh1RnI2SsGYJ/XPCx
ksReYUOSoPNMmuFUHFrI0d3hRVEip2lvrWfNN87NiPh49jjLu6laGAQCLqHGkLt0kfayMdTkVGdO
8bhY2bDR4VhfFugMxgGYPrr6WHBtWOlAcqBqc3FwkFpGo7OcyRaTLajhWminu/+/pqRPNZHhMP3I
0tLcOzH0+dad8g/P9waH1AOQoeC+lru/bocCZmcLE539spmTcoeq1eOyZM/r4z25+JkdObOuDMAm
o4sz6EM3ncYZqQyaL9NbtOuMjWRmddd4sYnsDSZgOadiekmJVPJbqAx6xdmj/teXZM5GPexv791a
QBevF65Dptx4zFx6noHOcxPo7J0Vvgka00fL0XcKZCKN722nHW8bW3VzChDUkcjPGKm7NIYUz//4
QhG9KoL4m+mUrxdFP4gy0G1Lq/t3Zkks++xAmUOJYpVCNArD/DWsSfvZC//cNiHTIz25A5ThPK1t
Ms6rt32B+pqmIMvmJ1PfPUaJarxClqk5Zuk8+ah8TSfk0vrdssxfnKhDYa7xupMlyiqqNXu7xW7M
/WQsBq3gzH4YzflPHIXuY4yEwkZ6tXbc2W6qHDTYhYb15W6Utdbl8YzjNg3tQUv3HX26j5vnzYj8
3Q8QAqKsp9NeFL/ibM8Tbx5NS8TKtLDeOhmqNF0/3yWT8b62uLSLct4wuLosYDs64BZimFzCT3vL
TNwZ37XH+mAF9cPI4KlmRW9uf+h1MyDAmNcFkypjL8LJ03I4zUu/RlgnmL/o+uRb6TMJiv/uHgNG
/9eKFCejNm9neI+gker6wHeFrkfTNRunfe0AQnPPUwKosyApvvxEHojXElhVCUrURVAHXODBW/ro
saWBsx96M9rAO64dQwoRdCLgB4EUSEpLkY+JExs4uz/Dq1giLpxT5TSj0ug3FrZmiFoHpU0yYBAI
UvYRBCCKeUKUVCz1+b4bg5iqXraFV1vbPuaNAeSxJi4bKX6pKmcW9CaVtHl4n1bV28xRkD6YkWsK
3e5fMioqCYIYCM2wq2IChYFpsERG1WfwwGjjLojfQFN6uO3dqzt3ZkX8+dmpXUa1DZAao9CCJtQ9
asD9aUEw9h8SNobUhNwHgFToRi6thNloI5kLX60xOd/naGDXeuUelbHnJzYwBdOKEr09YGdSkq1X
XW5YjfhCjXcC+4ambPPGio3T7U1bCQmCkNghpwZHwIPrcjlFgBZ52LNpljpCJbzkaAh1HQPUjj19
uG1q5fuQ08BbzqQ7ECUZSWvUTpUPyKb7RHZqbJn+pwnif9g1bjIuMptkw5DTwTKkirvMfJ3WdYPj
0nVcEv09hM9bFKsrFVPaZk9lKQpTgO/Fxp55WxfarWbO1BhKp0HOMCz5li/h+am03dLXrek3Sl0N
e5SZ2gYJzAW5ucFGMnAXBXGM7FlSQ/tqFrb64/Yur31QDxAo2CLRkJVPNpieaHIcApWbmPdGqn5G
F/a+L9Sft82sBBC6l/+ZkeLvMIWOCpSOF7ozNL+Vpuxeo38bvS4GsLXzUocbzrO6LHEdW4Kg6mo0
1HMDrUGkilux1hM6PtkHZQLwPSaOdfyHlTGPy5APTAJX5UYz1o3MQQHEn4CIQPS6s3iddVFxrILf
ty2trunMkhSEs8XIy2LBhbgHpj082PuhdY+dCkfhbUOrHwsWAZhD2Tq279JXc7Mvg7xnSalZPSwZ
VLYVotd7XR/2eTdvHMEtY1IY5hlQJrYFpVnUq4/NVLyczOVB4Ja5Lpd4Y2XrW/jfysSfn51CKmPx
4nm4BSLrRzeOXrnjdPKiaAMAtRa6oOkSuEcwjhQuL80YkJ8nKTqC/hLNXyYjTwTaautOXjEirmLQ
/6Bl6ORKodiyYlH5AicTTq3hW0372Lj6u9ueIH7oZUuFnhJ/ObS8jIFSJL1cSKQQrJgfK+FqnhDi
+xICuFPjF1YwQXpwuG1rbT0UUjQq2HQNqd1LtpreHcKnG0y3986QH+iJ7P//TIifcPb5vR5x2aQj
ChGC53YfZYk27VCWRpP1tqHVfePqIirw5Lu6V0j9W50eJ35G18gxf8H18a7uvOOg6TV7ucWnsLp1
glCB64pCslwHaK1ebWa0Yn0NmtIqOJaGtru9oJWDA9yDB4eji6lJOb3QKlJcGC9LyG+7CbwQhHtN
hMRy29cbj47VtZxZkr5ROlheAWSQAkA5dDv0tr5aTfzrX1ZDGc0AXscoqJQ0x20WDUo+8nna5gv1
s2CX5fqfrs/0jW1bX8x/hvRLh0NfOrDysoe5tvCWbDezNuXoLoh672+vaMuQdHiGTA9tpvtIZt38
dV+Wb1tr+XPbxEqgxgX+W4v4CWeHp3C8tPF01lLn1StUfV9Au390u/i7U+bvb5taPT5cP2L4nDxT
HgEKejfzMqhPGW+y9ioFoGR5DA3lpWqiR1l/vG1sdevOjElbZyd1UQSmyJwDrURNo31lMTix4Qir
5+fMiLR5XhWlkyXYMhvD+xM7ysfabX4W6D5uXHBrHwmaUx7sDHrSBpccbvE6kZDwkQzLOylcCWgw
T45+5Jn4DysC/EYV0+Z/ujyxOmZKyOOXbWuRPUhy5bh4QOGcrf7OmisgVCFwDQyT0gW89DqiaNcs
NUfVTYrhiKxX8T5hjBl1c9177aD9t/MUVd+orzxR9cv33plVmXEaaH1NZVolQEBcmO4WZYpDXw2m
7mDaLdQbhp6/msbS2TtREt2l/VS9oatRf1iGojtVpaX8H86+ZLdyXMv2iwSopzRVc/pjH9vhJjwh
bIdNNaREUqQo6etr+c5evQIKqJwkMoBwWhKbvddeDawcW5CW6ZZ2Dx2L+GOfC3uh+IdAm7NENzYE
/H9jdv5PiwzV7q/iHMgDYK//912JhCL6nGGRIfeRl6RbnhrV1wp93P9hlf2WHSFmYSCy/fey4PfE
zFWCVZbDv4ct2T0D3tWn9MWO3v+2omEm+7sD//vX+I/E4le4//9LjRZfGgwF1qQI+Jb2SP2FiLQ0
YWfH+14oDAo63yCwO5XEit0KuX20a5y2UbU0ETH3XqZ7JMWsbA32MX7Ssp+2KGiuMFdi0Z3QAOkh
eECA8HBACq8/PCkRNdtL6FOjngzkBY+tN8xdHbaUs6cJPnbsY/ZH3mBeAXOYvhhH9MS/kuBJ9H82
B4+7SzbDjbZC5Cwnp2jIxXueN2l8WIOJjU9J07dkh5Tv0Lu0PPDWijIdLAVtyICHjCGrKob2131j
NVui6mFJo2kucuiOt4+sXdq2RujV2t0sz39j5Eyr3gdl+ViLITVhMTjf8TI2GZbCiEeRR5MOTpSj
JrL/i/hh45AitDUMnCgvZu+g7+TLNepCe684ZW+LsU1YC0Eyftg2KYb9HHhyrEfgUNMThBWjzOE6
zCO+B8Fs+5vYdHH1AseK5IXD2A8MmkXBBrkVud/VHWqhtkpd5+Td2jqlSs/yDaGWPsHvameMs4oJ
VDt+QnLNcLcFNAyrHCfZa6iH/svbVPjau5bgBQCM/JxSaS5ok9P7MYngdUHWxDtGfPUPWOjb32He
zFDmcWyjMh3ieagWgT+DUpXwDLPH2SLAojGIAu9aBRrNSDm4Mo2eoQJhWDuYbGjYKpesHdVUUcyd
YVw89earXVv+4PEgYyVs2ie4GsF3uYRT3tJfbJbIb+RKQzaK+aB3DQFc1CKm68eSTO7bhAukMQoE
9LGEpow8BIGZSkwZpC6WTf2yAJXq3403EdC+JzPdI3puDGq7psE3sy6vNRJ1TMEItJPFiu68L0nS
hF0RML4OpV3W6UBCi3YJdU0vwOdcHMyY2ynrD3YK5lOAxupf11k85BaPYVbYoIU7O5xo16xubNxf
QqWTndtWHZcxRnINfPEaeP4xhGufpJLrm+1U8tO2DRy0Vjc/imDanv2MsbjEc9hDEE/dTsrAop6W
9Gf0t+6mlFNIIxYzr61M+KfbmNO7NAZKzgedffV4+INoe3KegJ/dWKjZt119efMGEJuIWN01TiRY
Qli3u8wXqi2EBwHISEP1gEQ6+akajt6HILv9DU8LQ1FAOPmuNXrGrMFv9LmLlgTRyLT/CS3Jb104
6Q5eg0NjK+uFcBy0kpM722bEL5upS+hdsrE4qhAnRn8smVNeozxYdiLEkobrto6x64w3gOPTDN/Q
jramMnPcJZCZjttUuTWITmKZGtxNub5Pc6Nrj9K3mNm/kepeJJlUOU1Rjxg4yRDztKFod+7Ctmkf
pPYFrrkwy01sX2L2MtXCRFkJr/5XfxEWB1/6Cq0g7pEgFjsW9jPuJ3LjYOhgyLAMJ5aaDzHpYeeP
G3mmidFf0SrYjVPu6jYdPxzJ74VJf6bRC26EjNAtrN22xxca0NRF+p02UFNkOWLqeRyUEwjmFd4E
LZdZbcXWjXDVpEHwooyeDlo679axxodEsUktv1PDGF5lOkY7hPilJVZQW4J42l6XeT5CjcAfkpmR
T1i+uxelVqEecV/FtUvoHBwzs/lzGS1KXEVEBSsEpxoSk0Xlj6sXRicD8NuWARWw4I0GGHHEm5xe
m20zhRzNd2vGtNommVXrvNk9fn2w7qS36/J8K9Js7ErkKQxVCGrcbpBDWE54r8clneIKtdilyZJj
KjQy+hSONS8ge7ba/oT7YsD/blIR5ivUK0eZidKsc16DAf+aaK1rMkTJFeYhUMiFyXCTcMopXaRe
QuWFhU/G7axDyh6N2tqjL+FXPoTR1fDw7Oc8hydMFMIIOhLlgguikCp/2AJ1iZohLnpKxv2aL9uL
tci9H7sVuhEaIMpcg0O4EFc6iOILGmMrBwsCBW3Y3LatTQp0UXGZC30fa5irj+mvaeKmcdrwKNv1
XKRwaicK+XFZUklLwvNskxuioj883GQFy9ff5BKxlatlSI7upS4hvpvPM/D6Ikk2A59AKOrSDoLK
yKX7THYZ3MgHdlJzdIKoLCvSqR9K7eclnbmot6zZd2CmFUEG2Us++KB/j1u6S6SGF/Bsl0J5mBiq
fEBwOWZBpQO58g7wFDnA574pRYvFGPkPC7oovCPEq3g9xbtJtvnom7bfpQtiMqCQOo8t6L0hLpHS
i8QGdo6fVzDTeMuNCQplrKmzDAMZ3kDpF8gPOZDl4vXxn3giUwU10wuio6Ny8qHdhtprqYFX9MeF
dKrKmW+qnkmzb/s1OXt08PaZP7tngtlu0Xkmrv2FnOXsoEQdOg5Pe3fjzSQxbhpkKZULcRuHR6TO
jHurk4NqdJUvY1JvnQBnr2lPpjW2aplpCjN3+M7eHNVbGrzrCRmx4BurohnwglH3b2Ufc37sOKRn
8diLMmAqK0TP92vcs4K28wXjqa2YrADbPtSXmOJyavokOmJVeeh3oRzrm+41nH2Yr/1OZdn2p1l6
WcXcnEfhPRHc2qskb10kwtK49IDscLAlSHOTCX228abKzclHOsZvTYxzPReg07JYzQ+wjZQVXv98
6/LO7bgNo8rXQUUXsZQuH15d76J6bB2t2h5Qez50Er3x4JU+MwyCnXCoYTcmMXNksmxbVG/CJroQ
wM4LvvbfFq5AVQ+/8xLmR1HVGPJFUbwE7foXrtBvUqq/2ur7UGd3bWPvZU52A/j+hUH+bjp43kvL
gntBEE7nsmGtoyk7Lb59CTR9bLQf7cgW3Afz2iDSaFp+Roc8zyhpJbwphd/hx2SrbAvXcyT7zFN3
jHXY7myYbqWHuKDjAsM8FF5Jx64k7k2ZOR/LIvO22pooQYHa+bWBk/9+NFP7OIANVQnQ1M8dQzIr
5ev86MuRvgw5blgdx/MjVMzRbs7n4SqR5L5HNE13WeawITVkBOtSck8kWT24Tq0PvpywKWFS0y5V
ng7qkEjyHCRtbGAkitDUwtOpGSu6DYFf9FLgiFb+dJ2SaM8i34cxWk9rWJuYu35R3ovx0xVAqT9V
eJFfzE+mghMNBrTbmuO8zHlhG7fhbFYr6g1CUQvPph4lQcWXWCRqJVi06do2JYIEGvixZLLYkE95
yHN2Xuj4hoDLvmzzYHkVOre146s65r/qXuun+twLEYID0sAcdIR7ixW3ONJ3fbLEVWI2vSM2Wm8w
KYhr6gVu10lzYJtcdywwx5ayA/S7KyjJAwZUsm3360D8YoiEOXgOKpQkFx9Bum131jKcaxKstBEC
NX/L8iNs1PKTL3p2nXq8FrzV4DjRBroc5OM9g2eOMrtDEkIYNvdNb+8GGbsKnqbYd7OOkA7YPMTb
MuxzFvOSKoUfmF5mn4KADrVEifo4KmcPDnGdXKJqwOf65nYSe2hKn7Y8svAnJRrq6lgfAw7wXRq/
JqtNYfrZ0kKPssM919+hbt3FxkE9lORrQZ08JAsSV6k59v68FbB3ep/M/CUxYi81fEz2HZycq6xh
36Ztrq3qjpLLo+Z6F3lDf4lNd7+hUobOjMeoMXGC+GOWFySfswKTBlbDDBOnp5tRJ6HzQdkGOXr/
iKyrE87oCn3DVzfJVz67ivJpu1kMlUuJVrHEiOQvETLe9WPyHSxtX68k/hoaLCEMwFB9LTigE6uO
YLbtPIuVOofq0lH3h9Emr8MF1qpAuQP3q2F+TUxISxaCr1nIgb/IJHgKMvGAkN383kdm3YXMPbqG
6SBCNFar9b+c39fZyOddnir2klIc0MILuiphuSqM4Qez8DOie72TP+NgQF7tAo9mri9Zh94S9qYP
uGLPhrkVHH5zgf0NEnX7tRhW2BLnmkOSPNETb7cKdorvWNHlTPg1XGF9jwbZ7+hLsDp0bMshjFGo
r03wga4FZhaut8jIbNodgnGbishsKrsO7MG46cDIdABwMPbJC2ynruRzg5U/MK9qgzktWxd1hZ82
BNpkY8uEGPK8EBaowqY0PvUtyL6IOIMbglZX1UMsTZqxhUFrj7sgJBdBgj2y/dpKy8grtI/fpO/7
l8llGoZyExwAEMKCnkLmVQpFd7nh3g468YKR9jlMJlmswXq/NPNPG264x8c0KPqOz2XqbHOhcr2n
KFnL0AUPG8+iGlxMKC8gwtHx8qEZt1UHZW+ZBvab5pLcI+gWRuB0/lgH896LkEG/MHolMz6HTi18
4HP0wLjeN7QBgc/lT/BCh512kn3D86QrITLhZYs+vrTWdfimBmVLO70tnvpE7MS/tEFhjwTk4ag0
XXA1hmrn5dwr7BRCJcJVPROJJigXpz615pR58DmKaLDVfqjs2cgAoDePf2A01yBZL3yWSFrH0ynI
14afIez2QZdcZZ+5Ep3Xhqa+Odi1OTE63suF3U8MhdAU6aIj7j1r6KOG9W69qfbfgCq9WOfhqLf5
b7jBvmBTucARhyjyQLMHD4YAiJu5m2ZyARnwZ0EENuS73odT2RHn4Kltk3gHT+Xr0vR5vSSUlBbh
2xqWeEzpT5bRx2GWqAS3SD+SLd6vWf4VNS2S2/UCr6MxfkXHc4t4f13ymZ0RH/i3bReG3OHgDVbN
opxaNZbpuP0dPUhnIpodaLeKB3gYLDsLw7DSz+AHLNqLQy/x0KU6ui60g231kJSJcOdozZYK67gS
zJ67nPEC47PdtrR7ADX812IJ72WI/vnhWMOvy9s3DLL8MoWq5MwX/19Hpr9sG7wad9afjTW3MVrf
IJEpre/rKm48g+Z88Uvftvsu5EeydGezDWcIR6cy9FL/xkR+HDxADn3YtgUAHdRkLkda0pwA29Ou
q2dFI9yJ3alzBoSQIKy4gMfMRNLHho64/cPsm/buqRnJHkfjPQ28pfLi5Qd+5KYAXSs6TIn50Hie
1IkFAk9dR/38jWv4bjB5W+cctaFj+V0UZBWPvceUBbbi4/AAT1JTchXvognBOjN9J79RPxYLEpUl
kmISdwxm+pN6qjuACA9L1mY8bAw6IwwYQDr2YDQrNvPdqJZBYqIAJrgaxgsvTSseWx3+SpNfUOdc
iUo/bSfjEufOWGsvJYX1B+8yOBibx/DFNlSQfSdhJJThOaiabTFnzVC30Mde3bTlKLe6a+9Hp4QB
p+ndV26yN1jMRzs6UXpO8bsUoddBpo9oRgsdeLlm2Z0S6HQxQDIVIfNUMLFsRb8aOIaE/Z+uiR9m
GjyEVE6FjGlY8ADLF9BOrWEGC3iGPsLdrxRD0h6bLjP7bMLpEwu0fcy8NLCn9azElJXxI8LXn3Nv
PHs6PhDjXXodHhNKq15kKH2bZA90DQlNIsPVMFYh8sEO2Zb+XWf2lq/THo4G2JLNcYWHfgF79BnY
1IYoETSX2uRPWdo11TJQVmmNesN3h3YMw7LLvTNDKVCOEZAleIjtjU4uS5pUGMqsld90X+MYpBAi
dsdBC11gaO8fjRz2vXWuxBXTXTPufcepbQrPTn9YSFSxIGeSeukZ0HIxqwgY+Aioa4pq7i7YAjUs
oWqdftJGPoRGVrlZvnikzl5mSiC3d1MoHmeoAnMz72W4vbU5q11E6mXYNtC616fBelXEcaoB+XtP
QtqUxLXgY9oqF7G/R0P9gESpPVvIXo1drXNaypDVXh/CGmarHaYkLZIKVUrg+o+jNWpPfP3OfwE1
dEeojYLlz5gtb7+CV4TKJU8msfvJz0rewjxxe7XTegX7+g6aNEgCcyw7JeqQLD9QsfyiffC6Yd32
PHTr65qFT4kETSWZkjMsDb29G4fHFauotK13GH21MzFj5Zwm92lLHrxGXCeE8cIvpjmMJn7PBvKZ
mOQNBtBpmcRYLCoxdR6nB4SbAYCblKpX44uDacVRCwa7ba13oUx/1kBgS08n4XBCxf5h2AiElvNz
xodD5+IzhhPXFlhOo8Vdmw+gSKT7CeGOsJpJT6pRtAgC79BQxDcjdPEW2HiooQZ1YMq6+3ylZxMM
x44ml0iNoFnSdS3aVL8n1JUin08DyxCUsoBhS6dik2o3DN7BMzYqhmZ8HAb9IqP59lvUYHmoE4IU
ZI02GbkBQuyl2QBIKOBryXNiWC3Du9BzB4GCeRl5jcuaFa2njmmEof6yHpFhdcYnvzaaPESmq9rc
q5eN3kuLKyBrsodG2r0XypJlDDhanvMCTQDmdEPy4oEZVoKUgG+Emm/W8x1ozzvYLO47dP04cHtW
8rCLKxz89z3zjmIIRNm58YtA4oLDuwjDrsynZY/w84L06HY2jP36+Z/s/fd0ZZcoFi+ePz8m24I4
oWXF35LtsVunpyixu+nXIyUWb16vKrZ69RotqNGRzl1EATpqCMAOwsyllqye07le07iiAHEwMaW3
SBkUO7I99CK9m6n72HL3J8tXdMTiDPOOU7L4J20Qc7pmPz66uAKuMHExaVrYdb4zKSHlIAiSvPwa
Zl84Ntm7F8Y/y2yeZgtyi+ri12zuk3Jr82/qKa9wUCGc2nDl1diginFQjaxbf5Hc74tQ56cIDqO1
iOKjWsKdJP1u3ZLXVfblSPH9ZXAnUvWXJfTYmvbU4JARCnhhQu7ASa2z4T9ZY8uHL6NTuNCSQmzT
ettPIKYKnf4lQEWh+7BybXTPQvQPDkLweHMnY4afdQReJHh7zQFZtBEksOxzRMlo/GbaRVQfqXCP
a/iEhMNXDGxQVmdV2pgDro9iluttCmxSek3zIZVfRKM7M0SoJlOMdMTI/kEexEPqcWhbmT6pYKj7
Hr5MbgEoRZnMSqclKTVA5lLSGUMRZ6cKFvFHwF+fHe1rrZGLKvLscUlZKb3J7QjdbnDBfoFHBgyd
Nnlgi/cv6IYFbdjwmPv0kvk8rIxiz0mPDlCsfAdDyyrdAL3Hc3rN1u1jTZNb3gMkAUCxE1gDpVzR
XSwO+CL8AQBGDPGJBPOxR+Oc2GEfDgakToo2Bdb4PgE0Aen33a8ccnSqQmn4uK0dOCZrMWPqgViL
a7OFH5IFn2yEYWdudmwxVcDGfZty5FJqEASsH+97Gp2mLKizJcd4ZdrBO+2ep6kGqEMuBFOMmrOp
Mt381cD+ZjTJXSdRv1qnjktIqw5TyWmZXsZQHLfGamxQmNGnFrYyxiyHxapPPcbAslV00BY+N53P
6iWc7nyLsZVqL5F5nCcDFHALjxCEwZwgefBE++7WtFb5tAP1/D7BkEjoylB5Fiaro98HTeMdRJTn
ScSHUWVVQLwnOPKcPLkcgpldl8U1iHDW8LmIH0PiV00MS5g1844oh5En7nJTxpPARhV+v5uibme2
FxPN+G96zpiMaif4T9tnf1JwrqshFr8soW7dhRkdS7QFQ4k53LHDJAbWr1isMmwqNaB+SzcEZgQJ
bGc7oIchXWFTiB6Fd33dDoi8gnV/VCjaf2cyu9vy5SveyENscMbwPnhwNEdynfy2pMPorD9h5o09
iO0VZVjt6tXHnHFV803Z64x9vEr27Nrwb2cnu0OR2RQcVCZI5WEu4aY9lWHdoFfM0Q6sePfe9uQF
E3bMWHleCDa1pT++aw58UUgLUvDHBIyTJc/Y+LVoXiXz9zzMDm2M1ZShm2rdHohkqUhe840HBYXK
uW3RyIruExE1ByvDaoqyinmpw1wCxsjc+EPFHAZd0eCau2kDI1ItwGftEKSHpEfDFsQYn8wBXe7n
JpwAIxnUYQMZr4q1ZgeWzHpWKzwNsnSadmocugdQnVgRNPPXzFJZwVmalYECQMh9f/jA1KqBJ7kJ
Kq7DrvKTzl79UMN2yAf6RMfoTTdsKAPBaj8WP9wbTyj0Djica+I+F+ngOJfu52H71l1QEqAZTOwN
YUedV2DEgiVOgbxCDGFwfgdEotSA8LkLT+uIIE6VnwIgecDMr42BL+/IbDkt4WGW5CgRzNT3KIAG
PqGS1tM+4XBDCQwGlXOxzOiSg3GfzGOdkBUL1r8NGD9R7HcKszI7oiuPCAZJDpE59ub/p/2crwbO
cVMM27J+qHpPngeQFEjgJkjQ+REDwaKDkziz6sNRbz//SvYRZ7RBkyZCpJrz9o8PH9oCsbIXsdi3
qNuu5HfWjN6E2reQgIynVQE56EmmDLMFVWZouLyv2SFzwsVwLwiueFmXVoQHGWclGimczvzgdeRE
5uC1CdOvNB+vQ6dqYB97byDAiOHmTe8A5fRf7UhMmeZIr9DLVPdhvuvm8AARJz5aUGHwukN3Cy8s
cVJhe1kwiAnj/oEzYBt6B2IK5hac/sCz5kgEhoPGXmMfpyfDb+fRF8XCsgXmQyawcaEjSJZ9zwEi
AQHKQSDovPQ28OfR/RnRWHRDVxKAhRO/9UCHMBtC0uny1qdzaYfvqSV/mEoPdiT3wWKeA6p3Ztq+
mZl30QyexdzWG23iopPifaHtE51nIEvfdMYhJ9pH4sb9ovghMnDmAMTQDUGPyg4reWJ/c3kd/HZv
cb1Mi/1KR3OFbVYFEjcKUyLKQSN3Z0jDPXH+FU6MxZahq8jJCcOSo+3tfs6e8dzV2K+Pc4SxUgPM
x35YstbmdzWH+UkTewfu1Hlk8YsXqqcA6v0N40PjonOXBJcefYqb1T6BK1jUoGYE5g040/TrGW7o
F8HGqotcdAoMu/dZWy9ZVvkSKLNgf2Ltg/HQnWSOi9Ob75t4PfdAJ6xBbi7XBCxbYN7edqZb9slZ
WvzSRnKvPXg5ItYX/8/UBGca/PgbP4ZberYosCXQwH4FEUGRBfCJxFlI5nfshu8chJehwfw3FPd8
Pdr0hpnmUwNfM6qmawfLZjmstzXS56075UBQsq0p1t9JIw33LYYFaw44zsnoODJvr8l0i3T0DHtd
mE8DMc0c+RxM+yU5TYD4pwNggeEofl+RFZ88k39wQlULt7sRhKoVdybcQksOTHxq/Y+c2Iul/Bx0
zRMC68GHwswkdfwtHflriDDH0nbtldMW54P3lLcJ9p47jRj6SourDNzb3e+ApUmWqYAOBlGZ7Nwu
W5Vs6R1mqmhCxn2AmUnfj+eR0mMi+yqbLFA7DJQavM2hveDz3LCELnxZf3jKUTki1XhS/ssAuwgS
6J8l1MChVl27dHzPQwkc0D3NeDM9YloNUwhRINsfmuACa0K5Fil9Vb+4XjL9CRjFvM/WvZoObUh1
Gdtw71AeFxJgB/5q6SBDtpP3EKnlhmiGuouDB5K/I8a8jjAz53Z9CRboeWbS1ANgsC0D9gvAt0Gq
pY83m6P9nx0G3TKAJmdqXuQ2HoNw3jXRI7X9BxwZSiIfnB9V8Hk89QuSqXuKm3+rPKprucJdaR0R
Az9UKXW7VDbnKAIxNjvZLkAfo+gd9uEZs5QDiYbnvotOK0HyeIvbJbc7UE9Kusl7L92KCINhnTwr
6u418WQJADFDgJCPuMW9Crx/A44G4COI9Gi/lzi+LZ27+Op1nnG1ov8YbXvzJw69HAYF3Xbn+dth
m8XdvMq/+RodMSooFPgodOIlUt3A4wcgyeHtwVAFd0CE5wn4c8+/ZniSAh+HVALDBBtNX6j3Tlhc
Elai/Zm08WsUzHsdmlOvvQc/3I4I2nxJzVJE/YaO+T72hnrRAEcVeSB6OTSDK3h7tPSW4LRkOFNA
IdHbz8ZFOW/bToN2K4d030DE7vPzuLzgxjjhtvihjtWh9IrMf26z/NDO4qLXuR71tAMy/LzZaS/4
gkq/MbVOthcvcfsGdjNdZI6p7XcwMYAnH64LDLYzlCHB/Md5yRWKjaqfs4cYOAgsvAqhP1K1VsAW
SzgRXdcxOSYTLRid6yXuPzgmKPEE5xc4QMcmL/gWV6EJYUXjwYmorxMZ7Bp4m/m8q4L/dG4L4vr8
/Nl4/nfjeXsuUCmnEnsTWt0zHPZ2DQOGrtxtntqLQcwWQjjQVHvowKO4xsFX6RaS3WXWgDW9yxjn
r2bMr7YZ3wC1/FtGdokRYgqc+th5vzzFDgsAQ/l6S059j4Gj9usmv3kufova7sy52/82Ob5s9yTU
5Sp0CX3QDkOPagw8wMXfYAuXWY7dPkU/s6VnDezT857hIwRegXS3WKynGDwJOJo9DmHSFkHX3Tky
X0wqH3QX143pL90I7vQY/fudiSCO4Obi4HUJhgMyTPbhGEGDZjG1hz9qr2oIgI4c9J9eDHVHwmpL
2CloxWmiH3Tp73DJYd7XgrAzoHpMHqCj2v06xuOxX6O4fQR6+RdG5xrEISBqC8V5NMQ1Bw6gFrEj
bCqpe14FLqckmnGegYrhus8Fg+xxlecQ2bkTKoOJzlBHg3JQIxywRKIWWFSwj8X3XaWFndJ7hpGo
wFym7aKXuJ+Rzu6jk8AAndv7xEeIaGOQu4W9m/4JGyRQY2IM4kJS54AKfESnK7A1pK7CJgVuOl4b
YISJviP0IppPNTEwvCCdxL8jAvoljqSIjh8h8gdqh6j3LehO0eZwmOUAFCLMwDp3L6bobfTg1cnB
akCWMgLU1svYZSVJz8IL0YvebIh2w//HV3I38biG28YPPH/vYJWya5GMLPsNV7y5uPgz7kDZ75e6
2/pipbSImh8r19oLDOahP+jjikzpr7Zrdisll3TpS28ylZgUQLDmylGQZ/kVKZllgyjayudJgdyh
i0WFO4C7WIQ47Uw/nSharIxA+9Udqd/AXaovWoU9lYTndXozGg5GmrcFD+0fjPZiXAzL3cyjz1Tj
Rt7seIdS+O/Qi3pmuBAyFAJFFqOKTZX94Im+xR6MXyTkSRn2dUA/0wH0taRRqIrSsbRwAMkTXgDU
KqP/Yuy8lmRHrvX8Koy5FnjgjeKQF1VA2fZ2d98g2g2Q8AkkTOKd9BR6MX3FQ0mcCUVQN+Ts6emu
3lUAcq3fmnlNNGqRzNZ4v6jyuaZpYewviHW5cw0kL5bITnrIXyUvjUH5VtfdVcYbOqPcM8fiImqp
CDftNn0Qxv3wkKWfnXjrPHPrXkg8L4T3d5E58VgZae/m19d7r84vb6p+XYT1noO+bwjb+PGkGfFT
JvgZ3z7kGcOU6j4aU7+Gtn0nPfkmrPDdG1/AHszE1uk+Lcxd7eWvAG/veXi7NOXvSuvnpt4Pet2V
/VPkiDc3W3Y2y1AnHsnEezPn5iqykPu11ocS0TfG0E1nnQkm2fZV+kNh0qHxxacX9PbeVBnPqQxR
SpRFgDdTyaFW/6RteZWlDGKNoW/SIRcP4aLT9/5ySZa1ehbCCQ9WdqkwJW8CiNgWSUj/9r3qjDoW
0Phx0zAj9qttJl0xhGevC4n66lQZuwViDVUyFZoid7ZyifptSib4oVlydkBXdezQ7PfatKvYdEq5
KQO1skrI7KxNT26iRsntYjkSsTRtm1kefsyL/7Fqollh3t4Dmw+vti6ott0+1LItd2mgP2bPKhCD
QQYaCxbMZgncjdDZ8ygJPWuMkYnBltfr4o976YKCDoWqkT4t53w0xqOH328LytDujICTG8nwpZi2
uJstqG8CidBYNnAU2Ba4EsiQC1J+TA2ZFSze7aTDh3ASAUhq7TCEyQRVqIVHzBIoExt7H+brld/h
rLIKoiHGdtpPg/9Rctoxa1IhF2TUmyMqhr3JgAebT8TM8VgyvguX8oCuO9RwTtSZWXd2Gd1PHvi1
5x9KUrK2BJnmdKLCrIfjY9iMh87kJUjR64S988M+purvOPvZRwhWEgCJFEN6Zxiwp7qXD/7oXEX9
eOGujKdKiPMqgxgKnOkxUJ8FN8BiY+usbJCdeRO4zQ0/mqw03tMsdcQGqWR/RPj7iWPA3PZrviRr
zXo7W5O7zcMawm/pt15qkvAVHvl4vh279ffIzY+NX93PRbefAn0PVNYkPfr02PGwaSP0AGAtu51n
V1cB0+2F2XyaNW6HcnkVxMocCsSHVPNUKOXC8VjjlIOM7bwtKRqflF/6d3XdAn2lPQGOE0pVVZTx
yuNIhOWRKtlzaCIsGfLhm74i7Hys0RQHVk+WKn/EulwX1bDLPPUw2uajGbbf7qovBxDQGGVSI9Ei
3ZfvGAuxfPmxMdu46933NPQZNzzj5BKRuRmFxCc71T+W8C2kgnOwGVpmgraB2G1Krtw0/EjdumB9
XY92rtEQVGo5kshz2/n5ddF23yt2fUDO8ZP39Ys+G3O7VsGef3mHVO79gm+1l4GETmEgqH6by0GA
hxCsqwOCLEbojrkP0w0OgWk75zMph8X8bqmVQGp0juv6UbqrDZo07iRmtzhK05u2La9twWOO/UVs
plpUu3FcS4SV2W5IpUKHELFdWWzcdjHomCAHuXW5tTaFaj9Uaj+u3NwNNzaf4ipQvnMz5oTHHkcH
PHjuMwEdiP6tcdNxs/jmD9jBkuihQU+Zti9RN1zq4+GP0qIl5lVViSKwaVNSJ2rpiP6XaPoRDUob
OQeos5W4tQJZxVONxoKy18NQLz/s//OhH2yDyrXpvgz9A2Q3i1F5NBAobvNujocLzOlWBvg80pBa
Gie4r4/KDZOOf9gUM+qVeWHwdDEJIPS5JhDR3NBuiFZkMhm6L7T+bFtXXpc78dpMMw8FG2kxe3NQ
8MB1SmMHwbPLJ5PTufLYkjO1T3X31C7VB5MZsEhn7SuKQYgmYbScshtHsrvRHbKZkUdvO/jejiyZ
nZ+mz6v2b1XjfzWEvvZDG1dVczf13btUyB9bAyaS+qNYFGw3tv3YoSqLIy61eB48mjny1Ni4S3uW
dXrjRuNVv9jnorcOjjsGoMtvVEmbu0r7j9RRP0/hJaieRuVGj1/lmN/qUR2bIrguiuLKqyW8TzEf
3Ny66wVIiG1Xe0KPb5Xlvg919rrO0wtG5tfcXIZtYDpnyNKdqQxg5ujb1pNzzOdhibUN0isKazys
4QRotO6d3PyB1doU3rqPGu/Y+xW3DJVNus1kTI40UsUhuwsaMvWwFW1TdzwOnUbibvdv7F9ObHjB
AMolP7oS/skseE5CjGF+qR+K4jIYXtyhGL8RjPdcHIXX3zZliAQdEpJYVzMuA04c8lbhWYqbkiVs
E+As2NpKDKzqLnHuzfwrR0K9cXT/ZmdhHtPZ9ZAtYHNBoDIe4FOwy3pZb3XryKQnyJPr1IU5Uo/S
Dk9qoSf+UuOSlBMXYJtqWMoV1Zlq3jKd3c3VeErb/muC41pK4cYDQl4wKjLhU9mku7xD+2xSTkK8
yRnz1K0Vdr+vJvi8DnAhTwZDlGWX+bFr5+uBr08D1MfgHNPO1wd/4N6UKaIdgV1IpU2GTLoARyqA
1o1GnXUVdbHwhtvZVycnW44rdzx6nD1VaxdTwHSuHb9OFquVMRo5Cn5hxj0jfCha+9tyhjwmlJjT
uzAYQ1NoOMBQxEo+Z3Q78ZzVpeLh1HjlFuxVEHMfPORkBmzkmh2KiGtygPVJEf0gm0q0WKYkH6K3
wfBeA6uCU0ivA07YQJj3US1OtA6yThkVjG6LKheo/YEqtfM8IEQgY5ZnGEN6pdp7MEPAHAkOtMDE
z654l0gwVnZtI8s+cT+J7WLzxALhRotpH5nCIWOXUTyqkEwc4r1+WY29oNfxk5G/en3R6eqRwOWC
Gr/LYlj42qADYCp2WE8dYMxBHYYox0Vpt/1VZk4s3x3inCnwCzxVaXA3OmNw6NPukt19b9uutbMa
/zkqQvOIh0jHq/KJRbVbFjphcT820oxV7RYIwFnrexQRdybaiy1K23JXWMC/1YrYrpUadz9qELlQ
MDD3xmEe/IzHZ/psQ3l2hf/eLQD9oZO/4G2g9LUi0L8qXxBPPZh9dczRio0Wy5CDLiDXyO/CexUY
T2to302B+xIhMPTg+Ie5gJaebQYNO7hW6/o0qeCsa3ou/eKiT790tTtlEdsGj++ut+Bbc/NddfNx
RLLoyOCXnPVbENkmeOOgd3Up2CCIvz4ImpoQmmTMZ7WG7bCcKQlne972UXc1OfaTnwWUJ/TtGzTC
zQTii/VjTpNpMh/LnLmv873ntR0esZQc3WY4GgH04LAeLttk0YonIzdupiZ7znP/Oo0MFnZ1xoh1
Zfe3EQqzrd2j3e/aM8FRKNsqg8dwLbaDK3bmAGzcL9d+01BkWy8fOKSion+mZuIAN3vCLPTQtNxf
UXeefOOqsPtnM2BaGkE3zJKh1fbbFLAqvVs9/UuhT9r2bgOB1gcLrIKK+YTYy90tV2V2RqIoY2z/
z6piWi/Tcw7LN3jtVYiykpU2Y/R38nuP4iXT8V6b3PpCg3FQTn6eWnkDAQzk2U7bKVSfLdBqbNjG
7RJVKFmLVxQZ26qh8qtMqnx5zq3iVysVSK99WIjwB1woTsSAXrWD+ekVg79LzexpbP0r1AEJHzbE
DLNhgcakn8BXwGrTyNvZwRC3K1qwpQrOxvCmJrR/2VSdaajK6VBxtqaY/Y2yTYuprn4hVf3VMfxT
hcgFQ9Crq+2YAprbmZEBLDXkboGQr+sx5JEqCmAFF+JscPx9rVjGsDDmTsPGV7ymF5mB256mMnoi
SnnfR3kyWN5DY1YoeL33YkV3hzj9WLB1B4Z3iIzlyUVXN3t1bHXodtHEDNa6JhR54SsI0Om651ln
B3wst8aagTo0v9LaO7iux7jz1UpILAKrEYuv4nVS7gfYR7CpF/XJqfxYmzy+I1SsvvcwBGHSBsEd
UYHfAwpsiEXjh5kwGQltrq3wobeBhuocSnGAIU6UIpB5XpANZbiByrbYaPFuVlX1xC71LFlDOArh
wN1imwfGXVWFN0U5oXU0H/HyPQCgxvJinbIoltsV7PAbiQ3tl4L8JqwTZsFKkS3wJIRfJmG64LKK
DHs/VZIJ1SH9e2VQWYf5XUl/7xork5Sx/gosTp4uyu8v+bPZwghjeTrHF8AmoCFidNG/ZguyKrNm
JJ9+dzglt/4CsS5lfci79HoZqsc2as99ZK7wUortlNYhQPyxiFU5AtfUJL8GdnDwKPoKHWqxosiE
1Dbrk7G40wZO4DSXAiKts40km5rzEhiwOlr9ytr+NegdZ0/H8N6oOBt8bKw4z46S8bRrx1j6zlZQ
nrBBfZjjrBvLZHLXlzk1A5j0JT/Upba5GWz7zMr25JktxC4mTgxDYhutqMbb6R339d1MOLgx8e2N
cMZDgRVyPxXpk/CDU9ox70b5dTcS4OWO04GH2fNQAekH+jRAJ0vHTi4Aup1ngF1oCmdjPrtIoVg/
47ZzoRb4i0V5HAoNIRuBNnkSGr9t9E1RhInh9eemZ2X1yo3bGwkeEhsoRBwNsmwRCWG+KaNw2hsO
CWim7u90p+FzGSajRR9QVO/9iIMiqtuH0VgMxL3Fuck10kHexy43Iy77udpYch4RsubPDFVbSznJ
ZOk3i5kMlSC3vRPhMpmkoY/I5DC9wZXTEICrw5tR6tUwsV1RP1jamblt7XtaMA9G7n9pSxynHi6I
sPItbOzMrMDfLZ/9ah+GPda7kduflblbrD19jogBoFvjkZuSDvG4K8tTtwQ3sGYJ5rgYIyxh9dav
RTYJyQVl4hYcf2bHYL1KPWwiBBNxmi8tDP/cbfMyrZKoi1gHfYMZoUhPHlTniHA0Vla4EymEnuuT
yJs/1tQVcWwNzIpOCGxsL+6nv3CAuAps05q4olYuG9vtMbiK9oFEYzTBxMkDDzvhnCiHW2XEOLOo
jd9Lf6tL96aj4W1vpOEDTkiOogrFgzmi/Cm69TuTuJ9E2j/1RhluEaWCzWU5W8gk7lPPu0H/vS9y
wemGBAlQZ9i7JYftqFgXBMlMjZrYx2v93NrRT4csZjvW1nWb1wcn8/h12oRI503u8dgIeurfvHsf
pHDblqzrgTvC9udP2JO+3Cl4VJ37aNfBc8RMu7EZFRy3P/iTextc6EE2moe5qN4iw3rSgfMZlZ7G
a5OeV1xMbODybZwxBfjdchcsdK8VtgRum+a7AVcw2HSu8Y8tNeMWT3ZKl4u4C3JgzLT45S/8WhdV
Eda+eGnbLzvitUzr1fHqX5kCIl/TNk+yFPV66O7M2R83rp1+MpevGztIh31La/qGDjS+1r+hHyB8
KH+z3HQbDuEBkszdR6kPNrFacwyyxiQq51dhOM+z1KcqrUF67YfAbfmwTcbjnnVHDzyGFt+/HVyw
UIkoJ0pX8Heg4HH56VH+NmuBBMcyOQTMV6KcJDZPDkxbGdTcW9kurQBW7e6BxZchOArOMy6JAv1o
mk/XoXCu3Dk6WAvLgh3cpa4B+O7zM8o8YQw6F8jNMH3Ggh2RIdM6GE12jGZ5mxE6AhyWJo1exy9w
kuIKS1F7joboW5hlh5uzRC+/3CC92tPhZGHEMkioK3MMwKgAayP9NbmI43AhrFsl+tduHN6l0NcE
LFN+1BfNLrA7QDFTfNtZO+xKhykKlnM2zTMN4Cox/TbcukRm2zVyZATjLETNyokimXNV8UB7Mu/z
LJKaMD6ir0TcNT0kgZtPGzH1xnbIiNmW6bJbETNjBoFjNpDb83zHjJMacJhqZMPS8ssUjrrALyxf
+NPpvQUfcpqrLBw+MxuxUBS2/LSAWnKRc2xMqMKlb16xiB1MC5GCIaekq+v3bPQVEzPDQFkskG+G
uXdTX5AWWVLOpQW3g2TpMqwmu87r6MkhQhY+zWOLxZWJ+c8wd6AMYkvFGGKeMhi2Rg/lZsocmi1D
bgWpogO8Nabeeh76g0G43E9lH3zNuipjYDue+gHIqrYXrJje7KHOCutw17R1kVil+HQI5dkaKQHv
flvIfdNSQ7Xo5VOy9+0AEJ9C073yfZd1Pi0dguD4PCSJnh9WSAzbYq6IdV3ndyAzFwYIQ15jzFe1
Xy6xQH7Pg1/MW1WFEn0tki7wnkNncECKNI2+7CIPoQqH7JlrCwFHZOjtGDTJ6nCGGBJJStDTKFaV
cLzFBHFnGLfUwf+42nfO5chy58mF40sim3NdMR7aWiA/6MFBYDi7HQUA5ZYDrr7nKJtjq+zuZWHp
bdF79CQWgvACcMqXoXQfPDxYN4HtNr+o5gm3RsQAbc5ddtNUmsaszhp3gaQankuzx5fiPkElg4Is
nCtz5Rmxcvt7lDbdLnXaJTb9qeYXZAbqBq6QJStmHkdeVpxQ56HcJndz2lDOgwCkovhgWMU1gZXB
k5962Y8FX/dARCvX9TIs0a5fHfuQNmMeO3MPNtvgRJAtvipP2CO9PKa3axTiqbElICHMx+7QVc50
TyksqwvXUQLq/cNxOyReuGJOGfJPLpX52ILC32XK07s0Ve0h1S1KWqt2dmvvfrgK7WSfg/Dhxvmi
2E2jLUMlMM5Q6bZfc8346Lq6MVf39VrqLeoHdNW0ztAPuczZ71VQGd/jMC1o6t0+PPte0ceMuv1b
C5B3qFt3isOMPkloytF5AfhVTBkC0YmlUnnGBm7d5WM13KigDD9c7QS806tEK2EYxRMpIfXrkrv1
lcA3zZxRG2hujGxI8hq19mZw8stTh9N7T5Lacmi5/q+5JNiteNQw9AS0YDowH3XLh6IHy6D9sg/g
qDp9veYuNwLiRmazHj2X9vOT19jp9bgiLa+ci+pEZhdltyoPFnVRSeWV8x5hBvKafArtxHF876dd
EBSIFg3wZHozMYpTR0/KKOIm6/1zMIAFrGWp32arh+H2GVPcCNu+XjQ5En0xIy9vMlYDaVlvPapL
oKgIP6ljDse679ErCB9vbMjEaZp2eDcUQPFpHtoHp0JisDTW5b3L9QN/Ms7msHaIOWnCqZHtESON
AMx1uKtntv/DXHf+vux5O6vKb75GS3mf4VTPu5Jmyr1as+mpAcO59UNOZ96y9JHzu7mG/+AB3vcY
XIeBFQgWJBnJ876RFy67WKjqlbZxschF+VXYmNFZ5hk5nMMgiAfIqt0kovCYichMiJtkz0J4GEdy
UldlMWLeXyd1Sue6vFZSLr+nCkinNnCxo3qpbgOFDyIdmuHs17Q4db4IqYmxlls+NOPkGK6ByqML
bpwM7U6EOSFxRGkxt9Q4nkF7z1oXCmvfaj0SnOCdCinWZ1VYjLjgI3Eui/UWaTJ8OgPs0W5Nemum
kMdA48xnEr+B2iceL+lqWnsrs1t0d+y0o5O+IrRDOkliS3dui9nYmQ3ZG30L9etNrrktewzuZtWZ
nJde+OLwST2OS+7BfVu8a24KfYbRfYvBfLymbT7dl7ipdjicckrBu/Rk8QTHeFoMOzPVVlLYKUsK
PvDrrIvGOxcfdjIEs3WwnIrmTyHFkZCqCtfYInbM93o/llnz0qQhbACi0F3T587RlUNxOxcp1/ZF
yllhFCGtx+GOd1K2hWFpk3G1gz2xDynNH/B0w7x8ywuvN5equxqyLNjgQ/RjKtKjc1Rxv9YpMcLW
AGJNkWhxPUNvEpq4FCyjjnKveum5e+TH8mB4AImV0mNczj7iBOGZN+wjKzphj+LXIqjxMVRi56JU
wQ5ftLdIy+9D4faPo1UsR/hw2AeU9mlM4BeyWQzGMVNSX20nS6Lmr+BvEhxzHG4jeuhxt6wB/sCg
rKH75zFCG2NWmOITuFp559VZg/txLKrrJkSMyVVaxVaeFh8ybeRDQZPlHj/mbBYxZOJcE67Ao6b7
qsAaNnOq+2PbOdFRu9JLiDmadAnA1daYodK6AtQWZnrXG6K7FtPijFxHU72fyF1Pt2Nq0Kak8B6n
ULu5fln8ynswOESKxJh7b+TXNNnfRwAKHPrmZIP0UbaOxcr1+19DmJZR3KQBRuMim0zqrsrBvsma
FAe9ZKoD0reCKbGGMdTgsxMjfUj5m8+qVQqFxKlnQMh47j6sbdSEh6AtjGgTdqN8JMylfMNZbM3H
1GnqfMdFGiEttYMquEKEUBovE6ow98YxSMC4p5ywxki40nR/K7zKqSskAnxOJ+JkesZPdy1GJGX9
7PWoNJhokqaDjfoaqSPLELlEPSdaXiwTyQezt1wsSXPw3Hpj7SW5rovsJJwKDCQIL0GSQ+fM/i7D
S8DTBufVc2nl2Ufa1f2YeHMZPRCJhehMdx4qMaUuZkRksGu0rR36I9mb2CP9TcEVLjdO3z0Sx8o0
WTehLrZiLNHnsdYsmPBNuepNr7Kmh+vVajZ+pjqbfUQBg5vfBGMJFF1S5dQ+Zuul5oro5DK8DjOr
BF7NQvsNt3QTt6oJk9UseW9NBAddMtW97ICEJjEeM3cQ6xZ3CClSs42dMEF9TTxHuLR8oIwzlbPr
C8H3Ehs52mceLF23XdMu+87qgH90Qo6GOBx5pu5LKS/fREsmGKm9NP0V/VljG8/VZTYyikGGj6R3
zE8O2+rTsjRczIWv6M5tO706myl3O9j9Ooc+L/g/HgXegmRqyEg92s2IUyitqgeLNDCUgEXikrLE
IruMF0FW5gInGSGutWNbz2Z2NNKorU4B8wJqosXHzDCFGHBvc66SSyqI41b7TM0ekWaOPX+ZwbKK
5L8R9csjrjPxbPlpHFaYEcpPGTy6jGI5zvSBUu5MhbGLf88gNiDtLwu5t9abvCIfiYiLAnwhQJYO
5IT5MWrq47SWiG69rYAD8+iarFPYOjyy/wjR+4+v5b9nP+1dSzpW2wx//0/+/MX70YssV3/6499v
u5/mUfU/P+r6o/vPy7f+n//073/8I9/5z58cf6iPP/wh4UhT+n786fXDzzBW6h+vye9w+S//f7/4
l59//JQn3f387bePb07TWAyqF1/qt39+6fj9t99szzYpBPiPf32Ff3755qPmO+8++o//+T8+P/4f
3/TzMai//WY47l9B00OKt2CIItrniKebf/7rS+FfL+mv1ElFAbHplkvIZENZVM63+X81bQBkYDbT
971LQOhvfxla2k34WvhXhx/lRSilOd58Ojp/+9+/4B8+hv/7sfylIfegFY0a/vab9adAwEt9C6/t
03ViclWFf+4GXAgAZGbSDOUJKpHv7EzYrX6H5d2KrbkL7RgAMLIO5iGI/+Wt+udv8odXvoRo/td1
cnlz/X/UJIWX6oXLX9Wx/pxGh9RV847xyt4tGQab8jQd3M26be/sQ7H/N6/1p07Vy2sFru+RieT5
PslPfwr0XCkFIzMbC5w+ZYdmNx2svbEvNnny717pEjf4h78UXZbMtGFEA66PU+kSVfcvIZgIKOYS
su13jvNjfVKHeZcf7EPwb+JjfetPoZTUkhCRRAPKpR/20kv7p9j4Ml0DgRQX1Wo/BT82d/bLFMnu
1mUtAVculaGOJOmmL61Teu8WjiMi74DJapveow0V3eqcdUv7e9ARyrN2CuPW0ubiZnTN5ZdBnJ2H
zVQx+USYc1mLUnz+fobvEDWuPV5IVusw41a+GS2tHjpyNB5q5hRasWWb7VRY1ZiHVHTTh2O2l14w
/Yxr3hwhYSy8cjmiXBhS8Wl0pHbmQ9cfvMoAlMz6sapjU6fyraQf88kLcQxZRjogtc1y95gFg3WA
FLbqs33RNnm5lo+9RQI11VFloiYYq5DtGeXbEl6b1RTu17HrEmah5oQYvIknBlv8OSRb0DRbYsym
0GXkxCn7Kb83/SHkEW9GVzxw+R+HfxcyKj0zQJbkbtWsy1DqNsWBA87NDRy1voqGi6ZYFf5eUhnw
ASNrHuweY5IR8DdarDQ/aYUsh0wY9iG3aoZ9SH3Sp8EawMGjWWeDRdjvUdpP+xKpyM5ExMCkXk/j
xWON4L3txUEsQ7CD4Ov2ndcGr7W2OLyiGdv/1l6s/hAG2rmzSa8Go5z8l9lU6Vvg6S7h5H92ZDrs
eiDshkRrUguHqJmx29S9/xWFNcLYiJPJbkAPzElzF64hAot60U9jhml3WKT8ZhDpLv7lbLhhLklv
7ZVYKEJwCJLLJME1cSvr8BTN2ZxtybsD71ucAj1z3cliRvqb2cd5Lcf7SDn2OUB+/tiulfkRVG77
AiGC6BXJrr4fqlbeusFQWOh5a4dVwzVXh181nKctsQvoVmjqOPsNqXWVMqpdaTRIISNPBjhmVe23
8VqgTT5Gq5zeeiXFrXQowtpmjGqIAqKuvsmJEmeaom48TofQO8yBY3yYxGsYpDyMw9WgZ8bj1Inq
iAM2qtatSTMrE8qI2hqFMeXZRYD0I8gb80yIMLuFO0xs1EvAGNlPBhlXNjKLDSNdsw9bVATwo9lE
bJ8L/Oy1dcSiOGdj+EJCq38/4sDeZatTvBHVZLyMXdC9XmSEYOZEz5IF0/mHBR1ySRDYrN5dy1Pj
0WbcflOe312hksGGVqxkW1o+MR+BUSzP5BOSyyJta7TiubmMMZ41NRH6X7dlDBqi9H2ditJM0sbD
AtODgpPbsozDaweD/G2h40bbl0YoMzXlz2Mg7WOdtvazt6AyxsysCPed2nZfIXvf9XklSNOpMu/c
qWb9HLhpAFctCzZFlGgedGCHj9gol5sqCNGVKfIYA7tcb2lC6c59ngdqz4IAqlA2QYZl1BHyd6ul
EJMMQ+0bZ92GqII6S/BkUk4h+mPuTNLbe324yLhq6ukgccBcE7PTUK46hfU7nXKRs7fHMI8QKlc0
zrpZJZfL4kDyQJaVyGW7INJXTKzqwcgrAHFfeTTfT8OgsKWI9BfGPP17lxuRB1aGLiVBsOV4W7aX
8j6QffeDzSFtcUaE84nm1/G02JWRowodUQeU7TLyPMrr/npdsbFRIqH2fVrg7a7nEpBZhtG3wYKp
ULrwIN4QSGPiHVvt6MVppgHLi3Csh9m9QBt9GFVXtjsZR1QsaF9CUbVbrA/GQboelEnjA49trVZE
B3JDsC00YjopMifOzWCnh9LXLDpLDfc6pgiClBVIIDRPis/OioK7gt5CsQk8mxS4MSJTecMQaVyk
IuutmWsEiKxBiGZduRMYKk/mIAioAnxDntYGIINtHmT7svQR7vIC6QFHOMP7jKR9F7Wm9d17Tsgz
MMPU4Vjt1ey42cMiivCxsrvQ3kDIR7dOQcmKIGDxm0wY80jKozgRc0U4gL/KB0Qywxf0fPELvAnD
AIOqjIgd2Yh8NPbmss6vdiRvq9ZqD3NLiQZDeXp2pOwemQnIr2mBETKh13vZ+/D5aGzjeSr6g85c
+y7ITbWzkSRhkc1XGJRA+0+TFt6JONblu8KBRdE6fm32JGMvYdk6BNx2dJNHBuO3z5VzEt3sHlN+
Q6R0kJ6/C7SK56yZsH24nkmo82JhvSr7jnIhS2NG4RRVWnZXwKSM74gmM6RILR9MyyPqRNRkg7Et
WDdB6qmfaGDdcBoz21nrIG8VlNv9oP3sLmS8QXcCwZl5cj7IwskPrkBeHTVIpTaCNk5zS5FjIWJ2
VGcv7ACH9Fr4SwKY2DyQ1o4hc3UleO04iHtwLW9PyhO2xJVbfNPWa/Vd2Wgi4PPpR/RxwiWsSfaJ
ZmmxbcKAzKes6qyfqssINfQyEq5Y6oD8e4RjmalQ02Spm3354VAdncwP7qkwhi81FzI7ozqddh70
RbsbghKn2BTwKa6RdZPrGdFU2l2MBWOWLddmHumEqM1qt2bCeyo5wMeNoeqUXA5ImhZ0BbeRQeLA
7FWgHYPvZcfKXsPdOBv90+Ah3aqlnJ4EaJVKKmvyWVVNGXsDTmHTz+znuZ80Dgn8vhsM8YynHanC
OdaXFOZsXUf3ZuzH9uCSZbPn+eLd+eZknG1Xl99ZNDffkUs8T0tyzFl0fHLlYkFKEvksT9Cdw7nC
GbS1S1SKS9FDdvhTdxBgIc+Add7OpDKi3ti1BkiJpgtTJoBPAt35PCKi8iLVGKKHKY3cG1JUjRsj
6kOUz5H1sPAYx1Ok0Tv67vgrJUTuUZOpcF/YDs1r9kS4piuRy/l+CXtmwLecc6o0rpoqJDegjhS4
xpDfu8og3lBX6oi25n+xdyZJkiPnkr4KL4AUGGAADFuHzxEe85gbSI6Y5xl3eqfoi/WHyKpmpBfJ
eNW719LckMKqTITDEQazX1U/tb8WeQ4WiDqWRS4Rob1XWDpftEJD7SuDltlMXGTbIZDaMejd7Foy
A3hkW+ESrqBRFjdsNduL2SdgJlHIyQsENJBGdaAkmdk9BCB4b50pcL5YVZ/fDuBajjIQ3dXU1wYw
v3pimITL8zGS6LJ2JqsOokrT3Y1hZqu1qvGhzknRfW9SkSXr3sSgGjKaYNlwohejtfAA+0Y+XZQN
lGFvaFrYPr7TGBcJgJ91rur8oU8tQaJ8dLpvjp5kRyZk8yEVlNN7HfhjpM1qtC66ZkaSVNyaLSyC
8T6GK7ZnFg56bWg7GJolwYYY4NKrMJ3kMYCAs3boEfOva40hykH50G1XYkwEFuvRxb1Q4pZc0bA6
88IpoXxmqEMbOeMfSwHN096RHKnryi4yfit+qqgpTjXgo208EyNwC2Xcgh4o76xxHDMwxWieK8MO
mw0N4cHRdCPBW7lyX8NYtNgmw5lXUyG5G5XMOjKmOsFkFv1DVgj/YjSz5CKfzeAeu0lLqq6GwQMZ
pyLTAGpQ2KN8akAnfaktIkh2E1Y3Wtu4T4Rczctp1s07ar0pT3ch9dxPUaIdss4gywTU4VTlaJ/C
UThc2KNZxS/W+N+aLJyib3XRFD/b38cIv48j/sfNH0zHXno0/sP8IfrS/a//ej99+OOP/DF9kPon
09FtfZlASEmAgcP/H9MHuYwYOH+wO1VcxjLfTR+MT46kcJoD5tKZDFQf5v6f0wehf+Jv0y3+T8eV
giPo35k+nJ1iOacJZdAd6EqaCoUpz+oXsULHVjzqMa87vKS8UM3867sbcvPr5P1+yvCX87htuEox
TZHozUo/L3hcTGtVSBpnBZh43+3avbkc/I/N/oPLvDWB/Xbw//1CxtmBnCOsBk4T22VTGFF+KHOV
PcAbRfhx/Sk9Bpbg2EliQz7KvlGbrh2Ma1+WLCmNrNRD5CTVgzb59mNrykbg1YPuTL1SXnlFO0re
KLQpsMmLcJhTIxm1+9afmetN3TASlrfD/lX2yfgwagJUIVn96GuI7tWy3pJpxog+apeByODxJLLz
Z9Ysbfza5oHE5+Vn9rC8/W22dvPiy8qmSPWrEh3jew2n/rq2qnoxDC9kZY524V1pUNbFPHNi4TPn
OLF2fFxc1uXYoPQqbXBhFHaETxGjJWcAkurmCTh7eY3MHGuc1kz1wtZLe2a2Md4UWAUuM3dGxtYZ
uWIkmKP2SzGGxec4iNOj6LuMMlA5uQ9FFWbfMdiNn2ehIb12sO23djYqfHG1Gz20PkPs3aSF0wl9
W9uwNy0AWWQBZ35fT+qtLyYB86B3DJwmBUs/2BB2ZQcrNdhktIMk3q9L1mNWZgewAyg08bmPY3a4
FZHN+Irfm+F5atrgSx6JEFuUXFIJojIu22SEuzX45ZG+2PZQwDH9ZiQOjjKXGAudrq7pzWbnXsp0
SO80GtvuSKgOO07uBLKr5j6HBI6va1BH5Cf0DCfhXy5mmRHyaOVz2w5AcvPO4XuHDs7xP0lU/WJy
fPXqIMNlkyLxsE8o+6OdgUbWAe+h/XIq5OWsYl7TSe96Sc5rPtcSrMkdwjsssJZHZ9Nz544w6tRp
duf6JW1nda+VbU9wFtWUI7FhrTo77o+RqrMHO83NVxIT/H3BXODpZFeMbwH95VIYTWms6iGDSzcN
tfnZd1LjyK4c01NoJ8xRrKCCoN86CDqFnev7eqyC7wUoUwzy1LFC/c17Qli49OuXeowAW7DBNR5z
p65u2a4AWs1U3HEOIt6+QUOH3Kuj4+yYEMFaQQaLV7aa+AqT0oi/uCJMD7jb4UI1ZnZVT2azF0OV
PkbNnF/RUhLvMsaTFxINdqVrDH+Uxg5dY/9FK0SnnD1bP07V7Deay7ikggqRhRIBjEqlAd+TicVL
bSfqmejrcEjrRtszdpcA01p22ZNrYrqdpgriETb7+yD2ASrPvuE81tZUPbtR1r1qmRtSYUi8V3Dm
lsGNPunJBdNaODlaEMF0YYa7HQqOgU5cwpCMhvJUmV32WCb9fAXRO9nlURdd9lESk9g17aMoK3fT
FAi22BCHn4lfzTchOvJNHCafOylfUE/IbVsY4cJ8Ws0HUUEJmfWTmbXVPnGIPXKw6w1iikl7MZBJ
ea38jA7bboQ5NY2mcwXQSr+eWhd7fYRx/yIbUkkkzKTC4IKzd8BaqPNW2lsVcv2KrSpXFE6H3cGK
6Ij2LBBbt/ysyvWI1iRf+zBrbkrMZvOKZIleH/tGm2C2B0K/A0W5+JvjpL7PlQlLB7FoMjxXgNzx
qhI08qonoB+sSSPr2qarrWRPD4w+XY0SJW5owJqaViBelRP29wncB9LV+PBw/Oqpehxcy5JrOxmC
bz0bG88vydBbZde9Bko3rzM9Z481aY2GEpPx9/XmYBDIxMBO2qERxh0JP3KUIHucS6HNA8Orrm1s
D99CfgtABXN+KyAli3zWSRiyjD8Us84cUTdTUi9aoBEP4B78aCslLGKOpWSpRQ+7ltFQ36eqb+FS
ioCQG2Ru/SkxtBb3lQYsxoZd35JGnFkF+m4SFzUj4Z6DLdrlKm5S83symfFlZaa4ItlEmg85YJ8r
OeBhC5UdvbSWET/yfVqkLtmeriUe2ANAw3qjiwEfUh1aXbvW82B8oKk0uIDqxkS7meEB2JVbPU/D
RPWv5haPYRdEJ1W5+kNTQTRghx3siBFjt06TFg0BjPIW32RylXcCt6fsxx/OpHO+CI1RfZ/LpvqG
6Tjc5j7HIyEMbaF0Bge+77la02QLVHiQ1ramLP2mVDl+0K7U3ENaObyerFBVJzGW4tnA3AU4w4WY
I6eAPpGxwqx12+dKK3dJm8a7BM76c7+M3hxOURcVRP1woztNNRP+9x2WgYTqgxHnNL9DFa0X+7J3
01MNqj7e5PmcPaYToqKHrWrR9bWo3Y2uoT3ljAVQ3jCI3ApH1OZmEtrS/IC3vpHK544kgK9EBA5m
QOR9JV2TfguZdA+bPNMj3mFZk5/Qg1nRMhtU1arqbfNOVzwkKXzsp8bQbV4Bob44VYee41yQVNnX
XJPhQZdT+iTd0kTwXM4zpagf2lKJm2QAt73sS9Jbn3HbDWaX/NpsmvihmbX2qw9TgTPRNAKaL6Nm
E81G+2KGYXQp2nxZpge7BIGidSekrq580QszOzGx7i548vBgKqOxPADVaYyIvTD8g6oxXiMj6V/U
YOL5nfEOEa2bfJz2gVS03JS9zwEXg8x9qZM4Jk+qCI9NLlB/rwtz8P0iTILKy/2w/uYzfB/w6hWj
ywHQN7fdiM8m8pdoasZ8aUsdjcQiXefB3g/M8bLCWh1BoWSQuSTvFvZsraYFF2NF6zHBTbfWHAdT
mVgqP2rZJT+jpQZELIUgvQUIg6R0XF1T2GE1yAll+4LPF1wDRY4QmPxuTJ8dfWkbCZfiERz9YLmX
MhJ/qSXphrK8adMmYJW3EQWYTjsXgSzLtejqhVbQt+1DMTldvYW4m34VS/3JlNpLZc5SipLNlvuT
m07eviYV2084qSdcP9yNpVIFhQLge0TNSpba8ufcu8Dxypzk0NxV4zI44h+SLpskoWKjSW4B743M
CGhhYrf41u1iUwYH8Iwc8o84D4f7oeOc18SzdR9lAu52GzhxhiPJn0ijjlTH2KGQG82g6mKVuwMa
sh0wyvekOYSMmN+qZ4qU100/0UczZvhM12GJHxZ3OzHgvgqCJzZfpLoUkHzs14IVFmVC3TpJsPiq
KzzfniBw9yNdOnG4IwZehVo7JW7eQGrDcPEjSgfmobiDtGhrkJawvGBp2fHfCneqzExurVI039py
nr4P1VTdTFNoUq0AGwAH5bgU96SoWOGq7jrrCzMg+oqycOn58cnpFYc0tmh7sRhH0AhU+S1bqslp
cq+ay/lVLvVBfjJm+9LtfRR+d7Cv9SJoL0cVB18Tv7N7LDQuaw8FMN/KfGif+zSWvWekqv5JP5D2
UFgpz79VyJJgsIYd1qx70oppM13ovHc7Ehi8iODS8LxWhgmJwS7K6MZt3eybhpsEVd/Q5gfYsfw1
4VtzkjlMwe3U4rYkOO+7D2JwWDgmUiKLea5rIJ2R0XzyO5pW2K33kvUoKm5ntscQc9gC3wcydHc+
8xP+ytgKSAWY7fiFEWRpr8d+wEgVBAbbCJxdaQJ2ggNIHz2nNeMEKC5hvLSb9BY57joBijHouDZX
nT51p6IVTLJZ02yG4/j/8BtMusTgOYQ+sG7alEaiK+ADV05Yjldz6KTPvR2396nrNGS0F0sQCZ+d
DMfqSwr3+wESpH+ELZh9ZtMCRCZyLGYUYVljDYqa8Epnins/2o7cUaeFv70fq3rcljM9CJuoyPxN
07HlJp2BHwZtU5shDbZ69aSGjr/cFGRcGPNvOdi0gPxJiqyoBaMkQZ/S8DbuEAax9rTPYag1Lz24
5xtV9do2sasKlh/vbCSW+CavREOgxonQDeeMmRmzOcjqMDauEAYmCrvCxHJXQksQvVG+Dr4xNIeS
7uMlJdLeTlJ30o01FuOrXTscjMN64fLp9txvjGEmnJSIEiRoOjXpd4HliqOzGgTwxAQ3dTzi6efh
wX6HGxzT1UbTW+dkzmF1IjSBKTb1c9Ln2fiWD6IzY5+rxP8SUP+wG4j7sZIgNT5YmjmDI1G8Z1dA
0vQDU8juigMdWZ6p0pCwHMp3ojUrqbouKyHlvtLDn5Uz67dOhFqJo7fvbxFB50NLuujrUIrye0KC
/weCSHTNKSF9dEXd75E3kr1TRdV6HIm+BWXWXGvarHB9lu2u9ytacPzGuTT8lshwEaS7MC6TayPp
pi12ufm6VqXczQXwmXrid9Ylg0sim9zJWJK15RRi9JsKj8VOMci7iDFbhzxx7Osqkdj3/QKjxCA7
4tYR8BnLQt8jY5R7s2jDGrN8wAoizewmLhWcfUTw8d5wo/Z57lje7MCvbo2+i0+aK/q7hqQXPJAp
dbx5GqgOAeQzrdmJikOQZpwXyjmmDUuv7GDvOh01byqEU8HJ6hJTG+00shcnN3CMncWbfUMkud4K
BE044bLSgUFJa6lxwN1FAU4zEUQKogcH5/8qCaxiH88QNsRcYfGliOCyUbIAJjpkR8Jp5U7Vvew2
ZuOIjSWtdD+mLD6YrNvnlCHxFZmR/NBzxGE55Om4cA1y6LXTmjdERSIPNI6+dpnUfEawn8h7pMa1
xNW1i32z/9pxp69Fp5H7kbnejV6zhHAwrrRX0mnL/RQh8UlnGpG2xrwd1mzLEfytunjSdJSDnFzZ
jc1hCGTDGB4Lmqpuu7bMEaNxIsPKFTX2cN+Qu46tqbseBrweMJd6/ALV0D4Mgz4dS54+smFDr9bO
3KkrOYLabcvB38d+P2xiv0HZBL9RrSyUh8fUBbUEPWJEdyUsiZUj+Z7UTU74O3We0yTgd2F078vp
rsV8gNsW9eur0RVTvrWjee7X4BUgbPPrnV32cQ4vlXpL0taNPRA9KR1wIyJ34bhEGB5C6i6eGh6e
dtWnxaCzsqTOaSaScEjqEbq0Ufgjzgp8x8dSi8PTQI8vO1UlLi27pX5BixihrZQW64qFXY2GV8ko
/TE2kyKQkQn2+3pGMwhvfxPqWzJziG0kLjV0d2AHR6LL1b1p1ONXRu2w+BoY6uRb88TBkVyDHsU/
jtSeV4WV7buoFdea9IMv0pjQXx3D/R7wLuLbTjV1ZTGTx0WmTeE1ppp6D8IAV4hDeeJlnQNyR8qi
Q6w3tGhD00dEkK0GCuixmTUfyimpfw6tET5bfkBVSkb8zFZ+CofULqZv9Vigs9aq8e8N0WjbMmWw
FOXDbSUi0//If3TWhmkbDigjwgS2snWJ0eqsDZPWjgzzeghu5UXt6oOxKbf5dbiNvH4Tw+talV7u
xb9scL+54N6PIwXGrd/9QWcXXexY7/xB0HWwdxMwXZHCW4+HdB2uNQ+N+2huyp1995+nkuKjj7iU
p767ms3WrEaCxB5xT4kLH5HKyRN9eb8+Igvc+uOPaJ05yv5yX8+Guk0i5qhWfETGOXDpDsFFthF7
1zTX8WHerosra2t75sUwd55/y7xrP5yEkXv5wT52V9beyrjx/G9ra65Lvg8HG5rvZ2s00x3QF0CM
2q5bC4/z8FrTP8t1cYhX8+OjcVnCtsQ7uQrW3S+N4d9/bR/dyGXM/O5Gzs5AroxW0VXyNGxwq62J
1Fz8elYQnAB7rlMv/ehZ+YtB7vdnxTkbKTMKZQ9hciPBcXjzZbqO1/W+uAz35c66+eBJWXxpv42v
l2vx3uUMZFiWOK/RbWDZ6ug0fEBMB0/QctblPVZsjwqWfI1V3es+mJgbZ7P/X4/JP694/ukEPS6t
KPh07bpfk1XiQmxP1sNp3rd7f6+MYWWvAVDye4EQsao9ja+V5hRrF91/6EX86Ic58weSa/FFOvDx
44O9S2/cbXIc98uvCVk4Y8WQ78OVwPjgjjvLSvHukXKmGhhpxecPL+ctefd9P4vtfFHuq0uClPtg
23mgELJttHXWnHGHxqt3w4W/sTdvX/3f0s/+xzlzHWSjd0/44v39zZl7FxX/2NVf8u8//vG9+McV
ttof72Uy49ef/9Oka35SaLLIZIsR1TR0vqp/mnQtJRYJyeC/WBX+dOjyR5gI6tRUMnDB4L00RP+p
kdmfMPXyVlzULV1i1DT+jkZ2VnBNTkzAKzcEE3QuZaqzVSAPLVwko/05DC7sFNi0mgGMap7vRmvh
Pr27SR+rZVwLNVDxqSzDtJR93tmdajFHwcb+TBmgZ4bm7WTuKt3Z0nTD4BYuR4PG7Kjxo9V1edR/
W3wMWzmGbgm8yJih37S1d78KGnh0ZfTZT2gjTP1vGmJNK3SMbdOynhMG+GDpMRcV9fyCjN0l7gzy
LBKn7u+/e1PG0cvWISg05LF0pHbu/UabS+xZ/eJHM4d+vk4iAgewaOAFgc9o92ldaPVKmJZZs2vC
32bOufXZkk51yhtGnfukb+dNIEINBmfssJOenfFZyzV8KYuFrk8m51FZcQIYYrHYZZzQn5s33x31
GHjw2BuODW0PmtutbG1q4vVYKxB3/Zt9r6r1Xqwdmkct4tdJT50ovQEGiXqMfzH1XjSQLpZARv59
dyBjZr+UNAKAayR6sp78WmzmX57CEnuhuRgNNQbDr92o0+ywzEJxEA3qSeiBb/BFlAEg8kmGt01l
t/YK/EJOnnnShxU9186h0VBfSBMtvseeH+Sa8lT9wnTZQteLQXJ+80rOb75J6CB4KNmgUlPG/po9
JWe38NS2tZjYjhdkofwysffJ0D0VQQjVZDSYsWmc+680Y7FtGgqCxsppHYU614f6Y+1Cuqpc5otb
P1+ozrNm9gybA7WusECfCl3V/MLktGY0WpW/hFOi3Yoss79hC22Mg2bq0RUF7YufU28BlC664VUP
kCVazcPEq88I5qvIIuFV5dR6RtZ8mYB/IMVel/mD7frtQ9UUI4neuI/xBpJTA5vBUG2Fh8T0zDrp
T/FsyqvRJjG3okAEPJgCULGp6ml6QPo2vnXKiG5FIMd1X1j1k0HV+K6vyvme6wJhM/zMbCjGTEb4
Coil7P3nCD6VKTkh3QnJ0d4WQw6tTUultcNkTCNEHU0V7d0jt7JVSPzQ8RjyXWhtUD41Vi3paIDZ
DUGq9vvnOG6SH/MYx/qKGluqdhnPNKcw7uRPd8aZtCmoyLp0ouqbKfPqWYYy3km4aydaiJkUF6jW
F5buPCVUMxbUK1gk3RgIHcJgBGyD6xx+O3k7ws79KeB3yr+qaiRNeHvxQ0YxilwHSH2ncGzHq35g
XlVHiGKkrFBaNpUVWT/KmBJUExYQYy1HQTkmVZu4+oQJiLYH/gwIlNmOWpDFU+7LesMJMspvI5CY
TP/ntN0J0YffhpzADEvaTIYti33ny4jeetNOTvmZwRWj4CbAXrWvVWpdtbGW3bhyNB54BEo2k2YV
viR1V9/EljE824OJ87vT2vwhKS15P/dNASF90C9xIVD0OgbtdHRLNTfrcQZ348k5tw8ZOvIrPrcZ
kPFi3yWYx7PpOQZdhOtRG+sddJ8y9+ZRFey96Gfx+VcYZq4pOilOMaOnPSDW7ELXaVKaw2Y8WYMD
lF6T5bDBmZN+Kf2lhKdOZno7itZ9DiIFNL3zC92rxehzyAjhxnZl2Nxg8cDXlubBrs5jZiOBMDjF
xvJCahR7Gqk9LwA+s/lMOG6ZkAv/JdWm4dgzltw3gcbjkzWYiGQASCzhaNVDdyuDI1D/iRTS4mic
tULsyyCdv2tB4XrDkNcvo10Xj4G5NFUBWIaZsHgk3Te7JG8Hi3qQYbyiV6PlPMmc8Kp8M1niX9N2
svXh2tKcyEQQN2a3+DKpp7If8sJeAsei8Ne8P9koLV7OwnaqvbP4Oyv00stw8Xya+bwoGPhADYa/
9wVf80XSxd1Vi/i60qxW+1YNgoRErmHdhfWVgsKKbiplaGvfrNJ7xfr8rZ616q5YLKmMs2YISg7Y
44kgLSNx+V0u/tWB8OU1CjXjibhQ5n3QJiGIfzyvFsyVQ50O05HPbHxv3dDc2BIjm9cujtn4zTw7
UIyzy+YGkntQ14wM5sVpGy6e29Txq23C3OBZLI7cYPHmyjIJ7jOyApQstSVGVE0qjLzF4uk1Bgt3
b7Jk5bmAeWB3gWkbsXlaZYsnuHlzB/tVf6wWxzBmE3efvdmIWa2wFPuLu1gxKfdiTXYIkmWO+xiZ
d4s1n+Ly2neX9smmdJ+YzjNtsEGGwF9PmsXRHKtp2k3YYjCIYX5WMfpcAxF18MzI7dj3m93SKDZO
3bFb7NNmPYXQE2jFxBGKvXpME5zWkCByemzfHNi9ZU4/EWL8l5mQ2Ml682o78wzKVV8s3I079Af4
2Zhd4zF7Jl6Az7s2Wci8dsxBVWDKjdx1RNEpxKLFIo5/Gbd4uRjHrd7vGGYwhlq3rVVbO/ieuMyB
fvWcv4YGH2CoKUmA/M2V7iwG9f+8+/rLIdPEjWXzH/hxNpLwsmt5tw3qwzhDbFc/od3C73dX1vg5
zh3v72/3/9+0y7FEuGye/71d7vSlXU4FRdMUy6ngvkt/OxP8+uN/nAmsxedGO63L5nAx1S1fxh9n
Akt9wqPKWcEQtqkrknj/PBYIZ/lnkm0sfi5HKIfv+M9jgSE/MWuynGWry1mDo+/fORaY1tnjIi0u
bVu2qzgccD5xz+YsvmlE8IAFVVHL8v9QcjoIjshXkbxtbRktNOUxsoJno3HqFjypHVrHlAWKXz2p
Srs5Mq/ssmMGxzF9lVrJe5NJMpLdRiVmo93ogGnCrxPqrvxiWL1hfe6IObicwIE9DVs8C7pB23Mc
tOJGJqSblp7QrBo/Fw70io0sfNGTUrAaa5OQ7yFNEuLZwuXqDNkG/4RT3HSZ3w27KWhEttGtHiBp
yFi181gEMOjj/q/diyS1B/dB8UMal2ybCX3RTQ01UHerEHQrZclI/qw4YG5XvV70/kVm8x29ir7U
QloNWhLAqKtluokzUwVHFDYNdbySgQNnK2w+B5Upodi3vnwc6H/styodeJEO0+AWl2VOi7RbxlZ6
E7GlG2+cXiKeIVsyaNczu+m8Mcu7Y8K2ni1/xZgdzrtZ2/VIErcFzEUsbyRsnkkApHTjBnIfGamZ
PhUqKtyLsRANJQiuYURPtphmOrmSsHU3eko99U3cYH9rkHgSfqxG9ozdByzLFD06UTNseDnXFQwv
Qdx4yLupvZV52sujGkFAE3AJks4zYDza+0yl6XwNDqNkBico1NgNuHv1Y4Wxd2m+KIdiK3OSKZ7M
4Ehj2a86Xtp9RUwalAwloMns1O5xUMr0pI9VJNErYnV6zA+TzBYNpTIJexvLCJltL3Gqad4HwLrJ
VEdFzdki4N3Xr21+1ebVEIouxU6TSH2n524IDd8mvkzH3Kz0uykl0HfVxZlGtQy9i/dTQUr8UHZ5
3D6aGgV0W4Qpsi5S1tz5AdgrOF72WtMhl03jfp360R083dZwGkHQB1IrDVsjYkDhrLO22LD2hwp9
GZ5R5I7+deDgPDxm5OBaT5C0p8dYNUlNt1+hkerx2TaukqrKjA2enfAUpBLEuRPzPsnzPKOGVQZa
+6K3TXRtkPHD6AWv7FuYNmBsperLnzEcl5rWg8zM1o07WtUuFJWD41WL4dDqWdk6NLJzxFkZQxbi
pipqOZ8MNnDppsMTMYH7hnSxKfx0kexnng9o3gM2pCFHTR0jx0nWQTtb6pDCKVny35AFKRrM6pu+
UgU1R6U2zT8qydd1X86uGi7aTrnlEgL3xys8kiCaqzQrUs8sx0jbRlnd39FlPUAOhYqG7u+4WoCV
tTXrnVZHY8hBg3o/D/ERoKCqY50R4TxA3aywpGY3g1a1kKP0iBLZIIvdrzW0DJ4Vs6Vn+CmI6P1h
XovBxdQ04ha6j3mpWZ5Xlc7DvLeTKBXuujIGvW9Xumnn/YWKW6L37AYCGI9Kg7xWE+Nk59kFoO8K
4PN+89QubKgGe3se/xjG2MIIJcewo98MSh6xDOylniSQB4OvmGudOVKfkg5DhyLTRxgb0pBQBasU
1XSUZSDcODsgr/D1TSOurBtMRE6zmYKOdH02WFWza/PQDC/LOYfK2GWhW69zIx23vWgHgLZBhFak
KH8veFAhrq8Mex4MDABWR5cXrLxgbYo2KGjW0FLjLrcq92dWG4Ozx7bYQ+nSAtrUDCydDb6+KoEZ
UKadQzSlHXx2VzoGPx2HpPBkk9iPow/Begfv1G43oUih2afWoDV7wzR8tUnAGFHW4tQCW+UEQwbH
k6SXox4pljeTCNCEK5KYAJiu09xgo+c/9N1g349RNj/0thHEO6tI8mIf0Mrr31th+920J5rOho72
3Ta0cDnmMSfalSGKjKhmO3Y0y+AyYPXvUifbIAe3gD59Uib7uU5z7cKWeYxBzHDmCmGTdYIOghY+
n/D14dGEUY4CVY4gSiqpdwMdaS7dDJVqmx6jKtG6mwY/tbgoQTp2TzgUq+qQk/mSF7pWGwTQGrcG
lWSWQ3838BPat+HsR6Hn+7WToj/PU/5Q5G0AJVbhGqZoum2mDau5rD3CloPJb/Ocx49hneXtY0Vo
FBIbdGTqTiPRDVdh01GjlbYsE0SSCUdetq05PovR4ejYtA6llo4zdQ85PqNgk6hkNI6Jo2bDGzHf
+fu8tCfdgx5ViI1D5w9BwOMwcvpAD555sLIkw303psXkbpVPB59HfiditwyHjcMm46fwpOcVZ+eh
Lot+U/cufHHp61RiJ4iU+F2mQd4IHx4KAxCBrlmNuZPs/v+2sp1+USAYTv6nbeXNjzr/kn0F9vfb
dtJ6+2N/bCcN9xMJDDZpAB9MwxbLtP/PJIb4xKzVNB2p0ySMzfL/7CbZggreh4ufkn0e1DOHOeWf
u0n3k1RkM1w8Z9JUrk124u9gIJYp8rsRLEkMfjBQtfylAkqFXASSd2cPN5lRg0PnRfPtzJtnHTiT
qJlljSCjVJICfdefsDITAiA5pfzNuxv2L+bOf6VQmDpxFDANCxfHYt/9++U7v4OxEpFi9oYNpOLQ
oyTogqOvJ7fNJcxJpsDp6UNV70xgY/77/qrSOLsq8+imZPfwQqfqnbm3D0hfW7k10F4+0n3f4h+/
3V9Lmuz52awD7yBtena2i/MaKkQobuPLbuOsAQFeBvvQi9eU5qyzk30THdhcXZsejdnbj+7umbgl
3bNrn323srabtu0cBnJ0Yeh19Ayz6PTBF7j8/O8+HxqIxUNIHEhXPKy4EX7/AkVnasQKxK1/Etts
X3l0ha2adXz3S4/98HYu38xfLofdFNFSKvSXs9upGV3o6lyu2qgd/rQv1h6IwlW3K07uHUriluYZ
LzuJHeFdr30cd9l1tg228ytg5t1/A2Vydod5bi2bUjN7ObUrlwf4908/zQOhjAQ4e/az+aJl2+42
3aobrI7Mt6NX62n+XFdAgD7QTc6UoberIpsrHTXL/SVPvf+dTYQUQBuxfyZdd41UwGQersA45Pep
mK/Zl/1a4/+tCv7XTwlHH4kIZciQLExnn5IUMAeInlAP0M1l54Q00Krw9YMnadFe3n+1oFr4VWHy
BBrGWOJBv9/LwvVFYNpcpV5vKV/R/FfqxnawPkdvWMeTcTfSG+yFG8TR5IMb+i8/4LtLLzrVu0Ww
byOaBvzlA7r9vNEZxeMgsp3tB5/wbNnhe+MRUcrmxMd6h2P798u0bM+MjqPniha0o6I+Zp+gtLs7
EM/p8SMgzV8dJ2dXW56idx8KK1blVC5XAzG1Hi/ZeCzXM3fhPgPs+X+F9ZHMRnR+LZUQlrmMLd5d
z8L8rkKH68WHaD/e08HuNdg1+rv/BtbnX97Jd9c6u5N9hpmbew1k4hBAPVjFW7VuNxMFw6t695Fs
+K8eTLrZWXAcKdCJz4TYxM6UVS0hvMjR/HWDfE8iuir3Lf/Z5V1cXnzwnJy9k9+eE5YVoaSDvdc2
zwY8ker02cVYuQIrfluM0ytjfZwnTnhZaDPmqpak3kwFg4j2bWh8tKL/dXVhhiUFGdBlVTfPtWAC
4iOl8C1w/A2++JVl3Qn/umLTv4W5shvoULNJJ1SrMDxRnumv5P6jGy4++hHOboA9Z0U8jvwIxq7B
Jjpf+dPG3Da7cP1t+FY9yOIaEYHqgHW0Vt4HN/9surbcfD6+hY6v7OV39WxvUJtlDTB6pOdrzaBl
fCy3xc7BEDI+Zc2adqEr2l7L3UdGlMVScL76vb+sdfaQ0e4GcsGlCWK57HhZuPqql+MXJJ+9XOtb
tNDnpUDgILfFId+UV9k2uZmfaOuMovXj/+buvJJjV84tPSIo4M0rgLIserNJviC2IeG9x5x6FD2x
/sCtc08Ruy5Lp+9Td4RCoZB0mJVAZiLzz7W+1WzOqXSkeU1frMb8HtOgjKbKBqP+82xW1TqDZMNl
MwXyZzAWs2Cts/Nn86d8oJK1Ls8N+nmN/arBxUaCyDlKLS0Ngq3cZb/azSxX61243f+JFOD04/67
e4vFqsOqZaoljxsDcuYIWXQD2v4yqfCvnhlP5x7kYqnKexW1aUe/RpZhcYUg0g3uO5vD7SZfi9/q
c8/xxNL46cUtln3ow1KC1nZeGgkbhXj2c3KKq24DA/1c105P078f4mKawpcSjcqna6wU780h3Brb
cI85bOdtJye5irblfXqfOd6Zduc/+8dI0RDGsAOcQXqLqRKX+CtTTMLYbIhg5nz7ABPip5AGyPez
imiLyiK7zbz5+kWeHDFHrS62Jy147iyi1mNTXQqIRZdrHA6joeGD7eLY/bqx2YX/ZR8XO5KauAyt
S+lj7yAOm9YANyQtWqurYTuPneS7srLeo628Hobv+U5ZJXfiGgAY5N5tfwhf2utyh6m7sJuzX0Pp
9E+DbU/NFnnIB6Hu6DufWNlYpR6Lc4SylFTRLdkUK99J11AzzuzLzra1mKbIKsKO6BCM5ISfbor1
rLxsIbWtuYZdm6uvH7p8cjwznv7q2WKqQtWQdDLucVGRme2o8TcJMm3+Uhc3VrXFZRlfWSXOPMA6
22RNFAtHHVSCoQ3oh3VkNWI+iTH5jC4JZ4j3vv51J8cfiYpUEWZ4w8ePP3rsOjaYIBe9Zyu8s9Tr
PHlN+oevWzg5r45aWExnRWBf59NCA6C38Nbc4Kwy8aFBdlRiDakev27tXH8W31kFr5IeD8KzYDar
tr0USeCKx/ev21ieFj++5X/3aLlzq2vPtzrNe2bw7OvN783v+d3oif2hxoHrrzfzMZeP3kyTJzrU
JuE5xnZmNDsii7lnI3cq2H/dm9Oz4aihxaJAWs9UwZB9IdQj+0Y5uNxoTUF0LoDTHuUUyUbcXFN8
lHPe2VRUJBBnE9qSutC7w5nfcvKz9l+/BfLc5/2BkVFf5SopgK+RXiUk0KyHLfF1SF8AeSLXPrtD
OnWeOXrM6kcp6egxh1aSSuAW5iWxX1FdJhpvC+79miPGxK7/3Hz7+q1yov7cQTOGMJkYdLAfELB0
0gqMllMr3zUCQr5+lur83v74oB09y+XEq5oWQhJNNa65MQgNa3aK+dNMyXciHMq4M6B2gREkr8mO
V0ASnHFdXCXbTr4UuILZUrgjeQTZyHg/dD+Id2aH2um2odtkEY3yjTS42nv4LNSUKW66W1VlA/cf
SOVPfheOerGY0FHrNaOMZIoRkdykK2/XrsnvtLM9IO4zO4DTB4S/21pCV2KzJNkGXzQ7D2hHvXin
Ps1PhnCrQ6O+UN9PdZWbGAwClXO+q/NW9I/3RRGWS30Ou4a4mIekLgqEulrPxaTZ5BGKpPV+PSL+
pLzOh5CjFubZdzTWDeIVS6yLz+K+vspvw1XPpvh9fpqV02/zdbZpxzOfl9PT66jJudNHTQZJVAp9
gt7rQPGFyeWvrCvrVV437Bzzb1/37+Taf9TWYvHIBaPOhcx7DpD++95WvW7L7dctzDLsL9/R4lsu
jISWo6l5jg7qPnCSNVNiR+yjW3+cK8i6vCAl8mG69N1z29NzT3JZEq1Jruu4n/+9d9OF+7+Wxjp1
LGV//vvzsdZ+MR5BM316dZUVjbU/NwhN5inxf8ARuKhJ/V3zDp3B4b7bb7VDMP4n58Qzr9JaPOex
5/Y5HGi74txaWBhXlcpW3NlEwSqVfpOU2ziyE3CHm7MVrjPzcBYBHQ/ZcNKDJJ1oez4zC+rTfFRn
fwjk1FXemztF57NwttGTu6S/x+5SfcO1ndGQKzN3GBe4CuhFsRNUq+Z38L4uX1w7uSuSnS485vKw
qa/Pn7tOfpkQ6YsqTgQLzNfnbmsa93jwGJ8zKXcHI3eqxiN3i2BtOKlfz6JzLS3OPHiGPX00jGeU
71sTtrJIFksfkO2tnFnQzzW0WFEzq+2nzjefTQKp5XArYjUQ9TsFuMvXHTo9Wv9+dIt1lcwcCf6F
9RyX77p6k2kPZnz7dQsfAO4/J+N/NbEslkdJScR8UPzeGM1VjHadXbFknzUSnf4I/j0OlusMUQhE
5pgksHXr/Crjk8sNjOUYW283E9zBFJNx4Arv6nmq+vw6vurjYsERyxI+sUDL0a79Pu/D5oOQ9j7b
4Xz3XHH+9PLGfQcWNZTUYHcW4722SJsM4Iax75Od2mlVW/g4ehFNTQ0wvvdWZzcYJwfK320qi82M
4JeyKOe8xWHtbV7H6mm+i9BdeMjT/C91PdvS/m+2nPKsD+SaBW69vlhLq8ZsQqMEVQG5uPxmAvd2
sXVrezYc6gpdebT6eqyeWj+5ctUULkRxRs23zMfrZz/lWVVPsI7R/yMj9qCp/88aWCzQRM1GUSV7
z9gnyPR7EbDRfN3A/AeWA/HvHsDe/9yDqZeAbVhwT5LoMJnSqheukVtH4u1IsMnXTZ08fR23tdil
a3qkKh4KEltBczmAoE8f4Nc5YdfeE5FxgSr/Rs8QGSlPGuabM43j+Fp2lVo89FRux8iAMHCrfe5q
1iZ5UTUSTvJI1uJ1B8FPdmR/hL6DO7v4kZGf8jNHU4fiBlTcd7kuCVKfar14GSq0zUYH7anl37kK
9nNTd6vMKzLiTvX6SVVa/WEs20FaNR5J5yAAp/hWIHrOcAMALhdNrXVkDM43oK7u6SjMI3nQHQzj
oC4SSWnYeRetql6UYRH9KtGr1U6gGf1DUGbDRo8mWXZAmQm5TQw2m76CK4atn/gkPedJpz+TaKK9
T3nfZqu0qNLtKA0iflvPDwhvN/omJ+pGCR4ncnoeRiJRHkKrB4GVRFhJbA2lKtv8qOwvNV9VrlqO
B76bKUb0fYIelJKIIsmEoIh1di0K7fCkgIPLLxHSANRo4NYmNuQhuESyOBykRPc3QiqTNKoOmik4
QTJ0t6bu44oidk71XAIhRWUbmUR42eTZkVwqQQW7HsGcRHYTw1x3IaGM5qof5Opmirr6GXMh6O+Z
/bbLC228j7R8TiMyyuyqF3tC4aOiFX8ppBiITtuQ0mqHhRSXK7Wz/CcfXf+d74O/cLtaES4mn9tY
BBpjukMLJu1xYfQPRTBWm5D4Z8+pQRzdBUUbXmtQwq2bRlNHYt3StnjyNKN9I+EbvIA2qj/AXFTs
wUdGLUjz6DaAG4uWt4oZHLmovwv4Wjh1tp5WXddxIaCE7ZPLWEBilAVwxcA1FuhNY2HQtpOekUWs
4U+C7m8gqIdHDkUoUXJXFwYQ54KOKwhDb3iTRPgNbDVO1e8atFw7MxlmpiCYbg0K5wUP3rvXCdpF
ZjWZ2yihAB9CLZQ3vU7Fn3VBkGyulNZGIYiWJSXidKsE5n031jDt1FDHk2AoNWxwT50u/HzUL5IU
buaqyOps304AFu2aG14iJJLiWRj0aK9DQEnnTNcucwZ/kG6N2kgv+lLTGDWqlD1iMJ/uZxWw7pAi
aL6Igd/z+nJ9y+Vds436gag1RQs5gGe9MMdwDOGtnqbTQWsM6YYZheIsjnRW9iqw7tvUr0glix8a
cnPXaVeW6PoauRNWmIIa1IdWn7xUU65eGUEZPnf6qOzhYhnXIJnhWER+25KbN4zOyJqO0FfJt0qh
WgQx+EJPMFJRXAmS2l0aYs81kq6O0nrUyKoIJiWEddfx9bICA9+hIjbkaxfctwyavq5lYAx2YcLy
awFThLaZivGmNZLyxddF8PChElv3SifW91bVj+6odt2lQGjWodVQoDlWmRWPRlnqAIGmoX/zO8m8
lDttEu0xMwfAJSrmLea+VV35KZeKtdonh6rWR9czkpiYexw+sCVr8ONJzIe9MNIN8un4ZigC76VP
DXUdm4Ox6SO0fmnv1XtpGtGPJvKwrSuB2FE1LtAgImhC4hoGGfnSuQbomzASt9Vi7D5KkwLzBii5
NWtR2Vlg4LAtScnLoGVhAY9sEF/8OMR+LjQRUJZSe4tRUD4EVobXUAjSDopllHIHJptp8VAYJkh4
Qxp/RMyEp6nOg1+KNzUuzOsefEc5KC8jZQSQYHFUXw7+RFB8DdofZAy5gXKHHcsi+3RnEtv5aIWi
vAmaEtJbIhVSya8tUfYHvrIyxUoz3RabWuYGFAd+FOY6YtV6LAbfbrr6LY3li6qpylVr1L9qYpMV
z2LIC5e6EDu6GJHamzslYC+lq64i2XQtvX+cxuQq7dYlMhLL5+QU5GwzAGAaM/yIACCCvvRAeSc6
FEuQiWoYxKCDeXNV66x1pZDzMJr6Xotfe7/cK4QnAt9eJb71JiScPhlIkvFLUIyKaaMwDdtDIs0Y
fCSL0hPoGRRmoS0GqKKk2bGG+j0z90HZX1tZsZpUrrnbxMkn85bhe0h85Rs+pz1ClV0TNCT6GQe+
eZvGJ7ZMDG4LQi8N3HNtApgh8G8K7UoijUYwg7VqvqqhcJkWc/rMVUWWfTAEa7+IrhOlf6i9byLx
iZgpXqX+G1BcB42KmwovqIKdkfrEGL5B+Ua1XfCHn7R+dGQxdYLiJZGl73oar0PA6p581egQji66
dKeTfUD4CFgb347Knwn8HnWIntq81VfEgBMgRpyMr6s/WI42uhWs8hLOoUVwQdLYUIvfi7iw00aL
XFnxOsfDb+UQnnlXgcp1DTOVVvjXfqHPD9apQZW+qrZTTayN4BNz47nV9GOqhm0SzEBxlciBmwZi
N9KdJoMIbLUrX/Z+RR2+LYrIB2sSfppNcRXK0RNFhHBlieoKjQcu4J40DtTRqvBaQxJkLYaNZcbi
zQDsyZX0vsLmweVUBL9MLIzbiqObFFbOUHNXnIgrgEOHVMzvPWIgtUHa9Vl+q4UPuLk2phWRb5ze
FYFK4Di8/tq/aDMYVlENJJ/8Ex2TNlthwm79FfLXTRjIT1qpHsbeXPM1LXhM2R7vvGvI2Y64v42X
jbtCIEJyAGRcTOoN9UFbqaQ1lL513o/X0tji1GbsILJ18lp6q8Ngg2Vgh0fkXarSW1Grd1EpCzwV
ZdsqwA1LYrK3hFWWV4mf/RojUgxJhXeh6Gl7mKf37P12BYxiV0jL+nkaJ2ml9sErH+zeTnql+G7U
4k1YWzc+Moa4ztZahHq9LMRhBU0LwCmnC3aTptBqbhFksJGsStoMBobqafLUp94ILvSwukCmTwAv
5LgcoK8sTW4oFvVaihrVjuTRRCCO1XXEh7LNBil0QPW9VWFIPVTmO5cZClU2URHcqoPKM2mQK7Uy
oK9+oVwISR7zCeFEn5Wl+eiFtbrWUGddk2kKmlSmjkqAhINw2LKFvk63cK/CfT7iwMmzEKvkhK09
1TQ+IbrhEFeNGVD19kav9LZRBmQ+SIkzJM2PtIUwVFgHwFDzxoUVShWE0u66gpereSrL8KjdDAjE
Sb4zf4lFbx1MvAAHdU6JNuueIL0cstsPMbWADSlCwNbEnJK9GIF/8upiJY4TaXgorw9KHRU/lTkS
yRRJ+FXmmCTvIzHJD8jecPJCNG4bRUxugoFwpXqOWQJNJmyCIG83dQqc3DG9dFrDr+s25kBIUyQV
FD5Uhj9gyK75UVVWUm8GbB+rcIgzIo6aZDdI+EPhWeNYH7Vp2+WS/mOE47SBMkJSNBSrQ/KRH+XX
lXhLmU5lGxKNxCRZcAUeYwyjVMty60C8Bf9GLMBG9Pnv6lb0eN5ygNe8y8vWLVo52eVKjUaoHzz5
pdcK/qOfFdlebIm9IqzexI9KFFbFdmqbpLK+ztXWslFOKfYgisGLMsdoWWIppheBUUvbdo7ZEkmV
AoNYGdVjLPblS/ARy6V/RHRJclBt/VLhk0LYzI9mrGrTbiRJ2kP5Njdt53HfnGVjsUa77N8OYTNt
AaQmq4EXRjq1NpmgONPmrpvjw9iBS9t0jhQzPtLFSFfzCQhPp/G3NZSwnzmRrJ+zyTpySYi+nhPL
gjm7TJ5TzDwQwWDGxWl4KApR/9U0ExKhWGaSSZ7V7AgPsohjzWCPt7kvPeWioL8RaUkOAWfhOZNA
Ef03+BPqZWsK8WEKCS8IqD7c9yWP2E7LdNoIsO8usqJTDj7gt6ewq8ubek5CENndfpcxUT3pc05C
HSfVj6SC7G3XUBJGaBEduQpzwkJrCdUO7LDBbmAOYLDYzRm2MucyNGHUvmSwk18YXVzzE6qwlUtP
3KhRAaW8wSmfcqHWkGVP5O5tPOc/1HMShClI+SWn95Idc8n/U6yb6TLrjQsKg8RGSGSD9AXBEoqJ
hcHuP/Im9I/sCbCJ0rrGyZ7DXxDNgK9MF5gun2hfuAYzprhBmyePcV+aL8VHsgWgNeTgUxSwHyP4
AiFmdGfVRX0g73x4TIJcu+g+wjJSaQ7O0OYMjQ4D074ZyNWoAlABGy9XxB+UF+SL4SOHg8SYeZma
4zn4ApLUUZVt+BzO8R1Ro5QcYVSi26Hdtb9KA4KEEI+9vwpbv70bBw6aW9R/mlMQNUHkCEEhpOhK
XLriXQPLrtR7lqHsthRk2kuan/zZ7NWbQ0fM2s+++8TRuziijNAZOKQ4DSU7NhmFfgBgCGetFWNC
THBVdY9CS7IJxnJhj/yPr8icexLBX4DTI5FGBOFe39Y5ISekgAy5xkmo03+YjS9AgzfNHUBDTbGb
IJbduogzV9Vz8yA2ubqPB52rvVaHX7pK5S657eKhWnNvEN+W+ehd92Pl/6z6CooBXvRvwhz0EhEO
g5+L8Jd+joHR5kAYvSJsOWtlfkEkthYCmNniIgDi3KfCGL3FeaytYZK3jyFm6C1Bbv6lEgNZTuc0
mmGYamLG54iaZE6rKYkqsbF4WhcaXCQ7+Ei1ESZuHom7658bDhb3lVR6B1Cq1JrHSpWfOZGmmzzV
sxs97wo2abLJabkB8wik45BqUnChyXr83TTymSpB6KvZ5/26x0N2J+SJuK35lIXcUcyaW5pdBWFf
v3dTWf9qi/KlDk1xk6VC/Shqg3yPBU6AJS6EUsCmVmY70xVpMzmWOs51jbaV2VsGOrmulTUCsMh6
soBKwfB/ioSqrjtLzSn5Ev3tyoORGraQKJA0vcgSfvgkFJJIPxSihKKnTu5qeVQfaw0qaBImU+NA
mQXX7EtZtieZQbhABBteiMQxDm6uZnOgrJrMCYNdSWhsngTYTzPN17+Rvgi4NeO2wtpI8uipF4Ef
V/46Jnlo3Bl1El37utn9lFXi552ploMHox7BRuLxyUCikbJCfiKq94fI9CAAGo2Qt5eWoJT3Q5KY
7xqf+5shGnriiP12ss1uMOV90HcFaRJeRKyBEmiY+lOeg+WQ72bsDd8TnlLRDP3VKHhEKGSNWZmc
9IlF2OPTC/E9euJYHsgrYBPPWA0vMB9ikjO4bL0e/QbNPYbTndCZ08wKnlq2kEZ90VaRfFePHUuG
SYbFdbLdRqpMtbZlpwdaAqerbWG9u2FPOd5oM6C+0UbzFdyZviccO3rMZ5p9FrLTymfCfeOrWDSU
Dh4l7uNH9k/q2g8A4xOKl0gO1FoC/zI+/mU4aFcTxBuJrKYCqD4BOi07+K5kGaw1SPeaoUS3laEU
mtMOUcEOTdZylxO4+jpUsbC1fL3bkf9gfMs/yP7Y0DgQyn7+TCZhtU9lohNsNuvGVYhM+FWX2vg1
bcP4goArz07lGVEhqcRekSQvWU4E+YWPWE0piL9SpXdyFpVbcBwsn5gq1oU6FntisupHGhc3UAnh
XseB1lzqStltErKqkcITi4UtJ1KYIlFlhBddyMjMBoIRG1+buOqf8B8waEI285nsKy+T11gHhPw/
w16Ur4YRLCr4CuYaCZHAB0ViHjom89tH4jHk0datS+5j8YZx2JYgkwLCLYkFlEaZTZZiXuUxyqfa
9Jud2nfedQTC8lVljfyVty1/kYwu67bhcPyaRW22x1bfvBVkWPzMW7WnumXVo9PmQRn8s/tqU0Ib
rZAmqYNxEimKLj08EhFLHXnQvyUAXnjJc4r3wqpacWVNANT5S4/PBdg/GlyKiVRyyPFqfTRI6hhA
xU23ZVO3ivLVeZXdwjf0Z2uLqze5Uw3Ns7Lfd5vwTAKT28yoXyUP7FdtdlYrb0uKuWM9ZVNySfkK
Kfo/vWL681csis5T2g4KOsf5V8DqwyY133uiECDkC71PiTBZLDpbnu5/233+TUL8R4i6/z+ZFQrC
el7pf8+suH+D4lu8HTsL//3P/AWv0/+lWCr6dA0PkgS3jdudv+F18oyioBICIALHDhc7f/HrrH+h
Dp7dgx/Wwd+2w7+shZL0L8yLGuY4MHairCvGP7EWyp8nDJd1aHPNOeYaHb2CUWxxYVLAMo9TrSts
cd9PDnAHJ71L3JwUwRUMebt3NQcUbIZ2lOr92kQeXX47emQ3vy+CPlFX56vw4/shSZtdYhIh13MW
t24uZhFkqNqMzZaa6Y76/XyHp2Gst6XL8KzsY6kLWDY1X7Yd6Wew9ZemmoLABh14A+FtTZkWDjvf
NSs3HkAWXZCNMZy7F5on4KKDlkG4IcZNCdnq0irCRgLez9zBWSfMhcxqjC7Y0q4UJ3XT2BmMM1eG
+L2+bvFDzHbUTzUDI5HUM7aaRLuHhgPFeqrF3JUL7NPdCIt59KtwkxmN6ER9FtxYQh2/mNTFHfDR
QLnTAkNz0ww7YQyLi1IY08gWppQYmDofTXJ3ZUXYjZWhwmYToLEB74niuykZgewBvyiFA5iHUl+Z
2VSXyARSINHVCKU5MruYeAGru7JSSWAf37bdG8HcMx+kb5t7OS6x6PncIki3qA266iWtJsnqCPwN
sRlg0gf9JEphNl5nSRpXpFqI5V0KvM7cGwTaPfhjPwSoS2IYFm2bXVbESN4OEfjrMbaEBz7I38yK
oh1oDW8dx6PWu2rQUHZqpDIibFZS7nVPmKsZQJwlR9NL42YY+h7XaylogPUDzUpdiYLnVT1o4zeB
Y94hge4S7TJpUn8WYFFSwigi9Y6rUPYuUtn/SmOt/EGdiwgIs245uslUAVZ+aTRXdZCWBsrB0r/I
uI0Q3SZpcyoOMpEBYpLnd6khtRUlTlX4ltZApZwRGUa5NQOe7T7ThYYI+C7lXA7/j/11K9Qd+SQd
2ndKpPJUXVLVbF6UjqO+M5V6MNrcFhJgU0Wjd6khzdlSVE+dUBIxaHUSY0FOiktoI2nlkrFsuvoQ
mA7OCw+U4JDcIK0ft6PMDpu0xc5FZJ5iLeBekKjrAssux2Z5shW2zFdtTZHR7ABbreSCaEsXBCK8
uBiAapooLxwL0g3beqJVMuj/hUOxJ+d0KXC0dypDRkMAfby6n/q09u9ypWXzJYNnthzVKAihMCs2
rZNsOqI4RFivqnofVqFPWHDYButASMZ7Q+yab6VnIEtI09pJiFBxSw8qYtMVNbv3IGgpA5RZupfj
oRV+UDHILq24FGcUmMYJpA2bq0AWqBmIVSffd9DsR4fATu+hLq3pTsk06xke//jAZtV8GVjMVhw+
CKNtU/MpFAQ8dugEfaeXevEhlXgSA9ioHbK38jBkonhlFnH5ZFnt+OprY/IrEj2sApnZXJHU7F2H
CUQwzgMS5UG2lvqaUMjo1uvG4CoFB/cd8k588KE6XPu1Pr1SsqpuuVqt3BBp3WUQQpcwhqoERjoE
M/i+AGSb4QiIY2PdaBNEtsIn56jQKLfjMZ8T0UH8GeSvbilhl5wduvxCNo2CoAiVjQ1ol7WW5zoj
KR2ccDLYN0ukyhAP0rqkjPzyY053oO3UlWhmgkO1BVgEoolbs2S/rTdltPEiudsaAhQNra/l75rX
kbnaB+mWBWPcUTD3d2R+VJw0fVwxhubPbKB4q3e5twWAiggiCUkIJ9BvvAhLkypJbpHkVylasDW0
atpZ8O+2Zlfl20CthhXXZMk+jOp0XaZht56iQnz6+hP2x3qLwUIBQ4tLn7q7yWf983fFG8q6hPNe
Em1drfWsvM5l814kWE3TNHfMsq0ayi/ZqF6F7YOfinap7UqxsSv/Rmcmqj0c/U6mLncvxReBFa2a
yrO19BDEd4lBtUmfiXHkwb2mvbiuKpYic+OJHKIMzakRtpJp7uQwSmPxPjSGjRgIK0u5bmrJbWrF
0YMbM+9IlzbdmSNvjbccqs5oPP60ouH0mXcj7FgkQ1SXMj+F73s/anzj6tXgRpx8NIjt+YbYLoyY
k2OqTrE5Z50/2+hi80JoimeGBo0O6+RB5wYaIx5Te4U/eBYVC2c1zbPY5vhLzns+6qW2VDl5aY5i
I+Y9KxP3YamwM4WnMegOSSOeOzrNgqmvmlpsVbIknJLCom+zblJ3sPaVK8NJDx9s9XspOrs3kpfb
lLlzjF9KMua85RRnudXRpqEcQLfqHlvB3hGue0oSIxR8Sv5OyrhGVUU8JQkZ3H+7LBGkZ22lEiLC
efXm3M6y58e/Y6F4mhl8hhz0ha3191zKP0Tao2yp719P2ZNj57iVhSpJrQmbH4WP3g5uKGjYtiAb
0c10stY+m17f1XYfbf6jk9L/azBvSVTn3eN/fwZa1cX//l9VCLzv/nvWfKKs/Puf/YuyYv5rPuZg
1zVUmCkg7f/rLKRK/zIxCpiirijcW1nz0PzrLAS0D8i2hcWaA9HM7eN/++ssJENnkbjdAo4PGIV/
1vonZ6F5Rh2NOw05/4xOADcGBBBz/GJECFDiWsiiAKCRApgROBViz44ezc3vP/bprLNQvP/RxmLF
QjvREvgzwZ56bFfiSgWl4kV2Zwc/LM8hE167ms9cihMhlXa1xoVndOYXLNaV5S9YCpMpcqkh515s
u076fRxcyS6d8K38SZZAs+aS1OVO+UyTi1UTJRxvzlANShWSSpzH4utomKGsdtW8e8em3DxIgS0+
5a9EgYO7ojbT3CYVpEA7O2sPWqwky4aXfm1o1nWDiqi2K7I41WtROSQQtb7u3bk2FqdXsssEcQDI
atf9o0RpHqG/06jnvq8nW5mdtAq6U66+5v/9aG0ujMH32z5HTZej3FGn6F3ojKtO5V7p6+4sBcsf
z4zSJ7NQBJUJ+uhzS72fmoJZ0pJ6OTp4Jqud6mjb+k24QiehUCx9Gh+wC10rN9rD102fGibHLS++
eInnw/knPMmuUx1at2D7HLQyvbLH9Bw+4Y/HaYI6JFQASI2CLW75qYuUPvTqBh3H/HEdQ0efk6HB
4sQYE0ZXBxoo2tobaOEzs285/a1Fu4tPW64CEUsr2vUihbuzLG13oTphyNB6U3cyVZ62vTjW154y
eZcIg7r114/4ZL816DBgFA0QqIuX63HJNHpc79rVdGNBm2sMAlmacwWdP17k3MujVhYvEoFVC5iZ
VoZ1+5QVduStI6T2u5kR010ZphO/oJsKVlJv+2faXq7hHw/4qOnFPIHiL5G8SdNq89TAOfbDfzwT
F51bvEJE4WgSJVoIx9aJlZZr2XqlmqH79Zs62ZEPmgn1Q/Cyizc1dKOWEuVJADiXpuAL7al7+bqF
pQWKuh+v6aiJxWvq0dRK6IuaD6/mvM+bfug3pdse8jVQw/TMwrIYelBdOQKoTLg5VN4yllcBbdrE
ou9LkQOZ227IxxBxMIOPPjPDzjSzvAAIraZJAOuiCSMeMXxXil+e8v3rBzfvA472Cb97QvS5bJFk
9ucK6UuCFhKCGzkJLu+aoj8GTu86jl9jJL9fN7WYSb+bmkFa7H9UU1vO1z5O5cTMeWgdPJc6eWrQ
cFuQ3wrl6uuGTj62o4YWY6Ej2Zgdloh5tg7d3jIudOCiQ6adWX/O9WcxPTN024VHFKOjT4PTUVNL
1SsrxjEpWquvO7SYP388ucU0LQV1mHSVlmKvvo3l9DYIqjND7VwTi/0ixZ22jAyaSBFgy9Fro515
KacGmirBoNI+nB8ftfujj75Z1Vybj+wnRognBiixxrgtBm6s41998w/JGfP0PG5L/vzZF9FXWGJG
Z8qK6JpMgsBqOmUtnXlmy/uGj/eiytyrKKwCiikvRoCkiPEg5UrkiBtSEjNtFQSu+I750003PhEz
7+ENzIwrLJH78EZ09QuCLM/RV06NQjZSTF5VAhMuLgZ7QNADOqIwcrKDsNXcetV/z/f+mwVAqD8I
r9OqcWD6b74ekH9YU+YnfNzqoud9hRAumPnF4z66mRkhlMOu892clHYuWu5cBxeDvy38oOsEtDOd
aa7yCPLQRM521juT936mV/O4WC6GQJl5lGQwQdFcbH9HgXR7lYwWR7rGFr/OL/1NszI283XR+fLL
qQlx3NhikPZkQ2gouUIn0Mk/JxOemrVdyQ8R6O2mOAs2mb+xi77Bf5vzBxWu3FgtPs8JIPOjlhPC
4qQ4/NfxRXk5Y12i772L9nUTnrWWzSPgq/YW3SN+ZPITCrrQsaGkVW/kjdudp52ZgtKJdetTt+Zu
Hy0rPhoKsyH3ce6WCYURZle8MV6Hd/HQObpd3P0HpKoTI/JTm4sp1xemoGgybY6bxs0eCBV/lQkG
DBx0PPPNIjvt3hkJUDszPE8+UjYbEmpwfE/GYo2WB08R8Dmg+HlvVzL3Nm65ERwUAabTrien3s0n
3rP24xOTAlgqqgeuaE0QsItTPtSyAXGYHDvepbw31tOW8Pb9756eJy2d7iIXiKqsQfqRF05jOTby
3PDG2GnkX2nH1h5ie5Io9tdP8tSgAaagkWsgU6IRF3MhmTQjKXKU/u2cGU+OyBie2Y+e+jTICg5H
boJndsLy5NkoLbKuRmf478NtesWrcvxVYxu3JLTv1YfBETbTZexau3xr3ABiPTMvTg1RVdRlEazv
zPNdTAtTziVRTjBipM2sHpeIIkoofeZ7tHVnmjr1ylS23nyDYNhR7/o8A/Wu7ywg1YljDf03rQCm
64vfQ0U908zJHsF8hRgM9hVS3udmwmIqpYjIbKcbsaxoT5lMDFG3t/y3r8fGH7VUPm2ypiNIENmp
KmAYPzeEo0ypYIPHjnKt7ic3cOpH4Y5I3Gve2GN/cc6Ce+rxHTe3mNRthp6gIy/cIXj2eUq9bSET
e4y34n/YrcXzM80oBMROO9EueAi30wXIJbRL8/Kfk/x4rjQnz39vuf5TJ4NWy24fquTc76OFGeXm
wP4JqX/h6hvhQgY3qtj6Rr1l4RrWg1veEbiBfAou+XfvvtkjkgjJC8dh7WSrj4L1uSdwagQd/6LF
i02RCk6DkqAE8VZq4Phb5cLcGa+eYMdwQ8ecSyVXWmW3/lo9WzVc1ErmnaJ83PbiLY8xx2xFo+38
3eIia9dfzhUa9aHCKLHKuX6xu5X3rKximJ+xk70au69f/6kVD3SMquiqIiPCXqwHdWVZiUxN2DHq
cDNrE9vw3A7jdBOUr6kaUNZb8pnqlGXbIEnJCXCQKofSuv26C8ti3v/h7sya4zaWL/+JcAP7MjEx
D0DvbJIiJWp7QWixsO87Pv38QN/7VzeIaYR83ybCdthmiImqysqqyjx5zt9zCE85hR2N0tzco5S+
a4dG4QWhwkC/5aR3xkN00g4TP1F96J3R0T4ixQZN20roWdyiF4ZnjqP1AeGiNEJHoLPZ/CLL70pj
jd1q0TkvbMwcJKS1KaVZZrrGT6K/YB8C6GxV25Nt5SSczDvxEDrlLll5Piwu2oXZWVRQkK0Iog6z
dSNsEJ8Aob3ieYueDwJpUjCSJrDXdRzQubBURWNOLwXvMLFDekdhD3xxZSBvOBumHcZf4DJR28YD
Z2c6Z30eC7obOv3n8IO4pfSMXB+gxakEIbZ28qN/CVY9Y2n6dFVHYB6uamBns8EFDR24RlaQaVWr
LS1i0Ihsbnv9gu9xX+dpp1okmkRzmt6LMDoGQ+2HGhUOs/oI2NvuJDC67UoKeWEYl0bm/JalYjEQ
X6c1vvro63dNu/L2X9q64PFAGfP6h0N9fnMdqlJuvFoMnBQdl+lltUdzWf5gI8Y9Ue+7tmxnj8EG
OsPVc2iKbLNzCNQuhfyp5gZebbaxgK74QiZOz0ekj627cJM4/W5iRU3fC455Tu5pdnuJvw0b4Gv0
3t83np2811cmYGkVoVXmFccXwMU98xM5b3QRnH3ggGs5c2buG19+L7jC9s+dxdRBaPKENeDYmJkZ
80JSShme79DgsSW6dkdjkDauzumSv1zamQXEtBwjqa6wY0i2+Jwkm3EDLf6H8h0SUcf0ceItUfbK
RyRj4+/W/QS77O+l+3WGvjdVfja9cvkhs8XlxDXVQeFDlEfrXO8a4Bq6o0UOKSZ/lx4EzU4+9PsU
uoWHZDNAG60+hS9rd+2l0HP1FfMg6rVeENKh6hiP3CsALU+Uu+5mfJCPsgVfNf2pEMis1l+Wner3
as9CA29rtIumwZOhckIJMacKHaO0WHksvSE2u55kTZy9yUY91CQ6aGle2uXH8hw8Nw/d80gsJ7jC
T639gqPmiO4vJBv3awypt8eozV9qkt6pvUfbCCCh94q/c4t3IQq6t3fNwtF7sXzanFzPTLxYjyNs
xPBdpyFAEfFL6EOVkK4Yur1t3gBucgr2rdBjaBDRb8vv83LlFrE8W5OIi07NH/L468NCHuu2JBgS
68Kz4gabjGKc0mX/aBi/rcyijKloeVGEnBZ9/oW+Gacsvc3tFZlXc6arHkvy28QswOhDSqtTjAn9
SXZoj6ZHHfLbHqJbug6fqsNtc8vr8tvaLIoIce8mIqRyTpJ9j6R3Zf7y3/3+WXzIFeh1x2nCaA2m
g5jUt/B828KiC0PRo5PGw4HnpRXTohcQShAEHlrJUeATrpsfQv0F0byVtZ+m4s1pemFo5mEgcUMA
p0wVAne24p7B9jtp9sszYqdGGOr2qJbd4MLazNPaQoMnBYlHR917h/xxvCO195LzZtUp6pFWvG1u
cfdcWJs5XScNPNMsrDX1uYof4nJXrVWT5UVXu7AxczXP1OO2BIztyPv8KJ6SZ3WLxO1W2Grbbl/s
QS47JT02yTuewrBC73L6FNbPzbWvmDkkggO9IpV8hTFKMDWKttzEu9uTuXDtV8yLgc4Op6Gqcg2l
XByFa9eUk9X2kMCsFyIWr3emCPJBIy9E18V1yAtkWIeLFDvaY3ueIJPGNjoiX76ZShHrTIiLM3dh
bvqci+t4lUI+2bachQNyEJSYxx+3p21xI1/8/sn+xe8ftTIDVi4wHFk+CHG+hdNqK8H7JAQrlhbv
5OaFqdnmCpBi1JqamVP30u6e6uXWuBMS29v3p+lGPsFi9GcEhv5JsL0wO9tlascb0Wo4BPVQtxsP
KXvv/e05XNzH9P8YovaKMZrdV2JJcF0/ZI38QbMF+VGTG9tVv942snz1pGgOznQ6aud37dAlyxLQ
KPIKPQvP/bvxUd2LjrJLttHWO5WH+pQaNjlm9726S3YmLc2Pa8W/pWhs0TvFVQK1XwZ77S0E/UKn
gx5vmVQCPN5W1CH0+D5Uz+0fM1lOZ/KlsdnCKU2UjNG0cBWKhH71IVEA3Vkr07rolZdWZgFyqNJe
SXOs1J+70wAvsHgaQAwrd8J2eIf+Z//Rc1o4dNeyV0tOY0EdgT4epzG5uuup1HNiWa0ylUZ8rsKP
cXvux8+3XWbxOLPIhJLBpkdMn6NG0qqLR3N6BU+1qn23976Cg99IMa9fkffB2jNtLnX3eouiU4tm
VaocTOosJdLXAxQV02FT/xhO+qnZCw+wBn5F3WcLW+c23yfZ5vYQl2fxt8VZNBbdWGxDgVlU6eAs
h78QI7Uhilu5hLxWgea3kMuBzaJwbUmJlrtcqJBfJeinj+VZ3Iov2T5y0L17dh/FTelQ+X/XvEev
Z3t7jNPheMv4LEQPyHVawnQp0fzoLsvEc2UVB6WmZ8e3Nk3BI78frJUEzRuO19fNd7GUs53udmre
uj5GhxNU7QgIToec50BmsBKeF1dQRVOLmp9koIt2vQ9QOR28wp92eZDsO9StvBZuplR2bk/i8l5Q
0Xui+oYK2zxbjAbkVIHjIhlKgoPmnOMWBYdO3b1khQ5GbHweB3B2Rjg8+bBHRL4Ibl/vf93+jKXj
HDTS/3zFLKb5ctpZ7oQfDqMXQ3mMi+f/7vfPokoq9J0Cv1HgeFbzzQ3Ej3FjrqTF14YwuevFjSGo
aSt8ffNVIbog4vs8XMmsrhmY3eS0qjbCUmKO8io7a0J4BNC75t6LBxkdxebUJwycfrah4XYTvbLh
2tM4DTqLyTfzNOVQpuI2daGCLMO4napU/yCzT6cu72V8EPG619THxeRlxSChWUu8yvVfCvggeIfg
+vBWsn9LJcVLM/OqdhPWpRd1uIGbKh8jpMVqYTx5KtlwWvuqkKavTmjv0kJ5tjghYD0MH5LSdUrf
q1eC1+L2/j3g17L1xYDpE4TKo57eb3T+td5X1G7gjgxWAvTy7r4wM4si1agAJ9MZcHcy99OtPL+b
So2kqbZ0omxub7Jpk74JyBfGZs7DuqUwSLKIXv4r6UUHVjkx4tzxhpWdsDZ50065mDy3anShhNHS
aWXSqnFha8O3blhTYlq0AlRdom3JoNlgFjOK0o+aYASEJOuf6/QzLBDOECgrcyZPk/Jm0i6szMKG
JOVWHfg4wsRxPeFlS/1eDzfBNn/v9VuaILnCAlfYNjuIBu0Ytl0YZSDf6KFPdB3rw+0lXBvzLMYk
upJLI0TAThydxYxLGBh2I/1+28jy3fI/YzbFeSIzklxPGMHKOeb98LECj5HuzGO1sfajo0yvU0Be
ws5avYdNbvFmqtF44opOAQCgxLXbyGy4v1G8oRbtoz50fFXbrgxt4VJCLx9vYOAsPDzmKEBKR3Xf
a0ygDB1ptfXlQtjDEaTtq9yDV5UKZuHZTSWaOw3ZO2fMgnojZ+q4gSptcCAuZQo6MXNEiJ0PUwuI
rbax9C7vivZ93nTmyi1j6T4DEA0UMDkrhDvnBZHRyuoxilkKeT+pbCX7cV8cQ7SX1wrfC551ZWh2
wiedEbVGSm5eHPVuAtJDxLaBm1BcCXko8L5ZZvq5JhVtMCqvJerrZR4Cr+hCr4fWN5fpkXa9YEi3
yFvHsq3VqksuB9pjOiBb04KdVBfE96Vc6V8GDiaaXo1I1h2/haDRNqrevBsbrYQeORoOmkbG24SW
83OpsFGgWIPfOR/d6AExZlOzU+gOjlDhQIscUGY1zWJ86lVr4tVqUXnWp25rrdO6p0AnqARGUjw0
CpluKRTSXxyAMOWNtUea1TD1U9Yr3abvGzTm4Opy0ioWNnWhSpvOLIaDD4GgU/CPXd3AEhqSqIDX
rDd2fQq3H2ntPpNsqYiV2ukys3LQAo8kqNzAuGyUMQoezbE2QYxCCfgRBshuB4o+OQZBMnxNhKK9
o0zIWz02dO8l66yaNu28lmDvS5R70xp+WFlDURziLhiEanmvNEEPwWgQPaLKRV3Py+BZzgDDjZ3a
HhByo1lbixse/0lXebZatsNRbdXiRyK2/F+pLzWw7vFwLk2f/k+x4mEGP5ntlpV8liEkEGx9MDrx
UMdl+bkScv8n7O/5oS99+bluJMi1ErV6HKVSrGwhLItvGkjEbAubbk9qY2z60SbBUtpGDCW4Dt2B
7ct9D2uXLN0n8qg/Ak0OIHcKoOfceS7qWXvNgqWq94ax3eRRXCitraVpXJ9oPVeMvZSzmf4y8i6v
YOnTDO2sWW7cnUNF1uKtZwI33Wq+Ilv3EvxH2i7UiqG4o689laudWQie6tvSODbFJmCi7mn8MHZJ
CLWyHdahEm4VMVE+t4LEZrTGcFPDrRHYriEORzHKi8AearnrHDQYtX3N9N3BoaG9D5vAtAvAuYem
MrytEoXdXjNCuM9CIXqSgxTOy6TQ7w3djD/TlZg860WTbrrpOpwUrfrswWJ2gmAOGlA3kQ5ppMXv
pBCOWvoFmneaJhQQ/Day7VcKfJJZG+rHujLMrRwE5hcIOxTo4pQqzbZlaqkfir4LToI2hM6Y5NpO
0KrgL0N3mUJZryqnCjMk/WAzPUbhOMhOY0TlswkB1VEsYK41gKj/9AW53DRG0zzEIFEm/glBPihI
g0N+FYT3BnQHm44TwLWpTcbOpIWzTfMh+qAYLVzaXQLBoySYHqyCsgy5ZK306kZFuvsYJxo04nok
nwu3i+9AmcI7ECLfY2cGHAQfoJFU92PkdcZDXrrNo+8W4WdBqeQHs21lx8wGoEJpHDuwoRYHrclH
ZNgUq/6axam1LdUorbaGENPv0sB/chcOhvwN/hTYACPf/SgWudSeBq3378NAD3O796z6jtyWHO6D
3s8+JTRKH9lGyTbosuKQ57LCzBraJ6jIgqfUF8J3E2DkqRoEaJkMUeJmkORibGtRUx1Kw1Me5Ka0
3hECdFuVsmynGh5CpyIExkpiZSAXNOuYQAtx78M9+V5J3eSBWDScBa82j7qnB2dVTISNCMnXoeqo
5FYEwl+F13Y7sZPqPRzw3r4SRWvvtl5xP0RjvYXpwX9uvTjdBF4vHlpjiPd1BqU8FI/1PitVfx83
Wnr2Aw2CGBl+eDWvO6YIUs+jWSeSY1hJdfIjtaRw3vo7WS6bbdMGzb6TzPAUQhi5SwfF3XWBTNqk
lhOVTgw0QuBxqeivk9Sq+pWF7mjYrewbu6gOo7ObGsJzZ+gQq1n98FI0E8NyDiV4uOOJnT+WbpvY
Af2lqDjKIT1l6bgPBCvfxH4dc/1yxehsipV3H3TB+Jw0QvlRpN/Ng21ah3Z0GMdtG5r1Sc2G9Oc4
xu2nOkitTZXHzamzMoiGDQ/mwj5Q/U9dYzWnwBNq1c4TU98qg16/q9TC+CJmDTXCDhK5TRar8QdP
j4DANUoo20JOQ0OKRvoHpUk1G7xB8y3Pg1iEXC7SX7TU77+UQoJ+gCyHWupEWWa1u1KDp9fLarQD
Ar/znwPJlDaqOIS7OBsQaoLysN7rkOS/68YvXZ5U+1oM+x+qmHb7dEj8CKHpUvrklXmsbwIzcF80
eP64M8W+9iFUc+kd0VyCrC4XoY0m8wLS1H2IMyV2tMatIEAcpXorJLigbXSyfPRCOT4JVVPuWiFt
TnplpY0jDRBze22bbEepg7VcK9Ot7g7WuaR3KKd32dKOoeQK9+0AKTD38ezO6ErxmCp1+h0yEm8n
wPEJ2VyqnRIEJna+OcAQQxRM7cFPYEUO3OQxDwfpiEqHenI1oo6Sa6YDIU57yOqw3wtNbXzoTU4G
PVPgOOstoANddS9pqXgotAp+fz12N93UFtDFZbXLwia/j7LURZADBysb+D+lVoYQeuz6r1qJJgIs
I9rHNvOjve6P5jfggHRmmJq518RSJ4Sx+5CxdXdqPY6nMW/1o9aq7dEKTSOG37rLcjp/o49mPSR2
OMK4nkpVsi1EaEqSmC3fI4pBR6tSbpW4ib+4nhHdjZH+XuHsgUwogZBDJmZ47GFEQnwtPRWeDowN
cNFWELXioAsWKfExVoFqpIVpq25kHhSrVLdp4QbHpi0nclmlKnYjiMm/UlkAp5iacf9Nj33lHoR6
eS+oZvLXyF5AuSMLEb3gBmsqggJlaqj8cUVdBigNjmRiRCEzMV0vL558uTqCHerb2EEZa9f7d7KQ
HQLhz4EBkxVgeCCU6OGZvxBM3pRNaHqJIw4ijIkP9NWuXE8XXuSYoPcSOPorCGv2CPEyr0yzVIyd
ciM6E1fxfbyztt1O4tS4C09racQFTMy1vdlbeYihrJYGJk57pO9aOY82UrW0KRg0ZWxpj4dK+z+C
tX9ESfH/J3kfZX0W7P/NW2F/84Nvl8x9f/+B/xD3Gf8CdCYDcGCrT5QVpGP+Tdyn6v8Cu0qSgW4n
PANiy99kFea/eJ1xdealbKA9hTb7b7IKyfwXrzdo/UjNQjUx/bn/879/9P/L+wut1XhAfqia/fcl
k8Ts9crzD6IKKiMimT+w/XOQYyooKazD8KKhHRvcN4SVj1Zf+/d6VA/vSlUI93FUqe9MMu/OxTT9
+0suLc+eh5PliYBFU+iMokbymjK42N8QxSkWpwxgxPFr737h5m6jUbO2+daszNIbhhrBfaMbrY1+
QfQAV/0u3oQba6twjjnFUacwbm2G/e2hzbfg69gAwEky1VZr0pi+jl2dO4mz5FgdnloQet2eFHq4
aUmn9r+Uk3+IYb3Rft42Oi+LvjE6y15BsouqswDnyLBvwGiT4hTttnJcxQ6odlUbyck247Y5C6f6
CUjzfZPYWrDZ3P6K2VN8/hHzLOcAvXpO1YD59uKDAjVvBuOwUX1v+mrF0vIkawCbVVFUYEOc1dhg
FTbbfOCd1jnuk3nqj8GJmxgywebjhGot73m8rwXXJXcyLmzOY7kGR3TCI8GWYT/8armucYR4ruLW
3GbH2zO5bIp+AXBFtNTOE+SGnpPBSPChSPwqaI9V/0kE33jbxrxO+fdy0UgP842OvoM1m0PFcwHg
NSzXpEacjcAno23yUu1Eyw5QvNobJ3PX3eU/klXk5jRTF6m5V8tkywiAdEWAsJ4C08X2l6Ihy4TX
jUkWdNxMu9LcGFsYO/a8p3fCym1iwS9hjqHGQfvea2fYtbmezEZrTIQ8vEnsUR1t3zRsX/wQIHWy
MqcTyGE2sgtTNClfm0o6BReBjNomx+G0eKUHAkeh5rvWCvy6ma4sAfORYOBQFUp5E+L22pJX+j66
Nik5hLOU2cIPGX1G6ZDdR/f6T+PrWTk15+E8HNsX+VO879iSK+4zOzzIX6l0FdBxokj0YUtz4D8P
AVfm/kSvJ3x47rhXtO/o5tnmAL+3WTqtvrKIb/GwrwYB+5PpI6M7L+NXBu+coqt0W87eF41qc6M/
ZjHgeaO0s0hGF477jR7vU7M9jV27typrF5iiHaFfFuTqMak+Gf03GqQgSE8fb6/727z+9cfNKSN0
WFHyMePjGnTuaPQVneJUvXyv6YDY+juYkx/bX2Fpxx9J8m/ip+ydfPDvhzU2gcU10UlGSSR5DQp6
1z5RppVfykqNTFJ1dCVzz/aG651reiU4Yl3ZMnI1twf+thF4GviFyZkbypnZpEGCSfXeg98SPNMD
rK+hrUIBJ1FArIAo865eyy/PtvTf3ndhdna0e6NpQKeK98VubLfBFxBDm0z+PnrGygAXDFl0JBIg
FYBu4pz+yarI39VWY9ghjH2CN8KiSEltvIutj7dnclqbi/08jWhqsaQARf5Yog/3eu2KEDm0NuP7
w1zxnlsxmDSSwo0meahdxXH4PuzX2iPUBZMa17CpbYHQOIevBsLQZgGkQbCCoD0ePtS9vjKotw6p
cYXldskZTT/uHAoDsblHQIaKKQm91ElD7YB6zJdMH0+V3r4Esnloo+jwpxOJTawZALOAFs1rHK3o
T9wF2Kw0+SUs9JPhB/ehQEOwWTyIZvTztrm3k3htbnKgi7OsMnxf7TsSb00CN4KVOKb6Z5cBPAOm
bpi/gd5M3HL6zNcNdB0NHdYCPMO8140QYrkE2ctGiFdOr4WhgMKCY5pGcB7ecziA12tmivykZleu
/JKp0VFRypVa7pqJ6ecXsxXBbYqoHRkUXKazIx2RXT/+cXtF3m5ZAqBEIRdmIhEiytl8xW4CyEWO
Ndv0PXETKO6mCvSzanCdskZaAP7QGrcZMGVoFFA5hu9sduJ7IqKSiLTJtl50D42bocqiZXuh7Yqt
UCvCirU386dBXgjwkZSRStFrvqEaK/ZlyxdFu2lGpy8+JuZak74iz6PCzMT084slCjpFyQrIe23A
a6ClVUc5TPho/qZwm75Ld9GT9UBH+8E8K0/m1GfzNOwUR7blu/RFfvAgwvwHhJ6SJplTb8LrpZEm
1NnRZqC+1iAmKNoZYhhRFD9LyU/RlHid/8/zfeFd+jZfo1G+4UI6kZEQGsX5bh6ANTRJ3NnF0DVn
U/fogTAzEpzFqGvPspuldhGbqEZWYrFDlULaQsqePgRgJ53RDNbeAW+PV76HTAEVJDjmYBWYDTtV
o4T3AQ9lzYatOLN1IAPuESw+4lYwLQY767jKPPHWx65tzo50xfCzseiwaUZ2/wPV1V2z907GNgR9
sffehQf/lP1pzJ6GyTOHZj3yHWQErn0uljpy4R4vRgVa2Fj7q3VR+20/W31oi3W5vb3I0y+7Ommv
jc2P9LaW6yR0MQZV4MmlfuEa0QcBGnEpNH6ZQv2kQUne+8ZaR9fivP4epDZ7b5VNEedmNSU9rGjX
UxQZ4ET/74Y227vqKDRjUjC0tFJ122/6Uw+Fm90L+blqcu7Bava5VD3JDuO1Y/ct2up1WmkHkFHA
4TU53zpFLcClgMTdBG0ZN8l2ApJNhH3iLtsJx7XLy+yJzHk4ucxvc7OdMdBgWlU6s2mhLGFSSNE1
nCX1V5xldVjz3RAMlM0RZLHrXbdVyCD1d8G9sVVtlGl36cvaW3XZSX4Pa7YTioAhtwnmwvFTpDxX
0vfbHrLy++eYuDRBqCcP+f29Rw3Br7/KIgH1to3lqPV7beaJINTvxhZRU/AVu/QY0GzjbWH+17Zi
BngW4a6a3Ixy/C+Nzny/sJqwGgwcotyYTxN4HeKXO3QnNvBjgUsGavDuv7Q4O/rdjAawUGeYGoeC
LTrSJjihAItQui051Qf5Ttj8YQ7q314PSzwJG6h65nmvNotDI80ZJKJvu4GSsKxvtfT97YG9eYpM
W4u8NGBk5GFIQV1HY7FNgiBFLh3STd3bmG68Bauw15T8ixIbvh3nmr/iMYteeWFxFjvyUo8MqxFa
UKC6dARUY55RDzM+3B7XYsi4sDILGfDwjKZWMi4lfzI82FmByYvSj39gBLI97mi0iNAAfz15RVFa
Ec3RrR1IRy5SDnBI5EBX4vziSC6MzDzP69wOTITb2q0HsXrcJC26Gqq+LSCNWgmAa6ampbu4DkZq
paFQj6lMIea5pe2RrB+9NQ9YPJQvRjR9xoUZt0xC3awwk2tkeEDN+bRT6voPUyV73n3P8vdCvnaZ
Xo5TVOco28gTfcrM7QrRi/2qMVsbdfKd96Cf0p2/039ODGbFUTyjX7G57RyLfn5hcOaBoYZuSUHq
2h6UATWd6Gw1+cfbJhbX68LE7LzSxxK08YiJqjcetNA8RbACB/pqJ8GyHX1ieKB6Cg3V9YK1Upur
ZYKd4pd8Enka8GKwwK0a++qogBqHZGtTrFwT/x8L9tvozBnboEBghAQfChHlUXwZD5kT7L0zb/1j
+TRZhEbi9nTOKw1/R1z9t8mZY4ryRAWcYTI+S59lInviWLCx6ZvxBEZ+HB0Y7/b5fq3dZXWoM99s
xipHrfB1qMpO2UiHKY1YbOpt+CwD2CSn+3R7pAsLasKsTt7kb3q2WeBS/MEYlALdRrPx97ouHPJY
PWSq9+u2maWBWbxmSMjDeyvzr9eOIw9ZaRRTfSw99w2Ne8rBRLraRrAaxLPn0P6/TuK+cKJd2Zz5
TTgGYx+Y+WCHlknvY5UHLtrxYq/lcGfH1suYdIW1RYxTMdf8Z9pvs9cGgBjY6CjZTntl5j9Nnw2+
lDLcxqk3iJQ7coEypg3yAjoW89jtBgoue30X7eL7brXSMi3aLeszLxoTPekNORrsNrHi+BCMid/b
haUN0r6lWOcB+TZQtgbMoQjOqEvRh7rq6vyuLwyvtqUgCfQ/P7rIyk10crxqlTcczgIyGZ3u0VIo
V6AipB+xWDpKuPaIXXBmUjLkXtCImMros0DrIqGMZE+BDFEzmI4gF9oWGU5hC+hu3N126CXfItUo
TjzOpCfmVzIWXkNmNWbfBH68nXo5P2ej3+xNOL5tBM+rQy+3+v620YWDhHQgTy0iPQSR8mx8uQpi
nLa/AcnW8BTpxibppTXPlRd859LG7CTRqJZZVgRpmSFEm1T2/9Ka6ORW5QuPFLSQmvugCD+1edHb
otFuI8lPHbUui5WRTh469+DLr5g9iNAikqQ0TwZb7If9WChOD3bZE5HfEz//gzmFv5pEvzFdfmc7
dUCRNoq1KUgMf7WUcqS6XnGVxVWz6HmibDZx9M1DLFjArO+xoHLB8SiyCjyLbg9iyfFJ6IPIoo0Q
8MnMMaLGFcxBYLpGzbMN+UVAg0cXv/93RmaeEcRxn4kSnlG4n8Ls3oAtrS7WEqvTl84XHmUWA00W
qvy8Q/j5xY1QlIErGzk44NgH6yk9xAYYOOGnMQKcH9eovpemDdkYMGeUeCQYna+NxU1ejGLHfnJR
Yg1My/bLn0H36/a0LS3/pZFpw12MqIIlWDEnI6ObbBoz2XT56baFxWEAZONcpfxBP/W1hSZTDBrT
sdD7laPB+l+rcATxJr1tZnEgkD6QIYVfjCh+babOtVHpIr3ngHBPklnvQLhtbptYGgmpJFgHUQ2H
t362IPXolaFYmj2a1tGjGQynzPUq29M7/Y8NUdVDYFWBxU4xSRlfjyWuo9pvVaZM7sDMic1LmFT3
cam8/9PxYAYVYzrdAW+hYHBtxhw9t0I1Y0AlPj5JA5q6Jmd+Eq9Uyd9O27WZmYuh7icYhYWZsih/
AiTbNmbzpIfGSr377aUGM9TzSMrrlEbnJRa6gltdnIJyVfufoU/8qCv+T68pdloUpTa8djtD/ePS
EQYvbM7Z8gb4yPu8ZqHyYqDc7Mej7UX6ygZ6e9pMRnQkXWDthNJntoFMv6wGaOyJA0B1HaPKTj0Q
4FLqnxXdWiPaWVwswwBBwTYSCdbXPpGSO9KSkDAKOM/uY23jjv7WbVbSVG83K0PiCmpoJNexM9us
eSBGejOSvO9Jyj1aeZ3cjX3T7W/790KeFN+mMiXh4zwI5zPHY7aGZUvpeJplsJPtgpMFc5T+ozkr
CKEJq8wRc/gS1iaDBKEJdAm7w+wdYXoemPIcQkOF0kh9ljaoxARbd4MizbaP4bPtHya54bU36MJ0
Xpmdfn4RxGVv9ITCm3gUS/jthmY3oV1uz+WCE07lLmTOpur8mxTSAOOqJSioTInD19T8K6jNfS49
+oG1kjJdHMpE90374gTimflfK6eaRwNSZ7uBd27ageaztYLE4lB+m5jjYrRmGKWCw8KOqt7RrMrW
ivfIdzhWukZe9va6gDuoOkVRRQPr9eqfF+si9oElDhp9fPJQ7+Vee6bpZ1sEsElJxcZIo93tNZIW
QuCVvZkf5OVQmqXHa2oorBQMbdMFkrIJ4tY3UcTVhmQrKE1zFil2P7WdlZKRbscXs3Hp2Ci/q3r1
0aJhJbZDv48+daZCb1kmNWi1BVInfqNJMzX/yXJfzNAstqWFl+qBwgypZmYrDfpGa4QCr6fY9Z3t
ehEmd7hYBDnS0iyUMdH/EH4INDvSu5DeQ53faZuJh121EbI/hYe035r1QaYtrrDFu+KTsAIzWEgy
XH/ILOjFxmDQ18+HTFKi4tY4BE/RfuI8pa36Tr6zjmtl8+VwpLJZZSA8PMlm4SigMi9KDRaVxp7q
X5VTvGS93R5apzjX38JDtivv4/1a5XThDMENf5uduWEBstHNB8zqbm7HReEY5ehY+dpl/G0T9xRt
L+zMnKfPBS8OJzvThAp2vtPNLbrHE+doA7J4OPb3YO1iD4nWtaTpQlEe2xyR8PEi4cit5dqrqgB1
q2EA0dshHd8fIyqLk8xaMkHLntaIsqZf9saF4XAUTVQrRfL418bkpBhdGJloWob8bmJQ63YTg9pa
gmJ5UBd2Zje11O17F6D/3+VSCQxs/d3gwKSqvxM20peVaLUY6i+szbyzHaokLyusTWJ11ufwS/ll
Irpudu1W2IvVplxPYE4T9WYiSYhMQg/0MM/hxaLqZokZv05kcBjuffpQup1/SJ9SZ5Vyac3WbDJ7
1ePMzNxpeKKT/1QgoAbk/1w+TaIgt6dyccNdDGs2k1UvaK4cTjNp/tDGH20T2aq+Rse1ZIQbIbcA
1KCBFc12dW2mokHy92/n0Cho/lLpCt9QnNiYj3r5pHGlCl9WN/mSl1yanW3yNG3bkA5ykBH3aCGD
YwXVBJu3hRxyZB2lrWivKxYsBk5evhoNr69A4tnaeXEOfLQwuMeh/qPsyIyEG59bXPhxLO1+C8gF
cZX0ZQ1AvbgBL+3OFjJpC/JKJXY7B/ISB2lzvAbujb28EQ//lu29ar25bHhZHeVsRdW4julax5p7
b+7D0Pa/yFvlkO3dD/p5oB3MpCZeO+uKJG8lowjcQGu4IJsAiUxrlqvRBkPt+kjo7OY07oxdsXfP
/sN0JWdaV7bGovtcmJrFacvMxzEM2YWe4m3zBmh2nG5v777Fa9fv4ZBMvQ7PvVjEZdO9BrINIuFf
gJm8D4OdkgDotwfpVQx20pX2oKK2Pq5t/sVXzqX52emQlVLr0mjT2f5RI319rPbuRnqA7HCvnWpH
vPvzev/l6llzkmTFjFD7RI7S9n3XgXPKrgPdbrvIvj2tS5fny2HN9kKkynla+JixxndC/yOGT1tM
031mnmIg7LdtrXgkTRnXS6glhpC4LW5SaXZ+TLbZXnr2P4q72uH1u+Yvs4YMLg7XEzgLabn8H38J
j+0xfp84PzSKLfnLP7qkXE7h7OobSBlcDQOjGlT4unPYZVFTGtDHyAicwyFdK15PHz4/Xi/tzW64
6pg3kfF6T0nyD3qeffOa8SktgtWL7ZqhWQBRBWFQXZeB9e17fS9Ds+ke2W7jc/FDb2yDRhc4/NeF
zG4HE/IX114Sy3WkBBJmc3O0W+tTLq01kS29TS9m8JUs5+Kx4vdCERYxFkoRcAFcK0m1aVxzW/dr
TGTLY5kI78zXvoyZE8LVgupVwFtR1j7rKEmk6grV2fJQJo4lMpjkeWb71x30mMjL7RxmALvNMrsa
PaeLIQz1jiu7d83UbPdafiPmo0yoML8G1LceBDveUMj8YDk/is/Dztpnm+j92vG5PIG/xzebQMVP
RLX2p1fO4O7yDHXApN2sDGzZz3/bmG1gqRzkVpr8nHamfXRXPkp3qKbslb24k9GQlA/dJ2slW7t8
BwHY/J91m23iQFBpLjGYzGo7bCXa4HQwjMd2O27DU/EpW3sVL4f53+ZmW3mIIJzuLMwhtNjTDL4N
HqaeWO+rwfGJZv3nKqOFylYJxf+XtOtakttItl+ECHigXuHb93QPx70gxhEF7wvm6+8BtVdsgtiB
llKEXFBiThWy0uc54f+vif/3EGgpSEcH/O/Dzl500WoBoyOkT6Y4c34mcflpzW0uh1s/ZcmzMAE7
O0oOaCjk386IxvtG8MJvgcvFRm0xGzClbuAom+zwh/HB32ec0z1mapT6dKpCTUOw/GvOrMjRrRoZ
MsAm+Owf0FEsZuY31yrP4+e6w4ucdKiQTHVbG6WZqiZ3CT7lM0rLw5Nv8AbdSpEFaKG1IHrxXYqo
uWnol2IVdx4OMZLGAG9HDN1dguiNsLUS+ZqA2eFITjSqUGQkHEGHBpilcbDGjzyp3W+O9OYMM9vZ
czpHEgYRQFFBPMe8zuHcf5DwL9qXGznTUW/cDd8TrtCmnA6LodgLr80wNpKTbskGDIzxDbjz2XpU
smitb4TODGdS9HWK7hqcNzEq1Mjpe4h9RALgvbr+gUY87Oq32mtXMoHF+hswNf5WjJkxHVkZpFkK
uRXqDVqILcjUBcyoBdAsD3SrJjggV8LKRdt2I3FmShm2Q4O4gSpiIAEcCSR4zxOAJwopaPBq5inF
qvFe082ZNW2AlyYL0wflt6KpmoJHjmrm1E5vT+k5LeGMjeRpxUtNCv+Vts6MaFYIHEk5CJXdHnNg
mCEiZopt3wBcP/8ge1x5HPMYCVuRBIPc0wOHPSP8MRMtgIp4oBe0+Wjvx/seHLYJ4AS7B78x1oH/
f0csnOL3n5/1RzJx82oCBDJlOVkYumGoO6Kyc5Rcsk2dtY3S5dTuRtLM1FTgNOiTCDfL1dsJHBGw
nMpF3eeh0e2bF6Dw/AlU+Ox0M9ujqimATScVAtbapsKM7aU2c3MioBve+Xd6FK3Y4ddWWpejDvTN
sCWJ1TU0Ln+1RI1Yd3mdQWptBx4FI1dgp6Z8FbGnUfPGama0/E7+FqfNfHHP1Q0IRCFuqj1mz9pu
ot6YioHAZeKtqTfYrK0l/0748eNif8qcOSah8LmoCCGTOUDtuuu9KcDia+iP/6MO2TxI36dXOmms
6Laefmo31YGuASwvhjw/b3oO6x1XrO8AdNIZySbwqitwmsBJ3m6iLdmshh7LluHnkWe6FAPbu8sn
WSBB/lHPSoDvWXka4Afi05rjX3ZmP4XNnBmAqiRSTJVCX92Vmm6G9XMUfnxt65Z9F1bCAJMDLBxp
Zl8FjiVSPkzRKpUsXbKC9CBodhGvrassyUHxUUaXXQRcyzyI4cqq5uQ8wVS7VBupfIc+jgOYOxNA
cl8faOkhAOsGsNcYdMdQ0+zdtXLUaGKIPkameVI6WpW81m5djHtvRMx324Kol8NwiPsfb002E4vq
hsgZY+skO4zNYfkGppSBJg059VpFYuV48/02P2FKo3aQndWFi9lli7Z/UjuaQPIFHR22CedgpncV
CSu5y/kphwg9BsOFiHAjO/7jeqF/yUxCFiwklvF5SZ1PBimtJpVFO06PN/TCKZJXLSRIAlZdOw50
4+T+a/VYqm3+InDmgcYs0gA3Okz7RCAaR0VaptvwTo8QxBj0TQBWsujpmsE1Viza6WrStPAOAB4G
2KIJcEZR5p2vUI70CGNlOC8L3hXdtwfuovnNR87SNbu4LAq8kNO8OWZFZsFaHqlFW0kYomCstCpe
u5AM67w8EwxeijeZiJlwkjxXQvKsh4qnRtF9EidPdYyVQkzWtrp8BNbs59fXv6C+2KzG5riIC8AE
5SxUpq0vVGWL4xdD73Sd/+IX5fvXIpZiDIxbADcF4yoYapxPZ/a05DmgjP8n398L6DhoPLw9+tK2
uAPC9x9sxSF6AhMJmWhARdi4X339yFMiMb3+a4F43APIEmSRlnIX3o8P4j53MrdfS6iWgn/IxGy3
pk8oP/MkOIpaGmoDZHZmtqk2zTlEfFHY6UbCMVVvnZJx8dPdCJw9nFahAJ0dIZAXC0PrvonY0/j6
yy34O1FQeOz3a7DdvzElCKSUKFEqfDj2CuLexyovrMrvva+lLETbE5IOJKlAEcIfv36sMsBUmkAm
TB9YHGXXeDFAysTdau95CgVmScQvcmaelQIbXaWBygz1MDoiYIMY1i8qG2DkZopwbK0vtPjab441
83tq2CRFBMJ6o1V4iwHKmGWxNYpPdM3B/o4RBGt9c4H6LNQEqhxJga8Ju/KE8ovdop9IgVsQuxPE
lHrfOdJ2oiirRXu9Cb2oIj9POXcXJI65ceghuyjzEyM1iFMK7JD7E23Z12qy6JlujznTdx3MzmKJ
NhiSQBxQMKijfxT2AE75HsslFll90SsKo0+/fpOF8WOQykGJs9W2gButXfjCs2r1poZMjMrGmsYs
Puibu5x+/UZeJCR+QzscsB/PWiligX1t33Dta83sIvDhqaa1OFFU1KeET8AHIn4kRHRWPtVCWeIX
jZzexs1JgKmIcdwGchSQZyEHCb0EvByIWkyGD9a1GFZEsdfu3v4k7fpF8syYUKn0U8BmTFaYB6GX
YCRXHW113jFUD3hkKy59afTrF3Ezm9KzQheGBp+sM6s9txddDC2ixqsdYyyoNgaQ+TCSWYE6Sdvm
VucJmzVWtmWdgYcDkis2reTZFwW14iDVsC5G3APjS8jVS1lV919/zt9xvn4YGDRZsNaDsckfIdzN
55Ta0o87hksdT7CcZgp6OZt5HG8IO0D+Amix3BcG+Fa27U76rA6K+Y8YxpaV6udPMTOofKeNhY+z
4jn6broNdt1LC4xpL3UZ0BbS52HfP+QgXh7omjovG4K/Jc/hA7TO59VoMgR0MzqKU4M6c1AQwABs
wosdH6iSKze+/E5/Cpwl8u0AAm9lsqojD6zr5kNvQhfoRF9/1uW4TP0pZWZQZZ1RPx0hpcKik9Ee
UcszAWkHhhKY1CO1Vx/n9Bv+7oF/CpwZ1FoOO67P//MFgaC+TQRg7ICVzq5crVkdll5UGKx1IqwA
MAd2UH61QnoOxAdAqWMyI+ePSVE6dS6eWj9TrGponJjL3ZULXRM4e4x824c55SBQLH5Uu+lTQY32
DkPhNqZx76StYDd3UoA209ri7KIZ0IEQCGA6AGPNs5g2Dcc8m+azM6wOgYbDyLO17XthUcaE7QrU
J5UAiuHX6yzGiMsBPfWX/83Ak+U1j9PX4y3pExCT03buWu9u0b4CjwF7s5jh14V56hBLoNb0JaQO
zBHegUWy411xG3rTrFSwH3e+NZxi2aowzodZPsCIv6zCXSyMUoi3P8HMwsu9roC7A+mp7DabdJvD
h0ku9dLTany6dL+3kmb2TUhrWcujH2nSy18AoTikoRwn0qDETj7Xwo3FD/pToDifKlKHehgCHUeb
4pu0MjOUzqasrMam+QZTb9bwuGoClkwpemZYnUdtC3+b2ZyI6yLGdz9k9ha2F1DKT5GagdVhy9zw
uuagF4NGCFMBUjZBNs4r6SAnQEeGm/xjYhT3glWa4UsfYGBqAiVm+SoF0FItClBAMDg4H/a85wl1
xDgtHafN58pRrvqd9iSbpUkd4Ly2RlHhdqe52sDqn7+2PYvKcyN29jhlKstsTHCvJehXNnEaIt/A
RtLKBtQCLsBUOgesIYoFMsD8Jwt4EwlEiToSEFtN6LnMyi8AvcxNtTQCG0EWIrtaQJHI+geeY0lt
buXOXqEO/oIqayC3G5XaEUk1AI6Sqi6V+cBJCU2xZxD45zLvayPSW9VCwaEBmH/X+l6bV5lJ1Dpb
CwuWvLSkwSyhTovS3NwgZpQSTqC0Q0JZPgRed2hVM7r2mEXBVr9i9p/a5/CmfXz9odeEzr6ARHK1
IgOEisE9J8RWjnFVFq5Rry+p0+3RZvcNihUuDnJIkbkCRrbR6gMLs+Dy9VmWpcgo0ADZFriVs3hA
8pmi522AAKTPdrpIKVBuk7WjLIY5oCnD3j3wULGDP7+xhqdDUKcIA1659yAA4nNgVztmggdnU7N/
gNo3vbV5mHMrcHZ5ud6IssAgkEWYbyEvrH4Ay4rFipXrW1QFINlPQC4CYLNn15e0UayXNOoMLXA1
dQQW470mKMYffCOAVvxAcUCwOAtFhboTxnSCNY8L6o4Nt6/V/Pq1iOVz/BQx8wm1AgQcdVI2jtMt
rqs8odc4o24lceUsix/m5iyzC0u7Rq1hLCAIxB9i02/KfpugbpD47drQ0fRb/aYDN6Im1b8xlIgy
C0llEDV1GzMLSIIXHYgtg9Nu6FbZVGtavnQ08IYAIFqZ/tCnO76VV4EERdZ6ZNytZMUybyWhv9fa
txI+53//WhhbRycCPhwrdLNq09AyhSk+whQVtEZFAcSxOHf8Ul2zrkvBNJQOYQnq8kCzmCmerGag
EYkVGIenFBTZ2Lo2asz53IW2anXvJUizAETzQB5iJ3DW4s7FsGEqqmHRGwzxQLT69TpVVRpboccy
YnCUv0/IN+CudLgKSe7UPV0jFV3sgdyIm2/5jgJXT+DfMLd3MSAYntQtmv5WiT0c1Wq23F1yie+T
S2Jn7p/UD24lz26ZyWHQ5BEOKheBMVaxkUcrMcOSkb+VMHvdRQuoNb2EhFRMN4ApPvRsWCnDrImY
veuBZokQixAhZSXY4XaRsPacp2uYP+fbQ8yecxCoKUz4JAFNqsGujXgrn6eZanAuuP/7+7oVNXvJ
ZduERUSgC8EACqO+9kIMnDBZ+7dHmizKjcVI/KqN++lIFVYKZOzZ/AXbrzv0bjXqX3zLP5/T3AVn
6DcWfYnEeCqTDbwHLreiMRPHtzTM8USvgxV5Kti5js1hbbNtTTdmzjjRyprQad2X1qop1Q8C6KX+
3Qeb2YoSlIqZmkICNtsNX5bMHAdaQ7Bc8pEYBsBCy4QN8lu7HllaNtAa9l2tJSPjRNBc8aYPwsv/
/SwaEBskhBVApJ03sXQl5ipJRbrUd+Uhi0pX4sqnPBDtr8UsZkkTRhCQyrE2/xvCbx6HfT0StB1l
t9oQR9m1paFbBZox4DSzenfYAVFhvSezeIs3YmfKoPY0Jei34hlL5SaTNUvlmB3Ea4O4i2WL2+PN
VKJKCznmuR/HA+cg1jZTIwV2NPM0e2o48fvsGKAo3Hmx1Z7V3fp+2ZLWY1SAAAt8ouCal4Up9qLG
PMUPAAqNbyA8vopKseKgl++SSLo0Abj8tnrepBiOZeBVNTglccAbe2QN2wSNsDYtvhRJAf79bzkz
05uxVsTkPY4yDTN1L01mTGgHrSU6+q5CsctZq4usHWz69RvDCDpILe57HEyRQGPcIr5QgXEKk7Xy
Bpa/0c+DzQzwUFWNFIrTBXr+HX0usKVGwdPUPaMgaoIalm7Tx69F/gAemLux27uc7PTN0WQhLZjc
QSRzkvvw6puFhQBn2+/7/VT8KWyQH6obIEG+g/MVCHWamUNVwSAMSAl8gQgNRPny9c+0mJ7d/kyz
N8natBDS6bpRoYlfESw76ibcUCB3oFQi7zovXfN8axo1e51x28Ql6mIwck/idmoEg1zWBf4mVp4j
G+WLFYe+GEzenHDePuBCbeTlEvI6s7dEYJkrjTGBy/MOICOzVZaQxbrerbxZTCeqAKoSppepnNAo
ubQXFKCgWI2d+oZkT0xcaw5+5cn8IOq60atMyWKJzyCxCd5GEUFkqmOpbrUhKy5EYbcHm8V5pZ5i
OmoSw4BK7W+VHXXQUQS6QXNZH11filluhc3sTiuC7ZibpnVIU8aukmaREeYJMCKT1kp/JFnix8pT
WLEI89rh4Gd1l02KCaLyg496c3up3QD5zrhtXtPiJ4vhf19PWSpv355yZoQ0nYCdlkEkv63BpQRk
g32+YXectaYiiznOraSZ7WE9DHlbQBLnTU3EeMcyI+3N6JRNFj00ias8IAfBPjD8/kGvV8zt4t1q
wI5GAwPoQ/NBBR0ULFxEYcSCgBhBBCaldWTdRcNyI2PS35tnMMq8LJIcMib9LM4Iqe30gAblptvI
b5n7J8Ov4o+z/OdMs/cgJCmR8kmecJLeq03rUsd3gK4CvAF7vQi7+MhvTjd7ECzl+wq8yIjZsNLT
d2fMUlujvBaBTub+Nxd1I2XufVU9LpUBXSYp5N0hPVdCY+T6hkWBkWW1oabkXyrG7AUUYLNvM1BC
GklVGCLm+WXJ+/pdT7/DV0eaaX4ZBKLSBJDQi9gJETMDjTrLj6kX8GvAvWuiZs5UrlFsTae4b+we
W8CNCuRR4VxZLM2vj7TYCACDngh0FDIREs58qMiDPJMX0W9gTrNvwD6IsSPB64H7op/Id3YsTyBc
XHGkywr4t8z5mC9R5CaqZORAWZnKhpz31X0Rajooe6W1dsqyz/55vvlYb1ZEXN9KOF/l9Bimj8Hy
bFS7dtr0dLq3P9j0xASqBsQQ7CYgI5p5bD/KWgxhFpCGGVu1LYz8j5r96FRgRATgWmAgnH2wMU71
OFcqvF40F4G8cuI5QwiM9AkFQs0tnc7Tu7XQfaFqAjIZHrnkX5Sns7fcdlw66jJ6YROPi2gKRv1t
Gs0HMcG3tQb4wgfD9Slgi9ERA4j4y6+2l6OxWOcVIKmwyHqnOeMO1Gj7DsNh06rFWorwuzOBMFBU
oWmBkUUy3yXR9KqrUxHCGi46BByiLG2NYet3ZZ9EwF1hgEFEGjc7jyqOkUwYphWBuOIXL1mxSwAK
//UrXpQByMyJj1edGrK/3lneF0pb1fg+caMd/aq0gbBLAVCwRhD5u03HWW7kzDxHT7oikkfIyUbw
s3ehDZRYRx+Bn3iKhX2nbr4+1rIu3Mib3V3Y9e3QT+cCmdO2cPxNgO3iaYKd2oG1BhUwPZxfrfuv
h5v5j7LuysCvICzCtovkTdBJwGVfhU5aVLkJ1pmHMgi/VWZYG3ExGNFQBw/CBybwH5wvfPv63pZF
6MpEAwUmtDn4gNQhe1cHtOP8+oOCmT6Pn/6VgHnrANj8VB01CMhExeIQRRTZ+9cSFjVaBzYrqNwA
Ty3PPgYXigVf+5AgN6E5+k5VgYkyKqyvpYCa8Le4GYPswOkFzNNfFbmZT9dG1qd+kRGja3NNflK7
ns90cK8VjfaWxUoj7DgfrGXe0Itq89pRra4O45iJ7Ssf833wJig9GGmMQW+48dwULENvIWgy36I9
aKEAp6HFnj+UYBQQxxJ092LIMQ+Q14pqVAzMiG5LWvZa1fwgWIzp2XPWdc2e75vyXKFfd8DAYP9R
h0DgM5qCq1sTq6KSFYkxSPQiwJRrBgdAg+pQtbXuvwQkEiypqeRLkafQMbHrWuoBApXfqE0v9rvC
j+vioMtpEtsKzwfjMw9uw7Ma5H76XCSdTN0hiDp+g145hipqufEGEsZ3qjB9jEqRWubGI+1R1NPS
qgmNMJDDyCRaiF24XlByy/fJuPU5UJj2wVjCC6ZRW157UEfZvVQXBigeQO5MxPYuZV0LEYTzYkni
dnLN6HOaazGAdwr1oCltflSZkr1gGYcpZlMooVFhA+IZcyDpfgS+txvUDXuu8z65EE6VnB4DImeZ
amA565XYk4NhWxH/HAdiYwpDhj12jgm20nHEVJT0PGaFYnZZsOFS7j1tUw9898JWGCXJDMo0sks/
uReq6FzS4llvBmKMXFAd/SQ99rxyTOpqJ6QyM0MwmxsASryLYdtlH8P7Shlsekb3vBpfSp7Vu0oq
QrsoAFJP+DG0K7EWdi1TiYmQTNipvsbvAaaoOkoqiZ5CmtiAw8odVohgppOSN5+xwurjQjSZHiAj
R3v3oPp6cE9LDe1ivt8MCsUOrxK8jmF20VnALL7j4Z/brDblbIzMNh5CI6kThwWjaqW81joj5VMU
UJGhJbJQmTKj4R64uMQM8OdI9Be50gsnzgsX/MMo6o7gi6N9AaKKQYjPACK3wyzWToA3fw2DCE6n
SHxj7LuT2AzvskDJfcza/kA0Fp5zWQaqRxZ+CnxXmJrEnsVEvGT6sM9HNTdLRsykR1+MNZgHb6g1
FMquTOLUVtC5NDW5+kRHW7QakjjhGG3aQbwEuf7cZsByKSVJAXSvSA51IEdWIhSqEfTgzeVaca90
nd2M+EqDfA0E0dDAXlA3xzpw6EgfweiI9TLWeSzjzEHa06G8SB3vcKXkURC/Rl3h9E3u8gxjwD6e
oD56BRA5MZRy0uvBaodrwmPqihTHQgqtgoSWKKFKU74DEdP2k9IuNScGdzOVAN6gpO+E9k9xFu4D
Jn1waeJodbAro+6s1T1vIi/zMlxUwSsA0agYjsEwoZqUsdF0YW4ACeupLMle7P2HPIuPo5R4uUh3
SqCeSSvf13647cbxpI7JRyQODtcX923oHwNVu7ZAz6U6uqxlbPYqZ3eBduJ91RKS2mrKYV8m9S5h
6ScfI5Ysj3HjhIXZD58teWCJYIiygfL3SIz0LdbvxswEVXGVOPpgpMiOpaegdKLwWU+B4dKa47nQ
z+KbcO6BEe+DSsCR3gX6TaHWSF6qN2GEWbRSFZyDGdjknui9fAH0ImL07LUOHmRhhMW/SCB846nV
DedAtEhqEckJoF6pgeEcQTvE3/xTKU90e49tZoQId3Td4+LtEFgMYFaoxl+FB1ghgyUJKAAeJLrJ
m/sWs6ISB54DFal1OhpciPkBjjO6Ad+IJNE3DNIeMi57BcmHBXuNjeLmIvbFI0CsTI5d6yYCJ4Pd
8/5dDnx9bciMrtbuOBYatGSnDJiSoDayAyqYvAw0ycLiXqUMY2oyIKXdBPMCjxJKajWxw8LpnjJ2
EfIdOjQ0MoMd5pwSbitUd0lwHCjGhZGcH0Zi5mFqEN1uazPhgMEDfqEHIJTBJNYRSGoEzZIgUi0P
LAFOgd85LWFXoXqiPhrBlB6AcWFl0Wum1S5Hn2QR23jKI6fFBowAMtj6LdEO4nhPldLk+ZMYVi4H
APnIKFPbD72MeeiIDflG0uw6MmVgQcEO51Jp62GProTZ5aJZSb6haTloB13mf1PLd2g4337EwXNO
OANuLyxCkIw90pFYg39tFQxVCaMFPmINoIodLBFG3vmLVG5HdYMPKuzkxiSJVbeupjhZ+jhiv1Vt
3UZxGjHHQP5nyjyquAXMR+xKzbXDhjLqsPx9OW7K4khR+e4tqngZuRcY7Ft8CDtPeaSZoySJVdXh
RohhEu0my0AtbcWInPXPKjzwtRe0JmbNsE2PmW1XAOBr8dTGVjnUZo+cTtRsoX8j1CTpY47mJzmW
zB0xCugfoYbJpxLvO8VICxuXHzZmE52x06KGmOrfJd0+U7d+ZkQXHkOu4KhPXaJZSNuKbNPFdoXk
e8C6mdQYpDJbYgz+C+Ut6u8AtcE1Xiptc83qqotIzeLaaXZTuYT1hn+sOzdorwlKVbkzvFHOrsjZ
D6wSa9rU9TVD6LZjbGSHKgIFJ2+mhRU/U2EbXQogzMD/HHTBjRJnmsoTnWBH0SUBNWdzYHB5mod6
acSZlDlt7Jbo+1JTj/cqEBUCs7nnm70SOwTZNDlmwbHkbSk3oLxMPPq8LYBTuLXktjF9PGqRM/X2
Ojxi685IU7vPDykwqINjGh1kuuEq2CEr9DWzlr2Ws5Tu1NexVbNtEyAkUO0A6V+K0WCUo4v4oVS8
ATdfHMtmWyWYzoapaMy6uWJAq+nuOu1+EDdR44IsrcRWmL7JcwBOULcsqDGSE4eIgN/lySFIXU4/
+eQY9t9IdUglt1I2CtSCJk9+8K0VnIjCDFsi+Mf5DYlaC9UykKNFquhmgpGxo16mRgDzeIjUJ6Y4
uBxf+6ipnSlAeLdElJz7swRto96YPIU1b7bcR4igLProUWThbMynmELyIsab8HtwFfvvRDKC0QRx
qJ48tOUOZKKDaoqR27QOyLCKe0ptVg/QkEfAsnGKiec8Xqdr13d16OWYSyfQr8BT6Tn+rHObA6JW
cc1Ch0Vu9U3FvyFzg35G4U6K7FDHLObeV1/G2BXCrRgc43vQL9QAcwg8nT0WLRL+ztI+aXPKdFuQ
jZS7q6rXIbQ1auK/zApLYUeUVRo4n0csrnAAnfD1jaAa8UAx0+b17H4IJKvONlS5auUlGV3QGIGf
NQ5NIXvJhl0k7SvlHQdvuo2OynGWWCTwPdZeBjW1ZMUWYTRrs2URZss2EvPQnje0wS2xZ1zuRDD6
ia3L5UcRLxlk1hKBgtbYGz/19HuPGBv8Of1j28kOGz0Nyy9gFZVV0fAlaio+rsD16XGIwRYIHCk5
sBrVyJoHjKgaRXrs6tKUtEdduxQ6LNwBZGQIy7TMDuCVJHgyTr924V73N5iOMULNizJLFHp7qNwU
U6xKknkIQC0t+N6H14S7VnxoSyXuBeFsceDjDfD69deRfKdxbWkks9UKxcXEhNkMgrs4lUC4dIFR
8YF8Q0Ps5+2ryKXA1tCOGTPxD2m+1bNd2DpB854072XosmgTVTuFs/nuKAkuPiQvIY95VttDBwAU
tF513lKKc0peJd3K+1OUIm7qe0PvT4OmIzx0k5bYiZ6ZYZSeiVRbIRahwvqa6aWlD4lXR/dRm7h6
8tlJH3mJH5JPAifj3kr+PsofhO5tLEKPjgNMLD4G4Y68oJybDnzmLLpggshUslI1eglNJqloDz4f
2CUv7Iox9WRfMKT+uxTB7Y2KBQQ9uxSEl0bqnXCQbFbCESaFkSXYPRaQe3TDVZHu62ErBLxT5m8Z
vIJ66WDBq9EquJPYHxXFidtrAAQtEZFVso0qm4YnNtokPkM5xNYmw5Hm+ILHAbA7fbPNiNekdqVu
VH7TkdQZmud4tHmMguO7ZRFBELnxe6eo7FyJLFmjYJqUDDn+RrAzUrfbFK9JfpIjzqOiPbAYYZwT
S6Ktc6odEidNT0rpgr03wlNXxMdIOlHYAT5oLZRG8Xm3HNoqUgEOAky5B6lvIhnhfLvt7nQkasGr
LL8I/n3oK9BEwWDVdQo/MMQ9gJ+Hx0xOGgtmmnNGBXjWqSFbf2p8CZJnxBWSU7VO3ux73uorzEEh
/aQjrhorA3Cz2bjPtF3M7GI8kfKaRBXGX72KB85I/yLIZjPmZhQ/ssomIobpmk0smVF214T3VW9j
5V9FNiCbev+R924um21ud/ED3zCXF/YlfoRkDKy8OJFoV8JSNrsGpIy0OnBojQkPWW8meWXluMoW
61+Zhl6rOBlRfd/rIXQociqdd+JG97Duj7dbYkFmTxpnKDCZMWz78TmUj3zPY+fSlDgrCRL0MD2c
EnGyxcdmMO7F+H4UHIl3EnhDxIahNWV8PbcR8kOgbklpFUJ0iPLATKZgdMf8C2teeAjhotYj42sN
L5K+92yjjr3pj5VVFrjL3NCR/mQg9yhy/55yA/jhO4sr2bHX8i1RS1PM8XsFBgdIhB6Wm+k8Ur8r
ACGMSi3uRsA1GCNGMSzCnziBmPqgXcUmN/IAtkC30/CzHl3w7yDQtkN0UVpAir0G2mMf7Fl71oZ3
Vl9VxSrDp1hVbMYf83yn1VtCTl12ToqXsOwtn5gqt291M9M9nSsMjrlwvXjemfqZjgkWVrFuGdtp
sS9pYEzcNd9rcl+Fn31+GZqdJD5x3UHODrGyLxG9yW8qhG3CzGgeqGoFmdmBJEG/ouYhRNe8BmGZ
1QKCVSu5bTDUbhumd6TmXBHw+VKOPuhZal8blEMbPzRY3dmMvncJiIXsMn0ivschTdbudCT0vppB
SxTEEE+RYpZw18TkL4L/EPU2f+aDLcnt4qGlhpLtW4KtRgUhh4n/GYFF4oy9E5jKuIlbgwNnwZ3I
Hiq209ppFrV4TimwhSdYimuqbsZnRC8N9eRjeowRgcaIcTfw/HUKmLEE+RVG3HJAS+87cduJVq84
mrIjiQudD6Rv+AGSwUJYRdUzYqhS2aYo3NT8vRgDiD2GS6qehA6JliED2P8ziU2tf9OA7J8bZTtF
GBf1oqIG0XhEsILvPNAogbGQ7us3RTXLXSPB2YOfvoe+6iBOjU3+Ey4+ceTnCX5J3TEsxXenMXL6
qcUhboGMqCi2H1u8uFXLM3mEO+SR3D3Qd0zRNTCwhYlS1XP+0PGujgaCAihn4I8pDwRPyIc1Ade2
ESu29NjCUfUmxu6TjeY75H0MrQ4uodsUusNvwufRJb5B5A0nehpvVHprVKDwAgY2chmDDvdZ7xXe
BIGHLN3NoIE7mntV73KNW9yLKXDIEWdqBs5LkVRcu7cO+0TAefEvYnVVh4v0FLWY4q3jpwhAxdRM
ZLMKLWWXtthMxkU1n0PqyN2xDB3+EmoWlHxAhtKmtvaefKBdDRbKE6adA/84IiBHFKd5mJJRAhc5
oGrrCNn9/bDLsWwi7CTBCMVtxDlpbnHhQyTuWBFYWmhqZ/1beOJbg6Sbhjd7ySsjIziDPkxvzbT1
+I3fnLS30I16S8NTeCpDQ9wXudlFDkzwN743q0cu9NL8lD8ryv9xdCXbkepI9Is4h0Fi2CaQ8+D0
bG84ZdcrMUpCEiDx9X2zN/02XbYzEYq4Q9zYLH87g7Bp/POwwN2ABRr9uLH/BffhSWKJ/LTR3UGB
uBFncgHuIjsKv9l2nd8TcZJpTtiRF6LfqNuabuPXdSgGfe9+B7gpwBmEO88+fvFqsBwe88srMsgu
4FOTrpDJkzCnLntN/M8aIbgV2MXt2v4nvLyNc/ByVABTfEh7Hw/Tr7kO2X2a8+Wj8oFLy6YjZYTm
Hep7fZmj3Dsbi+G9CAYjVNw/rstrkXMM1yFU7UOips0Yp47+aYgF6r/uIs4z+78J++Gjp7iU0yKI
y+CUnulx+ttcavBc66kPSi/YJWRvde5HN/WJ8zn/J4J8WRCf5h+r7lBlbb5U17retetVxs/NeovG
V5cWGX0OqzYfjwkw8FCiQqZ2p+0eASJBsG2aL5Vh3cTrAu2MTM8AMabC9s4VO+dLFuEfoapOu77H
ZAk/JubFj1+S1m6FRnAw/3Tw2qbeswxyIjdQY/DUfpVAtH1lStY8VeS3Tl67ZmP+TOYQ+YfVoXV/
o+xikUkdPNVrGWa4eYsRBlCJ8SeWV0xi5Ork2AGsXJrb5MsoBLlhexgAAjDyWeGKcHkP6FQQtPab
CVf1k/+PwPjF8xQuq6d03AQ6nz/nM6ia8N+Mm/DZTfny1Cz3yeYgD4zdYWPmcsyAo7dApXD9V3WB
p50GWL+87xtgw/2CcEccgXYs6pcIf4Db+u9Mgp+72ROyAZEwdcZfhL49nLDwZSuAuiA/nvgrv1Xe
QeD+Ify8HuuT7MrlYYma+1z/2EsA7gwPGrvUVZ7Oh+ETnEbwUb0O4QY7F+XBS3bqdXCob5vkNHr/
6ncVY1HeLkaNdlfyhExSue/CwgvuAIh6u4bv/nACEu6fFuSSveHtWkt5a3B0quCkzjx6WT/dJe1+
E3ZeRCnmM8gmrOILsfWjeaYuH5oroqXGFg9h3AkE5llc5uXIdy44RvG5utSfeNYq2ADSP5oqTOVb
cpBAhRl6CmTD4CrLyqHDdp6DbncU60Oe4u82LdG3c0D5pUTHXMX7+qVeEKzexDv7De5ilbm6YuWY
k3t43ME+UrNT8r5M/2pa8HsVbvoUcXZhgRe9yl5JhQ4O7MFO/K51XqGiAt1jk9yvrf6Cl+n1N2bi
HHby4S7G9/TF9tjl3nu75cPgWS9XQ7GwaN+hDizeaUbPhaKnulPs//o+qg7a5aKj60a9QvQYo+sM
kmB+WhFvt5a2KWqvcKAnkPwclPqvxcUgDwCLQYtGDxz73yQEbRcf/SNgLP9dfjQqKt/Nd24hOkV7
lZt+Y/5bsKtcbib1OLXrbZieIF6nd4tPGYOjibH7heaIVgFdOBXJ8D7cvL8c3/1XV6MZ4SeZXfz4
NenBNsjbMh/GHVdl8BNdDbZeozhiU00YbCGmGXaSt/icoXEB4n/G845hmRgPaxGlOw4IesuKTu+g
SegAjfLRHHpZVO+9hywqHuyrdIs/jLR7j5TAQHGKd7SkSTl/PVrC7C06o7oNf1ZoBv6mWgtqQdZu
3LNflYP31HoX8ABo4SK9Dfgp4U/NkPfH+hKNn0n6x1dbIvCYGI6fBh2Wdy3mdD8m8Pv6EN/4S9Xv
w7ee7hhCb7uXCot2fxAECg4uHIoYxZgNe40uQXq41FyLLzZHX5WBu89QZlgT5KK64uKTCxi4jfGT
wkVfLjoO9MsHooR2vr5Hrj8O9bh367fvsGQKD8v3CsRbbekKMM7HEkoL+EywfM2z1/+HFJjN5Ivd
ykAMkSavYoXUICwY1RPY2DJeH0tj7da5sKyyBA94T5ojn/94Nr2lcXtY4ALrRfuUeu4YOa+IPOwu
DuhGJOE5HT+b9d2Czq3A6ZhgfZuGn4SAPifIBGXPcVNvMlR5TBtsKid2czrfQ/lp2jB3WfgK6QKM
Xf+8pj8OS4//v58KA4dwgOfRqnLrfwfzAahuwGhY9F5FT8J+8OZYjy9ds+uz10ngP+zLk0/+euyS
M7BXEcxIRmvvjG2Z53K+oN6cPS6w4opsFHoETLwM6qmVlyD2wAW+ZNUXbe9O71N9C/vrwp6dK7Pp
mmKVke6Rgzmyi/aGksDcLPlXxF8m/4dj7j3C6oXqmPofFRpbNT5RTTZmCHOxfMtqvFjzYdHBLh0v
fI/nAV6cuVvKyPtOzM30B5vswzT9mP12O+KgB2O26QIwc88BRgfD5ZS5D57RfTK9mAxIpy4kPbQE
x/Vfh2cS3Hr+xhEUHB3YPB8F7nwz9EVSoTFBNSUWjj4flR1fbPNlk99Rso8UN00VfWU9MJ/P99jG
k/cKAbGD3TNUA0awUWngpQTmWZP0QDKzr7t0U6FXNvh+NZIyeQ0RP3xlWfLao9Uao2pL+qunbhM5
WfU5Na+LsyX3r1VFkWj/KZAoIbR5S1xbWmhCbQdwNLS5P13aDL5UIByHAYrGvfUC/lj7rPh2icMt
n/oDmbFufAY1gkA2Ocy3FsUF63e3DFd2Q9y2qb4y2h9pALiiEZQOLISUYby4IAzmFhc+M18K7i4s
ODpmCwdNA7DRR8NRgg42iI0nKI++R3KEw214g+jNRly77s0Ff6kbnrHjo+jG0yDOa/8vrR1erG4j
gWRj6h2o522DXu4UI5dQahwUfBj1HraXCbdMXwVbnYhtHyUb0ovjGiznNL7XMX44hodMOzwElW3s
ljya9uEiCwzKFjTGKlv3h0R4TaF6OZCNWYeoMnAnnX+qJ+ClwXvR3j+wo92jXWZuS/x/0aA3ohu2
UdXtXdCc4tYd+IRL34FxAq+hW/wxotkH9ZQH0Hhd9zP0fd4nSW6QfjFjes+G534ybR71NzA7DICy
GedvU2noofawtsdGYjE6uKxmmpuSZmyLBb9lnUy5XcGVx3gWwgMSrDCMilE5KQ8ixWD96CtUtuHM
H2StgPTh1TWO8Kubp/0C693C4OEKs50F6AsrLJ6E2U9mWzmj9PHvpjm5DlsVY7YhC/bWjc9h+s5H
CL/mndbDbpLxPlkgaUWfS6yvSwfrdvYYwvZECRnLiXs0nQO6H5pnAayD5z+SU8Yujdt77NZmqtC9
PnNAx0CbEg+vimjeg4ach3rvd++mifZDIv4IHRxjAA7b4uiO3a/vmrOypgyT9sufplLr4KmfovsS
6mts/JcpS8osuTRtWDRtBF8r9uuSDjREuKLjG4L+bJv4OLeioMZMezOZX1NrmQei/4en8EyNAB7z
ybsfLIdwgCRFGfY7emyrjQcyGDeT9p/DwX/Wmb1EEks+RAu5A0MDbimm5J9J5Ovc1TnGJK7G4Apq
ZboZkrOs16PfYKh7ipZ8crSgEB7QmgqsKmxFuGOsRcsBrYsHfyUPt/3Y5h7IlRmuBwvRr6YIlB/o
iaIGuOBz1vo6xhqsUl9KboqIQSHBOuHU2U03A1M10KtGKDgryuzUl92C27hS+5T1pwyvUip1rhJW
1hxhaNFutK8L2v4E2uBKbsGMgB20stLhH9JrwM8ilNiLsZQtFsXPfMypt26w/3kzLF9G38EaWtLl
FYhVCAkQa8dwu3YfPrvXVTEMxYylGs0e2l3tTn32Pa4g1vIAJCQEqrl/C6NtxotJ5Qk8cSv6tLIH
ITnkEd017SX0Dsl4qPUrZ/gStwalQx9av1iCA7OXFZk5DHADICP90NHdG+5c6LxbbuiHUqSjUIiL
/l6G7aZbvzFCi9jTP1n8W6fv5IG5yZ2pP4vdjej7dUtRyIHlkWUUXRN1HKOvOLZ5A45X/gu1KUJ2
T90u5m8Zmvh17DHtW4Ati4D0+OsCprgOUdglWPkiZcfY+57THxCE3J7D9baAxXQfHj+kUBZb2H0m
u6HqZBCgbU41nqUARvX6Wxd/Z+jc+2+aXZZwR6eSZDqPkZjl/63cOcj+aUg1BPbfLvhek1vNPy2o
uAjY5H0N/objL/RAI02ZpnnYsbJCAA7jECyB9Gt6Ej7eJPEnUjdIoEnzPZmzjk4V3wKmyPavhE6W
VO9x1u8DUEUSbPxKgJ3B9PW4Xi91tDfBj0BnYfVL1+YpAdhQRYKlMIDHYXpvoYWo5J2hM2r8i4G7
fdyS6MtLIeWBa4680gbhSTVoZhFsXWNT7F0BriPSN0rfZ5xy0YE0tK8khWSSZTAtlZjgLp14xglJ
oetRjuUNaoI+iA47BXOXbFuYhJiqARma3ECrq91cQut/n8hQ6ASUv+02LMFUJZrywY8KD0/ZGggl
+NYdvpZ07C9DEBccvauJ6UEilWls/Kd6/jujbFFsgvcgw9dSlkElNkOrN8iAiOYnN59g79gk/b8p
fFnTe7PuxvGEtJAyTc4sOaTZ05DelXuKYQRa23PnQWEEi5Y9mri3bDoOuG6rRO4FT/I6Jler2S1Y
JpbPS3pue1jnvfl7DsYtk95rMiI8DlCx6dR37EPPBN9B0rsWiNInbodUjjP3yU6CLnY8OCZBChlb
lCnY3bHGcjNYatPB/fZ1XagY9cQNh4pmnzCJ7VTTVcVaPyFapOAe26TzBDFCH5IZvXJEiggP9/Fn
ZHAtZNzPDVRl3yZlRAXagQlS+c+idNE+EJDGc/LCrYr/IyB1mhBBCc1/Sxg9W47zU00g9B+on+1Z
ML2NoH4mLzrwoL/2ll6yOtrZFfT+uFyX4UpHb1t7zXH2QNYqFmGJUphzjllFaQ8+tCVNg1zFDSg+
vCqDFRsKWQTbnQ9uxBK3Rp598/X4I+sZEtX0S7IvMYtLWIE/dujoKXe7ybW3Gmfc+gh9hd4zT7iv
Yrm3Kd9OMFiwACWhS4t0wl0KNmyEqACT/N6HsjS3ajv78caf+/9UpXeBQNxJ2nx4S5/bIYYwXe/6
eIKlCe6kLNllQj1p70cs//ka1oYaqphXX5K+zofZXIMGssjyUYt+zxRDppz4Nmvz8ThvcmhUESxi
p+BwCGFo6LE6tYUeH8sNw0ZZl10cXAxzMBy0hx0g03Tsibgk6D9mmC3IEh2rGdnBfCoqm76tunk1
LT820IXari5NMJed8B4Y5JWlH05/O5eCDdX+Di1eQV1XutU7kFY323AB9bqOkFQ8hYPc1vOJzGhh
JREHTLcfsU7jw5u+wgZCrBnucdN+xOAt6gmIoAkXmEwIor/A7VgF41EXv/krOdO2vggXgW7EWV/T
90bZaxI83CGQN32NS3ncVsqe5iB9NFxfTZTc4Sk801SCPZS7gKmC+OG3kc2HD/+ezqq8d3iQlBfj
PEBXGMHai0MbQbIUq7mmobr1YVVU0/rWebCXmLk69iPW4qEGFIHnv1bSFNZPz1gMcqoVf1rrbltz
cXb4rMMEsDIR8OHjIV2+6wY0CAWeEn2Ta/DB0aR+s6E5WlwbHsSr3qaHbPnbe+PBUIDqVMb/Sa6T
kvli3RjFoN/wL9t1W71AK1d+/+4AMfAhZvxGaelOjDKnKIBLPzx3es2dPVBXF/P6IucrEf9kNW3q
bC7xRMR8VfOrRawHTJ8CvZcXXSlIS7AvWAevx/cAO+uiNK9smwcQ6BDrtUmkhBnhaOxLx7oSN8na
zAcBeDSnGcasGVisXdeB13lBkH++BHukKOfCovLNWMgapHkdTVdNYVAj5tyNz172NYVqX1U7MVxG
dWpCAu+PgVXOL2T7NYIkr5Y7i184Gtlm+CEr3BwnwbYEag1Q2wynpOeQ0wrTZYdiPN9nkO2emOCQ
vIT1Z8ZwBmIJjSyfvW2ofgX54nTfKdx5fpjTxwi1erPBdV5JWVnYyNAYAYDSNtnWZt5m6kDXojMi
z4QuBvnTgITgAO87yDsGnKzFJsEFpz2WhzT8E7rcZKUCjx81f1l16qdPiyFfUAxanwZm8raKNxn4
Qnuh4DgGJNwhe26aUH/S58THU12BK15RzNeZncjyGrIYeA5LmFmUozVO2yfl22LkIvfRA2VgCeLY
ewrSu4TwGADWmYeFoaO7ecbS+wjOxLKNEFVI4DSEaGswSQmvYzMWxntbxKVvcL+PuwyQY17uAWw1
HSippC8xFVHMMAk6/eyqCAz3uF19COzujOymHd62TQDuuR8OQ9YeawpXC/yWrgMYe6osFlTiqHT8
PJi69FxUVMvNwyHym7bI7KudDsBBG2fR4MFustLu1qrmwDsk7bb91YoeYVUX0O3SIK/OmWPPuoOA
kRRHDhIlSFRxb9MGuAa0yYS79gIgDLMkwh/aHUBg6Y94DNGui/7MGfY8gkLGpr0RScJ+1+Wc+fk8
wW7EeSEbODbnf3TFu9UPe7jDLyHR9xBaQBRgoCRGgcbOdmcd+gC44SS/I2j+JLT+Xte0dFm2gdlm
Y0DCe7Rs299gPCTwnGHtSi6hI8+RuVqD9Z2ITKJ63aoMiy268CRFBFcspme1g/BntvjYhzGEKXDB
vpIMUcsaXqgMC75W2KMf1dv5CCmER771PmhtChgucr8HIMOXmnZQAkBgys6+U6zSrvHNz81+grxr
WARzKyTB+E/m253pQVrDPTOFpEgf7rAJFieQLiaGj28EM8+gbSdFBa9A5iCxoiRj29HZZ2rH6x8b
LaduAQFc+cic9rv9CANiBeOdiqNcDxR7o5DQZuY8XBIQuCDV+nuF6TBvXvMHaJyWGrjgble4RgZ4
kfm5Gvo8SbpzpJOiTTDR7/+kFFRIGWXFamH8MeiQNfY5eVvJXCE8clu98dKm8ba10SbGF0sB6WcX
ftSzy1P8ZIiPHm9hO0xKAS7WN58q6otoRUonBDW3Ql2+1tGaj7A/MdDCATBR31f7RFD48OqgnGyw
MYKeECUKq+eyd3DqIZcIqwXtiaJcRBBcFHiqTpSon9C8E+gKKX433LNYCPi4TCP6n8LmMHbHgNyz
NbBxmuSiYA5M6rEkeBx6NHsQrTba4g5RvcxlEv439MO4Zz1/ztbO32Yx2wUDeGYMtv5hmfdslvnP
THAsBqzXLgWCi6794PG9t4amjEH66QHt2NxKdEvhQQcoVFk6b2F67wsHGN0FHjzsiUN/j/Xjm7pB
9dAKn2QaaFbEKhQwek59zmEvqpT3XIkJXcAY/h2MD1Q8qX9kIj9ugs7gPPWd+hKobmXnsA9Q/lXs
w1wBE1rG1idbB7c0qa+d8D+Nyvaj1i8LAWU7g6yzvYCmCLGeyvRhw8t2SSgxLqb530CAFEJ8AFB2
NYUlYqtvQs9hzvAc8rkRR2RPAKUtytuYBK5AFzcnZA6c29Ae6ZjAA4+tGbmb6QXDGg/jHNBjyAzb
4fVsChMkVR7SwW0SC7k9Fvw2Dku4Yel6NW38A3nKAeyH59FA+6wNf6aLVIUf4ZeMAYz4w/pHZuFn
utZ7MdTVRnvymc/DG5gyCLgy26Rc7Hm1/PhZ9ZuMouRZCLkb1qCswQjmwl9ozC/xuIAMbW5LpV/G
xvwZAUElo59qIbdmpleu4TwMhteKildT02MbV6Q0MJ23LVxf8JtdmBnhgX3UaMVcXpMW71OkdpED
UYaByTKgEJX7tr/XM4xSY5PkjLdwipg/pAZBFqTdznPytGDdKczP8FwnIXkdU/2wViTZhib1neih
7Gy8D5W+dh7Zu6Hfm8VDXV0E+CmPxhAygveuZvvEBv/NnXaHYVoG6H3sEWZYo4623Us8DTcSJwCh
FTrxkXag3Vnzh3sSe5lIG0OAIBxGPfmM/J4e6vOq4PSxT3KZwZlhu2alr0qjp0jVfHOctHk79G92
mmBahYU4HdVvGvdXghkNTBM9C86fMIEB3A+3EEeiYLDguI9jUpDYf1tARRWrwh3XNyvedRvcSNeY
Y9f21dZ63ggwspylIfjBUu5GvnZVDpoOgpdugCYnfe5VALZ36I8+ZffJz56mCbdDOI///GEiBfZq
RqUi8e+CBTJw31n23jZg3PNxTeNnzkDopES+KW3ZSwug98R8n8elEfO683kFwOjAWH6QLKHgE0aI
E2Hkm8u6xK04IKgW6zWIje/Io7Cvq8DSDebw9Bbpr4UT6JABmxBdQiEEDKn78uMmPARsSJ+mJgvP
3hLBn52lXV14Cc/epcqU/Ug6JP08wLknR0gwrQ/79aaZx57scTkkzU8Yswk7w7iiWVnXLfYjYnUp
zgbuch44v9r3FfchwEmAIBhqovZnHJoB4sDayJPue3tArEu2JRI3oq3AoS4Rj29LVsHyNCzTh6uh
Eai6hWARpPXWA+gqdI0LofIi/9X35u51YUIecBTWfAqD/jg7R0vZ2mxXI3Znn1K1YqbE1bhRhcvb
MUWzBAOLO0lF50JOGtFFCRa+72Hu6/YZKLpSqh5pzfGDdEsHf59lY4rKFo47FxG59VffPuMsgPlP
snkvqxVcVmvrkkZ1ep8hHuAdArudtT0pQxdXsMOadzL1oAldUxcYPwE4wHYBTNF4hzEWVdHHv5TV
WzpAdMeERw+f9dQSsGuE/Jcsw1ckkLFo4RRmHXgRfR4r9GnrKC8xdP2pR7pZHy2/rCJPJmjvZPBf
0mpFIBTHpsOBdz487tPRQ9ADWuYuRmwnSOFhQg9sRo4mklD4NPHnjTH/mQP2X8biL67tv6DLpryl
M8KEMKwSbOIugiMQSaBJ+2kxowq1Wy9U3uumIQjxTczED5WCWxt0jd/9h5lzPz5gfL/GmIdSjmUl
VWJBZqN+NJjW74w6grpGSzstMHuF/dDVV2+llXhqWVwBLle6SsRrJGNAbDF5CznyLk3Q18JIrnLP
1IMu03Eh6U75yRpua43s/es48GyC34FkqDopBW2ZLswbJlBNtcx2HRZRO/zoAHMKVSih22f1DAdL
mIj4v3VBk7zr9ZjGeyqnR8kyoaeho/C5h/1E9HOxuAaGbPy/oT1VTAuUdjHYeTfUbKkOXd0tYy48
EbNTuE7DpYlTXl+y1K3BS8RIEmKgpkLfJJA4CMGmIR0/+FRUC3w/Ei6pJpjXpWxm11fnKCQz9jLM
3ro8px0BG9hShXty7E0ktpHuJDks+BBo3iLW0Oc6MQGUmNYFbtdMakn+iXoEd9liJguTFtwE00FE
CA3N2yjTOEQUjOtWMxkPZ9cOChHbrYv6Ert75mw7ax6gTY6XWJbMgPFCd+1F6rOhC1enMKp6TNJ0
HqsrWLs1bAGVP/V2y/2oGnNknU6Qj8Ao4bKIVKZLQsYuOUaWq+EkhgiTZxzldrK+Fni/snk5kzHG
HaKx1SSARyUFIbhWmiCjaJi5hHmlgwVgpQORR4Rzu6pogYegx6Z+12Z7GS9qfcIbaxtgwEdoZzLG
YN7XaIiDskoizBi4TlNgn8gL0l2AtsrPmeiyvxModdCENRSqjcFlZPcdAL+CE7tmFNqOzrrC6dbq
ou74g7WTwfKeojPfMF8qUnZqWn6qhMjQR8+uU/HiM4zIPU9t5pvXSiPm+x6oCDwT1jKN4990Nhao
CnVL7muNeaPDPExwI3QOUKZIeskHvL3CmqJeapjYZydW2BO4SrwAiMK5+LAkyiwwXdbyYSvmmD1E
qIBG9g0SVvx7aLmF6VyEGp8zDAB512Fce6i5RCRbM4D6OinaE1mQcMbXjz+Ndm8jT4dXrUXND4l1
4bgXVLb6YGbZpudm9XA3xpA5+QufQw8a0kAc6KusDr094yDKdiknui27NBOQy5eATE+VSGVyEpKA
dmDdgP8VUnH/WbRKYW9phfDTXFe9zo4dzg4tTcIgQUBcmTA/n/Rk8Da+Tljw7SUTpNHHsg21ox0Z
/1ACT6aJO2GK0coV5h1wfvSrMmlo1aYa6Tq9ktVDQFhIoHCuJqKIYkqFP56W9aEaVk0o9GfbT2S5
BaiX1yWI7I0vme9gZkoN2y6amejNoxB+Ssb9QZ2HoRrAmS1i+dLLsGDgNu3jBFJlB62dYmKOYUuD
jbGJaR5DBrd3ZVS8S1pRw1USkBkIb4VgmIZtCJ1iXNYGvkoWvWufuZudaPXerehXd+GiRLr31655
0UPbzNfAPfhshyFHbyPGqkU+sYdrMZ8eLxiy+OPYL2noaP+G2cwVjsC+nzBjgd2p6aHChoctbSeK
lMDGFy8Yg6Wg5BOKjxKiB4qKhvbspxJaBXmgfJ8WoHNcekFovXhvML1Hz3JqAvZJvMHGW7TfC4ga
zKfOuRCNHA+4jrAp2EoCp1uW8aB7I4uCC2cULcYX/UEoWDdw/rvSDnNWlVZXMjyxtqHjjgozknKe
PfGVzRy10a5j0l6yWUbII5OYBMiXBsqqnSnAE9cdqkmayQ6iKCO8OgoeEDgvgmj1AbJtM5aVn3Vw
RkTV2u+tAB6DrbqNoeJLUqf5MhJwVIO2AaDpZPtl26dBNRakEZ39VLaPsk1UpRhj6DC/CeaiEoiW
qmjL2v0UqB7z6C0AxN5U/DRqb9nJli97BqO82bGu1d7WI0rQ7VAFMQOjxMDMgi7SXXPE4Fpb76lt
hYS6zyGTaUu0Rr+D5muXhdq3+yHQwK4Bjxr1TBr8ElwBqgVnFHRL/dbMgmK+LJjR+ZS8Wiuk+iUR
uM1Jo2M+JbXFNDAqpNfv1drBj1bPgzdtbeWUd+Q8Yik8DAPBoobGNs1b1SpsqqfQWjSGgyBwwiPC
k/AW1YH8dgK17TJkC/urZ43qjTnO8bKaWnzq2oc1oGUmfbUiZUnpWt1nGJFMMT8LA8YCpNgivm44
wn8CY56PfOPmAvZ3ECb3s8dkhxlBx76tWQcmOWwG2kFfpErhhcLRR1xMiurszxKWjngNI7i1F+mC
N9Y6pw7oOsOkSFUqokOWVn1b1l09WXGFyFoPahN0wbocjB5rt4NWn5iDcUjXLVpqlxjMVzqTY4bv
E1oHsGZ97HrJxn2GywGxSUrw8Q28YhqfLSeTXzhbYS6ZJRVwpPYa2N6Hel7+JTiUAFlhiIkzJtYB
Ltc+hDumD5GA7+zgb32oX9uoa0DiYFAZJjtio3m8g6qDyhYhB2vMjdf5HSQzR0GhWt+0WyTlsb9+
4kh4EmFjPShWCSZrlspm04vmQ0/xzkVNsnULFQvcQpOun6TFmS4ZiewLBJCo1MPqnxA8y4uoBjZE
SjR02tFIeKRinwXvJBnXCAMfWdpgxMHACzg/k7bvMVpmM/c/6s6jOW40y9p/paL2qIE3EdO9SCAz
mUlS9BKlDYJy8N7j138PWC4JYhLTNatv0R2tpqiL119z7jnlZLOx7gVdVuvnrI591RmKOgscrzdQ
f5Yjzsuem0h9tpjXCaPvUdVLNU0AG9YaEr2TUSS9VMLgufuGXfKijH3t3rtaTQo+UbKUXoQgoiyl
Cm6a3SpxQH2B3ZlS52sS349rPGR9XOOoe8fFoKuiIllQDGi4ne+k13pXsDLVDOAXQE2OzHFlh05O
98Qm/aju8Cnwk66F343+1xs2sOrf/82fv2U5VT7Pr2d//PdN/iN9qMsfP+rrl/y/p1/966/+++0f
+c0//mXnpX5584dtWgf1cNf8KIf7H1UT1682vR/Z9Df/tz/85cfrv/I45D/+9evL9ySgIbiqy+Bb
/esfPzp8/9eviqFb0Gz916mFP3784SXhN68Dun9/2f8oX4Jq4Rd/vFT1v34VFOs3U0PP3UAwUIKQ
dOK+6H68/kiTfhMVHS1BU+JvKJAe/PpLmpW1z69J6m8y0RwCqqLORaqo/KzKmtefyfJvlgxLtiii
eKijoKT9+udH3v7OH/L73DMtf/z5l7RJbrMgrat//Yoq61ueERXtCsWwLD7DgkzFMieSlRNysZaY
uCRzQBeZ4TehEw5kpHexQN/VnSmoeQgCX6N6lCcjOO06EEx1mxqmsDcrAW6BoDKF23H0OlCNFhXv
Xdm2vLKd0NTmJmzSRthSq8gBRqYp5ZNKUkCXZVpb9Vc1jgO9JlZW1JtACOh6l40G7MZguJQRPDWp
rxt/FJqPYd4o/k899/roTuuF5iehfw0Up8I36w9dbIJDDchWDZeQwdG3XuR1UXyAi8SjektjenRT
lHl+0+bp8CHm+HUPSs9dSHGHUGFP6ceD5EHAMQCd7nWKcnD1XkOaNBXoTrWSyAUuH7dND3xJKYEo
u5US32W6WfUkdXPNsqVComAl1CK1/UQEuOOEeSiCPkv8TqRBmqCjEi/ipPVqEto8cmDbK2kMnZK2
KNLbghXQkZ5bNKYawlij55wm+Uez7yEcUIZ0dC9grYjBUete9znpjNY79pUIYtgVhFRwRFUw4G+R
Qa7sYCRIpENf8Kg98cioxHShO1o8/EkpUPKtdIDeoinR4uD2FOHKPIZ+IdCkT2Ov+NFGDy1g+Yid
VbrjDp3copEqUegZQtmg9ts2ip5f53FgVbeqCPcHEbxXuJtQ6ix9b8oNWLuQxJbmDNAK146Zo957
J6Vq3QBEjqxwJxiG721DrUPnmEhfcx0dQgLryuDGoz13NHvij6DSJ5BirOK39LJM2cFsaauLjW4k
qz+2EQU8eeJJ4jHolK+hNAKlbkrTvzOSOG+2Pli5l6yM5Xgf1zXEinqoCtRaKqPOwStXbX4pwBst
XvcmmYmNKIBBu0VfkLTRgLYMfTYxVWbIUahhZ7LW0vRglPTlR27YWXvddV3qJbE2fi+bRP9ODF4+
0L8J9KsYxVLb8pSbsA13fSHB8lgq2jdC3v5TrwrDi17EoU4zZikAh4tH/BCVZLLBzHqCuh+1rFUu
Y2HM6MYj3oyOQaJ76aM/jC7ZLMlqAIv7XqJvrTLKaAZ5fU7U16clKV3jJQ+gsdr7qSV+beOMZ4gQ
myeJeyTJrnOXJ5RCF69W0lgCvLCvj1k+dBat5JJaq46sj4pk4/fUGtgWAZcDDJ1g6VtV9hLBRjzs
vnt9M1VX4P0M9Fr6GIguryqHOc3pAk6irdo2LCt805dhN6R7fmH8BLVIgWppOWT+bW+1dbdLX9/w
+vU9x4cQaBlvgwTdl6qRzV2hlG19NU6ugCarTbhTXz0Eze1abys2kgD9Q9fDiq29ehQpiT+acTuF
cDoYChqKySfsywEdAbEUghy4QIHiiJd31LnSspAZl8DjDHK6TCkFV7XUH5NB68BFoAqDNjGBWnqZ
DN1AlxB+BnlX0uMSncJmNB5pXXeNfffqRsHP0Op7qqHW6OitrEGv+ep25Q2/fSA7OPljwe/eWd65
UbiFkJMWMY5woTqkLvvy0L26dnoR0pQnvbp8alHh/nnW5AoKr26hnCq4iJ5veoCOBZzkT5GbT7vX
ygSKdEZpxP21N0zOJsENjmfD7oqp6WqucusB1CuhS5PJl+2k0iseE8+gpScTCuGDJZbjuNWCqcXV
N4UkvFIn7zd5dYTFV6dY1IY4BS5SZ6NjyqlnPPQlJdF9VVi0mjWGqSWXwaujnSpVhtPtm0V2ocBf
hWzNq2MeaB5OevbqsLeGOI7htu7Tyt2O4yjLj5KfBRYgUZVoWKi1VLiXB6VTNr7qjf1F/xoekKka
8xvfI9/tmqAA9AG2AiEy/Y8UlwzSq2SQo+BC4n1IjuANuvH7UHsQ2YR5nGo7/zU0Caac915SpOxO
15OyPbSuYkj7oegCOhNU6IYAMAg1dUuv7z3lqiX/2hz5OELXSlFdC4eXnt/LCio/GLjdnv+uosrl
jm31HvyVWBtJcZOGYZ/tqnS09F1bT+Ez+MSWXFrbKv6tlxfEVHSBhqJ3SE2zhU+gK2Jlp1rFkGy9
qiSkHnEtKfNHGv+/aTa03MEMRL3bNAMIZMpBcB05kYXwqi/Mtt8qSpKodlgDnPgmyAXWEwQgaPRs
VHdKJuc9jBJhnTbKMYe0xre5chNkXbnxC1J8xTjQJWx1413U5qNyDMMatRS94bq8bELCgw1MRmp4
w5VXCneS69KRTVk0p7EWdA29Dbr3IxXcEvacCDTnBvzo57AZruM6vO7UDhXz0vDF6ioa+pSftoST
u9y1tE+4zjRhWF2s03M2iLK7rZRGGsHhuQLwDyHqHsFa9t62yg31KUsmdvowzIUUBFlcDI6pZ3p9
1ZmhhmYcXI4a5daau4PhAXXXwixof1iueQH/XAkfRFBFKdq8gcDRKaXU/9QS4m+5heiqy8yIx8LT
sv6r2luyuxPregDzl8DERnIpGMBUljmcJ2Jm0BdMWjB8yXKze/QakdtQ5TrMHE9UWEKxlKmhEciW
3dYUR7ZNlpBwdtTMpRzYZe7gXWdkiZq9OpZ9elSlLgQHTVD6WKKFBSRNyAMYbcYCiCFEm+y+iGxL
vel0TWuO5NE95adcWG65yzRQTA6xWAdPANTpabtREAUXd2bdRRb1BJ+9IMs9WfqKLc1VXcgGbBlJ
ojV7UwrxXeQ0zLa8T1Q6wizTDZgxEgJ0BN397khhkc7EsggianzIZYERUCwBfhijESAvVsLWu8/y
iJtBDrPG4HauqT0MRl7lxEWkpy6LQY2kXa2Y5CKLxAxgllWM+iXteRNo2BAoJ2/UQgL3qYEih+oO
9AG8GBWcShfVNCfOKCITeJ0bfgkqr2sADeQxdHpboYC8bBMZ4tBM/35ZPbiA+it3g3saVbuuM/Ps
th3BdgMjMTo6RtOuVG9KnDEwtiRIvOTaiPJeeqi4t9yEK46+lkc1SULruYVhm1btquPf0wV6Cuyy
K8LytqDm7oKvUKNmpwjVQM2iFbV4W5ZiM3La1SIBeJT6QBaikD3blWIKDRadGIAjzCEon8gwax4l
m0GigA2mm6YzUe2973VhADMkCWmBaufthHRoKMUCpkHXyutDlzZ5f+tWMUWPNMtqahulEMF9YEDn
tsHLhx9EmjLB28ZSPf8uhroSCY6UlaORvuSaoMNMGsE9ZmL2sxSjIXpO0nxAFcnPnCaUih4sX5mn
LzjiRbFv1UaDAEGK+q8dCkEGOHocsavM60kQhoYQZg9GR5FXrZBiJw+uZwLM+f4gUDTPpKD4lGgK
fYl6YBU+iKO2Hq9dbwDilAeUrOFcEms4pyAEIxEoaYnTdQmuWVf45NnHUmLdDSqAtGy4CgfIEBLF
OqoNQ7bHIBmrnUKXcmX7RhIEjhDGwdTwqEwd9CTzKHzV9Amy9jHdR0x+ZsdkTSHVGBSZRm4Wq9yI
qWTA2JPgxz+S/aohOComuNKY4B7BnKGRyw0bqcpu40GhR9KkT6WImuIbtYShBdmUhQjWFiay4qUh
m5+jOKCkQJQtBjujK7hAuwJ+RciB6rrYkChxg8uxAefxO3PgfxRiXwe0dVbZz/ptPP02Lv//LhCX
DXOi/P6fA/H7IPvl+49fji/pj6DMTkPxP371j1BcFX+zNB3lCthVSQUTdP8Viqvqb6YJd62oGIqm
aK8/+jMUl8XfDB3WOeCWBqhHKE1PQnHlNwUZJxklJ0uB/lsz/5NQfJaa0QjnDVVHBplEgSHrk6HT
QDyqmqBIPLOgOPm1wP1o+3qFl3XOLqlp/Lsonsq6CZWtpYszE3rU40BJJN003zxEcXcM5QAQK13P
IarZRvG9E7ujp0V7zufdyaIsJBqkGYX0H7YtQ0Tei7KwMeUhTvIMatSXZRl5lS3v+1tP39A+3t1D
QvID4dMvcOT8hHNBeaISd3He8HxaGbPB1IoI9bGT5Dl155iMtUH9taRNAoKw7DtAifMGZtyg08BO
DWgzBmSDHL5Z5fhZ1LwPYkXjWdTc1RntyuftyDNu0LkhfaaQhoRrQotROM3guKsPvOY2PZ+XyZNl
93b+Im+gLtgbTul0W0gP1shvF9bPgGVTJV0F7k6XZuS3cTbEFMJ1EOlNsO18CG8qdSdQXifRCR7M
tDOLXLBHFwEoQymhQaLbZ32xK8PaqS0SKWDPzk+INJGhnlDkvk6IhE4huUwYmpERf7ul6qgdyypy
S1u+02I7A5+yH50ETXiwyLuJ6CIj92IbR1Run9QP540vbStJMpgIqM/RT5odJa9ppWioALcQQ+jb
1m3cnVmgGXzeirRiRp8Nsa9V8g/JxJp5173IW4hFkE4xWG9grFBQN5/WKKjlNYuzfKBXu2LUE73Z
nS09uz+bfQF3An30Hwv70c12wR4hObv4jj91nL6gk2wmIdt5D9b3lbEvLu+UMzXIKOgIob5dXkhc
tTYn2rP7b+kjWZ1UBlFi6w6YuRc60Gvb/2Lu8n1+XNc5WjxrVIX/tK3MKayjouAsGMzCMUBD4sE8
KogtljdfATPY7kN7tMMRgRDtJbyLr4NPKyNfulJOrc/OGpCqfNTwQGzxaD3rL8N1gBAu7UN2d9U8
ttf6heCsiT7M6KZ/P0skmlVJtigRzPU4S1kqajHhmtR1Y+uPQKpLC2YW+lsg+yHpsIHQdNe19fb8
UBdHemJ2tsa1XuUSrcO00KkfzRA6lScq5udNLF5c5NeN6fEzaVh5u41oc1CpusEMR+Br9HS7Bx8F
+F0C7qnzhpbH8pchY8a2n3VCAcExZ7UP/UvXmtoEs7tYCFembPFYqJIBTTz/TQ3h7XhCv2wtoWel
BHj4yuahb3520Geq+o9Vdv/FTXFianYXBCSHiLGn22fvXaCjdwE95oV4sUqyv7hEmizK+D4438rs
lgPCU3bZdJHr19UWzMke1tfoUrnwjuKhJlEBExDvyy6lz3Plgp1G8O4JgbRXYzohw59zk7daZgT6
pGORCMNW6D5Y1c8cAvEW9VvXpWtkTeV0yQ0CdzO5m2jUmeb8Qh+Dqmm7PivtSXbM2FV78+Dt3cN0
uCexeQiqoLVZE8lZnF8UthEON0k1T+WkU9+rbtugoZpY2G4HYzedfwk4dwHOnfDx/BGYU+T/fo2c
WJodNiAPdAQBU2bHEK7qdCluiud2S3vEXgRCYA+ifd7i/NAhUSxbuqprJv+x3rmVcRaDs6aZys5I
fmWVBa8r0fXzeSPzN3FuZPYakN/Ne+ow1B7yW0F4Towv/7d/f7J/4hvTQM9OEXVuQS5eSf0S+M3K
3TTfAa8jsNDzoaioKvpcV6VG5CGMw7Gxo+xDUX6gB27TWRdddjw/kMXV+NvMXEplyHJJNdBjsstU
+VEpMOjp+ZFutpfzZuZXIKNRRFHG65IMBvT6ep/MV+v7SddmNGVHHq1VVuj4XFCRukHlat9pKyqw
r57t6R3xak3SkcwQiQ/VqS58ujqR5nNBDcydeDfJjZDJ+Bo67QYhALhzuqt2H9trr7E8kziB/J8R
ElxKr3oD78TF3Sb3M5JTLeeoPDQ/00fpCk/MzvapE13kO+obTrOb8pjpNtvViCU7/2DHvPmC2Z3R
x1ovlpIO+Snen6EddfeDNnxJmhVfZ2FjTkKPugmaBE96/pqhHqOLI9Vf0A79TR/rcHoY0FSLIanf
DNqo8xvn3fX7Oq8n5mYvjV+IvmpO85pyz25V23+eRGqJGA6TXxnDgrfLnMDJVkb5zo+f253NpinG
ZTiY2CV5DG/O9fScTnqTvrbTN+ou2VmOdDg/1sWZ1RREeai+GMA93m7bUC3LLjXD1qbYdjA6n97x
CLIZ5WDWKx7Wu1v/dXQG4ZCicz6w99ZUaVZ62YPDsY2HcaftpAsVaRSy8U6yC1YV3xYuY1obTZl4
HnkZcBpvjSm1pYFtEhvyJMDggBAk+cot9i6wnMajgLDFZyT40N6J5Pip0RvTeCa/p77JRUSM60u4
Qwi7AMI78Cs6IgQT9lr0NXe4fjcMZEQBMiKZxuyhkeFfqTtP+t1whU43xLAXyWpOZC6O+Xq9ADD5
y87swamHqgSuzBymV70jbJofvvMNWqGP+g6yC9t4PL8TF14F7k0U8mRkZjTqvm9XLBNKQSRzD09u
lgE5YFIhyUm0YMUVWNoYp2Zmg5LKLvFKmXiRZB0qATIUdKr++fxQlm1oJARFFbEcfebjo1YxtIZW
V2A+lDsFRKEFA9p5E/LS64ZH+peN2XtjAkWfSlVIYOzDWyjrntWjbCdbetLMj/g5tvlZ2gd77U5l
63+PUeRzt8rB30L2sV0/bYtb5fRrZotn5ZYqtSYFZnoq92DZ9sKHb/UWSDTqrUDn/skagt0QQSTJ
ImWOt1ulGuQ8k2Xmt0C45YAURXWgp6ZbsbK4IcliqZqF04h4yVsrndTgJNcqkZovg1OHsUAO6fIc
pHLFUXmXTZkO9JQv+9PSdEmfeCppRPN/PRqlDfHrrn0O7ot7ePGd/EqvdupTcAfpm4OwzTa7okUU
pCddsdxq8oV1a66MeXHnnnzJbGatxsyiUWwru5NNp9WhBheDtdd1yWs5He3sHTCSRtakZqCHFuYo
o1BvKpgAKPhC2teG7sb1oAJAOrDKgKrTXBFBZ37+7CwuLJA4yQDtDERutrB0ZGae3xENWHF/qfvB
52KEgEcqVhToFudy0o4mL8Ujoc7MlFFbBV3VcBi7QEI5y38ErfIPnm/NVHiIEF/SORBvd86g94rZ
QWwAqeo1JbWNGzYHv3zJJXfltVsaDFOFJSbOFLXZddPntULdH5o6LZe3GW0rGiSZ55flXeFhOgY6
YEbaVijAgPl6O5gRVHjMSSCAGpAOokOuPQKOh7A9V5tdk3X+y9BWUJCM8BqotOlo/SjerXzDtPnm
brxu8gmyZUic79mEVmM96r3LN5hfUnkzAfycYk/je6heBPvkoGwh/bn2L2nPrD6592tTMME5z5mf
h0b0zLrUQfGny52576/0l2vazejDtyUn2srb4EiG78HbZwf3AdqfDUltcSOhObMDz0BaYO2ilacp
fzcdvIQ4UeCBkQN8uySZVPDXA/oX9DvjYNzEj1Cxb/Wj+ZTCUCk/kfWFt/ZL56BikaC8Q7p/Q8b1
aKwcpUXPGIkNdrphqTyrs2WJIwUhIgi4uCFR8IGW51K6ELbmVY+W6TfZoRfwei20WbolTky+7taT
SxkQpI+qFVehW0IB538H12J3kLCsbLilg0V1EPSQKjLFc2nMxIrpTPYieIopTAQX2qf+wrKTg7SN
HNgE9ush29K4kKdTSfTgO7Ksb5fUjCyCKYMd7nn6TvA/o+600dTGWRnX0i1/YmYefQMQzGlUxgx8
0VthA/Pak7cPP6QIgK9VWVZG9Bomn6yUCV4afkWtgr7huztxMIBdCBthbaXenwVKuCwTstSUX6V5
SCFLNIKlMu5weIhvrx9TJ9mLN/G9jDK2azf/+WU4WTOJK3g/DGv+SIWRkYJlxBoSTLd0gG2nvGr2
CEnISubi/exZkx4ZSZIpvAbn/XY/DEM8VZtLkghDDn9kHGxjr/sSpM3F+R2xcJe8NTSdhJNlqruu
o6US+hm0x3b6NKJd8jJsfaRZw5ueTMmwg6VY3uCe2tpR3sAfu3qhzYXA8ePefsQ0GycfoVcwmVKk
b+yCjzBfYHcdd/DSbP1dmWzkJ28r2Eg7baeS5KqK5tpMz9y8slYUmi2wDWPLhr5piDSfxvDj+WmW
3h+8aYR0CqCqSs1Em40Q+IIkZw25EvGY3Oe7ZF9v9I37TJObvVY1Xx7Q36bmAwo7QZB9AVKiEBw/
YgHAV0Zr5e5fMzJzSXvL1dKkgg9F89NPpqjvhbA0EbXz17pe3r+9E/QD7AepbxgB1GliT7ZGn45p
UoTkC2HJmGS+YDIBiTYlKuAL/FR9k47yTt2ZO+tjdqOtJUemW/ftQwt2RFdJxMigOgiA3xoHfd91
sAZOxmFSgYxxl+/QcQgdGKedxlFs8TGHH2cj76iuUi5fudzeR5MWzcyAAqcNSKZtfgnkWSO2Pmz5
qYq4HIRrtfplRAFgcANHqT6f36LvnzyMaVNTC6gIhWrD27FGZNYqS2JF/fHSH0K4Ztfu6qU9c2ph
9sb5Gth7nb4KOFzVC1rRtnUz2mlibM8PZPE2ObEz9xEisPZDXjCStAiFGt6oUrkchgY0OMx8+zEV
IabMReR29MB0RqLJiQ87/d4VJVwOoolcmya1V00oQ7zexZD7mIP1yqlXdQegY1G6sswLWeo3U/96
eZzs8U5UsmwAYowflW3IY17Tf27DKeToz7Af2ese5MpKvCYFTwyquVKjBynwuiSUwsMBJL53iOt4
xd1YCKGngeGyE5qIaAjPDq9CA7LUSKw4kvDyhpb8Q8rVl18ke+06fkC68AfKhNTi/YsaP9l6tDIO
Um6vqcS/ek/zc3z6HfJsb4dKJDRB2HGO3TvvIjnWX2MHKaw9kqcAWuEA3lr79h5pzuqBoq+2Mg+L
tz84JlTPVaIoae7dRXpKd5MRIHnniHZ2L13STrqHCP9m/S1dPMZ/m5p7eFmjxh70Ap1tBeIT2dat
OeoP5w/YoompZofjL4Kcm92KqZx1GfB0ClITXS0cRsGw8rosH+ETE7M3DNA9JDjh5H+XG2X8oNqF
7W1h7fsCpfu23ia3agz59QZZWtDWq4CKhVIDCDv2LJzXGulca2a+0gG2Z5rb2MqD9W1K4ClfU+oM
0l79Bh3MBvpCW7wsvp6f1oVUPFaJ400SaLoJRuXtLq2yLIllmDps/yo/6LZy4R4mL6H9qF6sp6uX
Lp031marCCFlCtiVssbk+NXBNt21F2q6K7fyLrxM8k2y+xlfm+LK5bywd6bGSUXWOA+kymcnsZKa
MGmTuIVg4wukxqO6khFZeLHBRio0J5ukBxEun80hPbhWSYu/Dbv91ZSF74+IRF2YK8mqaQPMLhSK
uvhsEuAmU1Vmw1BLvc3JCbQQcEj7SPg+wN+nV4dW+Hl+TyxOF7enNrWLThCYt8ORPYi7Alh+qHkV
cM19EfwV/395051YmDlynmmEPZ3jnLQjIk+7Yl9ejHfJQbMjpHHWVNKXDxZYWer+rJI2j6tj1R30
eCRzoe6TDxkCotRmpMGGNMkhX3Dnb42DdBAOa9HU4q4wRbaENmGS5+c5FeuyhRyKSqV0h9hClj82
/cFPb63itu8u6UffnF+2haQZAzwxOJvVkaRa1Po563ZlHrPjdHUI+/E6Xa02L+Rg3lqauW1WX6pt
HU6lwl3rDC8o1P4RXEDVcKSpbPVyXNySbHlg2BPsR5sNrTC8yC9kDPra9wFFZHlcrfSumZiNCbJL
CMpybn/3On40j8OP7Al5s+vOgfj7JaLGG61cvYv7A4wAqARynHR0vz1muSVm9ElNjjaPnt0CB3OS
SPC3Qy3Hl5QW4CHVMunOrPX6vqkC4W5luywO+MT+zDMutHzsWpdjXj63O/lnze0/fiovIHqSIUe1
wy1qASupjAUXEPwr4Q0lUnAR82XsEAVx88DEZCTeDE31Las9GiULukDOD25pbKeGZnMr0UXnBqNO
pAg7zs7rIsmR4Nc+b+Qd6JMMwpvhzGYQnhrVbKB3tMMAIZ0a6PA365u4TR3cBlvb6w/w1FfP8nPy
fUplwO/xT6aTB4fvMAgYpw6F0zDV88TSQimBLSt9jmF3jr1naS2jtuRG6hLPABgg8IPiHM1iVQZd
ACLutEoWOue9jq6KA3Dt7T8cD0VscDM8c8D+344HFiFfLz00HEN6e9z8vqs+w4WysjWWkk/6VCr/
08oswPWhVcyQ6sHKlY78XOpvBDu9sBLSTgg4hTa6vVty6HbzlUT/Tr+ntw6xOoDy53fP4lkg4pV0
+kRwvWafkXe6Sgc3g00ampfgEs98xK53540s3TGKRZMKyV2DytDs3oQywa+VEK85PqBif1FfTBFA
eFyNdaaPnbsmbA5oK0Rd1+RXgMRJbJfXhq8H0ObYxg2CCE62N7aIn23Qm7Gn53Vt4y8+6aQpNUsS
SVdaczS96rtDLQqoP5jX6hEZm+SiABSJ4JN2bez1XXUT36VPzaW/Pz+d8nSi3o/zb7sz/xXmnRwq
Zzj+hqO7F+/6524rOVNFlh7E6X/tQM04yt67Da78+8mdmVLCU5l9DfA1Ldy5D5kd/Rbi8HIouLwh
7d7T8W+r1vdQT2xBorWDTsXz417aq6fTPdtGUTOKYVzheVolMmOKXBwncj87Mr3VZ3hthmc3tyLG
WupPO6l+jg/euE2/+1DOINJ6UI5m6bQ/FXu6fP7zajeg0JMNNbvKoS/p6OXGrAW21xiQ/kNl+j+f
RPJ5pijJFIF1ZRYl5OQqLQgKSePXtAiEChztCdQ/H3Qd2orzpl7rHPPtcWprlgORS8hwJTgaSe7I
SBc60i7ZVk8qTQnpjXnIt+ozMi439c9+ywZ1oMVem8+lHXP6AfLbq1yHKqwtQwZbhspzEaWf4eB4
Uox2JWZfeudPzcwuUUulZ3+EYNLOaXnVGUb+cH4m1wxMPz+52AAOsGyofxFoTWQnKNe1j+ctLM4U
1RYSNa+tALOZguOkr9oB11YGpEpeFyZMRc2+xiH6QP83S7PJyrOwg5p5SjAowcZFXHtsX+p/dFdM
7V6Uiqa2r3kuqGxR5qtZfbs2oOxOY2Q1aBUHkHB+MIuphFM7sy0uiYxC07gB0ZBKD+q2uK4RCfne
HuVvip05/tG1vZviYsXq4n44Gd1stcJMqcu8YD+EBxzmPTKsn6f2sRZNU0feGT9o1V55cxb3x4nF
2aoVNW6ZlnD39pF4IU901vlOSdaCxzUrs32u+qkqlVNiJvVR/UZDnjaOTf1/Hcv0FSenyYAhsghU
rCRw8cUN+rmaDj/8yqWwmF443Rqzx7FvazFTyumm3RvP3bV7QLjz2G5LGh7T67WXeG3mZm9jqKKf
0k/lmmp0YxQ0059aNnxMjHxc2fHLhlSIt3CNCRln70fQeGnbTGmMOv0cdCp17fs8+XZ+f6/ZmB0q
F+klLy142utCuAiH/Gs7iDsIIVcKzUveC4klQ6b0A77zFdF4sg9cNdT8PObsGsbXPkLTJZaRgE32
PUQYKMX9k4kzyZpNIEGdaujbXdcBqWiKlonLxdukuwuNS0NaqRguYDAtnazcnzas2eKohC4IHnBK
hQdp59s5brC4jW/Uz+Z34yl4gome4ELaes8o1F4bh6knajhqTrszP6zdUYtrePIpszWEGkjSxEGh
6ispF0GJeEmr1wSHifR0frMspoFOBz27DGFxbxKzR3fJvaaFeBvRZDCpPpN1mhBIymE9Sb64cU7G
NrsM2xwZshohKzsKyr0v7H0IKCCzdPrm2+CulQ4X7/oTY7M7sY8HmhpMKmRwkiDC8wDrqrMyg9P3
vvPTTkxMa3lyEDw5AuecU2iutlkK5ifeIfrlVI3t3sg7ELPXa1HnAlT97Uad3Y3QVPpFITCo8NBe
URWFPiDYREdri2IjiBwHApHd4CBAvBqy/A+mNTC0xKLqu4g3jDMtFDoybMZDtvmi2tFx2jPmZ0jh
wAdrT+HxwXPWymDLp+Fvo7NFHKOJrmlKNce69bHLhEtdlpG86d2VS2Yp0gY189fgZivJv+oF1B8m
hLyyawhG0a68ki/WoDPLB+BvM7Pla+FpaIOBI1flqN9pubrTVIQGA+MqGMwvsSiuwQGW588SgaOR
paTj8e0OTbPGFBQEFYAZ13ulQg4NkkEX/a3zJ2HNzOzSCiVoFX2LF6Gt6p9JL6sIXKbXDGeFfGEx
goeD46/xzO4s6L39KpW5qOU76XmCVpQH756Onl17mT9ET9Kn9jKwkeU8dAeYmeEvvvII49378Eu1
8mYsuyknnzK7zPxaqkDATo8tBVq09Rzp0ncm7JOyje/WADqLlxmu4sQ/AgfCHNsldGVQGA3nPsvC
b3Tc7dNQWnGOF4/AiYnZUavaZBj6dnoD2/C5jkg3DbDaBAUkWBlQRt1yZHR44Llasbs8kSeGZ2ev
Lss+hExzutPMvbpF1vkKgaSNR78B9D0rO3VtImcnsKoCHHEFY57YHEQvPhrBGipmMXw3YD0Bh6eC
AbJmSZAuaNtIVjgNqbVBJ8sRnps9LJ/g0fQrUGl7705GdnNfOSPB4g8NOqbLf4IDek3C0gBMZgQC
nLcHH6Zjr5hcJ9sIxW1IigCtm43Y51tXgMPD/3n+/C+Gc1PO909zs3NpdUEQl9DATsQV+BLJFhHs
HRrN4KzK/f/uQZpWav74krEE6jX1TpEdfTtCVTFKKg/4hVqpACe4bhoF9gJvY3hrEM6lkwG+SaF1
ZKL3FWeWfL2GD7Xvphg/3eWDcdeaKIl0wdYof0AN7YgCejWr7tnSW3FqdbaL4jG3KHsyvmoLkkho
Nt79dH8/4C4lm0qxOwe5be+zZxc3gQMb5vkVfS2rvpvek0HP3O5WZG7Bv0w4tgn2a+2Em+BiIvKZ
+v3oDELAz+4vo6PviLSz01yS7ZBaekpu/Q/5PQzvF2uR2mLW2ABFS80NjqZ3Tc1V38YRhIxkxaAO
+lYe8l1m9+KGRuDI7u8MGnUnrOknYxK9XpmNReeHpkoFuDVBD11tbzebbEZBEcFcy2VvJlv9pwHt
jE9es72c4Bbyc/kyPFQP3JfO+WVYelhP7c42gdwBEB1zakT6WNxEQwnnMUy9vvV43szSrXhqZrbY
I6WoFiESruCm2EVjuTWt3XkLi9HGiYk5nVEPWUEnGeorLrJ0+ufoBQ2Vi+nFlIVd9Fg91vs1EqPF
WtGpzdklGCDVDoUfsVR8xa20t25k1ADACLuO8mH8IN0FB+RPvIP8nG7Ta4q4z9/z/RqOYHEFYSyg
2RlQmzTvt+nCEqkAKLBtBc12JECcWPGexHat0Le4gidmZt6IXpUkwNHqsn3IAvMqegmVeAUns4Sw
mgqJfw1l+oaTcEfqdckYS6ZzKDfhY7Fttt4FvrKTXgrEHxrc2hSeZSci+lh7tpdnEVCwqMDsRQ36
relWC7gNEda13SrY6GWCLP3HofrPGwWnDuO/rcycg6jO4QaUmMQCOqlyoAUm+fmPkjS0aMvQy9GC
oCizoZQjQb2QaZ3t9clVJqDSHvd3pmk65w/c4oydmJmNRWyNqsZhoxkl8e9R8PoiVfmP1BtWzvWC
GTY1Beypn8wCq/h2YUYo7LIxVwBJwrZZ+5dSoj1YireCnVp4gRHdBvGOQBEx2ryZqwkSzxcU5ux3
ZhrKda+OxVqCc5qT2Zt3amYeLckqci4+3MNoB/Psep9SKYOXD9r7PzQS3kgkvOHhXzE0mzXLS8nm
t4zH0O774FGsoNdcSaMuLszfUza/dxppgKa+ZixBeIF8M20gmwhJs/ObbMFHYcKm7jpAj7oyh3VW
kUZAJmEE/ZWdOxqftK6pN7BZ7SIk12xlDL6eN7i8Qn8bnO3q0JPGiDOFDhTyWTeBKMXbpPEKGx5Q
3xbVsjqct7c8i3/bm737XlWgyOarzGJ0kXkIOP4/zr5rSVYc2vKLiBAeXoVNV1nevRDlDlYgvPn6
WfTcOyeLYorofm1TO4W2pK2tZQjNyBbFai0I+AogfULlQAZt4PsaEidGEokhCMkLByrGthaAKkn+
fdcW6gl/oyyGUhdGCU4kojSVclIn3AgCGKG3yd6U3VDZuKivXQi+RVsULvFgslyCELQVwjnzCnjf
Ayh/buNLcNVraQ+xiM4b/XLjUr5yCkJJAYloinhWAZjh+5eEP5nSiBxRI1k8DjDUrqQtTMbaZF2G
WHzGQQVPJk5M4E+a8pSnD3AquO+zjblaHQd4fSDR6oBjLCUUlEhQc+jsA5GtlwelhiMb2dILWSvI
Zo00dPPgDEPEJSs+LUwyNQH2IO0EIctHcLdswVJoeF/s4BOFy/dmAT/P+XJ7vYy4mJ0AJolJzjQc
SafqqFjiTgOwvtjPLRvlY3JQSZ9NDz5dm2CdNVLBt7EuJg26fykXW0QO38RnwL0GO7vmu8qdK5ja
k5wEj4A67PCs+gPE/Pg68ZVDBNzHJvJlDvTbJ1gsC1hhKo0aI3tqJxQcqXlnsZWib2w63Md7GpA+
02s02NIRem+2tHGKri7KywlYlPkCK1GjdvgM0Q6QgrfUhwu0VdvVAS9slmrJD0D7bJQha0Xj5adf
vnupQ1sW44CYs7I4lZxZgEdFc0C35H2FjjUgRlch4Iq9v1UzrmHfdEAzgYpHWaf+0H2oEzw1mBob
oMw3Pajh8Nnp4+3Y8JtW6l7IILmwInBDc3K5rO9FvtVQm9P5x1xfhF+kuynFDcTnB9jGlB9TsOtb
ONtGMOfeKMtXU+oizCK3Q5UVRlSG0DpvcBsVrwcRymsNhGIh1Dpo9cZ8rm5/F9EWCTw28MYMlQyK
pBUMDYpDkcCW29xo0m0NaZGnfNJg2p6ng8VgaKo0gRNPLS2lr4iYXqmW7u9n/Opm+3dIywzV0RYP
lAkfMDfk1z6As7K89bywFgIsTtBCUPZD4EH6fi41MPqI4mIuxoZ3ow4s6Nt6vw9ibV4uIyzuf5PR
8k6AhYYlw2GeVQ/FeBeob/8hBigYYBEb6GwuX0lTA7ZEFUEMpg24VmS0UPLZAXujqPzxsdBlkQwo
veEox+daisKUjRxqhlDBv57d8eFDqbfwVT9FbhBBJRiBMhPMJGNRfmetWkGQBBsDvO3bP5Od24Mv
7eSats94twNV/1/3VxYBF/OvKxVM5qCrb+VTSXseWq3xr1UOEAKvubgczSKhP4ifehRHasgxpkIi
cN5u7KkHj3HrpfxHmi2izHN30QKAFQlTMiMfLAKUeSec+0mEk9jGjrYexDRkgFHhzLIkPkdNZQDM
j6F0yRHOnq2aUD1LN7Ls57PDP0P5G2WxPatF2MJmhQ84DPlulvuFQQgofRUQdf9Bq2ERbLFJp7zr
4fw6b5swuFZPqf6RbJ0DP6orhADlR5GAjAYddwmq5QpTkzwtsTKrAbbORQb/tkmXjworYvgYJ9O4
EwYiQqwHuPZ/uTEsQs8TepEVTEh6EqcVcs8gFOYxFHx2GMqr/yUMWuLwwpsb00vvuioo8ohozWBl
YuWTWIzgLpI/JUq5cXlZyz9sPxDPQEMDYv+L4USzZmsYIE5ZH0X9VkjujC1nxh+1Ab4YtEJmdr8u
ocJf5ENrwFQ07DBZ1aS/haw8wm0kb+BpFCnlxsmwEgpaFzPQA+1HgGgWJ3Zs5ixiAdzrIljz0UbW
/aJhD3WUeZWQb8T62XGFrsvcCpj1buGUsKSfF3ArVUQ4k6LjKlOVwp/EboHgAr7PEkKq2aqH19Gr
4G5+3gMHwQsbus1TXJk/tFpBNwJra4X/r6V6X0saRpxA6qtpDzEe2aaNka7GAJYLCjbAJenLCQR+
zZyEOUfS1jiYOnTajfa61Cbn95W1NnlQd0F/DRCEGWH6fWUN42DCExph4BhGh/RFKD6IfitGX7+H
WRvNZZhFjqRm1Y/aiGlrIC2tkVdZ3bfpv9buRW5cBllUdVMZ1k0gI+f7AibozWPVvsHDcGNb3xjJ
EqY9RT1jXYOtCN5Zjs5umAjV7OLu98+1UqFcjkRe1A9pjhZ5GKOyL5sQRjhx3Et3oiJUGzn284o+
fzEJvB1AT3BFX7YBUhaygWhorI778c/oyOAqpCVFq/1GuCnvwUpy5X+rao6Fix0WjiQE4GgVZO3v
CSeDRsRVAAEsiSd3lTJRs2SvojFsDG3lsPoWZvEFUQaJtTDntRwxqkVfgpL6aj9B4LOkjfkmyXyj
kffz7rsY2KIEU4baLCAThwWLuvWtuh5PkIipISWQXfED8Cr3OXw4UdL8l3y8+J6Lupw1eVlkDGGZ
2lEeXZmom4Lm5vd8nFfOt5vmYmyLqqzlhEF2EEH0cqdPeAStZnm3fZy8ZxUsuLLEyustOPpa/YQp
BLQZ7Xg0/5cqSglc7NpWQtBZ2jw8lHu8h98GPjLTlZ5gDvL7EOeN7ucQ/1+05SUtz7SyDeJ5h+rA
/Q3vAaalhvQmk5Y26lafZHV9/x3aUtp/aoFzY4zgSv0onFV3PBUPzSE7DHvTkx/RmXlJn34f3equ
dRFwkZydFsoVuiSDJWQGzeGI3L4H/b+mAf2TJX8/4SIVJ72G/xZQkdaUtHYUXeENAm4u0UaRtp6L
0PAAWAlk32UFUJq12QUKogDNs5+lO1oX1iHeFpJu/Yv9DbNI+YLjyITnI9ZVgzZd6ra9brPE/X1a
1pPub5D5R1zUtRIZOUx1sUu1tUxTMnsI3zdGb7fRQQtffo+1etKjZpmlAUwCCbnvsdTELKouxHfT
xtnwMqsfc8CpDTG29CzaSPB/vFR+rKaLYIt80/EgDbcyHCz5saxphZPETx3mZWc85J6L+zqhqUdr
u9wVNlgZt0lJISG01RpcnUJYYGl4NUQZvNR1gDFu0ENIBvUA6KlsfO6Vr6H3f/+qqyv5IsYi5wtB
jWGuO+HeNZU7MgAlNJgbt9X/z8eEDD6RYfDww84iClQjGwQd60rTslsZnSvYCLOiKY6FFAXNgxSG
46tZwI1vYNL4bkAF6yGp4b+yq8asT7y21ADwkFnZmXbDYENKoZop7GFKDZ/LEnazaIM1lT8wLh1x
MguRXSimvjeVoNh4M1z9WlAixlOeBgGJpXbVWJiRpBT4WgmqmjC6NdjGQbV+Cl9EmFfBxYqqiryK
KoLSvHkeM9rdz68OJl4dgB+Kd8QNwQ6E/IDzexL8RO/MOx+QWzivZIhO6ovNYlKKhmNYWMfqzKar
7Jn1ybwPptjjNdoMf/pjf04c86XdVIVcLXQuQi+2EEPuILvZY6VlkN4GZsoT3w3Alp6yQ3kUrcwf
TuNBv85Ca5uP/RMwNQ97RkqhJyARkLm+f+xeqkKz7DHs0tHPhgevCT8+xfvYi94MSNIkTnuovC1c
7Mqqhlg73PUUfVY/W9asJRxUyySFPlQACWAxU30Yx1+XobKxNa+k6qyigo0D3Uj1h6piEGUq1MfT
EXV+8qBn/KE1s41kXQsh4zkW8pqQ5/6B+WIduoQ6DHpxR0/hZPLV/muqBzTZLwMsbl1SLOcgY9f4
VApov8NrmL2xfKPuXZsOFO34UKBaKz8UtsW8S0G0HkarjSV41vswsrWy5HNjga0cXsZllMVIQhaT
OtYwktrJd+xWeptZdR/R/KwE/1AggoIraMPYv0fdGtpciVzsJTxmksT1OWjxGfFdrkNXr91oBf0U
iZjnCLR4oLeg7gTV5O9B4DSfBWgnjNYMg4z93G3fZsc9goZG4cHtmj1L5+hWtkq3APxv2HJ/Wh3j
Rfg5Ry/GGMIMOoD0xWhJ8Fjvk4Ka/JNs5chKmYOVNF8ygXAEAmFx58P7HBMLDTlYVQU48I1wKqYr
eMYySGn1cPaBmPPGsfxTXQ2f9TLkotoJQkkPzKkYLdNPdqx2Q18+pFB4U+47B965FGRQE5QrQNlu
AChRN/J1/mqL8udb9MXGqElc0GIR0eXKzAHMKx7T0NjInK0Yi8TJtGgKWMFGi+i6A2EfR97qYK/l
BuReNaiEwooDxIDvuZEkRqPIjYBTrbgmo0LHhFnNJm9xbWlfRlmMQ89USRZkPlpJf4hRGKryK1Ee
q34D8bBybcCU/B3MItF1PScVVxDmfxFesjdDx7d4FGtPP4gDox3oy4iwkpzXwsWCEvI+4IMRjVbj
ogul7VuvsLSdekoyanrwNXTl/7AB4/xFUY89GI4pi4G1tVLzrJVRZSiSBwPWUxyhN6qQjXT7STqY
V9RFnDlbLgY29lJDxgAfsHOT6/pJ3v1f3cLaSm/ikkLuWgDAotglfswp8f/8B4HIxQ9YlHZmSNQ2
KGLczvOU0RbXJprz4FR08u3v+/4/eKgfyxcAynkCcTmTF3NoiONQ1BxD7S1uS16+0++qo2G1wBZE
lnwYdiVE3NKjvB/25U54nRxmdw50/7wtJ7vVNX7xQ5bHHiQxTXNChWDoxGqSu8l4/n2oa5Ur3EZx
mUZDDqXrsiKvkD54DUM11bm9I7u5C5pks6u98GE4cGeyiD2gkT5Q80Vzfg+9Pra/kRfTKYE6nMHA
BR8ZGse8hKDO1spYjYC+tgznHVQoSyn4GEa7eihkONsgFVI8yP2WY6y8tqmggoKx5ywciHej72si
mOApFPEJWqXQox7Vexx0TlxfQRLcSgiQ2HFrl0FB1a7ZtYWj1MwVumtJINRIMr+sH1o9gun45JaK
fG4k7o9jSNXpzIOvYYhxWr6jVXooNJGy9t7oX8peu4tAToAGim1W56hN6Zhf5+nTWLVoIdxNzcfv
c7Q+vvl6C9Dy/Pz7fXy9Jk7YEZB/szTeLO7UuvH1No5+baLg86ECKKZghzaWn3GA4F8voYYU2sRR
qtIu1Y1Nci0C1LZkaLjAuhPtxO8DIZnYlk3RjhaYp25Q57e9uXUvWTvHoOU3O1MYKxDi0AyLsQEY
30rzTzjX0xKKOwV8J8uNdsDarQuigZCAns1mMC2L3WkSOJv6ECXbXDGKdhXQ3J2eDFBzYQZwM9qJ
D98Jh2xBy9aqgcuwi1zITPBKAxVhS+m+xVIShwdD37gRrcbAJRqSVKg5cJv4Pk2BXqVpT+YY0FDV
IYrYPJN8oxBYj6EiC1Rw/SEs/T1GJjXqGA6IUZRXmnI9xCep2kCJroYwgFiHlcuMDVsUn1lWazVe
u0YrxpWBa58RQCbAWv6+NtdaHQbeQQnM4iH68MPTz8TjTacquDlA9shOONhTot9RoKMfq9yRZ6oE
gyzh1qVobSUBAIKbvyzOirCLz9fxus0nHZ8PfSPKwHyPx60+8pxJy+P3MsQi05SeSygFECIQ5BI8
uMKvRADbUlLtg1E+c1n6qKutvXwr6CL1mqY3mqrBnI1wJok7bhX6SGPAsWPxWlVyL6lff5+/tSSB
AzreXuEjDAm2xYccmSHkYj5vSfxeGl5E/iiLz7+HWJ2rixCLDxkoyv8Anbj8h7Grqd3CZazteWhI
wugHb4gQd5vHeFETGkNeCVmAFGRUyOAaUHKqm8eNTWG1pNbBwwTi2gAVcxklLsU+Tks8y9QOcOsl
hdtyBK9DwFltkOIiOm46CK8mw0XERW2iw9hDDEdkYBS9dWpNzeGPCSmEeCxpMtzI/f3v87T6GS/C
LVJBkKS8NGB0ZU36e06+xAFmkpVTbxwcq60GcI9knBsyhMaURZhRUeSQNxiV5Cl7YimP6Vu3Az4Z
MtYzWVjeqxkNXB0I6eA938RIr73ngVr5N/wiGw2hBFdubqfMrgkzu7P46mgJWSSQ4x42pfjmy+ly
E7mMtljPgdEXWsIx2NqJrufeKHmMdrODx7RDT9g1kEAQ+r/SH4IzUWCJFLpbB+ZPeDB2qYufsGT7
QDobKz9H3qoURq8AwIdojRbHyM9et5iIq/2Oy1iLI0drE1mZCgxX8bojtyeQLGluz73v2hbgpgM6
BAi9FS3dbeWOtW3GgEItlHfhDgp0zvddgLWTGIP2jm4HM6jZTHSCZdvvK2Rts5yp3+gzw8bvx62a
pGFetSoKUVn9yvlTIV1lw8byWFvzlyEW6dnKZt2Y0zjCirF6yLX0MKRwyjSmmyZtXtpG2qFs3Ai5
tu4vQy5yVOejKfQjEkQUXmXhLMf3uvHcb2GDN6IsibFo2jIuZGS0OGiV1aTafZBZJQO7+r8caRfj
WdY9gSgLTC1QAtcMj37JfR7cVeHu90xYTba/mbBEOo+1IE5DjGnCdvIeBuxp1Lf2jrVkA/hPhYed
gkaOstj9axF6Xflc4vAucoPsURShvTH19u8DWQPfoP78G2axHXejCTBRhTDBKYQy6bG6n5vaml3b
LKDRIThsd7TXPh7OGVgAAnQIKfDFSiWt2ucyR8KhOLZI9m5w/h8W6mWE+RdcVAS8kyNFKZFsJHgq
qgehBblR8X//clujWFQdYpqGvJeRAkH9ntRXCt/4+z/ZPHiRQatwlrSB15WypDaWuSqMmoQA0Nje
6+f2bfoY/6jPk11bCVxTbWBCqpAmj5MFTwL5YXDg8Yy+HorEja/5c6TzD4EcErwD5lxcpIioxJXM
evQXCv4HDzAgJm+hKX5uDvBQBKYbNDD46WrL21CDC4Qpj+VkQXzvQBpIZBq6nUolTGdq+m+nbdY/
A1Rp9rDDnWWRfD3gHHqAbglsFpgVAzlZkI3n5bXBQDgV6tBAOaAfs/hcE/ZTLc8kdK2Eno6hZmW4
fyUCiIHJlmDD2szgNgwUtDF78S0R/qRKog6wWjim85dUPNTt3e8fa6VawtfS8bVBMgSOd8mFgDmA
OdXzxOTH5ijbk899cS9aM3o89zaZcz+rJURDUQveuAGW7XJutJynwSADkZk+QjDZnfwUOte6N8EN
frteWClWvkdbbBJDX4F9aHQTxC6AoaQNhIPROrY6mvvGGTHtaY+eqjs2FAY8m+rQq1kC9y40UfDg
hle3xRYF/ypJyOrJgqTaKD8x4yCwQ13k/37tIi1g14KyCKaYy0cvOZdbbvYyBkkqyronrdsA2ayM
41uARcknGj36ZgANWUXIbFF9kHSYpYu7RNgUXV7Jjm+R5n9/samPrVrnSqNgKM/yc7MDqc+Rb5QP
YoPF6W6x6n6evhKCoWkiz6R/MDS+B2uVmNVylRGr5B+89QFxoaOxUXhJq0GUmf+BnQgik/O3vRiR
VBojHBo1fLs/zRG2LHag0uAEsVGHXaHFjz545xvQM3Ijv6hgJErnlWBCdSLevCZs/JTlmaxN8qSG
0zBZtU52uQyX1iK1u8L9fT9ZTZa/A14S6YcuLFFZYwpNltiVCPwVAQ9VNMGmeP890k+tS0Aa8Bz1
v992Sa+K1Fwyq0SFub07xFS5BU7/LJyH53j4H1gMuYOQ/h7QGDdwwSYBUp88M2ZBSG02i7d//znz
nv/9Hvj91yzK+kgX1CZKxcnK1ACq3T0ejgSaDnvWR0dT2GJ+bUymuajohzCHUB2ZJisNcFERSlqM
qj3UxsZsAqL9e6QfOGpTjzCbrCIwq1PvQwEiUVJJ6BQNp4yVjcXkRqYZr+8rI/ZrOTtpsjRQhcEQ
UVGHm57pxzYT/TLgp6wEeKeq74Yg242SdG+aMDiJEpOC7+llEzuBoPAwhIOfR9FLqaScVqpxKJRG
cqOB+SDAnTiP7LyS8dIxmjQixI65RgGc8QKJvEtF9RygtWtFEnjJJhHsqelam5ST6BYCv5OqQLIm
MXXlsfMmMrn1VN3p2pQ5YVLlsL4kLgv6u0E0b2oN0tTFmO+LVn0Wjfke0yGHc/BMQE6R7E5np7jH
NYcnUJSW+0w/QQeDnAVV2dVyD8NChl9KlOKJ1cJeaJhAwym6IUzey1GKfwM0ZCtKzvzkNrL+GEYp
t7Qy4RbLmaPkhluW+V6T870QS70lDd0ZChEHoDhfm2ZK7EIy3ttcuKlj8TaFvjod2vZBkZOXJk12
LWncMioO0Au6ykleWrxCD2Q0b1vJCJyqCHaMxMdJUCOrigRuKX33INbdJ4ukz0YWPtuI3wZmfTNI
xTHOBZAIK+L3ZuiLzeSO+tQ9wgjwWipUieaTeF2mGqNlFAi2SkCiiw3xCqfRHti4p1YL8LZXpzos
QfrChgHSM4mnV80sb5KIV05KmAbr7vqeD7k3CYB4R1JPPFZ01yMHd1XUm+cJMNUg0KicwFpB6R/K
NvaMbLoySJPSGpIwXOZ38MeFmpSs3qgdVDXhJ9haAxslF6ixB5i8Moobf+lkafFJiPEF7N5JVWAt
G2pkoKJkHsZIrOmUVuekr3dF3Td479KdEV4DTh50V13a7cw+9MF8vYdXq6sJ1S3hjauU3VEI0hNM
wL2mm+5jmaBcV3uvqBSIeeVVYkWhaVA8NXh1PmUULxEVjWLtFi8rDh6jDCAih+uYlS5saO0AW6fP
iumO8+EGL3JPJAx9nsPyW2syIEvj+jXRjTO8PA4tl/dh37p5N03HgJuCpYfjXdqVRyI2e1Vhx1LS
cYXo0odoSEM8Eqn4J/DFIFFNk0ZCGRRxF//fY12nV0o22l2W73Kjv4+GwXQHMw5pDj8H2qTBZxHp
N5lUGU6j1kfgTV7MQbLzZLxuY+XV5MGdruZUjjjMI7vWVQL2livGp8YjncaVcdtN+lU6oFKWxXxw
mFKFnp4kEx0a1SvT5Mhk+HvlZhzTPIpvMKUuaesrwLB2oqqf6yk8V4KAJwbWeIYyvStp8t41eBWf
tEOb1CMNmfRU8/wqUVuY/g1uKCfHWg1jGsrqcx0JH12tf06sfNGhcjFgCmhARrcr4pugVQ9dpKSQ
7a88ISKOXia+ZvBjaOQKbU043imCX03ZXQW/IJphaVOjzABBSKfPTBmOitm/drmgW53afQoGDlU4
w0PMbqp3dVaYllxKJjVD7dBoGuwWh9GVps42pfB9TBJvVEzYck63VYjNiHSaTAOzvE1D7SupTXho
8OozQTqPRbircry/ij3k8mGFFku71GS7VkUpOya70LzvRa2wskZQ4OLCzrKWW2Km3NQ88s2ycOJY
dGHI4cIPyY4mQmvIyhVAm/ccDpT6YE+CDgGQ9pTHr1PQn8tas1SpcNNKcyRklliXZzUbaGHoXpkM
fik3Vo2PVsHUusF/XnROrepYTK0zGb4sPYwRf0wF3CJKyFIM5k4MFLCrcegKL2MPlUjgAG5z+U03
UzS8K/jeKJKfYiryqHpIJ0hHpGdSKx9QPduFgHSXBbAtIcZYmjhQi2bXlclJCYAhC/PkxcSZnpRn
3VR3Ud3cSw3U8AfJyRrDj5rkNokhacz5QYQfsKZnniRjD2haWgfCQ5YzNwa7tKjTmjL9XjBquwVT
SBxOKQC0VdlTtDYoEs4NDSgBdVyhEwErfWxspTH3bIxs7NfuGOgej9tTVL+2KdslFXOzFPYGUWpN
+bHuJ08QxX2gg1cSybsCODAjg1IG0axeU51Qvi/IWyLltzqs3TV93EfRK5Nrr0gg79bUByZHQDq2
HqlzOxUBjao5HaDplXEG1yBOBfEWKvM7NYWBqEBsHUoos+VGLyq2qQ2Ax/bcSZlJReOcKyXgD4Hb
hTLaJW8cxzne5Hd6LUFhwTGyN0VL7FZ/6MyccvETtxpnCBs7iSFKWbzK5RPEd6616hNC5i7gXGBi
wnKm1QGrEJzUPKSaYDc52vpNDF615uVhDHT3lxaGTgEH35SXNlNquxcbRhP9IybPkto4JNUoQAFU
INcJEfwx3gO+6LRK7wZSdFWxo2lCG1I6FCVeAM1IscIA5R4OlSl65jLUjDqvizWaJvxKrDNqRORY
K8MONz84w+S+kLxXeC8ySHZg6HlW9YPWwxgoAB6PWJwnbpZntozjiQ0P9Zj84UZ+I45uo7lprNph
hF52G1NBOA0tvCHz3B04znxjiO3CvIuSMxo4tq5FVEO6GOmj1P0ZKlR/mKBKT8+V+ToJUEcV9ml3
mAsPnCWWlIuWYZYWMeHGa7zyMqGDCUR1eYraoxnj9QBfy5Dw7mkkaHQbYLc8Q9LR1Qe/bX2pfhrI
TWxGfioRPxn1P3kNwpmIS25cnpNKcir1yUi/2l6zI92rCGK+Tp10zHTdM6TnOu8psMiAUonPrM98
o00rqstfAf4KiWR44r6KoD4H2I+IZtBOx75kFHbZQlgGSp2AiKj6Q0ucNIktGXCzoHgf4msW3EXB
PcqHDL85hTdeMb6n8ikTG1rqd4p4HlWVCrynQjD6Mcys6xZvMgbsrKEcJ1eKHaXPAvINhn4UrSJH
IQEl9bXC7oN2X0u5V02VBRkAaA0dYr1wcqJ6KZ8eJ57bEKzA5U3sqNEcjVR22eikRWoZ5C7p3njs
K43sRv2+hH6rdG3KglcWhA4xd/PsCXtGXMo3c9hA/tPV8DutsUAb6S7gEtXi2tYj1RHE5MQSdoiw
cHA6W2L1J4lTzNG9Hl4LbU+TevCGebYk2MKqmqUoPS21+077GCpIMyqCl8ZPwZDvCdZTLxSPUx7v
BqOhMDWydR1QlDS6MZjfgh6rk68ARwNKJqs0I9sQhh1pmaObAY256ky96ekR86QA9WeRWWPRQqU6
9WtsT2avWG163ZCbJH1i08EYBofIX2b5h7XDXuncMtkV2t4oBOjn+pw/RtW9yj+U3glzgp3WYYIn
x07QcRpVHkS+7RwHhACqoYj9lhsS7dvTFD+o5q5Q7Ql9UYw5Gv4Yw3VicqvqXVb8wQ/2IK7gN8Fb
ZUavkIwUQ2hYG/4k36V6bVX4cmmNI8kRGksYuC/wF3l4TCaICQeAK92OGrGTpvFFkVMz1/wKTtbI
ziPLKqrE4o2e51cBN+xaTPYhx5/WKmssW18URJ8wNAsG8Vyq8QEWEvteeA2K2yF9bbniSU1DExJB
WQD2XFoI/WA4XpdmZodZ7GBfa5HjtV7Z4BDbqsC9jIPurRu2BgGu8G6Sbs38PY3Obc0o6kfL4Lhz
jpkzJCeYLHuxdi8ZL0lyq5gvAu5jI+wOyBDR3nzqk5yiJ0mb5iMUFS8xoTubPFVRCL+JQxfuFHBV
5EjGeZx5Q4qJFfvK6mp4M9QmDGqZUyWFq2S9JwQARwko99LULgvU9VhfZJTsiaS7Vk5us6qmdZN7
CgAMY8UtI1cRtbw1ui8hD5yhBsYrYHYTJvtAlR04eh+UobVrSXLaOb9wl8CltWcNhcSTXyfQ3Osy
S4yPdWhYQfRWGKKlZreBgnojly0DNlX9FFOA83dt09jQO/FSfB0JlLxE0ID2lq8aIr3FfcZok3f2
QConMlJvbANHTryoye9SnqEuNR9KA+QRiXgBbmSTqh1V2TgMxWOThNhXca8uIaPdXktJ76h96Cgt
t8LJtFmmnrq2gppt4qrJYMcQJwlHtMjD7CZioqdlV2J7ZHVBq/gfWNZOFGLMCRFPdQ46BA6ASizp
VOPEY3BxSDJ7MAMrEkGXlPizigOUpIEbsNapcVtgI3Fahs4oHupgZeGHhuAODbaY4IbPUwLE6AhN
YxInzqTJnjlpdjV0XqoUdtfFMKRubT6cK1lGcXsVVYPb1k9cLM+d8lxhFEOBZKshXyaByauJ3pip
VOliT0Ea5ZL8ao5oFKHJAOH0zpie1Wk8NNCHV83Bq4LBMcl10w24RZUWq6NntSJULwEoFdtdiV+U
BwznzqFORFdJIN+Nsn2UQrucMmuSOO3xiGaOpR3qA7jL8WmUTqVanHBq+riNAIAT2KqOA2BkZ0hy
+zW5NjoJV+CjHgIVxiJbySGHIBvnZriuetWHNASc2p4DiR2noD4TFIhEfBbgDJuEX2P/AD1glB37
qjTtQTu2wYSbSYM/NB2NEroYlf7eYAuGHbUd4ZOhcRqVH4b61ZHeKZLMi3Ax6rsTPNax276H2lk1
DL/NP9GHu6pF1WolbB+CUu5MWfE0gcPfReXumIJf2WW+OhV3fCrx90vFZRG5YvAhpUYQ3SRN5Qpw
gwkKYy+Lwo2sh+deYQ7RzdNUi+cwnj5Y1h+ghIQtQEMFIva+aoZ3RBO+BKB5W7OzRaX4aEOAXNuk
h/GngPxtGoWCGXnNK7JjweRqauIERXtgQ/iSZV1EWRl6kLrcZ0ZGo4bYE2NezkqfJamPLgaqblzN
Cp76PFY/SxzLUx4cBEA7jaK9Nkd4CEQB5r3EWZgQeTeI/YPeZKCslpqtcHWvTM0Zx6qf1ShwS8XW
wtZNOu7OHQU9gTd9UT9OmXIt4eELWYcSeJRiZMb4GosiAGytP2g8pN0YWmbZvZYS0HmmWh70Dspj
ZnZigf6Ex3OYURnCk5JgKehBDY1EM3oSBDQL6ujLDMX0aKop4L5werKweWLvqYR9K2XXeNw/A+QV
IGo+wBpDgzVHED6Eie5HXJkHhSEXpEQ1rd0FTXqj6skulerHbGgqq1Rws2mU/0Paly3XyXPbPhFV
CBCIW7rVuFnu7eSGspNY9L1o9PRnkKrzZ5mwF/vPvkz5+zwtMSXNZswxysgPVes2Z6QAezbfQb76
m5QGEqMufbQyvQYdalNi52Jf5fKuUPrSaVs9cgyRFm6vjpkHRbF9pbS2R5CSZrS3HTNHbqsQ/bvO
px2m4A/lDIbsh71a8OuoQFY4ZOFbbdFTKMtDYeTPcVKlR73r77te/z4p7G7Qy/tUtKU/mablCdve
Z02B8pd53w0pZgYHnftaZYpdzWh+owmVeBZvalB59aEvVJUHoCt5tjSBRJ0+YWQY8orarVl2x8mq
PhSlOrajfmRmdZuZcN/GBIt4nluuoWSveZM9DhxtzIa8KlP0otL8bmDTDz1W7xQTpKMZ09qbGqBI
ryLNc1QV8GHEI04tEU9Tq9ybNmposVL+iixee0qZApPfdDcgDul36CqhYxhnmY3oRN6Lfq7A2VHt
EySJjlqCWRJRiNfFBaoJhpK4g22VThRJzVMTawyA/X1JDfEMLQOPjWBF57ywHBqPv7rewr8G/bOo
J+GNGW/BZ4z6VNq3PvKRSDrRFLH71tL7ox7b/a4dJ0zetJF9y7pSLSAaXsS7oRsgagpi/4fKxnic
X5STJnya2vSm1UP6KopaeRpLvf0sQcnjVA0DHKOyxnvZNbaXlhUNssqa/LZrpwejyHW/Hgy5byyz
uAUPUeOaqkKB9zX1+zTTyncaGmkgq2S4LyReBKBM4qs0BmleicrIdy7j9tPKYqLgXNTluzqEH0JX
ayfqp64AHMvSdxiIqTHdSbPhpTOl+t4XiYqSA1V+qnYUPeF4xIFqVbEnEiQARtkyL2K59LSpqry6
7ZDo1Mzc6S2ogdwxanTEn6lx7HPCMBCbKYEhijTEE9gg2aZ6Bh3GSmJoxJy6PbhvyU4PKxCbhoZ+
CGmSoX4Zo1dL1PyghyYJxJTb+ClNdziaPFC02rqO0gZ1jTzMvIJTc5d3yUzghqpKS9oc85qFEXtR
2GPqTLWTfYg5vkNMjXuoZXT3Wdx1po9XPx7eFY03nzUxkpukqfiIAFGmyI6qLqPNcw9K7fRkiiG/
MmM57uwJyqt1Sa29VUG5oCvCKCiIUTjaYOlvuOnAt5ca+Y7HHcq6Cfq1PY9iHwrXjauBB+LOMKL6
fmpQTNIkbdDfint/rML4Z2UN5V1pE+WI2aSicjIcqp0ZV3rAVLzimNbDxByLleaYyFwGijoilzeq
8ZDUeYjQxDR9ZRqQGgk1PpgzWcdUKCTQeN6CE1dyvyqR5XUxAY1QVUeerqPWogza8K7qqfmCKknz
DMZXswURRoP/R2NCM4J0asNbIAa6PRdmpLrQLmtuY5FUiEii7DZvwvQbhi84RqyB6P5mTXXlJQy0
kKqVJjcZZop7CM7bIskdhKuj7rGUKYh7mqqPyV5XY0wVKAMB+D8xpuJ7ODbwsbDo7fLBwtA2Dxgi
UnZIcQgrT2clafw6rZIWvXxDqC5IVmzdjTKpoJIEyTVHZC2RyGYS/RpJl360gKdws6bBwRdT6A8M
kOXe4upNVDNxQ4UVfpSaEgunbwnQiXpbBwUoRg+9wZNTWJTEN+zG8A1uW/sJSEYHSi+oOTXJkLoI
JFVUpsbeT1INRRVV4B2xavWm1XLlxPJQx7tl9ojvgBvrefWKwHi6aqWCgYqqDl819AocCsXzUcQP
YJxunRKe65ccZPc1jwuH4AkD772eWUghMNZ+2/Zji1koS/EzJS+vUqMne82MzIDoibkP0QDfcWVC
xq73/YcWCcy6SDxWVtOqeyVU2bfWFvyoiZLizrHoldky07FNad2MamKj/gEGowTdFa/tLcSpQwKS
f5yRJzFqClIo03pCm11F27BDOjgKvPyIIQJzsIyj3Znozw4yPaEMOu37ugchF17pdi9GJTwqo7CO
IwD/p0jPI19OMv8R52q4E5E9XA3TYF/3VslvSYWiWigsGjuQw+0f+VApGO9NDb/vMxxqKIkg8Oev
spsdhzDqZmFTf4SNBnFn3jfXmTYMQTno4SeJeXIvqtT+ZTIm97Lpp1Nsde2thE4G0K/5kDj90LKd
Gk72LgFrcCATA+pYqMWDWXZKGHkUdpQ/A/JBHbBDG1dNk9HbzG6zO3NSyY7ZCjHcMuY8aCMDcX9n
YgSfcnFTC6i8C8zlga8mmXa8RrEqo3Xvqb2Z3rZGUr4BNc9fTRXAVScEuey9OSmg8AXx4rUEzsPP
SFEHLE2RdyV6VNzmE1d2mRLJZ0OJwl3VMwiW4UbxO1xWscMEGiYYdQRIGY/RnZAdOZAeN3qt1zvE
n9FRZ+3YomIxxCczRlYBGubpjmD33kscxW/oeoKFHCqpng3/90CnVR5CowpP45QKH0IRaueqg0Uf
Wp2gxIvRoJNa89AVkRodgbhL7wworkBrJWfVaxwiOgpHaboTyiyYu0UTqyr74TSW1mM2gngW7dOB
vNAolNKhUTOZxwEHMr5PQtXco8FQl8EUc1W5nWiWxseqUDUHBfH+M5GGXaKSF4cqCnKZ/osPvDyM
HFUlJwnt/DRqDJESN0rFnaB17rGCkE+SJhEKAFWiTk5rNtVnbwn2ElWWdtf2Bar9opnrsYrO3Dky
u9PA/47COu0M25W93u8UnqQ+BvSG60iipBEpI033CJYH1BDBmY0uR0z6qwFzQDdDyuZkRh/FZzVI
YDz0HoiPzGoH6AjBvdQIw5OWlOzBQCHpAVXq/qiUk3LCw1u6cVZ270pr2CASUezPurOhJa4DG9Xp
AolKW+p0Xxmk3jdA3h81FBM8jSgcieLQhWCm0YxDpIDFUh1xFbpNKsYXKRJyPbEpeZByoD8HiiKk
bDUg8kgaeiWp2qvObnWvi8bIk2ZaokCbVShpW9xXmzJBopHagdBoso9UnaNggPMalH0COYlMGXMP
NUXTCacw39WV2py4PZoO8KbZA+cCvZ8xRMFA6p0VaGFaPbUDiqEOHcEKn7Pa8PVIaZ9pwVFDEVaz
byIGrvNO8qBWBSLUfijR/aDtwDw9LWpHlcZ0ygSxfNTEEz9TG+AWOmlOTq6NOvLwST9KNk7lHB+G
bppIE89N3NKTyXv9Ta9plbilKJprEOQOLjq7KPJBojn6mZGQo49saNqVAhaGBwoCYGgX77WO3ERm
+pBZ43OhjE91biIGyHXc7KwN1Kp8ROwWABkWuYKDHqJANmRX9k97YtIz4/pQ1SYqkjr/YfMRcDpl
eOwUFQtP0M7UFOVBqU0QrTX9vTn2hme0pEIMkyOm0IaDkLTf5RV7I/YI/vwByXncFLZnilgeeY50
dzAQlSq2vAeTxivn7WfLrF99Z3cueFp30VAkbh+XJ3RSTR8yJK5MgVmwRumlYYecXaKGVsDDS1W7
6jJEmrb4Mb/6zsCTn5lSPtlS3Jhd8V6xaXIyEhtOGRvPItY/KzpSJ9GS76BmaVy9NXFpC63wwdgb
qG3KD2FfIyHr0x1YIn6C0x6qdmbkRwl5zOrJJ7qFu0cw306o7UsEJIFsxsGpRPtU1Mkdy8u9VhrE
IW15Kqh+JxNuejEJpS8ItqBDJkBY+lGy8EgnwtE4xLNRjunnWFNwHmfK9wwUHm6p82uUIcA3UGXl
boyo6RQh+zm1EPcSIPo0mkc9gv9oSYTJi9F6qri9FxFY/qMQaBIjrn+iz31bg84A60cnJAyVp3rQ
URxQtHeaGm80MjOnldGDgT6RP9h4VXvekcCW1b7ph4PRxjYQKSx3SM93I4iZJ0Oi+B7TTzuldmCP
kV+j6mOaihXUDK1nYOu50yr8GGXG5Kg8esrS7leRd1AJoyGaMRkOsTo0Acg297kRfjSke2OZ8tHI
aZbStu8towQCRqjA9yiUecgWX0JV4DT2qleMszRqKhUvqiX0UWOp78MiRBQUg/1vFPLWbq3c77I+
RIiVPoPtSvq2wYGa0+hpMvGuSSbvYoL67qh8jAZ/TtHwHBokXZERoaZn8WKP0w/vLFCx6LP4Ti+m
b7mhXONVQmW1Hj6GLn7pMwbgQqx9pFP/SgZbc7pqeo8i4041M/xnnD9Wimo5NekadCVs22tZtO9Z
ewR5muahfoN2rqQuoqVDPiClztOsRctLPTZqs0OGfxtG43vZjD865PZ+ZBmZLzjq7rxCBq33ocNy
cQozTJumavQTXmWiq01Up9SrxyYtUDMHn5ATWUgyGKCxKFncJRoLDKP9mEB/kKNskuj2IYxbV4Tp
kTLu6yXxqoncyCiNwZ4+oIDKqsljibjRS7CUQGyjz1HsNGTyve7rQ6rzHBWtHBXNMA1oOHiVUu9E
o+3iOt9H9reMoyhAmvw+UeoCWeo3qZg+L6ursel88CQclLZ9TZCat/q0M+rulU4MESscpMxn0oE2
e+bUUjw+4TKer8eUiUAzwjsjsr/r4WtmDbfqZLqMFzd5rvmcmAQVEjnCpYHJRMETKcXd2OBAtqPP
I1E5ZjrXmSvlZBbms2yi10TwzKMt+HmJX9SWk7fsV1qwxrNTJYA8h42CMH1Pq7i4TvCIhir9ltMX
q33v0gFVR+1uomPm9piAItjW1MLtlDcv4Vi7QBE7at07DeqxZdvEHlC4L0x0w65KmtdUwgYpUKfq
tJ9DPvwIQ3prmVPsdSJ8yKrmu4oqpKM0IeqtoQGW6kH1OQ0ht6bK9KBJ/U1R0OjN6qsI4B6wslug
iMyI7urZ9NGqmZ9U8YMleupAzwTySflw0IvhF8E4ryNECE8aMlxO1qcZAQ8eWSgmCAtAJdANO9SY
bmWZP7KW8aCRNToardZ6SHSuwZr+mSCIAuIhfEOSctUjS4LEVSk8Gzmta0Xyl9ZQgV8dv3d4xAmB
1lYHehgE6fDj9jkJUZ+indAg2gfkkJmFA/pmECgkrNyFSJecSR9vQPsLqTcFNcdy4LeJ3gIXE7a6
AyzMbVXxI2R4UUCSd20KAqnR2qUDb+AxofSyKLT9ydaucrQUcdFRYBHATKhR+ZTEKvVZqL2XUnBP
WvFLniDPwUg1auM8RpPQEG0QG9MzbxAIVtIIA6a3v1ILDH3ZQHqv4uieIj9Ld6LA4Jk9IRbF+/FL
m8hjgxKCh11FvS6ZiDtl7GfX8Q8+6ZkrhH1Iu0JBn60hV2YvQxeKvltA/98cpP8zsA50vF8hlKWR
Jcpo18gvPRTuZmYEXM6xl7m6g5LWrj9ELgQ//NobPPtIrqA8q1/zY3Y1vJVP8nvlKgfeudvcvJfx
fvpvXPUZsrPMGsk7s1Jds3mYLHRNxAQ0A2bWwfxS5s5lcOEKCnwmkgeAFK1vyDcu9gBRv4LcCxjf
3O7RUnrV6QYMfBW2eWZggbwtR0OrmAA4tERDUSjiMFXdoVQrf0Sofnktq4DCM1MLeL5UpD5MBnC3
c4tM5m8oz3nQJNxARW9ZWUK/20IkiIjmHcOsmHawgRYbh/vLS5lRln+5JgP1FQpPGGtY0rERqxB6
1VoSw3DjdbtTfH3XHrT9lpqXNm/JJTvzYs99rSJtEY6wYz+yHQSz0bT4SZzYT5/VRzxH4x4wDeBb
C7+vHS3IoPfS7qvnLYTrqhOerXb2obO/IkOBKLdrhrkKmtyMcXtVSHtjsGLtq9kqs0HOO5NVLuHS
tYLsrYJQpMvrlxJjlCEoA2m84RorJxd85WDUxtCDoRu/Mdtn6wjt0ioTxM+AKEMyBmkB6X7hdfBC
VKr/BagLWhAVimsY8UENeOHtCkpmFRcYviIACWhoPEJrGdgYubGm3xM6CxfR6TwEgNllcOdbi48T
jahRhzhYrnY/fEZ3PVBUP+eLERMwbt847K25GoKo8LrdlneuuMUXy4thGEyAFaQvsMIhIyi/amAi
+e+PGebWoXIxzxNroEH56nig9J747xHb6diDEoffzOTr6n5rHG91IZA20VGbZCrmU76a0REC9JzN
U4XhcB9O9XdmAd50+cYgW0bmn585n1WTHjo3mFvDE35QSkff819w8kN7mA6Ni76yvyX6u3K1z1P/
/1nW4vIwmNJTrcZs1xgBAjc+qwRjwhZz9P9auVMHA86ZoYUL8kgFvVw0G2ogb9lh0OG/19OABRAA
QI6agc/gN1b9bPMMPLdWjqTKndJXyHcXReSEW4Jvq9t1ZmOxinYiUSZqeIHZxQAj3Vi68DPzKfzv
uTvmtUCwzAAtEjguFnYMe1JCYJgxwNiAo3RskwDleVRpSRdcdrmVO/WLocX5ZAQNmjCCodxC8cHQ
PTPtQaBI/MtmVqb+vy5oMQBh6ENUAQsKLoODZfgyAmUMXqib6ko7lT9QmZt8Q3OMPcILx35MMOCy
9T79ZrP+6w4829LFUIRlqLEVRzEmXLqBoB0EfGGLMZ8juhHkraxr7djrDQ0qoBZvZKXiL0EW7fBU
5a410cEr0+pHEarRL1RG0UOV+h1FP3rXToXw0NpAQkKBvuE56W5y3La4I0izV3RlCmTHIMCLCmPu
2vjJbmqy6Aat1ezNSDVjj5LRCDSQoA8JlCSBGhuR1EeN8pSDZ8RNlaHeZ6XJnqvcLAOgdzGdIhSo
MbPWOui5Dq0x0MxflawqkTmg9xq3ZRWQJBrmrqFwC5pCBpiAdVep0evswen0CimoygE+qr0pxlLd
CStp9lVDyU1hRp03AV6AMQPD9s2qkb6qjQN1Wt4Cm9NT6gMFbwSkqcMbWWjKMVKL4djyrPYEWFo3
3HOFXuaL3/z2q7NDnceyDTNm4kZ8TG+HW6D8D1R1MRSl78DydjWL8NIDKzfcdS0IwEwl+KnxrlCT
LSLqImKdOTKQRIC9AbMi1NPsl7R+Ugc7yPMNJqD5KP/tl39sLd6vyhhZbM+UL1EWHxkwODl5HMxq
Vxhb2knrmwlZYYI+CMQ+l5upGY2aoLMzswIC83IEtHAfQ9mc3uo76YoDC/ITvds4+KvLMynGujSb
QZ5usZUEYIgpLRBPdeAHKjDKDNTZvfJoHA23dsNDg4LKx/hQvMySiPOoubhG7i7d0NEc/HNjbF+b
r5m/Nvvsr1lsthBAznWWNkEhsTqU/jxL1wfGcQTKyRmeZ5luAqFGAGIe6W7CYGEaAIh21MFnhfGw
ff1xeXPW9wYRmQniO8qW864hV1qR1gjL+g7jSE16VVv2MWuIH26R0K1e8+YfS4vAom1UKrMG17yS
IfvXvtegFUIjyrm8nlUroPCzMSlmInRePCZaXnR2ElM8JrIJ2ECOGVE9cLBvzE2uRklnZhZvSUXR
GICUHU6nHQYdLjEtHTemWldyN8zU/FnJ4rGIrchoMT2DLEDM+oLl+DAUBnYukYeahpjH0YDjBigO
9eWHy3u4vjgwuLH5yIDT6GsIaPA60rUJezhUIYqpo0PNjSO5eg0A9IxeqIWJYLAmfTVBG25aeYbF
QSHzCf0gJXNjiHPO2qDJi4bu+XUGzaJ8g45s3SxyDwieWZiMWKZvXQ5QnVHh7Bk7e1+/jE/ZY7U3
HOZYPju1d7MUKNv4jGsOaZ6ZXDhkRQ3O6n5+PWIUy4SeXSd58g0Vt/3lj7Z2kGe9QAwMI8IAUcLX
HY2YqKNJAfdM21hOo5xsA9xJ9kdRbWTAa85xbmdxmdJE62QfIz+wEFBQ402OGwtZ/0hnK1n4RotZ
oSmRs/u5GEdGqwRZonmofP40T/0DSO1AJeEfCCZ0pKVg2zOBAwApyNftQ3Zqsr6wJ+DZ0usGkw2G
3fmXv9CqJ5yZmL/gWRzRCVGzKsW6KgKQcAf8+q+xf7ps43dUvnxdztexcLeMkpBNvT5vnuoK0ymP
4SFG+qYgzQZHg6v7+Ul8bO3e2l11bnVxHVJWcm0sf5+rmTP1/9eZthLg1eT03M7iTuQZZhpqzGeA
Z38eUAfwwetfJSIH/k1zot9v6eX9XPd2cK4RVHtAgLM4VdDUHcyJwtv1DAi3DOM96cadtBbnmRaD
BB4YwedZ8a9e0WQ175QyB2KaRYpDhHVXqfaLWplPNeEJ5ii2GMFX3ZCB4oLi/oMYyOIA11pYRKWF
F19o5Y5XNznRPT358Q/7dmZkcYZBelKHHTDZbtpJP9XSQ2JHGzzMqxt3ZmJRDZnSdmrqmWY06wnw
b7WXAo8kMLdDeWBG1Pm/LWh2lLPDqwqrrto5bh2r5D5FSZ0NWyRYv6/ov87u2YoWrmCDxhI4QjyK
DeCjtQuGtieGmBVg1AY8ZgzIYNyE4U9TzMEpwDM3k9c9FMfuSt8Vt5jOQ1MaAgC2t5WKrGbOgD39
x2UWN1ceQRwlBrTORR++uk4M13CzYHRSt8V4nmeeNOB53ZlGrrzT9jXxp/1W6rzqtDiBlIBcGCKL
ywumDGMme+TuCuYUamAnKv3GLjaettUn1KYWw+uJl0BdLFMFNKKPZ14+zPA5cfImNGA02vt4K91a
X8wfO4s7eiS9OQKuMsvu/jLiN5HiW5Yfl/11ay2LDSulkdayhC+JGmqrYeHUA2Z2wuvQ+nbZ0NoN
CZYh4DURxYHmfeG0NK5LFhsI66fikek/m+Lh8u9f26zz37/4KBHAvKZQ8PsjDAeigLGzW8Db1dH/
v5lZfBMFqcIYztR9YGI5KF1x6gnEeRqykTesvs+YFUKXjNg2WM8WD4rdQ8kFiRC+/Y11GnzjPUh9
frRd6zt0iiHUDjayfZ94lxe35gznRhdXPhDiMgFDKSIPRIVoBHb7pGa3elTDv+n4ednY+gf7s8LF
1T/hOZNMB29EiS56VH6HKCrmWrbkflatgPnAnLsWFlg8v97HbVHloFzFhcD5SRpXMr6J4o3IfdWz
CWSLUawghsoWJuLRskHzD5ews2rPUvUKygO7y3u1RrCmW2c2lscUp3TG7cLtbgDa+Wn4fG8F5XGm
1R+CXXns9kDY+MZ1sscAyV0edPfgGdpw/dXWzPkfsYiqEqMCM8H8Rxi7+EGxnf4aI3pudoo82y0+
MZ72UgbRlbrfIgpfPwx/Vr+k9iorPuTVhB2GvMD1gChur3tQe3Ft1wB5M/shX8bdtFeCy5s+7+ny
mT1brr04DTlweGUDbKybc+kXKHwO+b4DgAo0Y35uVzsGLPJli2s8XzrYvLXfdINotS12uLNyVYgW
4VDrI9Nlx+7Er+aFSswcXqUuxnVdrnujj76pC0nsrfB81ZP/mF/yr9YUAElzQMhnTuYM8nUm2m0t
cXVXz2wsdhUMGGYOEWy80HtzByaSq+ElvZpFx9KbcC/d6j17mK7NfeQbW9iD1azgbHeXxYSRZGMe
0d85D3kjAb2W+8jj1/KIGVl3fI4DunGfrl4+Z2tdhJ6iEmU15TCo1vYpB1WO1gCIbW1KqMx79pen
ghoXVM8mus7LYim1OwLEpYXawan3+L7w+g/72dqBJvjXvzRJEfYQKImh3kyWh0KkIaEK5GjdPGmc
DlNVZv52+RCsOuGZhcW7EFZqyIBuxiNUAoLeZ51rpOTpsg0y7/xfO3ZmZPFl2sYIAYbFVTYG9Yvm
Tjf9FfVNB1jLYOaA1zfqWFtrmn9+lhUMSTcOFkEkJzAbpk04ydMWHfuWidkXz0xEKQXrkjbHV0bp
TPLJbLeig1VvPtuzRYRVd3Ie+cOHAR6scNS8u+86G8KYZfyy8XXmT/z319HRuQZdhoVay9e1kGgY
AcGbv44kbEejCLN20RgfijonbtkIsrMVM7pCBKF4ANypp0Qn9VPfm8ZNn9At3ZV5XZf+msW6k0xL
OeY/4JCI80Gg6wKt5k39ldFuvPLrG2zNDPdo1EBhZrHsOh+sIZ6vCyl1ZzSaHUi3mBOrRXB5g9dX
9MfQIpoIy0EtswyGTAw8dn04w7SDYogxzrzFYbq1psWLVhim7LMBL5oqw5+1Sq6rsQo42LIur2je
mr++EVpg6BihrAmZiq9bhwZjrYMsDUm+RjzEYY5F77u4cfpJB4vARsD3G6dxwdoyHhEyrg1Ln6vS
R7bTvfiIoSzqhycwrQTh7X+vjYYe2J+1La/ckPfQK40Z0n3jJ1ioYrFFILn+MM46qczC1plLpduB
srxDXIfA7h489367C73+SG9rD3Ncxzyw7uQ/3IcAAWKAHVV9YKQW2c3QF2ADY9jArr3Jkreq2uwf
rj2J5xYWYcaA4axIxuYcSYmXCqLHcsfvZoVN7m1FTWu+d25q8WCJkhUpxJRQ++tBzqDI8VAJ5WPK
p1vaVCembpUFVsNh4HogzDMX8MH9+dXZFZFqpKwS6SbXBMj9zwLBcOiFwfSG2xFUsKBN2SE63Irc
1m5lpmIWD5pDgK4sb+WkwzBsN3AISGKkxeMh0MtKM2FWDtQ7EFiCACPoUiKaH2vQcI1KfATQLnI0
Mf5D+eX871jcx1Y6ihwwFKR0MrYdEaUgIciOUQVGUiEfL98ra9fXua3FlRwqraqmEW7KsA89Vr1L
QJ3b5h+Yb/VzK4v7GEwH0qwJioZ4x9wYZZ5pC3m2Fh2cW1jcjxnINOpEx7eTPYMYSFjehY26cQdv
7NWyBj5GKq2AhERkL7V3DPTtQ63HGGL6L1H12VrMhfuziVRTKeH+oazA0nUfa5VfTz8vf/jV7tK5
lcWpLsDGNY2Ye3X10yh2mqv5BNmC4ZBjfM1O7E1/aTYRiGvvMhiQTaIahKrq8lqsMkJBrYebRBrW
qcnDe8rSYBwV3wSg5fL6Vj8W2MUNU2eAwi6LFqEgoLAO5xCgxxiwMGcsj2OqtnvZzOxXy5cSUkv/
MbPw7KpW9SRN4ROgM+msHxgOt9K3pD8SHfxu/Ue3VYtZ30HbYBo0dhA6Ls5rPNIhB34PVcB2Btpj
/oAWpQA/WbJXh3SjSLe+uD/GFourOZdAas338KE7zATIjW8dt8XeVp9nRv7YWRzeSY3CwZy7ZmAA
fB9eZrZx2x0C80f0MANRuPcv0RTmIYC2A03u/D5/fWC0lhp9yDPpkrR1je67KZ7iJHGtwsaEcxpc
dpF5l/5yEc22wKbPDPRUF58spGaU2dmExtYYB4rxDK7lIJt+1hG/yaLO7WjrXTa4WkxjhqrayJSp
aZuLByQmeUt00B240bXwQVGlR35/l3k43YfanYE1yQsGPXH0iVv4c6El2tme/CX2Wyzya4cQpV3I
FcztCnVZkCjBvKLEJjDUPWZt4jG6Uxk/aRjNu7zgNT89N7NIdssuw8WC0VkXEyg/1L50OZiG6uRH
3868lRnIaRowjn1eNrq1tvlFOstHJSkhoiKwyTX4kcYfcfyuWk//YsIwEJOAv+8vjJiaaHVk1SNg
kj2oEEjqaDq62eDLu2xm5U6BsxCQLoFfHZMrCwdliVRbNSzxdpbMpZhCDtUXFkNeFCNgly2t7Bks
IaoDLEnH7P/CMavc6KkSY0EWa54qEb2UI7s2afNy2czqggiyTAgYWOglLx5QPtGeGy04t+2Sg2wf
ZMWgB+71HdWGjQWtW6I6gtQ5vViCTTpgacuqwdnuyvhgNcNVQiLQ2/JdTZONqHAtKjbwlf5ja7Eq
RB8IWTF3jep0onnlu/02t0EVDJRgsFr7Ub2Ais+P/H/oOMIsA1YIsrBAYS0eAbMKpdkDDesOBrXB
vZvn3+JCGdwC6pbVxnbOZ2ZxVX6xtXgIKO5C0x4gcRG2M3Vw/gCCo8Nl37hsgiy1HoABznslASeL
xd+N4SkpXi///lUXh1IMNfG8gHhi8ZWKIktb4OCki6rOPspAZTXqfsvrDbTEujec2dG+Xj+TZpbg
/INewaz5qaBNwX3FZwrSMydzMAx72+1ir098unEnrT3WyNX/LHBx2bYYM45k/tswANzTC5gNXX7D
wfCG9rzDgsQHAefWaufV/OUY6BVqsxoJhdre19WqSlEAxAE1Eki31y4N2h3z5E77UdxSt8IoxuVv
uPJiG/NpMmfAv0GW0wsstKcJQOQ5maBPJlj7BqhOGqAzn4rn1gIQIdy6gtei8S8mFzcjMj0tzexk
np1MnsCcmz+YbnWKHruj8CYPzKnkfxGOr54FBArQU8eYBqa5vu5qIgxS1g3WCWISV3QYVMvvL+/k
6mnA8BYicA0B3vJpaYdWRe8dCj+g3nKMTAOJaLlTp6163/xC/eUeZ2YW7jGVta6n4ObGQNBrB4ZZ
CW7oGHynVA9IuCV+sr5rf9a02DVLgAYw07CmQbeywOwsaCu0zb9snA3NDCAKoHyyhCOXqCt2lmJh
4yD9WIfUa9v7uRp8+fOsPl9nVualnsUwsV1oeZY0CBR7ceyTDmmm4unjfQeezcuW5k356wudWZod
5cwS2rut2XG4Wq50gc1vKQh1Qa06NJCJMJ/iwfaadHfZ5NriAAMFxw5BCgiB2q8mwXKgRlQwPCZ2
HmjNu5FAj8D4zHK+sYtrTn5uaLGLNKFqrTQdRKaMb2R4oSUIpeMflxeztn+EQPjLJMifsaTFYgYo
lxcxbt3fvLAZqBuNHAQmdprfKUn2Gs+TzAWzfAM93MuW11f3x/LioQEHmw0OTZwttc/A0/dL5o82
3zpTq6/K+foWH0vBBYgwCla6gN1T6D5hBNJR3OxTeLpLXzRwmDpbkc3arXFuc/Hd7L6uS33+blZe
pyBm/n+kfdlyG0my5a9cq/fsm/sydrsfcgVAANxJUS9pFCXlvkeuvzOfMj82J1g1LSCQhhhVP8oo
0jM2Dw/34+ekgy2LxntjlQdTBytL1AucGI7+RfYUnFpkToEAXQsQFmBLxsKhGp908nh9rdanUZbQ
dSdCWA0R6fk2iaM8j6MWwZpCUVUCWCnkaAvpE3dMQQMMouh22ZnFXR0i8hZvcqhyhmBxq0DBdv1D
VjfNyXcwDplgWiewryJWLeptO37JssE3UOq5bmVlOgG1QipEQqxlXLTsTiXYgWqqUTakBfhXQJan
cAKPlWOHyxGaU3gYoW7AHrsWXHUK7hYA+kJ9A7FfyCzsrQUcQ/GuyKCl2po+WkWuj+qzDYfZJTCK
XmRaIFQVgykepOYiGUKDvnvQW3vRO/hQ8jfjBtjv1E6ggw5SXHuiSBQPL1tb3k0/coeX8l+dWci+
KRYiIBkcAOf7SNHjKJvAtuNoOumPYO42QdS38K7tFQ+toQ0ayXYqio6K0rkVqY9lyInj9VToXxQw
eoKHy5al47BEzvUpXTWEEEQ0ZMmQLhqfktIC5xyBdzHAEdvGx6jsXCJtKoNza0t0Xi6WzoKgAu4D
lH7Ya1sxiyRc6L6vQQJcT5pbSpkzSK9N0d7Ewl0GwiNzST1L+H59gCzxAMB4kFihnde0rqpdHAUQ
x+baCB5IpNDavXGL68HpAvVN28wemsshblzsJU/bUUUttC8HjT9uWv/6NzCTfPEJdE+dXPFSZ4pz
X5edoyzHMX7sldekve0g+HXdjMRE5xd2GCeatZIsiEvcfSL7xxfJTX3ByW4oyYLuDl52p3i0VUwX
bR42ROYNkf78ZIjJmMXaomKW860YTJCsrqBh5FheFegumEMpyuaBeCOurNybbyBthNxlCkgXX7KQ
dRIXs8B4+lCpgP8sMNvSY/YyuKDM9iRQHbvZDvTEbxSDDDrVoAJ/74O810N35N+f67OB7kW8lBCS
sM4x0lsSqQk4zAywbibGUyN6Coh8kunu+oqzsOs/x0pLcjKCOZo4Op92GbjNvKY7K92aO3mnPgz+
7PXHzBOOiUO89Basu8ST/ay2VTyEuQVQ9nX21wcgv2FqAECiLnn+AcZsDm2TNJ0j1skhyvR37MCt
mVfP0jgFvpX9qEHY5r1ay/izzs2d1s+gIRMJJxJjLqM/v4JeCTIygsgGMtMATcAyWypIhIFnzs1A
GhT+LMAUUGid3Qzfq+aYzD+vz/wnZc+JP2NNfvq7kw1fVss0gK+7/TxrkHoCHFO9bY9gkXarP6+9
//6Y/lf0Axy8+RxVZfev/8G/P4AKa5MoJsw//3VIPtqqg8Li/9Bf+/d/O/+lf93WP8pH0v74QQ7v
Nfs/z34Rf/8v++47eT/7h1eShMz3/Y92fvjR9Tn5NIIvpf/z//eH//Xj8688zfWPf/7x/r1ISjfp
CIJ78sdfP9p+/+cfaLalx/e/Ty389ePje4HffPw//7v6r7v3Pq9Wfu3He0f++Yegqv+Aj8feB3cD
heXTQzD++PyRpvxDEtGaY4BogeYh6cYowSYb49ck6x8GAiQFinw6sHOKgkPcQbiI/kzW/kFzKVSc
GbU4ELkYf/y/Tzxbrl/L919lX9xVSUm6f/7BeAOa00WKEFSE+DoK1GMcUoGiQyT3FqKWEljHit7k
gJCC6iscP04m5y/Lp5ZYnO5fphQN0sEoLqgGcwOIAlgSwfInwx+gST+MDlSHuQR7kAfZLr99QIAU
FT696xKuL2Ai2wvbzDCTtMknGRPq9HVqz+ODFr82kFq4PsK1uUQ5DN1QBkqXAEGc+5tlnEAdHmIu
VbE6jIV4xP/7ogzj16zlNfCyIcvngE5tMb4tjjoQNGOunaQl93KVH4xR7+yxSyZESqBW1Qvwy7ZK
4Yxh4StR+fY3hkobJoAJ/uxHPR9qCB77NmlgPpckl0BlaIG4iAi6yETjzSoT1P45Ugv3FGYUMuum
fG4Kclu92QJf6iRN9Drl1dus87g11nYHyhomTfxCPOgzdjnxl7FaQYovxu4YyBe9+Db2X5KM0+61
sjcAYsJRR8VUgSXmFkC5OUJOHiZMYtixOtnzdJ8uKbiNVc4uXJmvE0uYuPP50hNojec47U43qq4c
RoDCdpzAnE1j0zWBzjgNWfEIkOGGzm304OjQQIIoOWC+8Mony4eoy2v0/IHWlrvJI052C8Fnzit8
bQYVtJ4gZkH7M0pr5zY7YYEOCEQZHClMJx9YC7BwaQSCK1M2uYPR5xx7LOr9c5Bw2/CL8N6XfEVG
XVDVEEzkuCuO0M6cXAD4uqB0qyBzejfa6W7+AmVhQO9/kGceNndlTwJE9cs6E5fP8VQSY8IJawwN
VOAfg/SmQBft+jHmGaE/P9n4Ux6K0ljpohPlHaQUYuWxU5o3SxA5MRCb4biYS2bxwCYMickFMFlw
I7l4TtWAJYB/9lZy4g1lGwSrKGePrh2D0/ljnLFUVJmokhA0eH0YpMVsqxUvkcGbPcYHt7FkQesE
F1pHrHtkwQKAFyg7Oa+xj43n/pw9gI4N8H+gKi8zx23S2kzIlElyQCbtLSABBlX/LBeI3pWjZYZI
aCyHcFD9WqyCEjo81zcJHcZJNHlhXTnfJMUwt1OKjQoKgBlUTW0QDVDbmjooLlVihoeD4PSm+XTd
6Opp11SaxQEtGXo3z40idTkgIsHODNF/NUdQ7gA9qlX9DKGEed2SRv/UyfgME0wRFOqAxz+6FFCQ
OjfVRuiJncIMolJWZEA/b1wMW2ot8a0pIT7QKZS0Wk/B3tmL7Rdo4whgVpwE35zUdJPWnQqS9ZFq
zyJ1vZVMoT6ms1p6qg4FrhhkQA5JC3gKCED5tD63SeLIeFBNJXqE2JMBPiNRPqgxGGM9Ic5UyJvV
zQ2JO4gIggZiviVdpJm3kBXptoab7m/KIQeKMYUQblw2YGEXrDT3BAjS7ACQhLSrAvIEFf0ytpyD
CR2gQJCkFiPkJKGydSerVMGtHKZNpej1boG+MeekM8fuczJNBAW4rTVsd53ZLGnaZcssYjKRV7Dj
+nujcQywPRIXFhjHqELaemjKXEGeLTyE98lG2pjugNYFW3RlW3B5joRrkHGSSlsXSthjSNptiZds
sYnuM7xfi0+CHZf/buVNIbMfESkIla7DXkEq1KMhT83tXGOO9J9ziFAEeUoR1Vm2iR70DS2EEAsF
D0RIxu2hbLW37DGYNoAs7uGkA8mhLXvWG28yGZd5YZjxZKMFzVwBlFvgZnmRwqeuqOAvOYmH1fk7
GRyzBVWlJgBZwQapQMhmPVojJ5Zj/fHFKJgtKIRyBw1SWBB3yUb7BslYOz4CZe9ad7xqx4ot2tuC
BxoFKwJ/w4wmqkjfzjPI/vM9lDD8aZPsIeDxiRjnQqkvV+fcFjOudJjlTKW2iNt7MgAJAUWqGAD1
gcEJ3Bu5N3JZIdnEICZTQUAHThtkkleyvHM6E1GYB3Tl34Pl3VPQkw8i7gcB/KvWA3RfAV7PQHbn
1A8Qs9xWr9e9/7p5FKHRtmzihpWZwFxVGmJOA8wPHyMo9dQd6CQ26SNdU92evL6yJYc4+mvk8hil
2GTgnyP/ZZqFIWl5o/VTT037I2gpe8/cpW86RQeB7SSxnwSv9cB+702gVt/NG15/xdpqI8NggtMK
CTpE9Of3ngCqMcVCP51jQWjhS9RAwlgQ295JyjF+uD7L60NFIRkd9qhLqCxNyKxZeqLoi+rMu+JF
b6Cvg3Ba9pZNdiB2ss3QMZseUTdX/dAufBCNczMATEDxOdlIA2qA/aIfGoTC56NV1TwbSN1D3bhD
I50JOfr6Ef8NqqEVL6C4iCfw7jbR7gOwiSbC8LklSGe1k5hBLEcN90r2NTYKO0KT8PUZXVm8MyPM
JREiVSOW8BlOoT61DegIt+bAa1JnG4ronJ0ZYXbIFHZiWxCMZHSgaOnkrvBAkLK1AjRy+H9lEs8S
idfyQxfW6KV18hiBaFu5iAOdt8Dog9jJvK4CSgkUkM/Ce52DeRmqPDiMP9TU4YH3V3bH2UgZL7Dk
9QI4OGxP0kuR1zczMIdxBMk1SHxdX7jL24nOKXJEOAeflCTno5wqtG1o9CQoEGosU7utnn/fAOqQ
NLEHEL1lMIuWQ71WnGcYUKEa1YaRE9VfrltY23unFpiFMqdOtnIFFqYResN+n+wXk1dNpRN+HpQD
KQ+HDPAR2J1NtuW8MhrLAmcLhJ6D0YOk1m2yqR4Ev9w2R+yM+9gFe4sLkl1Ht/UtyHOeFq+Czz5W
fu1Ybu3y7omVMeso00HAUFfwDtOYaxgN9p1EOqID2VPsIxMKlxZ5kPOn355ZXIGwYIkKwAostEsC
ywltpMaDX+lsKWqCujR9cIhwPNTK5BqojqMVgXbVIZV8vgflsEPLbDhqmFzKd5UFShBvoCW4+Ruj
+bcZJJnPzWj6AMbaeNKcobK+Sk3/WsalE2oyxxWuBOgIHE7sMG9FNBG1LaRPNLBQGBAicyG0FgyI
k0TV6/ai+9sNMdRTgbcDMZmMNkH0AjPz14lq3UvZoDlm+hj3G+iOOpJxI3Fxyp/BB3MKTg2xmIJy
jHStR5+qk7ykgRzEyLYNe2GD7h/f8pOj9aVEsAKpcR9yphBZuQ2B5ez25Dh4oa1uIog4XF/RFedl
SMhtA9eOoeu0LHHqoucoVwiQKppTTL0dyoojJD+vW2BTi3/O7YkJxn2NkQaJ5LyjezN5iDqUDIfH
5gB5L+OQWHiXCLv5UbgLAc7lHAo2R/VpGT2E6IkEuBLoPeaIV+gcTJIu1Bw56HbWbXpXbCAbhr6L
qnWFAGvAZVRm6/8XJul8n1x5qraMMVI+2Ln3zTuUR70x6J6jG+giHjQfkSBK5B/jl/xY3Y23sYG2
j3THq46v3Hy0c/Lfo6aO7+QT6oFkERLv6JdsOxdyQQ8GUe7TtKmcTkWd/PrqrnhRRNomuiIoV7/I
3k2tWhro2NGA/u13OrR+szDIKh5BytomRXXJ1JG5QuP1Zyx6MqJmUaYZys2a04i1G0GlsC6+XR/G
Z8KNPZenJuTzSetVYin1BBPEB/WsgObkHFnh8C58SimMO3KKR+K8yncQwXFoq7Lwpj5c/4S1mUT2
HfApoFZQZGc26wKG+ToeIIwL1j+7JaAg7aEp1zz+vhUUINFvRQGMCCbOxylEwE7IUBmCtBN0zTrB
pXxiA+fIr60XoC9g7YAvtdAwc24EwpEJHmeR7ijWuwwlpYGTD2BrZZ+n7NQAM1d1JhYgJo8h0LjT
d/0h3H4sTgaqNx43Mp0NdlcYCkIvQD1BCsuuSd6EykIiWqHIha2Y3pcNKM376lZFZS7TOKTXaxuA
tjDKuMHRXcK+Z+bQ0pVOmGRHFCzPUAZXbfpdV1fu9R2wFirQwhuQpMg+62z3rNV2adf3owy9wri7
gZxpGZRxVDtkqkxXQ7umb8VyZw+p0d0XOZE5a7fmnWiPGF6NmqUBEny+N1KtycuxllEmIDGI2WMB
ip4DOAH2hYSCTxHJ88f18a5txlOD9OcnzkNtM4hzLTA4icVmkq0NgZzndRMrK2fSKwZRnkFdFBOu
WGSANndsSo5ZPTb9gYDbQPv6N0wAPCAiY4QSrclE6FElhmUEnhynH+oGkvZDtVMyC8LK6Bpzrpta
mTD0Bpu0LUxRkbamK3gyYdXQQWizFGTHUgjaWw1bGd+uW1ibLzg6YMHpixol4HMLiqABHSvJspON
QA4ISKM36OmYeW2z9M8wpxeNl5Q9CJkgMIkzbmiaymIwFgwkNNGIo+doQX7Mv5noOQLK2dZ5cIi1
UQFqS/tYUeZAb875qOI4bpGTsmRnKSvwgQDvnj1LkIO7PndrqwMqcYsSMIEVSWVC8EIDn9CUYlA9
xPFG8zk3OAeURXVQ5wqKOSwN7XewLmJh+IIMAqNweg3oob34bXwpvMSLDtWXwUMK21f9bo/70Oc9
LtaSE6eG2dgY+F41BZpeRtQ/uRAZsnPXOMKz10e+QtRabAh0NnwtiEFA2scitKsyjJZUqGVEpb0D
AqA96FW86Hk5Amu7UzzhTni6vnArdwkMAiUDdA7lB2Qcn1CqRE/CBrXFDMpa7RQ+Qu59tptqQq5Z
E3pXjXrOc23F16IUBsUGEQTZyFDQHXtykkuxtVAhg8kiGp051gMZAMEsh+xbzsN08EwxTiNrhiwB
n7iM7kQ/Jk9SD5RC8q5EPNTp2iGDCAw6IFVwBV+2lEJPROggvoyzrAf6YNpNCilWVOyvL9bKJYkG
cRq/yBqSnCIzc9pM8mTsFwm7w9z9+Z5WfUhychZorRZwZoeZNr0swAs/fNqxvtByDbE7N/lOafdi
Tnixeq7B8QrfDvw1mB8YdyiXuR61Vic54SE7ih4O9W7Y5DdS0GwrN/ZCh5btQefCcVhr7z+M8Zdd
ZuN3VpkhwUSghbgjfrmXf4JCPdtBSOVxOUoBAjfIMtoQXuf5sTVPCWYGeEkVT5SLeIpMpZSkIHAB
Ok3d0c5Mit0XnMEZXXIU3Xz3txwYEGDoVqT3JjIY5+etQ/OPVtU6YpttcjR8aRMF4SMlOQfSHKoa
17fo2kk4NcZE8mrUFgKE7hER5K/5mNhKciAjx2et7hkET8BNSghsRDav1CRygddXKH2WFclW/+xu
7cBdkAUU2hza/W1ymx94bQ9rN/cvsxfNwaE+ZnqmAocR5aPf5BAULg6Fsc/m2jNbBcw1nHGu+eZT
e0wAV2pDixwChpklITSAtoJQu6UGdU7QUnZ/I06AS0EvB9DaeDKzTLFVNo9TUaHcXbdfOnVyyjj0
0ml7fXesrRz6PPH2QsUClzmbbo3bctEtCRXNubXBXrMHNDMARP9Wd43D7Pd7aSe6NKGk8zjLVuYS
bwsdDR4QnkMlkHEz+Sx20whpe2wZ0ZGd2IGb+Vb7qa++yU/EE93ChS6qAdAmz2mvHHhEXih/oc0V
gRFLV2U2QkOsvlacGC2nlXan9q/XJ3XlkgMbN0I8ZCI0Gjacn285tDpzEFBNXdr0yUJvvD3L7RFK
camN7k3eVff5FDqPX3Fzo5Zv0cYn1ImZE671bQ3VT4j5Nj/xxyGFTeUJyWb+0LGqmEY+MuJyBmER
QwOYEJwsEpvNqQEugZyHpkDKeIrtaC5eIPnC8VsrNlQUZYG/A9kc7aM8n0QShwKJEQ2hmC9lm7yW
obKMPL17falWbh0ISNJUCuj4dBUV0XMzizjJ0TjBjHIbB+SDVoHRJwaV9d0IKLRkU0XEOlDelKfr
htneFERZMEzZjhCiqHjOM+MztWgoamSTnOxF+Si32UO8Hdz5PduAkJOeBg9+GtAiG7lsVEbd2snB
sG1+Efc1N11/GcWcfwpzFLGJ1TJv8SlSbW6XSHxSoQGoJ9YxysIbWQkh1ZNW0J0XOc5n3S5F28ML
AA/P2M0tEYyqg6k4gOEGuZ5/gDQxsWcE24XZBwDCPOaFpUPtfAg4k09jCebIIMBGIh9d9Dion1H/
ScSrjoNe9SlGPPj6bnD7TQ+ybJAjTFDBxOJrXyFQvUvfZ7fx0adC5bS4ygBr+9vEF+AhKKIpknW8
YRtDHn4GdYAWAeFc9Hhoclzs5c2P8JcSMADihsPInlITJDuylKs4Qbpuo3kPkkilowgf1+dyZRw4
Nype5yAMAvKL2cdkBmt6LhaoDPTQ/SONXeYcC2sO7swEu09EnYRTnWu4KsA8DzWJ6plyT9O4ovSE
LQ+esTJvZ+bo5jnZHKUZpVLXwFxLdmkhgQu+Qx3/N7l16PmHFVy8gFpY4JliHuij1OgN0TJU/IzJ
ncrJHo3OLnteNH+5PFgU6PFRsAde7Gy2ECk6RYEZHY2GkwuN6+a+e459On1C0KHn8StfwHsF8wGb
eEpS/CbuCXZrW2axTFmWmY5SJD+LFPwOwjvoMpx57t1GBu/a11Gu3SYz3VFFADX09ox2ZxDqOlKH
hIt6m7b1NxREdxJQvGNZ2lrIQ1ddXtEUTi7JSMehSeyC5Av13rzN6bSQ7FnW0bRu4IOGPoiMxf7d
83FuicawJ7tpGIAWjsNUd1rANXGpbvs64ST9Vtb4bDDUz56YWPpsUpMUg0Eyza6U7Asy95wzyJkv
NhucdXEvgx0HqfoIDPvCgq2kbmXUAXFNvFyfsBVg1tmMsTe/MDdx3SmwpYKPvdoNd8iF4D5E1hlS
mj4tsrROfVAfyIEblPKGyXiauRXR5aPTbeFSdgFnebK+pYIrfUuCYkuOuWZLz5Fklwfefrz0Oedj
ZnzOZI2gS69huK2f8HC0q/JWn3ld/ivBPt4SaI1HXApfTRvIzjZK22plrxkJWMMAxjcegRd2hNdo
lzmtVx7j4+hSTD5/cCuziqZTA42YaHemEfG5WQVSfFBDkQxHmo9JHoRx4ljtu0w4L/mVY3Bmhv78
5BhkUxkLU5qbThNBfw1vwJzHIcd2hsBpo+kJbs0QwWCA1m1mJH1ZRspYSFTdCM1eB9ATP4BZa6t6
UDqMvloeULQIlHI7cvrHxOVtErax9tO8gcQx9CEBtUbEej5CfbZEQEJnE903VW5Xgpc9WLYOMdDt
cDPskqf6mNxZ3uiTl34rb3hZqJU9amDgNEEIsiV8x7n1JpRIWykiBq+lmykyXDETtkvMiwrpJjyP
zdDkeGKGWcYiHHJlSDHHmfw2iE+aeKdHG9O8JabFcc1rnubMFB3xyY4hhhYuLUI0p0U1d3JFb/Sm
beKB42aTvph2uBHuK3feNDe86H8lpDkfJD0yJ5YbiMCIi4yVJL6OznQd/m3Y6FC8MwIVET6PyGR1
6UBQAVQVMglI8zLmVKO2BgnmegAfx/SnOSuuFvNeoiuoBozqxAwzqjwhpJ9K+JcOyVbAGLpnmkcj
W2kDLgzkFJ56aNRqB9pwb7yDBwx+qHyeeZXLNXdD2f1wQJG9VFng9NRGam71quksmeBp2nMmGQGk
g/KUm7KkO/5iqwJpgKiXsoWyfJlDAqXnAe3nCEzNgDa1Fj+SQLWLpxJ0ApBx9a7fjGuBFWhJ0eWN
VlpUq9hgbimEdNRm0XAg6Dd6OvKHZlC7mjv5C7ZQDNUSPwnCTWm4GioG34ELeJT+hpP9bE6WED3R
rvbzndQhBwjpv9FwEuFRzr8NLU8VZe34W7gtkD2hD0ON8XFSO2ckauHFi3R0uvw4a3e1ojlWSexM
UngeYOXOAFU6Or7xBgR3Ctu1QtDZVCW1AqQ7nhbpG56fn0h7NEKEkFGzUdj0sm/XV/Fye2IBVcoQ
quHNC9r08xks805Wh1wNnbJCEVCZiWIjKZTCq7ZAjSxC7Fy3dzlEag9vDNy9qF+xd9aAvLqoZMhS
ZoUeOlVUGYE09BJnJletYEiYQgTPF+QS1aBY+WQYIVKxiyPEqDabU8sbyqUbw1BOjMjnU2eAIKzA
9sfU9eldNgnY5K0KZKY+CJxJ41li7jpw/o5i2cCSooe2OVbv+tjaevn7j2cMyEAZGI90UOdcpO6q
sCgVwQwhLNInINwT30Sj4gxldWVObDAPkFmNJBUtkMhSd7U7LOOjXC6c+tTqlkbphuKFUGxmy2DF
Uk1IESmYrV4wbDO2CpfMQ2PXSbjP54Ybx/Ls0Z+f3J5d3shKlCFE0B5nrzrWfnWACsqTcU9bkEGp
unUFblvp2o74DPtkwJJpOfjcpjyMi6BUOEFm9SGVX3pNcFFx4Hj4tYEZFF+GvD+FsdGPOBlY0gAc
EIqR4Mzgjar11FcAOhbVl2W8/32ngF49FL0MXUYRijFEKeu00RJCxxDTBwHt6FWv/I19d2qCWSRD
TCRpDGFiyoUNKRvfrOK3/2wUjCstotZUpwbTFcrxQS07xS5AKeX+Z0bY84ObeOnAvO+UGEcmjX5Z
i+//mQl2b41oP5VyK3Ty2c8N3S27nDOIy1sVkMFf683CQawwhWiLiMWIR8meO8odDXUKM8jNwtFz
y/+PxqMyOUEhIgqoFTBlSdxadllY90Ki/nZ2k44IFX7waOlo02ds9G2Xi72WCE47K18jjXyQMv2m
G8bfWppfZpgrpxAKWZ7kWIAEQgVQX5Y+KXO6vT5dq67lZCjMZRNXWlGYaYqhtNUXXYpcoavfm4bH
qra6B6ikO7LB4ClhvbRWkygJdZhR07qxlam6lZTqaAgSGojjQ1pzNsHaqAAVBygSSCe8/hkXE0eC
nsSagqZpVBGq4jVpSjsXdU6Ck56+8xCcsq3+ssJ4GW3IE7VuYUUNwxGkpKX6Yg6QfmzNzunbrPLm
fiZUmSP2ri/a2rVqUXCJKIM+B0jFc1dtLGmmgmrzc3i5h3oiqjXD0nPaYVatABoLHm8q78u++DNF
npe6jVF/Ncc71FAO6czxDCsIJ4rf+rcJthmxGix0qIuC4ETv8s/5nTJT6261RxbDAP+cuhG4kISV
2te5SebsAsFpIL0bRW7yon1oaPPH43sESVsL+XpHsiMvcyQArCSnu5sKu/VmNwlqb/Ksn/yWjhU4
2fnHMCd8ihsVr1Z8jPFYg0R00wVFoO/HL9YOdCY+D3XPNccc9llFRbCnKzo6ybE5ds50oz99VMDW
5F95WB66+ZnDAY6Wz458DZQtbL4vE8o0lYQkchcQBdmDHu+jUntTM+vrkoccf7yS0oA6G7ipTQlw
ucscQ2bO+rDMGNhgbJuf/QugzyDaSxylexhdGcgh7lSunP0zi8zZX6x6qcMGw1PK29IAdSIaam+1
V3Or3urgjTxah/hoQsR3r8Ye4VZNV/wbbh1UOgDmNS7xj2o2FQSFKcFBhkpaRkdRnlRu8L6SosKs
/rLCgh07POv0tIWVDCnb9mlBMfal2MWpP05Od2g3sy+6er3JiJNOKFTz0EMr/ufMPHNSNbNPS9Ka
GGQVgUZ1BJq44KWNVmrw52NkTiBBW2TaVxjj4CvALCO36WmvhZPhFT4ONti6whutd0nmxjteSnV9
EZG8AW0qwgn2AVYu3ZCjQ11wLCO0sxI0Egry/iqXL56mRS5OIhobkXZH9uSiFmtpVagKNZysuKMM
n8lO3c6+7os3vEOxkiOClRNLTLiaNTEyYzImk2Y0hARCttE9eawfY5/Y+301oHMytQnan71+Q/F8
vF4IlnwR2eHzD2AuxjkbzdYoMdRxZz2mTxH4SoBHsTwpSN/JC0C6dh3wlnElMQ+JSgBgKNsi7ZNk
XgK9FGrpMoE4mbhYxL61m5sO2VyypVJ71bAxn2rcIiDpGR+r0h65LfWXo0ZUhcevDhwtHogXSce0
ExJ5BFjYbT8yoDWejJsos40Hfa/fTrmtvIt28cgvtX7mMs/2FTWLHi7VQP8JHnLM+RykapoiU49c
eWjlgw6+twdr0IXClkjU94FkplqROCbUmqQdOLOK6hW5oMaRxCzVvVwWqmfSafJ7mVfihz6ifTgA
cEnGM6FXlu8qgEyIPOqpFUHQl4QvCLfTN3AYlr44gNUG2hzR/ZDKX5NMUzdKF2J6xWoobMpC9l0z
6/qmFNN4WytWf29ZXfwxGRrkGa4HYhdHGFOA+jnyKKDYRBzDTIHagIqcyPhQo06duIT7ANG6FJHg
upmL6JkxwzipSSEjMpMWrjez88tyowhPifwKXjl3JBMnJrvwutSWRXHFqNVBlZIO+SQNEA1DEQsq
AcjWKJyi3Pdgw7g+mtVJO7HAXJ0hSOsFs10itzLR9hj/rPRvS/jblweGoUkGpCpUDZncz4jhZBjF
aCWzPM6R25B9VACwMRScHMPaMFBRpIydKmaLPfadmVhTpWcQfBfC+6KqDpY1OY0Vvl2frYs4ig4E
YJlPhVpEi0zMpoSVobeChoG0KS7BfZN7IIy264XHILG28IjTUFukrSgXGggtEk81lJ3gRdTkFcot
0CDLOSJxq2M5MUE/4WRRRqmts0bFI7PCn0+VxomqKVBDEOov367P2tqJAb0HzWXBQ13wEVSg7EPG
bIpdXS7tOQYjlLzVk+dYHfwJhFXXja3tBHhCdPvR5kjc5+fDaqtqDlXkz9yxru/7CI8KSw39pl14
LItro6JtEqAIQa3zAjA4jMjoCpaMGmEkBqH6VmqiXabepM+ukHMSA2trdWqL/vxkrdSqNpZexa0m
pdmNusjHthZtySh2cpR71+dvbefpJqaO8q6Bt5kJG2QzBAZBWjB/6mBXkm6TaHPdwuoKnVhg4gKx
SKK8TarYnZTikBnYgG17aEsenn91fX6Z0ZgCVdVmNVIpJHZlRbDNaNcWP7ouD3rpu1kM368P6eIB
Ar+AW0fDu1xEHlVmJm1IQaGIpzuE+rL6WeiJ3YD3rCHurAMOYGUBfHhw3eLajji1yEwiHGFZJk0Y
u30PnKKcTM4QxTfZGD2DPqLh7InPQ8NGFwYAamhFQn3sAu4wSlGEaE7FXk8VuTlIyQhFkyJXzZcC
7Hw3YpyjYciY0ikI00h8TxLUlYDyCkdil7IwIt4ax+0wGoatyU3paN3cO8qwfM0mq3brUZZeLaLN
QaJH/SEp1GzbC1m+izp5+lGMYfszB6tty9mGaxsdEgnou0OxCphfJlxYIk0A1FWIIcugdaC3EYxx
K83JxAtLVlcK/dkADGm0kZo5u5ksplovRxD1MpVd1CuPS1c8qoRsK830r28KuB4afVys1C9rbGvp
oAIv1SfYiaia1r6lQJTCLlRt3El1ZQWQgxlvaqyenw9tg/B/QGdUl+rmfV5M4lttpZ1bRIYVxJKe
3RArWTZ6mRlH5M4GP+/rykGfYu7Lw2x+XWJ5DIR0MQ51oxRfKxT9bTWC3Is8i9NNRGRQ2+hxEt5J
CWnfMo30JZr+0Sxo13pYutMcVgpA6oTs2ySR3syuB0Wn0rSlOyc5RDNyc7SXkFi6PypaHeRKAbXW
qQRbU2dXZJQeDehRPbdWnSGzbI39ixoKbf+chZk4Al0ot1vI5GZekQJcbUNyJL3pDXO0nlptghQY
DimwM6RV7Qi42+1oRfU3Swvz2S7MuN6gcKm9FEahCvul7+viTjLyJfmWTEprflRC1aI9gegZODbS
tN9PWqccGnMGZrmtrIOIAPowiaDijAkRv3QjCDplYmb7BHkYT4zreCeXdfUm92q4SYZ28KJECx+w
bmFld2E+7WOrgmtMoF42Ri2E4YqxuxewJttIWLQbszDGjV5MxFdqvdqLC7QF5bRIvCbtVSBHlAZC
pUtduObYP/TiKG6TCHSQFigT7yRckKktZgtaFiW5cRa9Npw5H4TSVjNbjIaP0WogfYAqZ1cZlpO2
ZXijS528X1p1DPIwi/0+nxOPwiZHv5BNsl3kvPRaUgw3uSZBpLQw8ydj6kV3EMfZRgxbOcXcx/ep
NImGJyDgWVzTmOL9GCsWOjvMFshOBX9trlK9tvuhzLaKBTrHeYjEe7UeOk/N5OZRCMfytrcK2RUH
pbeVUMvBjiiBL3xWe3pZFWMwTjqBHmw5OKludJss1FuvWqxwL+eyAR9pmc5shkXqzGEkv861CDmK
vCAwgIpeKaXpnZUPgxNOQuZmsgbeNUUYdnVjNOiYytMSkC5pnm9qqYuPRbb0Isi2rQ4qxUlt3KmN
VGzF2oq9oo7jIJTF8FuogzDFFlsNtB7lTHZWEktuVEOSZrY00NyJU+mWsyj74SiamyUmxb7tSylQ
B8iYm7OVuYJmETuKdWtXCrruz2NfgWO2Q55CaP8vaV+2HDePZP0qHd89e7gvEdN9wSJr1S5Ztr4b
hizLIEhwwUIS5NvMs/wv9h/KPd0lqkI17o7wjaMkZQFIAInMk+c0/NAYrnNJbA9EKSSyYhnW4Kwr
aJCOpKsOA0AvKbot23ULFYLU6c1iVUd28Oh51Z9eOQQx2AX7DfNs1LSa0Hrw0Nu0sjMB/FPZl4+2
6pRI8tpsupgOstxMoqlSAxykd67X5D9p0NdgO5AEEI22WZvtgAIsH3kMSfb+Ymy67lBAP+y+CAe9
DaccYlfqkg18/IbxmQlxXX5rSd++auqK3Gedx57rxtZfXJvLR7vqp3VVN/Qmd0djp+2wpnFlR3pX
lhTMLIDBgHZcKvADCkZupXaCpKV5julqzXHrNzo4sKzFjSOnwry2A+Ef+IRwUFuZWE1tJ0jcyLK8
HaYamI/GbO/tErrtSU57aJxlVpkIMqELo8uii2qyeNLZWZCGEQ/W/jDa160nspUUzQxnrnSK19oo
sVvHcNNYRnUHjhnx3EuDVzHS7miPZjwvvvRT034Z2sa6CKmdt+uxC9rEpq7/JwQ7jNuwHnVKRZDf
ZbKiaIuym3LHs6LbgJ7G2A9u5f10ZGR+EwwbEm83D62zELbrk2F0M7ShRY2IcZypladdRD48cPbM
EtEX2yKgSg1lnWSmtDbKauRBtGN0A6RWvaLKHe/yqnRvedVle+BQx+8GL8wkrKH3HeGsu5nCyrwt
wNG2BjO1vO886a6NxvHWruzE1ubK+WY5ml+T/CXowu6yc222pSA4BG9vEbKNsBhAktS2E028dkvw
hI/HurYSKw/JtncVJXGX58PjGDC2JlHhxh2lUWJJ1t86CkTmJUCrLVyoNx8kAeQI+nc93QSQd4dQ
nOvHPXV+FsBGXesAsH0ZhPzat3izN2rP20Zmyb+WgBQ9VIXt7oOOTnvZDeNW8UatuqaCAGEbtvUt
AhBxFarWvFMS4PQ4Qlpjqzqn2AYCXZrgq7mSBXMPo19AInmwQcLbNCEFct2y+mRyHX0NpOuYcoer
b4RV5TPCn/xOBTjhYzqzdsS+NrqfraGsGzoFbRx1eKRcjHWFduvQCL8Sysdbj01BeTGxqEoHIFtW
Vd65F6zIynpu4DB2hONSjaURcugwNWhhs7vMSQsEqXcC2uwXPa7kVSgn8yY0c+MRf65LQsPMy7jm
+ZRQSCLAUWjl56ugnSCGQ4kdS6JlFXcGRFLikkfuNoxKjkIxKS8n5rh34Ml3ayiU6fCWSwPoIZOy
/gKaU/LKz+hwzSJb3zfZWL3IrBHXwpX2yivx/oujtim+WKzVty1XwDg6ysTJTSZ9N6Bz5MFw8u6n
1m6LXg7Cs3sDV41aid6u7yV1plQFtXs/2pP4Znb0hwCKMc0MIF+BJ+62knrlT2EN0WvORSDioPfb
O9KEzbq0mGpjMnnOAwma4tExgvJelrmVSl5wkJiYCvKZqIYkZqH9nWW1JYu92oL+DlP5TeW0/YFW
XDz0fdPKuMKfKxLqK3YpKzt78bwRuxH4OIQ9uBFX4BHl+arWPW5gnWcHjZU5MKuoUofaxrfRMcAT
rkESE6NCMqbCjBTOcod0uK5ME+oNCHPJKMvbsc5kghLw+NRj4jZ6GPopnqacxUUuw6uQY4fHVk7z
HXpGCegQgz6/RBzLb6jRmknDpHnhdQ3LQdFSu3vhRJcy7y9y6d7a+RpCHMG9VUz5DVdNfenkTg73
4mw7WUCgumwX1pb5BU/OVRGRVe50xRVHdnFtE5+n4Art8zggKlo71TpASlDoFSizUaBrh2EtHFvE
WYS8YcyZ0XxtqiZMQU2pdliLOhn8wTiYmU8PONicJ9eh5nZ+s19L2kYXoP3nV1aFb1IbfYvbHJ8q
A4FRDPaSIfagncgRoXlioyZSiliHfXeJDmo0iOa4DFAiQatx7rH15NLo1iSiTfFjYeraqt5LGro4
fSFQ6I74TrVjG9doKILmqFshnoQISn07Rl2VKkuKJytnAy6bJvjhVO0sx247VxWi1AcUk73bqmVd
UviF3FplTfam0/WormVRkfQ0YNf1SOkdGiVAcFoWdRqaRXRV2gOD7JQ/jWs8imi5Ir1jgt1WB/TQ
hILdkZ7pB1eO9R73UZiW9hh8lU5TJC64XK6HDvC9+G0MYYeJlCMe0uC0l+xOQmzlC4qX5Ko3O3GD
Tt7GjflUVjvWNPYu7Nro+m3Ibu44iZSyTcVU/fBaQS4NlU1rETIjMRv8VTxQxglvVs7uwhLSbk3h
sQ2ETtiGgGtmTnHWezcPJ4TuBcPJQEr85FBKDGTwq/lLR/SAacev253Gxy7bGKGT31amsnelCkZQ
fw24KysUV7auGIetmQl+qaou2CGY83HjNshL97n4QQhw5jEKKflBjk7exiN3apoKcGF9JZzzlBVj
nhKrL2/KYJaSEiCg4YZRJI2hSTpI5SamRbJthm0zGLVIHWXVl26WIxYLiXnXGVZ4oHrALORGuKaW
hmv2VbBVbt8+NZZy7u2x7lakLtzvdZmhM6Ls660Jkps196S6qwIruOgaobd4/ZSv4Jqo7u0ib1Nv
qOUXn+tiE+Za7cvB8PxVPRFry5quvAs7EW4QnmUCMwTPHFoJob4OOwNiwvhJkjdTlZbZVDwPRYa5
bbhlHCbHVI9egODV7Hm4ka3D7xueQzNuXp/eRi9y7A6T/t4ogjyeW8p633hwJ9czhocBWcak0ZOT
uGAu/NZWeH51URa68xGOex5MxKTe+XIQm1ZV7QbqOM2a41RKqq5ukeMspzgThb/2jVfR/IC3VIgz
GxzX2nEIPqLkljqsHfE6cyeO526HL66Jw24UzfvHrIPjc2ifXTEIcG/gHe1+MHLyWom2Bu5W2M0L
EVF4l+NuDFYOY3ojdOTf+rywDtrqap7Y5qzZPgR5eTv5ml9CXNq5B0WFleQlLntEtnn1YlNAClZO
ruitb/ftFNs2CFHjunHIDqy8gR37voFnKCu4mUi7tR98akZ7t7HcK4/507VG1u9PgPPA5OYPUc5j
qzHyaSUGI/welIKACctCgyg1aZiAuwXFSmnOoVAUlRedatwfQ58TlSJUYTxFdsP7Aa6iCMRFeZSW
JtPfJQ+iJi01JT/INEQlonkQ8a+ILLto5TqZ/WSGjcG3phSRRp5vGF+cmrv4+kE1IiIEc+dDiNfE
sMKDG1tkMuYngYdK9HWdT9l1GfZworFk5VXBlXqCp+nv0CAYAIUJgp7EZtXhwJgfCJvGGI1DoyIh
DyYjYNd1m4a3q3CsbQ9Alia7Nl08gVdu0El/axR2A11Ss4KOkmwnlEhtxPqezpABl0FQkZ3FuaXi
zo1KvMKtNmTxGOR1vcpR9ETty7HG2941oWNa9flXL9dtmdZm1sp1ofkYoBWfg5nZ9Si+Q1NpJyk9
GV00BIdkIoemRnTpWC2+n8QIQq/GDHbR0KwHd4T3YzDwuXAqR7rB8ZlVK9nJ0YqbRuDEKgeBgGnw
nOGhMWp211pthIyGQ3G8t5HXg9/fReS/GkaGSQ2DPL8tAyxYQgwozkvAMOXate1WHmTZawD8jXZ4
9dtKvKAjgDhJ6NTDOnO9MVzLIgzGK+ASZB1PRe3O2fXa4duBD0V4HY5t8eyGPP8aTpwC8uJXYOol
RVh2CW7h0Nj2A8QvwHVMZLT3WxDaX9jcyXBv5851DyLrXebm7gCJrsz0k2LMAIrPQRMxrJQS2czA
NWYQlyhJtBZmBQw2ItpcwSNC0SRZ+6akYYbD/AesvFhB5dKsUnOAbNDaI6BiTw05DTcOCNd69J1H
9Cd4SG0eSxSLHiKQPUFFbtTBTTCQsUG0Q8tuVVpT/xWZ3CzbEVVi/kbwjZMYLhVimQ1Qt+E8DZwt
qLvgiwV6iDbK7cJwO2TtSC6HEtpnaxSK9HfiC7gwUppkLycIa2ybiEGx3sRLH5xL4zgM26pyDMSq
bUl+gAItYxeI4rDYNvIJcTdQ+8uQQ+0CruzZT0NhwXfKvFA7p3z7pg129q5hJlWpbE24BMTN2Z3X
Tl0YUzZN+x53spMYptPam6nDOyvhLijbEqforT3HK/hxBmqG6YTkyLRpaOahY8gu4fcUFTBM2eC6
uxxJocMYAAAZB6au1vWEl41d+J0PXmmZ3xnaYxc1CgvOmhjMeQq17kXi4ni/slzhy11WO2iqkE0U
FGk9+yuYerIohZPhKqii8KqvBVRKhymEZ0y2D1agXiNhEKNn2aziou1xPXTu8OqVxIZYsC7lwbAN
+wlnznwcmPA84oIoOg6sbKri3tLZNXBC4luf44AxoB/oxKLmetoCNlr6ScXBPRQXoGz+QggEztxA
9S9T10PSMGhM7BOH6OG14b4Pzu4sMxKQsiBEmWr8QmM5w+tM8zGlJVH5rYuv/mdlB9ld5HfjCNUw
bnZz6291wcweRPgALuZxQc3Cj1sHVG/ct5q9lznRU4Fo9dIKsTVXUzWpB380inT0Zfetc5z6K54+
ZKOQ8S1WGejc3LiXApymEOcL4wEP+fvSnkFQUckM3FrImxyCfGC7vgNzRSeUvpd5UKz9LhwRQ7kR
hyg4KGkT9BL2V7TxnNs2G/E8CKGZ2sdsKvk+cDLyKgbok5vUKQ5qCvwfvRvQIaGB6u54Tb1b7roj
DuMhfwHCbngNbMETkMdbW6lx3hVNA2luIDbrrzzE3WtYmSMSWlnTVdgN+hHTH+5k0OOJiU6SWIxB
u7JwiVwg0xLAiczwstEO27zF0BOavFZIxIElQqMiigBveDBBLL1GNQdhQm36G68g0a4d2+42LyJ+
BUlqA2/fRhkpz7JmR4rBfwRnbJgCdojic4nn+YD39UU1sukbwjVsnCbT12XJxMplHqpejjI4OLZ6
bASzA4cBD/kOKDAOtiZk1CshZKxUE+4CW1WHPtPedurGZqOKsd3yyTLSVoh8E/V9falF10D5NOz2
JFDNrlaErfGwAc33jLW3R1tdqJCVe98V9caTlbEGEMVOkNcNX+ajG8mw0NyXVQTFURKRg/QznAqY
6y89sdk+d3m2swfPjxG0O4nO2ZT68JeEDDrfcB14cYF00kpJK7+30N68pUVEV7Yw+10xgRNSuewn
KmTPdeSIXdvXHJsEj38wAuVpXtleEja47+ox4zdaGvltOFb+ajKmGtQ6LVA4Yebj64Ro3uQtedSg
iVxLtywfqnzIDlD96Q5li6qvF5YQh8O+QeuJlj2aT6DwY/b4KtKxVJEiO01XyMHZq54Nw02rjC9N
1NQbEdlq10UFTz3AlR+L+dFVVh0eZojt1iNya+h0gviqhJcEpJd/CvCHAm0ZRkVKcqRpChM/h7zc
8DoF4GiLy8iQO6hnRhes1urJHwk3Y8i9BpvScRpQPQTBJsjlsMO94tyarT8lYyX9XaSmH9Sw2H40
mZva2NrXvsQTxjdRFrLrJtxqv1FYCoNtGPS5EExklpSrtmnDmFHf3Alema80agpoDrRy+D6YRp3y
kRXXyuzIqgHq5VtvGCVkDxurvlIWlK863/nOCgQfFoGia0lzeiGt3nkchKgOIqoBIVWu/Ep6u0rq
UPt3Q+dl30fD0GkRVKDfYMjkbT0kvZBE1OgnyUl+wWzfOXTNUP8YvRmtiurApeF59bp3IGWhkTS5
sgu7PkxZll3mJZfPmof60tF+d42FCbcekcUNlJlegZrs9oGnxAYPsnFbq3IC40iWr1jo4Qu55nhg
kYWGN1qLa8rmrK49DeCHFMoAQVKPg72B+MxXyT3/0eW5mQZDjTevQMIrrrhH81WeReGe9kjo+gQS
XchjPSHX4m273nHXenK9zSg8/zbk9hhjB1srWoxs3XMSrSAIxBKVIxXugqn9cgqm4ICWh3ZFM0QV
AtdaTEJt763OgUqIZaGTW3f5tlJRv+ndokxD0qsLxEX93pwsJGupxnbHUYTuWSF5Au4p8NrY03hw
q3ZMgXUeXwzHMl+EcsafRqv1Gg9BZuK1b7cIYxSy1YgyyQ3LhLcmTUF28NDiz7Yw6gP4YsWqGCvG
49xmLBn7kCbcNNDRapV0E3pu/0Jd+WRNSLEDGp6telU1u3Ey5B1wsPW2wkQ3cWd2fZSIenC/VZWN
XcrUSPZGl4t1AXRMGmXC3VYog901qjyLxX8rDS8Ldmj6Ar8RCDI+aiRTx+xADELyZFKDm8cU5ZkX
E/v9EAR2eYEUrrmbMhehUNcYG6Mdg+uiciG50EoPMZalcPWTILiUnpc/tIWdTIWrExTyyMqCDz9R
ylCDrseW7+hUS1BwmHV1YcuIvNSgTXulpsguWYPnR1KiIPGlM31+rgJ6quAf4n6FIgXw8ai4vkcv
jLZdAhHc5kk/o0vK7yV9LkFA93nt81SZNYTGM0ik8Q90Pu+N1LlpiEFhK+D6TTxkiUuchU7wrZyq
M6X3k8M5srQovUNRUDJ3An5hUvXl0OAZQdesPafK/hHJCEzB0YDeOK2PMB+kEyhIRFWeODHb2T/b
tXMQ1yTNkvEJCYUHMKsm42G6xLPo+zkhljMjfGOhPDKNjj2hqOzyRCJqaEWx0mp+k6kzqJZTFfjj
Ec617CMzNhqco3zEkol+jiCQQi3vPneKs5O4AGz1tfYJlzBRuKm+6bZIW+2zPbtHGzqwkeTVvPdj
99sEthQQa9H1OV7C07v7X76y5JdSA0ejqgNfmUGozkxZhFqn2FHgMh+gmHqor9GzdlE8B+gxaO71
xgDLmEZGJtEb/aW8777/tvzawqvmpT+a89J2tWvTeS+ivGiWJCFRBdjSy5l5PwW+OV7aBeihYM3Q
m/O8s11xo1G04yu65ZtRJR6k30GzI+Ic8k/gVDCgqHpu2s851vztjgYZMaKGLsKs+yhCQ3YU2Yxz
Azxz3LzB9Y9MBKboCoRz8wBd5OTrNR5B8rLcQJLmJUwUMMbqTvIt6gpnWUNP7k608EU46GaU8/L8
iXyFHAkOBp52qb6QV+OrPogt4Pgh+Ebcrf2d3p/DVZ8c7r9sLg+jJnQKL6uRXEeFJuV9tY5CBHFK
O08mqR4/d56TttCjCMQoGNHQ//p+9YJoUqGHzGBSWTbIKdrYNB/zMIy9rl19bunkTM6KehY68Gfp
zfeWWuQ1+xI1BYgkI3h04lbvOuv5cxsf+3yw46KZIgEPprnDdnEEmXkHvGOHqWM7bIRgPWsH8wT4
ew865+dpXj/i/hf25s1x5JleEbW+qWBvZk2q19ljvcbjxN/DRTdA6Lipv0ZhpVgVwOLv9EZdhnfn
8L6n5vV4yIt59fDksBAD5kkOWOkczjEUq3KAcT6f2lPb/NjM7EhHIw3wBCm6ESONsi+sem3Psfyc
csTjv784RiokSzKzg3s0ThNHILh08QwjHU98VGd+eyhojAxA5+MAIQadjfdDKQEtye0K2HU7vw8E
OjZ0t/7cwok1ObYQLYIwOlWSRj0s0MwEneSsGFHjsUT+QzMLVF2bQyzJFDBD7CkuMArB8xjv/d8H
770bzSJ00DajhYcnS8J4IrofAXA4/8Z0+SDNB5MB2Dm9xdo7rTCZE7RYEP4qWI305tXYWL9//oBJ
4F9GFiddVBHPG3KMQhYiNoomMfyrUeb/oZWFb2UDzabBYwSNUy2Jndy6pw2oaHVwrtv7pIv9azhL
bjgbhJ1F0GI4eJGvTLA0oW67QovOmaU5sS0xa4HnQ2UFvQRLED64dI0BUAmsPTgmRJHdm0NwA8x3
tDp3jp04YEBWhn5b14LwCZDr73elI0qmWYtWjwDZyksjsPACo9bPzz3tpBHAakFyAwriD/yvnc90
OXBUj22gdZSrbwn3z91B52wstkslu456HvpIzH3+Y6Y2l1+iK5nUz/lW3s9yedaZ0P5jM7HvBOhV
hu6ECWwt9ur7qZtax+qtuXOFQhe7Sv70nwEl3dFdXyXuOtqDUefLucDolF9g/sB77HknWqTRvksU
mK9IkjPzUDrtNgOVdWdkyPP9On3+651Spfz7f+P/L007onKZq8V//35JX0Qjm5/qv+df++ePvf+l
v1+3r/W9Eq+v6vK5Xf7ku1/E3/+H/eRZPb/7T1orqsbb7lWMd6+yY+rNCHlt5p/8v374l9e3v/Iw
tq9/++P5R0XrhCJpR1/UH//4aPfjb3/ManZgdDvy4NnGP37g6rnC7948i+f6//3Pyd96fZbqb38Y
bvhXsGDNrNpeBEJfoMb/+Mvw+vaR5/4VrzrwbCKuM0F85OCjuhEqx6/Z9l8R9aF1Cy8HNLFhrf74
i2xQ95k/8/8KuHsYRZBvRYMf4u3/nYSbX9mUX+uDSfnH/4+FRhcH1RszPfTrQH0Q2djaS2kNqwTu
u7XQuoE63G6s1VriMdQav7zknZN8bgX6mwFa8dALCGKfcLHpRgPp0Q7oqkQAM5dE/gSijSLyNtXo
ndltH8czbzH0h+GymknI5p1xFAiNfoZEv11B1ZbJhDU6VtlXKjZHq3xi0qwPVtAQgpl3TQsHFciX
FhGEnkK35BOA7HoNTrf+oik36BK5mSnaqb0K882QxyXE19Ea9bnlU4Zt9JNj1cF6BmGB98Mjqgh1
KN66KyoQuG26pESO53MbixPSRbMOXMt/a+cBi8Mbrv5oCkvUO10JuHpiVWbc2a+2f2765uU+SvT9
sjBTi4PUDFo5y8aa0Ge1HxiwkIMs1X5w1jU6UtnBaH4MyVv/7ZkRLY7DD/YW177g0iv1vFwSyDFA
jfDKH+LQN9PQ/k3aJ5gKwPUEuR0bs4hrEnv62P+6rNSQECxowooLAllGc8pXvLlFg8AZT5gv3Pdz
CEMR8D04PebmrqUnOCYPHMowpmhMJ1VxRLCsi4XwzXhCET1B4eVzv/joezOpB6jMcJChZugvNjEq
zx5y6yh4A56NfmLfu0BOeod8aXTG0LL5/W0SHdAy4lnvomDlLSbRsrRyBwsdPfbtrO6Jl9sT/dIe
9IrcPLFtmWyzO/bt9wc3q8yi1Qv/EFK9X7fBMjhlFk4oC8wsSNPedbw+WM1w/7mZU6t2bGaxaqix
1105wvOHrN/bwCFgI17LCKjuoNu5qK1+bu6j40NJBW8/y/nFP7EwV7kuoD8dnEQbILf1X/3SgMYy
uvrzc0Q6Hw8NWIJwBHhnwBmIxqr386dty9XACOAeUWvT+mFY5/z9jIFlIjZyqykSPvYwaiBAoYtE
8zOU0Usq4De3Ax84LkLQzkFoYeHg3B0IGIfhdv6fxr1O+B2/pfvoaiKxXtEHk8ZgO94bCdBBd58v
0zIx8mYZlBnYXRbCAQRu72cvRONLQwYMzonpoZ0A/odwpp7QhJLwnb4EnNI4c3yc2Mzoykd7no8y
AQBc83QfHfLoUe2dNsQ9CQGJB0WQpxMDGkrG3+xGnkeG6GVWggqQ+EGU895O0VoyqDXsWJ23DVwB
IMS0jjJ9ZjgnHP3YzPK9Ba2AOu8BTcOd1Vx4vryt7VduXhF98flKnbaDBQJVJcKmZXdjje5TlUGc
HU0O5q40nF1m5S9dxACtcPg5l1++HH5NHsAYKKmCysEOFpOH+5eXdMSosj8HZ4hXAI3ZaZCYG36t
XouNu6muz70cFtsMTBXzoTvfzR76jCD+9H69BjYxU1CbJh1/qUuAat3rz2dw4XgfDCyOJKMILbRr
wsDUPpmFQCs/wErD639mZD6Gj7ybTUD16zFE61x0E7S70nnx6dNvmgDcE9GLA6UetE4icfreREEk
5HqIRRORizIuXHoNtbxDJMjN53Y+LMibHdTxXDDzo+106QMAgPbdoLBRS6Aba3XlyOBM+/tHDu3Z
xqx0hEcIEm8fFt0tPcKgPJtY9/6lgQI4qJ+pjI0YcIk/Z7piNGuBNAjsLChfJMW+3vw2he7iGyy8
wo1U00nAsBLH0jErL7l55uL9SMX0ZgFMqaiIzoHTwoLjqXLwNSyIBO0mu/HP6TBzWmuga2MAJY3k
XOXlg6PDoOPNClLuHFYslVymYrIyV2uamJa21hUzbyXYpkE/E57xkMWZFCBQNcFhi2ZkPOOQoVts
WbRbT6CxGrBlKdA0dJ8h+AvQzFfoM36yCF7eDIFaCXwCuB9x/C1cUXGWAUw5Ix6dpltpP9iaSuQx
1OZXvPevQ6s4dy+etGiB+sEDg4wHivf3m4ygzbGpodCWzOT86EYhj/6+SivACFE1vHPjaYz9NfCE
Oi7OCqktL+Vfwz0yvvAYP8y7iNYwDh6rlzFFQ8AealUqDjZ2Ak2XcyxFp/wFJSwnAJk+dLr9xY0M
RRRthAX8pWP3pRHsO51ttBesPz9Olk/XX6M6MrOYUiYK+KvAuRXch7fOGsB1HvfbWdkPyj8b/jDr
J54b2qkz7Hhoi5mE46BpscVM5lb9lVbiskI7wO9FAL/GNV/LeFWC0HRJE1spsyy539MESuC3znSA
3Adr2aVruqvPZ/DkYECLBfY4NLF/IL3lAc+HdghwgfnDqswfnfDMU+TkUTWPArcwTmTvrax1dHtN
AaTStMR0FRfNs0eRoyRQ+rBu0Ri0C7fmNkv/jREd2bPf77IgUv7YZZg6X4X7pkAHJyg1Pjdx6ozC
bNkBTkIkqpcMA+j01QWXtADtTbZ26unRrYrUbrNE2dGZEO3UPjo2tRgNV2UJ4rIc3UcCyJdcrIJm
jKfmnEraKTfA4Y6oFvks6HQtDkMwpBtVO2G7Kpx/aQYKhZ3fDudKVcsQ8M2tj8wsmSgtT3kd82HG
HleWm7a7KtVb684Dzu8F4o7mBQjtk+b756v1UVsVVwqWCUQNCHHA47mIn8waaK9R4rLs18NjB/JH
FLjTAKnqIv3tgHNhavFwLFiP7pZuNmXsLRQWQVh2xvdOOsTRYBYrVZbC1YWc5pVCAj6L4HN6ZZFz
tZiTDvFPM5a5yAm6wDJ3XGAgraNjwV/UOceev+dRxueXKxwZWNQTJ6As/DGHAeB2NhUEaEX6f5F3
PlE1P158a6lCKQPNzInDTvnY7vjVCCUQgCtssBfE/SxbsRNpeaOugCkB27ixqRK6Ppe3OPsdFtF1
12cjj3wC0VlIRHUrztHFA0Cgj25LH9030CBEd3KSGdEP2yYzmaXsrqbe6deC+RTd1RSg8LqwntER
EKw6QB9v/LqG1EeQc9AJVEhs1m7GEt5QbkHKzzqX4jznDPPnR0e46zcWb0vcssxFS7pF0HN3hgX3
ZHgCZj0Tz3iQiX0AU2TUhLJc7SMBCDyVv2JJNezsp249pQjR0Up/Di51+ig6MrgYU0lrjTZjXuBa
UhfVlkPKFuwCuzB21+hehqTmWSWK+aj+4PE2MoFIRrsf+ayV2XD0UWGIKhEXw2Nw0AcV+7Hzc7g+
ryR0Ktb0jowt7g2S0TDL6w4HUTTeZODLQ4tl6ip1U6v+2zCJM1H7Msn5azvbiKIR2aI6tHzY9eBk
GpSJY0kk09p/5KvshqbVCgO8zmIUBTf0mlyfy+2fPEP+ZXRJneqB/UJ0oLt5Q8Q4W7X1Nu7a3P47
AZ93ZGZxVPmU2Qq6N7i1wD9vh5dD+7tZhPnWODKwWCw+ShW1HEGYqyYowqN1dlQgtO2yM1TaJ/fx
kZ3FOWT5QoIoCANpAnNVZzwOz7FZL7OOSz8IFtvKoFnUGxOir34dvUxJ/k0/0NRYtSk6vcGxUj3M
arXWj3z/+0Cb93O4eAnUFO3xlcDuGqJ7EODFvjh3RM3L/HH//tPFg0Xcz4awo10LCyFzLvVI7iqn
2DtTlLQj2zrE57G27FsQMUF3WAKuD9zB188jmXPrtwhkDBN+aKNpHrA2wOebXdCdkxI5Gdkeecgi
fkErWd0E8xgHmm8m9MlPwb0DtB6dzr1wTp8YqOnPSjlARy2BBCYZkLoZAE8vdmBWCB7YbkpwxXhf
cb8w8IltpnS4V3VS/RsM3fN+OzK9WEnHNGmm9JvpbN9U8Sw9KJMB2imx2KAt6kzIdnLZkIoyTaDY
UY1ZbDsHXW4ehwZ9wlr5jCaXBxqdC9dOX2dHNhb7zkdzL0h4cBQajmNcGBlaiFk9lF9KUphgMq08
HRuD671CC03fuxyip7XwxsMYBpSk3B/oBqUvAkIA51zwMLvMh21z9M0WG5NWUD3SBVzKkfazy+2V
juiaFmBxbUL09do7MdT3v79PUL5BinlGZwZvWYOjeAV9Us40gCgiEaGVmMxeUS8/kz06FYYfm1i4
UINGhZw3GNVomOtM2SSu2/HO9tWZi/XUPX5sZ7Hlu5YY0ioxlB49t4Fzx2UHho567fALUFisPp+3
U4PCbEHxAMy0qJgvgv7/T9qXLceJRNt+ERHMwytjzSrNll6IliyTQAIJCcnw9WfhvtEu03WK2z5v
jrDsrUx27nmvhUU0WcVWO+5tfLRLANgDpCpVpz+4OrSjLF0F7T2WdRZH4k4NTZSAfhEXzbutlx80
xjJ8JVsPt09ztTh0KWhhzKzO5KSvkabPzLj9gxX2weT3Ue01H9wfsRnkV4/keUXo7KuX6n4pdJGf
FSCMw34OhPbe+JP1ftqjHYVq88wyvjYfcs1cXwhbTm60Uq6XYy5nPqpgbprmwaQ8dQ53YVf/RDV+
fbQl/GA/5RyoihPqEMBvJJIB5KLMNYT9B6by8kDz7V683MFxKpsUONBUJd5gvSX86fb3+VlkvfF9
jIUxtsDDM+hlmaEIiz7Ks33EVEv7t2YgQZyJaKtI7GXm6q7+SV44drEaX/bz0AEN3+3f5drbRqnF
xODLz3L3Iq6UE5YBDQXPbZpXSEtgdB/q7CXNZQ+g3yvf76qm6MDOxXgPtu+WHVJSAILTGXGxFZsC
EmubUk/v7UZ+M5z+5faxruZy1oWshcW309wyq36c350GjsgsLEQgQOb98wW88VXfd9VsoaaOMSkD
J3MW96iUgEZPhQaD8jyFYyC27M45pYAJ88EsoLrwu0j627V+5prUhaoCLbBpBg1SG0zeF/omNvNt
lfyJilwcbaGtBCgJUt3ryHDyXgXa7AR0NmDleVbcYgnTYNhZNYTVr0i9WjEDqOk/N6r//gztrrDr
fMTZ5NGLIxYS7CK6iOG/a16zSrNxNXa5lLbQFz6pOjrDOKQI+YtymFPxT+FVW75N0CSWVuOxtS+3
8N0OaXsZ7w5vYdgkBNsh5snp2Z9YsosrXHg5MWRSJas4lFqezYoHRqGuPOmrlfXLe1v4t9aoJl2Z
NbD3yNMQu12EJ7BNIufITsRwxw2JVl72rG7/Mp4Xh1o4N2BVaECrhkQ10otgNpbTR4sqxrQzdoOJ
4Hkt9b6aT/46o7GsQ3bjEAOSBRL1yNew3Fbdzfw9gDP4xDo/sEHNb4nuzQs3EgYUb592VvL//bDG
kn+skgcL+GAKnGsqe1ODbc01NvKrDsDQEAZhvhOsQAsdkbF1n2bg5/PlfnKJ8tmOW6GFdro31DV1
vK7zv0QtdEXNpOZv/21LDRC+MPmuPtnAq719ZWtSFvoByrYBc8iIEjRCfUbNfV83J2arfOVxrVzc
ckAmZwCLcWie+aMsuX3znJaSmwzAqdBfNDJsbx/quh78c3XLbk+WTa3sVPhKHTATMn7q47WXvHac
hStp7UQHEC+OE9fmNufiVHXTPfrfXqWDYYnoz/+3Ay2cChb7euCGAYpZMdtvCi8QiJdrMcDakRYe
pJ7pWoDnhi80esD8HL4Brz3d4DS1m0bz6COcVtYeRh8F91Ua9RU1XHZPm0ZDhNrji1EK8kP2F4Am
XIHpnNvXeD2/+PV8zYUfQYPWidMGn23u54utmoMb3su/2GsTqKFyVL5kgDdVHvYPbwteO97CbEiV
PdppB7lqE6ZAvBkVA8l9Ed6Wcj2MuzjewmSUeBGFMYf8HFTfWDoIxEbu3dQbQyVA23aVpm7W8n/b
W8wBY2LRwDDffOyL2B9LdBP4PqEyIpS9YgJP89yp675pP2iQPq7Z3quv2kQZCAAGM+P2ItdVSpso
hgZpTgNcGBs7tvb0Rzd4IWMRmE6Mxi2gEWbnhblff9prNejSuE82TaRqm7Vy+PWA4ELewo4kVkec
n0E+Bp4QRQHoBL4S784j5p5sAM+MMtuKklzVxQuRC1uis6QQwNmeYxCkLamr+NpGA/CWp25B6PUC
LHQsiXrFSi12TerCulQE4OmdrGZogj530nfT/oit8k9e2cXJFurYDsQczRoyLOsDkC09ChaDs2Ym
ZxPxL52/EDL//YXOd7oQI1IamElP+DOKQBKomQvEeu4qkfGzRZ3cDaVXrCZN16rZmM39R/8XRqRM
FKa1BfQ/Pjbog0oPlYTBYGOnBSPwwv3bajL7/VvHXJgSbit1WmOR4O+HEIpNH0rR/0e0uPaoF/EH
gPdybOEiWmx8JQRsZIVh59KNt5KnRWj4o9Hsl9GfWBK0vOaNRQzQ/IuhS+varJFHLfXLCRSbZXIu
Ev7j9v1d03fsKhhYVwUNGOZ0flcTx8mAelZgzNQyH6T0qa33ebkS5VzTRFtHIAr4GWx6LJcv8b9z
QmsMmebs0zJRTap5ICwraICF+QeHMbBAZZiQhz3C3w9TABZ2IjbuC4CWmYx91fY51doVIdc0AQh7
GNjGsDa2IBZ2qejTQXCgbfldyffw04FT/okbvhQx/woXb1e1xhS4bgKmrxE0bIHiC3y1rkTixSmJ
V85zVQPmdUuA7dhoJCxcCRBlWUHnknbvDHeKQrYl8Jlc2sTvtz/OVa+PMfp/BC18SMp6Pa6oPTfi
ZY8/zLmWji71FKi+uu82t6VdPZWFHQW8HmjEkpwRhL5WQ4GcCcxy4RflB9AoNkrx120hs3FZGp95
uwypsAyNWDLoGcCcbwDbC09fah6jdyOIgxntQ1v/jodElfC2uGua56iYY8AMK7Ygl3OlzSjAw6Ih
bOosxc3UI+BQ/8AzOTOwFE6FpHE5rDW2HcYTOUP9AjwlDrDxhBr14usPjvFLyL9GtXIJWIJzJTZX
GBgVEIxVdOWmrn39i3PMW6GXD0hIzIrBpoIHJAAdo/WuABeHqXz83w6yUOiiJgO2NOZkAPj6Oho1
NlvJeq9+cd0x5h059M/+ZWvUwcktC3XceLB90k5PXK5fbx/iCt6RLMP+Q58APIwV+YVnm6RG2JqY
y9ZtNHwzdx3iOserDjEgpA8WZtoicCoczM0IJKS12e+r5/slezlmQUvQ42o1blD0jo8VDjczquj2
+a6KmIHEUJqeb3FxPAsElE48i9D7NBRSfOzA6HFbxFVt+yViGfBjS7dPdOC1+wMKtbape1L7UVrn
20JWzrHc61L0EnhyCVJr3QGKf/dDNenK47/aN3cuzrHQZ5Y1CVGcn0mFOHD5KHsaklzMAG6sgJwq
3WvkTVd40k5dHYS5mvGC5g+IdohCEIosgkZLJfWY9ggajfFkdD/bW3rloens6U9GpGlv4L3xkz9a
PnBsxFayJf/slfxuKPRSrbG9hFttJd1z6pmQs3cBheff/nhXNeRCzBwiXTh0ZidaggokynEywJ2t
YwVj0Y0rdvWnnv3LHV1IWdyhVJm9NWDXFDXUubReRMkWoOmYU1+bRb1aV7+8tkXUbcoFRWN/vjb/
75k64jzl2ed4BpeRX9/Z2obTo5GuPIH/RaxmI0q0bPCCLkIvEyyd2L5BsA+KRqqC4OhYnbpIbPID
5aEc76SIBkkorTiT2UL8+1p/SZ1f5sXHG8BkqwJvFkWtJt5PDQF7j/BbzMtbMiYl43LDJil3jXj8
7yGMbugaZlUMEPSCI/B3udY0tiUgaXOft9SVpo+MgLxCWzH/V8wKWluoU6AigZ2YJQOunaOpl+VG
7tcxc5vh057WKqpXdB/oCQqYBBRsUf6LXZOOjLYOAH993uS+3gHTTpK9uqv+4LbmpBNEzijz4Gv9
flslIpdWAecQauoZptwU9l7aeRmRuHn7z295pta1/+ZttJZF205nGm0FGCMaDsh51wK51i4tKIuU
MStWTPJsFxaqp2NTA0EXrAMmGhYKD3DKZEhGe+aUoihq3mP2xNOlEQCka4Cb16Lz30QttDzGSrsA
H2GOcksfzPUCMHXkHnXrrb7ByOrKJV5TO3hk8H0D4wybGwuvDKAevcA4EULZbATNz1c6fL/9la7f
3D8Cfq7yXTzaLu1JSS0Ycn0avBJ0Xib51LLek/o/aObg4n5JWsSa2OVGjj7hKEnWygd9dKyNcDAd
dPs8Kxe23LkGCrVSxUqc+3b+iE3KwAT0020Jaze20DVHISVYa3EO1r4ymQa5eKKceoC5WLGnVw3C
DJKmoqQxjw38/lL72shqLNYDy1Jouwn8hWbPAoX8iT24kDIf90IBwA+CJXUAOvuJZgUVzR8kFUjE
5dqi8zWfpCOutABegxVXZzn+ULRZb5AW1Q2QvvRBh/cpb9QgCxG4uGXhO0oEMO1st9a+vH6Jv8Qu
LjGluSPSDMczCmyZGu+pjh4tWR2lnB350gABzQI4BUg6Uc5eKEVb6Kk0MRAbylEm3JkO/oc6PeeB
FKB+DtZ09JNc88N5qdEjPuer85TXTnkpfn4VFx9xGPVizDN0/Hh11qenOB4CKtYGkK5+wkspi7sE
5HVc8xFS7Gc4QEROw2ZqvBbgz/NoCQYF2NH875zTiHQvLnahng7h6FPMRTEdnMyBnVk2aEtou7Pq
clxJT9a+4cIzckGnoXMgygagsifxOdsChZhjY6BFQX02Vva9kq9krte/HMwiRj0QXCwrCcTMAM8O
vi088lcwcbosczzUlm6brBUhy0oCipqNCrpuWBLtIKnPoJCayWq820Ku7djgU/1zlGUxoVdk3hkE
FI8tSr/5Ptnb907ngghjY2CipPLA0FO5sfCACLwtNFfft7pbtCuRwDX7j/E17LuqCKOwSPf7S2DF
oIwKKAT9DByrgMIHSYwq1sAF1StSMI2gqyicYc9RWWZhWpFIHRjgAOiOo9bIUZ6nD+2VnQlGrUx/
2GibypsNm0DNThzVFgRCLnhCpe1aw2ntF5l1+uLhU6fGPFYGnR0tQNYCbUNk6X93EL+ddRGCWL1F
EZzEiOOICOO6D+Qa3LnTFNxWn5WT2IuadCmA55VxXCmoZWWQ9o2luaKg12aqLk+yLEOqADRScwYR
U83DND2N9kmZZ89p7AoH2NHd96QdQlN2vIG1K878WtwI4cjcHSAdYeZ2YchqZGmjbOIa9WjwiQfi
2iTIvWJbnbPduF4nmP+7hUMy9LmVgEHiGXtroRg2lcsSyoHlqm2ygXPHHCDxlFcT727G5caSO41S
5hcft7/i/LxuiV0oC4UXNNV5sMsYHDAVUnAuZ17S3cmJA6a+tcd+rd16ecol8qqgyain3ZwzoUGe
JCH3SIjlBR1oN+whM1yyW3twK/e6nHRMTeDRmQTstcXwriX7PjHBIYCVv3YNWvTae7j4gM4iqyWZ
pRQaWOp8pQ3gejaWNP13r4CcGRUdlNpkBSsXv9uOgth9QQUuT80HHICjinVqVseWr2oE3gwwF366
hkXQkIrMkIWEJq6O8Y+s+K6mlqsI3eXaO7PGtSd+xYfjaf2StnhlcZGrWg+mIGRn6g4YzZLfKh7b
GA9GACJN4bYe87rWZRHfG5JrPN3W/it+1kCmhsYD3Dm8+UL7q3SMBUkRBYL9WfU7Yt93bGKgiJE/
bwu6phwXgpbdSN0oDFIYyEGAgP9mMn7ALkGy4klXDrPM3xsdHM4xypx+NzP2sHgDUkrw1q7p+TX9
uDzKQs/jWDBh1UjdM9DEsBRsQCx1yaTu5fZbM7zdvrc1YdrvKl+qBFyqAsLyWQVBfrUzqO05jaKC
gbz8tClGGW9LvFawvdSJJQyHJrDDVXa4RrDL+XJQhtIpORqBc8T6g6tuAMi1X0OIXdOOxZPLHcJs
nUE7SuMHR7rFDeHfPtXVe5wHzOdWNZq7i4+mAhTaNHQoOmO1T7seLMCJx+aZdtRtmbGWBFy18+gi
O3PvFWKXvZekBhElGsrIb/7fPHv+5ZzgprEu3kS25ZoPt8937QZRJFOxFYAYEqX2hZ6YeYUHBTOS
cP6pKUCEsar/HvijoYMdHDDCA5jj59jtReQ2FQPwWSzUaFn2AGLoTWxxF7lldPsg1x7xpZRFGFBy
Baw3BcqWJgN70kD/UuL+RculFS1fE7MwfG2sgx5NzqnfFMJNrVPNbC+Xxz+wSEAumyN7RN6YDfv9
q2QGSTJeovRmYd++7yQXBIIhq6cVwI+rH/9CzPz3F1+GOQPGP0o8H0n7kke4xnFFu67aBOBiYdse
FWsVRKq/S2gKrOSpGpI+MOadJh9bUMf0CBJ6n23sR4W60zP/aFdrFNdCF+CtAy1lfrHYgf9dal+O
tg6+tdk3TmFzto9TiN4YcJ1C29fvuBEkHlhIV4e4r9mKS7ELW5GVSkuqCskn1l/ubWXDwEUei0hN
Yk8DTeBtfb/WpQXKHIroczoNDOKFJla91amtgTC7/3ucy+XHoXUx9WdkHtf9OSWL3Tpk720e9K9M
B9fzim289hYufoNlsl2rxWQUGWxVp+agzwPzHm8/HSV+Wjnp1XvFWA2+JdIJRHC/f06jsBPwieJe
50K04lPstu6Gyu/eCixtNJ7k22DdacTGMbw/aEcbQN75R/TikxIO7SV1jjaF2T5nmfwql2AlvX2+
a68Q6bumANPXkIGP9PvxkEWAwH7+kFzZUrNwi95ckXDtQ11KWLzzVjUSfTJgtFK7DxqR/ADn50aR
yr9uH2RNzPz3F+YELIdg+U2QdZbECk0O2l0iezHqWLfFwBfMAfsi+YLTUjDyImNCAfsMv0tqVfAm
5y0Bshl4KJXRcsCNJw2hpqUGmL0NZZf0HT+DK1It0ZfjyLPx/aJ+HJr7Ru24B2Bx7LEkxuTmcRV7
bUWHrZnoZJeWNohhuzR3RVJXW6OTq7ODbBoEkl0ago873pkDiUMxJWKfyCx+mcCn+ox/T/xOMXuw
hJexD1plZV8RPERVb1lQGaK8m5RaCZlOgPZmJ/2xcYQd6oMCWDvV+dH2ACBWCh3ssCQmP2ocew8U
s1pz7aRF/ZFneuG2aqPt5TzW3xnguly7iTWvHlhx0OoYcCJSkrxSieA4IGbOPy3axyDABiHy50hq
flCIGI8YiG62hGrFnVWA893FGEThq0rXvU9m2r2AOl0NCdfNc5H1XLgVmGULD5uX1WtZAlHEy2iS
PVdQtYduJPwht63WckvwfhK3Tse2Bo9sVYMRBPTNb7lo0HvrY2p8WCCcBC6HNqVRbSQOaFMl/ayi
MxgaLG62slABhgfsKY168ljW4ILG/AxK9EMdxEYy7eURvVVC5NqbCCCpJEUxg6LtbRAadlOUA6Y/
xGQ1e5RaW3nMCJ6S0NHdd1tRloBalvQjFaB5GPQRMEl6ARCjIjMbr6s5MiOhqB5mHrFDUnMd5Igd
rloCBkHnObxDIkda4w2NkG6PcS+2TWmZbXvKqvcZPDAiKBVPbs/p1HsdqG59OZffpAxwFz3hJEol
Y4zSppgeS9Xpviwi9GdAHYlXAQ5Uv5ZqEabQrtSTzKm5q/XGDmKgLYZ6MgLcWNOd3sUD0D9qqclf
W7AMgLNSqr8wzARyVlLy0bWHFhSnLM2f8YFoZExZG4jMMr0B8Ot3WBokR42VSaDIlnRoxpjfFZLS
nbt6NA9MskEYXXcilJj8Touk3LTtpDxQqR92GJeyN2AVpBuWZ+NGmTi2mrXciYQtMHqqOYPXMULn
omPBNySulHNTtfzYU0nZo5YYP49j1mBhwBwwyCN4dpfFeRwBnwhk5KZoQ6xbWQFmVpIA1OCaawkZ
WITI7iKrFUhda5FGoJgHQo7J22022Gg5QhTG55PRbZ3B2gyGOhwzucoiqtMpVA0GKjAq2RUwRcs4
1At7cktHVyONEYzEd0qxAZReBZZgyqO4bw3sm+eNzzi1jvgPu00+CdWbYoMcGqfSfE41qCW2jDDe
gpFvr2xHDVkU8D5yh5WeqhCQhTSdHZhOqWzk3DA24HVPDwbSybOQxfAGYu7uwUwkbdcxkLtiAhuA
PGnDDgjG+7PgkoU53trwgNxlRAOmbR7rWClcJDXOoYyscYhGEAcNfNilqnrXKGZoi/Ylblt8RKy3
dMWWx2Ae7tSgi7GnaaT3mvo5xPa21L8LhQad2oFKnbzkcX/ibXwAR2hICaAYY9vZIJnZtBr6UQw8
rtPwCgbVO4ISjAqeZJlRdx4bafUpKO2tZggwqzcYlxyC1gJYUqztOOenoWgjYMVprhZbIRfjhmpV
QMtmh32pA4BfX1JHjXJeHrrJJK4mVxvOq4+GAh1XM+qv2BiQS6nynWRbYZtbwBcr1NgdJuztpOI5
No1zOwIzmgDJT1PrECBK574F25uw7geH7fXJ9M0MzOx9k386pFd8s3LeeDndV5W2A2HoEOaNGrZN
tc/s/iHJ2LYRJmrzyV3esVe5oRtnlGwX2M1HOMjHKh+wQBa/qnICnuCSwMBTFPGx24CyI/hBdXGQ
5YexBhBDB8K7sTAeNQCwhXKn3kmy86a25GSC3tRnujhPap4HidZt07b5kojsO9zclFMpPA3pY2RK
vVuxEuU1eTBAt1008Zge0yTPnjgnuataqCEOmPz0asO4dywAdzWW9q6roNNGSealaCssCppm69rt
WHpkHDHOOEi6q0zKK7G7ClrEazeBS9IzBMFyFg6NfZKoAbPG7lTqfApj+Mti9bFlOD9DFQRmJhcZ
llMw8JW3XxZP9k7h3A1KfIdB92+TI5l+BQIEsHBpD03rbGxralzM1B570pw5slmv5g34mAdmeqZi
RDLoeLtM34wxqHvl/C5xtB0zYj+OeeB03O0IAEmT3ixdRWaY/E2xig7c0E9ST5038TySxuwpS7K3
zhx2k449U9PID9ZoRxl12iDppkMzDc9aw49MZfd0HCs/lfHfUamBa5Rszyzono7avubU/wmE1tkk
ALf3HboHUZ7EX0ONqUZNR1+BF5jgx9Bg4AhMLTWt5aPrknqVlId9kYJ/Si0aT5gytieFGpSVdKwn
41vRF+90AocyvGlT1fcVq1BCQikCxB0ofKPrAybYb05TbcpMdymVfcWi2G8mw3M14DvTpM7cwpy+
EmZWqBw6gWDyl5DRarTbCgtluhcj7U+68WCIQj3WxHxUUvqtMicwPpixcAFx8sCLvHEBPxE6Wrqh
Tb6xejh3dNANxnfSqEG/nBo0cbIK9Ffd+gtcBIdR0mTwU+c52FxBKE4wdW1hE1oaPqZJ1qJqkLog
7/KTw/Rj1/EMWCC12o4RMNmYA1JEKc5cs9XYncyd6pNiYfF7YjrFHgvyqi8R9bVpptiDhjRuiZ/w
UOM9tNwOBOAKJwbGYo6x+XeqjwDFg7N07XQMwZOwm5o8aqAgWWI/tAgSNt3EGj+Reh42nYnJaqkB
Dz24Cz1HSfa1A9L5yk5OCn4oV6pIa+O7IteKXTkOnlmRKHPyAJy2UOMKKqY2kaaPmyovACmRm4rL
UnrqWzV0mDg2Paxo2TyMuggYUU5ULs5WCbClapj76jJvPKeNE6/jGscPaAIxn6h9OSMRbFLuOtzB
M1fPSqUGBORiJ5KAQL7j6Y4bNOxQ/3LqDa8ANFxWAVjt8XiyylMrNLAzgW76mNLd5CQHPbd1F2O+
qQuKsle54B4iBeamkh4SgHYJ2nzjnRn2IN9yTCpjwtz4TErupWz0rUl7LVO+caYJmiO/KfIY0p48
axLnrpNlQWY0gSWmEHNqnt2P722GuZ6klu5HE4jA3HxyKvW5spLKtVJU7dQkAk17MOo/R7VCXdJP
JWJQl8b1dxBNfCSG+mJgfdltlAYwtUwBx3hJXGuwz3FnvSradGrBsuYaqR5qLX/Me+WhQGgkSdBU
LXkGxuhboZ5Mgek5iZ9t6hzAEaOCe55tM5sdajPL3dFw3nku7kFuHHSt7icYfs5hCYdM3dhqG1CW
7UcQegHPrBjdVE4eB5m+yWlquHWsItoSul/R+C0Zy/OkTFspMbxY7e8LRzuTZAA8Rz94pFffs8w+
GbR6d7iN4oRWgqqvTM9GE3/FFUAQ9FF9B1gzUJuJ46eNdC7tBn6tSbe2LFxE+H/hL6NyrN1yeDOS
HjN0cAcg5T4Y2vQ8kWYrMYe4bTWcqmTYpnp+J6EX1wuor3JkFvVlYNZnKiLAEVaii6UgzyDCGSnz
8k7ZAcMjSFTMllf6uayr0CmMjaPHP5BYRmRqet9WIRzjGV+ABP+oHbxqy+me0SN7TeIRmM+FejdV
9MtQ+YQeRYP1K9t3qs63G1ynUdSSm/MMX10xvWZSqVtKiuRSBXu0fYfRrx4ktBKGH3QduzSGvlMz
NQtzXQayybhXM93eNJJzGvMiIiDXzopuvuZHgLRFmsDavsp9LB8HhjlFfQ1ut3ES+8luvmRuxDCr
JNTT6tGo5DNNmmID3pTvTCpBA5PoVSAVzmNv1bvJoA8jt76kgd9jlshLYieoJbbviwTAg5Jbjx9D
aweDZT5WvfSO3TPABZRRXLINHs62IXDfPN10CYDL885vUgxbgDvY7SrroQBthAbnRRF6CUuJkSyY
oSQZ27Y3A63uAt2q3wugb7iWmT+MBnh2qbJHVB8YsXMqTbYZJuIztUQEnx4HVc89fYIJL7O2cWOt
DwUA1SppfLWBgO9jhUR15RLKEpteUTVBPfVIOTM3H0ysi8TAyso2FLz1zHl24LdaIKE3sfMwFi0o
uuXGivQhf3Ww1Id/3b22Jh4Dn3ZVkoBMtq69fJwegdKSe33T3rOqPHYTkPGqngzIekw0D7XeBwEK
zEYZKOhH0OoJyd9DrVmuHJcuT5pvuQZv31OfjI4rgfpkLBvMFslPzVADii5FJPzDbB2/+8kB3Jyq
VNvqZRokNj9pg4WFbBCogJKDFV94AIHQNDDsDGBarw+ZhPw3BZVymkV2ykJBuvtK5GcJzFOEHAdj
2pEifzQKGlTl5EqS7BKHHSurcVnzZCaVJ/fDU5++Z/J7rTxSbYwqib20rR1W7YT9eQB+OS8Ge5f5
BwepfIvIJ+0Z9FF/TjuMZVjAWOjcWvmmYmC4LV27LE5pEe86iflo07gjKOGV6lT1J6l6cogNrRl/
DoMnovRL9gl7F2natC2RZsjSsySSDcn6ndGKzkWOdUCwAytg+1g38AX/0jPZs/LUBRGGr2lnwFu4
YIc86RVAa8wDkf/qajWQO8VrB/NBNNOJK3GQ11BQnnqymuN5IOevv1EaB1qi7uoidzvnK0FK1Js8
SNgDkY0DEqs7O3lRpjOJYe7L5C5NqsAuXyoywlo2gYHQFqtd4WCMQFhtQH+oehJgiRLsdtPqTeP5
0ZRqfOvOLZV7oMO6OWAP0gKpRrLFNhACBGlfOCJMus8JPjSfSrelE14dgIxkODsnxnoaSNNxt1jF
AgBbEhJqenZSe9mc1DfyLtPu9TaUtMLVEgHeAqyDbpXsuUvfKKrptlMFWU3CMT8rYJEfzVARhi8l
34uR+caEZFXfVuykAKE834EGDjmY7lOtLFynrnyQsnmD/S50ZG5y7I454J6xdsWS50S/k1T7oWxf
2yICYh/4ikK7/QYuCpcTJI2Nbm9HBONupw+1W1ifdnY/UAEAC7rpB9DLqPmpoXJoJCQw03qXiZOc
9rta6wOtsPaNbh14m+BVidHvqvbJGh0Ewd9UibgNhjCGN2GwU2H2L9z+0LTeBX5kkGax5o6k25Uw
/dpYBHnx7NTjNjbTe6PUH8cEgG9Z+aqoCHmcOiApgAoRNkgxQCftDg1eaQfEXBeBr1tiSYKU8Bw0
36jIKHKAh9bbSWqDqhjDqR+3BrqC7qgKQBI/Ca4EVvJk91+jVoIX4JEZ3yZZ97X8XJnnpNtN9gTi
DCngMYgt0sjU0z2XC69hMKNVj++BFwM+JCvGkCPaYBo2naq6j0Ae51LZ3llGs1fxEWICjs1UfzRs
8dwJ/NbA2iVdEiT0o0QVqhs9O04PGpQ5r7V7qUclAUWPmn2ZKtiFtSw0EIOntMHq/JQiV9hjJOGJ
s27X10VYC36oqOWhYeYaTmDo9ndE/Ypr6sO5Zs5fwkQJztLqc6qwv6hcPTT18DYpZD4Fc1VJop4z
Zg+pbfwFe7BB6aLwlLi91xvA5o4awv00sV1eISjN0x9krGDEVUzMpVQ8VQp+WI5r4Y+aeVRjc2Pb
9IA/I26i0pGUEvpCR7suN7xvEQHDeRbVuZElzB/PHGCW66Snegh6xcL3SH9otPeBJOg1KCMo3XCK
xySsKyMAJ0WYNSmcDcx9KsPxiKAtM6+i2S5N2aEBm54bM+GXpvAN9paX5zhJn7pSfAxx73GbbBxU
VtA6D+BpXYP80AZAT8rfABSNIC4LUExUfVNl+y5GsAu97HXEzs1WZ8WROuqhHQ0U+vqwpFBuZjqu
XA+dV1CQOplvXMG2/5QiwLY8TE/5WjzvIWUekb5Q0nqQHBpQOHtlBNB7jwyj1wKwyEXI1FyqZwdW
wa3igWj1k5J/z2BHkFaGCv7FGDOv7IyHthl2kqS6xP6sVcVFCfHo9GdTWC4yOszAuaxXXEW6twrE
v3qHj6/anR9nLGgqEnaWDVp1uAxDwzBSOzyKxNqVqv00WM0Ogfijob3kCpYP8mSHIqU/yCTQncfJ
BoFaqQRmudHwYScmAiDneFLVHytRv1CrCmmpbZ3qOTXwo0pbn3Wt23eAXfof0r6rOW5c6/YXsQqM
IF4ZO6mVg/3CkmyJJEAwgvHXf4u+VWekdl91zTlV8+KRLRBpY4e11i5nFsjEek0d4wGMfs/V4Y+K
dqNxupo7sac5u4KbsTGN+sUmK38DTbZN99pIH1qosTGWbeVgeqxlngUoR4bsBht9sBdhSvswgTKj
m5ehI5ooQ5Bflr+M2o7R/sLPoBgDm+Iret+SKuz0g6GMbVlVv/UyNJONICiZJG+o11Aso9qwUd+i
rVZYLGiQnnOv09pNMk5eiYZ4ykkCqvWBtA+dLAt/YCPcxnJT4QY4/Nnqexwd4H1hdqzlp5aY6Gwn
D2WtDsLJ0GwUXhgk+1x722LPmrzCIwKdBvOJ5TEgyn6KpxL/swD+YUltb2lLvzN+p/AxCEyWieAf
4fcuMcoXHUW8JJlfDEbj1H2UE1TWcvJLy9SuMbKIInFoJk+kgSldln2j4dWapi2Zu9jJZVThqiOj
743c7Df65MK2G4iA89J5UWl55I12EM0wIYRWv5Mu205J14Ytm/Wg6407SCV/QOU0gfCPOIJKCKcK
gTJo5r85gfaPVd9RZ7xPE8x2puN1PfIHUMTvTICL3Jq9oTnoHfR1emQQH/sMunQqYvSYkv6+d+5Q
jgjS8tqgLwWek7b7YesKATvkcfRim6Z44UyGuBx1U2vP4AswFzg67YpMc2B3VjxkLEplsZnbjx6y
/I2jeRXNfTtB9iD3HcAUaPGrGiBoPlYhxR8te/RGvAuuhjTWW5YYUWr/6Idx47hHB0E1eldFOayo
Rj8U1lMgkIB6joP318kaMAwan5RQNEjNHTJqyO9vpsFBJqDfMUeLq6ZFcu3aHrLXxMJea9yjGk5O
zTeqmDyj7eXGceb5aKQdMkhr0r3+waYbHORtvSyBzbRIjJtRaejc9iNHtxpOepRYnhlHGsuWMYL9
rdOwjZO+UJbs5qLfr8h2jgYspIKcoUtjLt4G1FkpN5CxpxuJKFwDttFb7OleZsvDAjzz4OAK8l0G
lTSrWmAKH1aks+Pc5KhitMM7NAIYpM0o8o+g4/npHKWN2nAOw0JQ1G0Bpxz7jct1j5i3BlxpYRie
VV510z1NtZ3kr0nreJQBFj88oSO33w73OeL2Cgub5zuTI2UhbnGkvXxxvdXxkAvsVfMsDeW37sFW
ZtD3iF5oYGWbQtusWcayQhZgfi/MBwsZnySf9shheMrAL2jfS2hHOstHWU2x1hqHcpGvyh59W9KA
WxCzU2lYSBDRBWRSKtZuJ2JvBvOmLG4kfRiLKi6H50RvvaZPvQ4BjP1oQwuzrzJ/SGKqsZ8jrdFV
Rw+XtA/rVbymQUyLXJO09+7wZEg0OQDlPHWhoS+TcEIS1qPVBsqusdbNYQfnObfGOM/VThsGP+G8
9wxEt6px75Kxu2oknpLKreKkyKISXFnbJfeFsjcGLzfC0e4Sp4qlwYCT6lAzk+XdKCVqAGNGPGhI
xC2aNSmqozhkI3O46KFGpO6XtbVHsjLUy35nM/RfaOfeAS/P6iIzgWU0zajNkHpWi936RSMfEhuW
OlXWB6Qisq1orKCU6tHkoEBLdz6406ygSi20uKN2mI+ID13x22DzfduPhwz65gPRkdBsdrYu9xXK
VA2KHJr83ecSeKEiqvV4tPv7GpxEs/iZVmiklaB32/zgFl0468OxEfxJyukOVhPweKSo8/YllXy/
pONdJvtdVekIaN+Xpt0YffHgqAR7xsfYRup/WHjUOSBZZii/dQw5UrhqSroxUwPHWqTw5luBmomr
v0Bz93qcCjTZna4bnR2QoI3QxTggrebVCQQKLDiVk6MBuA60JFQgIsAZ/GFK94BH3U95kcXp3F0B
4BjQ1Hlzugr1BTQVMBJfx+2t4a8p9THzDmksBylEueUGsl6iP/Spc0UWK3AEP+SjDS0pGdfTEOSD
9jRN3ZrYLbyM8hs7QZeoud45XRpxCw/EUO0Saw6lW4UJUnE6wcaYD/OMDqB5+2CIwU8HHX/dheey
ClGrEMFt0NIfsmu3cwZovO4GNGs3LiKnDppPHqnrG6RJwsJ1YHPfK63YpdJ+GisRNZi61kyrwNv1
PFMv4+4LH57GfIgoXzb9NMTrKz+WMm6mMaz01B+leACKJ2pscAtLHi6M3RMdF28erh0EuNmQR4Wo
/ATSOqSHWYE306dLjeSwsTE7XKTOiYglfiv0iB9x74z5Bu8xpPnGQ89QIdK7o5g7L0/3sqVBzTqf
NHAODN2vjDzOsmXnkvxmsooYvmAIuplXIAnG5jzqNIZGyukhoX1k6UgFLSjNmbtUobCUJXFelUe0
1NpnRhUuRnK3lNNxnnC7J2yYVcPJE/PGnpKwst7rBjAT1WxYgmITUkxWK4+kzt5MoRB81fvSrG6b
nIXSKaOlsfxUWCEYci+Jif3o9e0o8l07JYGVSn/Mu4eeUyREjYBAOaeUt3pubnQCR1nm9KGfsTgp
Gob2gKuvM6cJSoZ5SGkZ0JL5Sj1BdxwiHGFdu9jeGirVWQCR9SMrGl9vF7gMLGqrMR4hPpiRFmc+
DyGWcFssTxAY2CSwRZABjVgvUUY3HhJpeI6Z+k37oTe5PxUUpcc66mYamXio6ZDtZKFio0vv+taO
zEHuXU5emDnualle03bU/JzQuEI+mSoAmeW4z4f8IJN+A/0BFFqREU/0WOuxB9Ycs8naGBOw1G36
q+ktUEdQ+0nLYldR5BPaAnmIdjfmCAic2jOpCLkx7CukkBtiB8NU3wF4ftCXNkJV3jekuGJ0DPk8
P+qiAdAgQVs381g7dYbF6TcwlPu+yl+tWhzKFLUiW4uVzPxp+ZmhPgW5YLjuz3arRyqHdrXA+WRO
FSoLLj11o0V3DkoWz1SH3sPAd4AR7gSTT2nmoPlAaVwRimd8dOKlr30kZkMylFcDZ7eOqeBCdPN9
kiGy6BEulTyPHF7ecuhabAsKpxQpngUfUu3arAbwG/naqrR3HAHUuEyjN1vOMamQ32POVc7LylM4
MqjRBPqgbzjJX0o2/2xHEJXFiDiUoAkEcUOzWr3EP+6xMn17MZ9mTlCDnG/EyN8ASXswerP3Sd2+
6AufILrcWDEaKT7zJIEjMKW1rxWM7osCekRIYus+dEleC6d5WqSJOoCmH1ctHtTskPpp8mRbzsbO
mdwdZNpfcNxukNbcOZm6dTR0ZtDs60Gk8Owb7aUU6KBopz/SpLhyetV5Fh8ju4W86AhBfa8t3dfJ
GNHorXnHTrVetWBJnfKOQj2TS/QWmwqr9vhgaBst1X+U9fBYKwT1HXMABSjnRzFUx7RoASjAQUVK
oHjNQbmMlpzUMSmqJc6z8ao0rfYI/CoMbj09L1LbpKN4smV61wj0NanTDlKC2o9pQVdEsBmlZ4z9
O2Gq9uYBZcSRID9YOk+a4Ntsnj6QMGUeoKN3bY6KRSvsAGmrBgtT1sgh6qUnib5ZLMA6LII6WqPB
CdAHd/SwQ443SUMGJlvKQK9VGtVLdVWZSCpZ2XKLvMpLb0GfbCzdNCiB0fW0gbwpEEajpHCescdo
HUa25WICaEBZ6uc5qgV63+0sO503FKHmVOe6P9TJkXBtO9vzEqtabHO3DNqJ3qQ6k/7ScMND77Pf
qGQheU4Tw6tadIpQmruZUDjzqF2D9DcjaWPjlUfkqd3PjTtd6bwgCFmGyncXaoYusz+EiXqURUXv
LQBCeA1ViL3RHdtDM9/7xXA5glV9PLKsfIFZex7NtI6q3HnEA6VvTL68MdJKL1kqN+yl+wtNB29R
i7w2WkihjHIkG8vI9ipBC6cyKVNP8OWWppgTQ2qxEVKFeg3HFGs6bZJ6iqcO98RCLN2YBBVBx5y9
QSm+aSbrjsnuh0idApXSnIYLh+qs6wKNkFkoKaXQMgwakl6j2ClR765TxKLGMzh8N1xqcFdxxr1i
aK9TWQo/XVzInsnkOTORIkSCgAItwV+mlDw0s/tap0z4ywBNBCFEeqDJaCE3Cccx6cy7xDZRutbS
YEBjH98ggOiklvOK/j6POuXCh0hB7qeZBK3OpKiHYG2ABnBBLxXFCxTwoThI4Gt3JeLbMqGGbyzp
e626zm+1fjuUTYuflb+1jh51e4TgnYHKOTpcMeQjTXSLNjQT22QXqBUjWJ2W4ZXU7p00+tyvHdzy
rmkTFBnUPjVcwEMa3DTmmogDuzsz0TGMBK9xQAVJK2IJnMG2sjMLoQoiXtoRNPGRSl4vpMB7mAz2
1hpxGBbU2bauri0Qo9LJrTkY81YpSmOiURwmrlGgP9IG9x1r/cMtVleNV2pLaI4o3+qc8V2QbgQR
SC9i0ErRs4u2yxxoFet+ig5/xvlEdyu707YubcZI6OAcO0amPfVZUocd2lZsWW/x2DayJ1cY5Ma2
KwPZWzx/qPxC3d/oEQksZZHvRy1F4g4UgjyWcGpi2L/2SZVjv9eXpjzMNHPv1UTNCI270id0kHD9
RU+V13WYH29F4VscdpiPxXDL2zK5djNe+rk07KDJAetJO3hGs70KOhaJDftSIubQZh2FX3fYcs7A
lAC2cJOpLL9vE6lHCUJWwIRsVEHyagl1s0fg1DLEXsRMtxZPnN0AFOBj3SOMm6dG7loyMdx+B2Ui
Qpurzp5wtyAWHDid1CIEp2Xcu4XYwSgbhz5bqihxrQ4cVVOP876d47E1rLhLbahdIueznTq7vGra
NovB7gf1OUvkpphQ9hqTyd5g6cx9VnTTbVv3jY9qQrMdS5StnVkn4WwqDa46Q+7N7WvQiqtkula0
l8EEjNsLp61+1aOmjKs+w+plmhuisOA8OTCo26ZSWjgDwoLVUmV7HJehPS466w+cULjcZCliAdc0
wtLOOOZzdc0t/Y1oTo17WY3wNHE6XGcGwmgyi7hyCdoSzA09wJSzA1yeGhUIFFtaCrNmTJ2LczJO
T242OvvGYg2sgqbqOHHaZTtYs24Boaah1ID1Rim2bQId7fzeh1rLfrWWNR9naHPccqr6u9GicGmw
LM5vuHt8PyxZGrhmkr7LRTS7rHMbBc9D4d3nlW3eukqTt61GR0R2Y9t5tHdny6vQ+BPFIs1CMXgV
6XaXfKMZdrdPRAGQNVEFKhkTsiL3g1GgejV2rbpLpFygWQVSMsd50NIYlajyuRGaghW2eYicjXow
XEEF+pICMrcUDPRyJKMipMsAlS0asRM54aidwHV4Lg20R8+nXB5GE2u4EHi/GDMrYJkUwJTwpcRP
omcZvhE9TcIu49ktkesWlLr1CGmPDPF2kiAX3M+48FY6je9uRZBlwM2hqGvjov0QlkDpR4Cd+9jb
JerLScKFE3RlMy2btAXaECDDZHwQy8Rfxxr76OoJXp+0T5DhBRUL3hwwrdNbamrGj3oS3V45nY5K
AjomvIt6aO5dc8E/GKcZ9QL07F50f0RfqQRAV8wAOFLmHq0SDfg6gagmrFC0unNZbdjIaaHAHhhW
63Rbm0p+ZNM0IKzVWblpem1Cnnq0jdrPe7D5vEGKDoAeYOKeXDLJCI9lhhdAMv7W9Rkt/MkQyH/h
5bJJqBWJuwBzoCP12Qk2QuKpnPVH4IVS1JxrkaBtkm7WRryo2UEVh+XA/aVzhU8TmQ08VJI5zl2q
i+Kug3Nve1btupBuR8t05KYA4a22lp4Pr6qsyQfEg+CDGDoHkEbqito3Faxn7VeKEjxrBBgcqHgg
PbLP3GF8taXuKpBqrUbdpLRogMHI7IFFrs2X5iqdFIIobO6LIQoJ7is3MqQt7UovfQ1JRPRBkgNI
mwM3axECLgynRksIKniz7c6Py1TX0pdAxX1Mk1OVQSYWUu3tSYcfpuTQKtzHEco/c2VyAHChQuTT
yUYqRLaa3YdS69MyqInWXxcu9s+DuH5dwA2QJRiqvCjuNTSLsQJpIZjfghavlisg51yo2VYaG9ET
C1NHRcRYilubKqh7CRt4yVsUvyr7FnKnneELq3BvFtD4o5xU/UMrzTbZSFFOuHMNR124z8i2dbXq
kDnt8HtgldI9oHCRE7OtgiNfp3QCjpEyj26lbOaDMiRuuEDeZLEU9VuzmrZjWsmIkJp9EJV2NQBr
muZZ0whLYLK52XNTNFc0Y0PYFiCoImbMzPuBof7RAFIEerPSWUzzgWwyvJ93QvBSblTTFwc2UqFC
i0+y8vQRqQShQUoPITOgYkWWIXni6j3xC0vvby2QyyI6LhIM216SmCUd9dG4qnnmC0Pg2mZ8zwvQ
pxXq03uWDCjLjdh120KWlAkxxgBuofE8T3tQ7vTqSQG94OXzXOytLlu23czHW9PK3e2oVSYyU0Z2
pxdasknTagwT0eKllZ140gEVjieJVyanpQmmIKoNlT6nW4Fi6F6fGDKZhoncAkV5ziwApaySnn1M
5aB2BNnlGCG+5gNhMaH0Mi7AxapsA4gNUjaN2dzCgIIsOo9tzJpJxKKocsAokWjoykILqXLUm+gs
S3iJHOzbxND0aBE6D7PemFAxduswVRL7qCNqGIAM289LL3bJyCGDCvz1vZxgYQZipb7VIvuYIc0W
8QzkOZ6MP42iARipMkhgzvYU54Ojo1gNlXhBUAHUTHAGOfIR7gh0bqEse8/paFwrYaS/F9oU3Bv7
oX0kVGbXNWClrl/JFHayM/pdTUn1kLQK0WxS5y0eioz8KGEqt8aSU7QtEqjvjjZlb+i8UPxg1YDC
S4LZovIyRdVQQMtgcmz2w5Gd6YSVkZS/Bp3NQVIRETeuAsvRrgna79kog+Zuy9+blGXXSVN1x9Si
9rUhCK4FuljKwgNux4QZ5IC5KCfry/UKNB3yiHP7uAi3BvxNOEqgRpIiC9Xlpnq1IIj5XONtxfKl
I1j0Jdyy2h/axglJiUGQEFB7oWUU4SFP3gyF/rIADlSIBptu6yAneN+pEt0xC3v4DW2D6UFrCAHQ
3hrGqC1BB0gXFCYYiAqbtEKvyXQwWOoZJl2u3GVuUFB3Z/Gi86G7G0tKW3+hKdycysE7N7cjvQZk
sXoZ5JTHVtqMBMeou83ZSIBoGCFKBIzJsYDP/uTI1Q52Nv9pTozf5n3W3NmoJx5YNQ7KazVi3WQV
035W5WAAfZFxrfRgA/UF6MkSqXodybC3JLeAuJ7gVPxycmr8hmDQEE1lhwQjwC1RyVx17Nqyude7
TO2BF1x2Qw5FKVSIZr4fB5H7jeQXNCOMlXz0NxXFRQMzAmE2kFLw80+kF11QgMlKUA6Sn9p1/wog
C8B8YCbsERoC5RTYyL57yRuw1txD9f3wRxU6vMCIOUN4Ax/mn484oSkpvHyWIivvIWq3dGNH9C25
ETsXQvoAIYfGdvLnQPw/FuktpEmrQASlBfFOFZkXJPmslXvz3YKccHPMytVpYuJblt7DWxnpwfoJ
wm9X6lbUHrQ/RDx6110tAQDDr1aIpp1ow4sMXQDvJiiOblSEHfq1y2sjsADE8YqYb1q/vSov8rvO
iVV8WbkTalQ250a5LPja8rCKVZjPGdbJ8VwP9Zz7iyqJKyfvu7U5YUj1XNVdDcjtuk8HXnvAQKP+
yd6an/BkPctbfIWnHt7004wL8J7fXxJ1OEPR+jLdE9UACmnLbpzxAUpTx3ZFVPcm8AOoar9/fyTP
kNq+DLRy+j5di6HXeikALwgE4ugxwVkA+KS5wGs7Qwx0iMOQAYBcLSKMk9ksgqZtRcFfbVpHhVlJ
4kplJWoJKYBIGkqPPVMX7vvZeX0a8mReS5okbttiXglCcfRCJ/eVsdx9v3Znb/OnMU6ozEvdo6/e
gDGy8mrS9qyEwmuUQb/l+2EuTeWEQDpVfeOCgwMCaSZBsWoi95Iw4jkdrc8b5JwIb9S10KHEj5nw
bb7RXS9B25LpIUOUBcmgKXQNjy+7fPnVXBC4+iPmd3rR9PVooHEIJN9OO7E7aSpsOMhgNm/6cNUi
WAgAXKBBgIW2teGC+0NIgjZGiqWFPALo75mXvddV9P0Sn6PzO5+/48QYgmSnU+WuooOx2ubh8lbk
kfBVaProFXcNXJwgF3b13A3/POKJQUOve1pZ6wG1C4Q+pPtddMshBwfn+5ldGmb9+af7PWtIP7Y9
JgYcc1AlLYQspEf69sJs/ogDfLeRJ1d8dEG4Ao8AXZ4gKmFHIkSxQTk7V76JKzMGhjG0xy0YA8Uc
S/vqv+im+2X7Tm47nnUkLWiBxxJ4MbtMNxo1wu8X8twt/LxfJ5e9XfhiAMiPW2jx372W35Rpe7EB
x6XdOrnqQprIOyy46s2Hk0HA0dMPa69EzVfAMKAEFhR31uby63p2bjoBT9GxjNVEfz0krdGC86ww
N9SMultilequMIAJ/34Fz5lL/Z9RTiXD1+OuDxkYPDj1d6K+s4wPZzFQCB0ubNXfA616h1DCN00o
8ALL83U6nQ6kwpAgPiqBCkTgDf8YkERXA5zh/fspnRHeXoeC6DVSUmd0E2oH9FZbx1D5U/U0Bd2x
jGDLjiAH5uh1g3al8fCzvmouPG5nvKGvw54YDw0thMBFx7AAypcPgEFB7N1ArT2yd+h791+IOX4d
bj22n4yINKcMqH4Mp1nvRfGSGzeMH79fSevvo/91jBMDUisHYCnIQUC8Rc8apMS1AahIOdX6ZnAA
RTJB/YQfjNwbfLI57wGtA1K7d4w6Qm4iA2pAglcISpyPWGxACqWpAekqssojy9Ldg4c1/EQf1DSE
EjVwyEgI+E3dTS8cFRLfEHOQF0hPgQrST/rRTVIWqwzkitKi2t5ujWwLjhgNbeQhfNQw6fVkOfWu
bB1I6w+Cxym4TGGZg1NpgwIZQ9nNQXxnW7OHHMCw0Rqd3CAhPV9ozfFHPfar3V259TZ6YyENZfyl
+5dmE3PaTuWBfu/EK1sC0gtOuDrJqxIwmKF7IPCF372QKJNeC+8cGgz5Jdmzvw3I1684MY68T9ac
Gpqni/Y1AXEm41bw/flYf8N38zwxUVo/0gR4O4xQdNq1gbqAB3Rc64/NTPYSAfFH1afpQaM9f/t+
5DMH8/MK/yUDmOd04DVWWJaQiJ3ACzUfmkudNfQL8ztVAnSQyhGkwCgZgFYfs29GfWy9mhsNWmH0
EY1JXsgB4HcVj94lGeQzb/eX3XONr9ebWqniyJTiemce2emRDHPhNT/VpkmDyYc3tmtvyabw7S1w
GP/b4p74XVMnh54bBK3MgUEHT9fhj115+9+MgaKuq69y3H8szyfrpZmC5GYPSne1AGZcL/SBqSao
6HRBVuOMF72u4z8DnZgwa1JLlazc8RYkNrT/SwCZCfCorovY++rVDOVF03z+5v0z5slbl6fc7cTU
Iopf+iPr+M4m89X363fmOf0yrZPL3VSt1vRoxxK0bQcLCZhjuyuLe2P+/f045y/aP1M5ueJMOmI0
FcZxy99zel2Zmc/c8Psx1uX424z8Zwz7JNCBbAHE2ieMsXRIfSMfWjMzHBkg5MkORecLHs+ZsOLL
iThNOi0LOrRUDDerC5MYyIn9Aooo0jssriIAIIBr334/vzNCTl9HPLnLRBLZUDLmAaywg1iGboBJ
vc6iLnI8lvnyxtlkIcSqLgx74RieauO4HVPdRDFstlWVV/1pMph6dyguQzc1UHhzLlqt9Th8t5Xr
J3261hW8sqwxsJXjDqSNrvElGC09plxE6BW9gLDijQeZhfoHwL4OZO3+fdDxdanX8/zpA5rBoAk2
OA8MCDwwgAcgCPCvJdm+DnFiUUBtm9puxrLK/k1AvGVA8Ga4F+zjmSD86ygnNsSZ+My5s66kXx/S
5DigrVc4PqJD65754gDcMakAPV7bAO6dCKjoy5t56V6e2Jgs6woCED78aBkUD5YPrsgbQ1fMMXAi
dktDGtu+sSli53+0Byc2x7XEZBHB8sC0AdMEKxUUkDn5UakXPteXrMGFE3uaZelIQcZxwCTJjr3U
qLRlgfkCiO1OgI7iDx+JZwNzCd6I19yDAHl3yThcMLCncmvA/A8sM3CaCBh6NHkB9MRrmviCKbg0
yokFkqCpoxTjrKdpbV9ZBuCppO/mUQFfFTTbVeYXOtjiotDqhWfKOXElMn3GOzVgdlbs7IxXGZZg
POIAr0ni6TX1sxC5o2J3qV3dBct3qqapppILFKVy8D3ARMrQhjScOMBiF1Z1XbVvrJ1zYmwsmUkI
JGBVqw+AvtDCVW2M+z7otuiVHF26FZe28MTsyJajONBhKVUFsQN4hQuIiKO8dB8uzenE7rDOQlO8
Dkxrem/s8k0Ta34SGS+mL9G5/eJbfGm0ExPT11PhmBo2SoEp4eWbZQMa3G3+ADG6MPEvhegXDNpp
SqUkkNhBPJsHkEgBCBu8yjeA9vwBIAIHaNTvT8eF/TrNrBR1rYGRAA63JMvosURLIsYBALctYIO+
H+r/E3D+x4OiJ3U0bdFpA63aNeOBl97VY9b7+i/6i6Vxm4dryJnHyb0EA1VsZwCP01uQA8DhuBr3
F7f00rzXLf/0AgMDxoYWAO61O3S1R30cBBQzqGLm51vS+6Xj2R8gChibSwWiSwOf2Johb1hVEdxG
O7mqberR4adh6+H3S31GOfLLu0xPPByLNy60fXANeQ7kfAg9LSBV2S8ww+1o7QosIIURgARny9BK
A3FTooXWpWbOxjqVbwwPXZfi0xpbDvQbAGqCl3MLgSUkji00bwedqvCc1zwc9jNQEzs0dQYTMyIH
Fq/Ifj/1RVDElxyuc9m2z5EIPbFLvUB6F/jm9WnJYM5hBcHUCscpKhAwI8k8xSCj+tlVoV141C4Y
eXpiqXjPsnSE0lkwTfdkQKkevW++3+xLI5xYJ02i44i5OkCNWuRT3td9NJq0+tfVAJwoBiFSS9dt
l/2JYD9t5gw5PUdQnNs0Q2MI1DCb5hbIrgs24uxcPo1ycmScAp7cTDGXUrggOAIIm1+6Guuv+OtU
fhri5CSkrgOgVYmrIZ7y4xTQCIjD5IaF0Lt5LY7DUUbaD/n8/RZdGvPkEKBpewEZMjxXvB+3ega9
nSaJK0j4/G/DnJyE1Jyr3tFwyJdsvtet8aW0RSjt+kKkeNYZ/bSCJ55vWaZFxdao3orbbReL2IzB
+77c9uHCYfgTfHw6ckVtKGWsq5avKZEeCiYBjyQKGk55PQZQAtxoD+mFnTobBZtoNEEoels49A8Y
5NOgFunB8oXKKFIJxs6sIIyygC3n1wOYZ7YBaDbX0n6P76I3DMDVg9WOaHSjoBPjam4CpFPd3va5
jjK/W9MLrtx6NE+P7udvO3m09IGYFLRXGFToMM0gbfMygkwKWP/swkk6t/QmtXTLZOjdTE67Dlfp
bNg9wyUZwBNuqjuQfIN/f1YRZwN9xSwLxZaTK9EZyDhNI0o6jb0n+cZdU7+QaPl+kLMLBtyObiM9
o7vGiTmZy7JeoNeAxcq1XY+WiyCGFwenkde6XC71UT67Zp8GOzUsi9ssjsRgSQf5RWiFUe3j++ms
a/LX/qMzoK0DUkZg1b8+qNWcjZVOsf9yBOmcFaiIwref4mqYnasps38Z6Fh5wV6eX8J/xlxn/ek+
1E2J3OSaFaKzA2IjkJ2GDW6Jc0/aMv5+euespPlpeie71UBJW0MiDwUJugRG9QbIPpJr/76WCF4L
unfgP8dGL8ITLxTiblZqCSxiZT2kHTjP86a1V3nCS/1fz54HNP1jNnUpQAon0+FpCT1eFwmCUqUD
AH+dDap/aV//+0WzCFrS69QBCuK0WzToYyYh6NgWqJFvrNTdGbn6sMpLgJVzk/k8zMkxqOpJn4Dp
hhuT6AEK2o9sIfV/cVs/j3GyYHmNxqd/WhFrEN6v9LeM/cqNDviRC9n2c+cMMD7iQFfaJhjx65F2
ynzuKfp4Bo5VxY1cju4grocBAkDfb83ZHK6FEhvMMpL79DSSgwyHBa1CDNSis5b7Ol6Brpn8AenN
wQDg4+RfSlKfwSriBv0z5Gk8Vy/cURwysUgbj6EdtfegLWheH1dXGuB5Wgwu4i71hxgcrxCdtx8v
xf/nfIPP45+srUpbZ+4cjE8Qlpt7tZHbfgu46wX0z/nj+J+VpScvYVLZijfrqZ9z9Cwj3RO0sB7/
t9077ZvB0byjZAumYsP7MFASNZ9X5wMaPRFSQjvrQhnbOGfdPy/d6RUDwy4ZLIynArQa3pY/JgLu
fNDEWSRus3u0YAtApA2hAXFUa5DkTzf9zf9Rdx7LdSPZov2Vip6jLoCEyxu3e3CA4+itDCcIUqLg
fcJ+/VtQVb+mTinE7ndHL2qkUFEgXGLnNmulT12/YRrgiaH3X5//e7/OydvIIIowmAMhZlXbkuHZ
7J6x+EA5MC/UO2vYT7erb0/95NNZeoYSwx9PbXsEnCE+attiy2wZjJq14hFAHG8f873yST9G7+aQ
f74g/OtpWi/Fm2+cx0ajpv2Zb1w1QKVMYanQsz6+E1P9tMj39ixPwvMyLLysWgME47r7YPkg9+7d
rbFfEL+Q5dgzx/7OB/WnwezbI55E6lESm1FqcA9H39uv/bdg83L1vQtV+MCjFXUk4A/vPTrvvJ2n
de+xLWXS6Lyd9qyAmVU+dcB3Kos/62N5u9CdVr0LlXc2dN711KAkB51f3k/njLPvGejKNu+ZV987
o5P1RlcJ9pN1JacZfOeWxRr73//6ffvpQ4jbDrK90AlQToI7SQNfH1dcNObNmByat3L8ophw/PVR
fv4QvjnMySoDs2Xte+BM3PspMIKx2QwHsQ83DERfWLvWL/fTO+3i62N9GrVab454spBoNnPaEGHo
da3hCVPUHM4RCdCivoRjdluURn/sm8yEp69i+z2R5087FN4e/WRpYT5UyxHw8JwAr/lUHy160EMG
0fcNihrzQbCaQ682fPff6I5Yn4pfnfnJuhJWsdXpiBECyIhrknr9fMQ5xlA9SLfUMra/vrc/fUjf
XOiT9QX7sTOKZn2Copt6sYDfyHeO8LPNwNuLebKeANByp7pNUprHWqB8PKnzJTgR7cLsVXSskwHF
7K/PaX04/nIJedElSklGvk+D6AIYtsZjkQR9MwNXcwFVWRuPNfTXh/l53PTmOCePSWGZUTZGfy4n
ZDU2jBlaNk+Kd2Hxpd2yx/dJlD6YQesX8Dc33tO7rVA/vbpvfoeTx2UoVF87U0crdQUpyoQvmttP
Uo1PVbh0/y/XlZ23Lmhrwdl1cicjNep5gQIjcC33yZ3FpY5YNkrg4vz6wv58vfnXgU4DUsyyiTE1
XFhz7+Y7c2sc5Na4nb8w2Ye6qDwrL98r7//0kXlzxJMQdGaGqlHhxKmBgJ5HBqxxr0SbRhV3vz63
9w5k/hg20H3ueOEasBXF62K2QVEfRfzO4vnu9Tv5LDSmmCJwDOT0rqsP3bN7SLZhMPgwB/Uvxjbd
yuC9EP6ny8ib63fyhfCa+M/tkaiuK/hSBaOZv75w7x1hvbBv4q1U6ksmv0e6bX9jJqkPJfvzrw/x
3r05eZ+duXAXeizSwHQQ6lwZ1rBxmIL93x3k5IVVVWsscuYByObbDLiVDn+5f+9N/emq8OZ2nKzq
/ei0pVuSncjbQm4ibCiQku0nDeYJAzB/hFX/9WX67+i1uvljZe3+8T/8+QsumTaJYnXyx39c16/l
PcaKV3X5XP/P+qP/93/9x49/5Cf//JeDZ/X8wx8gQCZqvu1f2/nutetz9f2Y/A7r//nv/uVvr9//
lYe5fv37356/FkkZJJ1qky/qb3/+1fHr3/9mMtLE7f+vt0f486+vngt+8i6pftu3z+XX19++Vr/d
9/lPfvr1uVN//5tmyd8BSFgwhVkZBekUFo/x9ftf2e7vjkXeTdr8Z7mmw40qq1bF/Jjp/q57wrR1
nUSm6wiHJ6Gr+u9/J8Tvrk1Q5wKwxKFhEqn+8zf94X786/78VvbFTZWUqvv739ZH6s330HJIJayH
QUHreMI5bQuTo2eZajSmgCLtpqsnxoHhdWZPWvOIfuqd59v6awbD4Hx12wZ3Qo6WQZsf31TZtqqO
x6zZ1sq9TjrXbHoAjMh3QG9PvS28HaOxQ0c1d4roHUM0T6MIzcLAPYZxM7SRnQFtys0K50+fioEm
GTw7m7B0G/oDZDZ6xae5j5iX80NH51tEObKK6eQZlmyGO1aXMEuVP8KUnm5MJSL7Uc9tI1/bXqDo
IXZRNY4vCMNRV8lAePmSxn6/iAqGr+pQAF1rWdSNDyZfIQvaca/Ph9GYYyRDcraeAEiG3Z1Zp553
k5ueflOIPrkYzc6LfLJ6Vrsx0pLxZAcfzguXvYYc1kQ3KHPBMw+VgrufTPLRLck0bgDq0DiyuF19
MSR1fduJMXpt474tg3CoDIivTazBXNA7mOFRqULY7Jk3L7uYCegvJQhzmA4J6hhsJZ3ebUSR2GfS
KDPLN8fQuGGIXIv3YVToL7Wgfu1bWtw8LO40PTAE7t2Osh2/LGZjf+DMkwbc/ah9tWNhxr5ul+K2
aobqIiKaasDGFam5Tx3L/jDNixw+0cllO5t5rNG1wJDpU9/pdT0BM5TapJr7PHqCbbhclLJcxTNZ
QTsZVku3AwgRp/ad2yfps9mnE5nUdABQGVfcio0erfbM3KuMyi+1ENhoWcwgwOp+kF4waMqCbJyF
HoxMN+nhReWZuYConzvgza2ngCDHESPRc7GU7kcJ7meGJBWtvlt7ni6mZayxk43cNNi5bg56Le4Q
UHXqpRm0/kIoBj99V/GNgbeJ5GqrUXJ4avKmabZ2xovH/CBComPBlPpwbzmJoZjpz1qYjar3voSJ
bkE31TWJnzP0mLTOY7ixgXSzEpOGo0qC4Fph31lGjY/NMLULXgtE3mLjOJ0LvmMeEmbWF3d15s2m
RUtRZAHGMlH9oABqa6uDmhFD8FcFJptAk+5MagDqge0vokEOJIzYzPb92GrYYPomd3mKvQ4Rgj46
+r4V+gI5wQ0Zfa4skA4ItmhmPrA1HsnbjA3IoCwL+TeTRTWKl1czmoCHB8amtPktfMdisw4oX4ZM
XndIuYBKTDMo5HYVknWh2eO0U1MCjG3VlABStRU+CUJ1nw4DdjbOQJzKfKlbZNvEcViPVJ+0VdDV
s/ElthaQL56onc/NEiJd1psyfFWuiBoImVoBh6NtdXr1pkj22F1Y9oCgmDA5lhGygz8KRiYC+vMH
4XeT3VY7PTS0x7LxUijS2jSEh3Ys5nQXVsP6u9iqBGERO5mB9yCdHsqkUib08EnLt55RCgaWmSS6
ZNepSOiFoG93c9n1gNBDDfeRkUQi2xU6mIytOToEkKbFiAJdTCUG2NFy4pIncsnJbRoW6xO3y4QP
VlcCIrOzZNe6cprcN3DtodHwRDvuNMDUOOtdb7EPGhjBGdRWtv7D3VhURwldsTis9hztCIo8mbdT
b2iur5gRK4MxcjNwkq0OYabSvNxaD47qrTQMgB8Ja3cFs4s3dTvyYWBkP04wzXVjWiHJhQ7Qb1JX
L4dtHLfqYdI6Ew584RY9rR+Gre1gFTjeRTpIVu7Ujkp5RJiovq69x+UlJABnwcaHAmOH4bXSWGst
AxcnXNW7IZtKwIiYGzcAf5ndm0aw0HdW01nyMc0H0W+nyuR1jywytRvXs9we/kHcj4jDlECmoVem
sZuHXG8eET2VMDYa/DqfrJXyfT3MqFiolmj64ONRQmLiaaPWPuuAe1E/JYVdBt7cjfFT2/decmGk
jP98JYvXA5eycWFetSb2iWLjlgv5rsQxJA2LQ4+h6qbSqta8NsbYg+gnJss8akURySsnbXu6ZYCe
MUdR6hl7PIXuqwzycqoHfxzlStXWydIeJCWf7AzSuWdBXTNZt+DRRo9hpkGazso5t3ZEGW69Ya3M
jbOm9TzAcAwozG7IblK1vf51sXs8MHHjSHAVGW1/m9xL+tyPJULK7dTGzQv03qzdJpo+XsOkR55j
581dM7r6dTg7awdot5RXlenqX2NptQxBjOYs4L7rovC9frJw4zVtk50vrZZa944Y2g/CTlQdcIni
ZEWI9i3qwiTfImoQ7WaYmPf2bcuYF1ij9szAYrLM006kXVrtIO2b9a3XUlTZyhiKctDIpu8AvgEF
m3zq3jjfhrZACArhM7ap4JXxqoLOBxwvRlemG61JNFAXcZ1BlbagQO+zwoNCpMoloZg9aPndCFZK
BHKuDBRApjfZ1xPNLNMe1lVxlw2O6d5RU+ELEs9e9GzOGHG2Qz5hIMsHy4keI/iLlsJsp9fOpo6b
cv0yTGEK9bGwoDTvh27UrG3ft87Hrpb5eGlXQ59srZrp66sQYNEL7BAtP7b5ZNS3bujaPKxEOuTJ
8HFk583YugrcsVeOB30qs/iI4q4AjBuhC9gsfUV9lBggtHDqTFklWcsFqae6sfT4o9s0RClLbhUK
+5Mm6/5x5FtfPw9g3pJyg710BkKaWK6x6+3GWr/F1YQhQ3f/aOf5jwL9y+RLW3XVN/VjVP/j7uD/
v+2ApA76q+3A/XOpnn/z2Ye0yeq//WOT8X0n8ceP/nMv4P2O0ty1KRRLND1sMf65ExC/e8LFGMf4
JjuFNaL/107A/l3SR+B4BHxMDOku27V/7gRM+Tu94OtEGBmXdS8g/pOdwGlm02I61dN1Q5AcY1th
nrYPL4aTNqkaUMrtxW5+Tc5QEwQVQyLYFm/DTevXl+le5+O7fXO1/tySvN2CnOzeT4/7l8x7B+Cn
nEAxZnNB02SbMVjgivfy++8dhVv6NkdgLBHVsPXs0iPYQHWNXc5nD79Jr4qH9nuP4Hs5/pM89V/O
6yTTIuNecPM44lI8lMNllJ51qRd0tuPD4sQTsv/1ZTydnfjL8dYr8DYLkqhoTpK+Cuazcbt2oNLO
P6xZ4ssiPqw5HnlbPAC3Hbf6ebgSRzfOOyXHn15jyQrmmYio7HXX+vY3YLs3ERtrJX6TioS0Lg1/
EuKdx8U8SWD8cZ7/OsppNSiaHCZm+RJSkoYELHZ4DQ7iAMTDC9oH7A1nGr136Gb2FdlVybRGflZu
p8vqWgveg0bwzv64e15fmTe/yklq0MUE6ILErPiwdfFtUY3pVod/dWhjS/v469t7+noS0vCGu2zX
eWhQfp/ONWEurXCoDZBVY98AkdM8LYeVz5Pc5Ntlj45tA2KVop+2e+fAJ9f7+4FpaqBHiK4ny5In
dzUZZJtkBJfwbgYqPP2e7UY0+d1jsu+CGVoR6uDhNd/X4zvpgr82/HLKb498kqoast4OE8JxGn5B
iAXZrQgE7cbTRzZYvn6sLj6bu5FABwiOsc0I3zczaKjSf+cCnLzIJxeA7rUfH2uE1kuYFHXxvZCO
EhFL57hs2J11vnwujt5Or4OGWvpK6PBArf/HCWgugy2Fo1uGSV+Ovj6Fb15s2yoMq2DCOPDqD4Z1
DOuHSr3T//Cze+x47OQMwUeIL8CPh6giuBXKcepgwBqIoZjA66XH1DzgtP711fzpTX1zKONk7tFr
C2g4EVx2iPP9t/yr3C0XMS3k0IAve97aZG9TPoRWwLNdPdAdsNZJXn79S6yn8ybr9f2OurBe4Lw4
pjStk9OFVhy20uprlhDvrNt7R5uyXbt/r3/2Z4fxXGMd5aQBlF6jH6+qsNuZxmCr5ZujjsZBHcad
8W80tp4su9/P5s1hTvta6dL1IJ5z86qE3lbn6zJ279y0n70BnmsLW5CJkqZ38mlxa4cEnMOJuFn8
YutkXWptO43hc9cBOXDOo/Dh1zfoZ8/j2wOePPJA5jvHGWZU25Md5LEbjOO5EjQeyfdy7n8t/PN2
rfEY5AyLiezTJkgVkUCJcz5a+r7fIo3Y5rtin36sjlXQPv7HfUbrwaiSEe0R1DnWyQcDTDkAWQW3
t5Hm52iBZJfCzfj1tftr94u1crRcXcdU7hE5/iXUqfGVF3wp1kCuDEjmkn1zmdGoHt3t+gi2e/em
39B7l+4xV74Xz518FHkcfzz8SdwTdnXZpz3nGCWF7jtGGz5IEZtYrcPl669P9Z1DnaaTXZOY2YhQ
hC6kc4rxtg5zHlEz+F8d5bQ5LHdjR8fJR3bGuMm0O3QYUtz/+hAGN+Yva9IPl+10oqTFERkmsz5j
O6qAg3ul1mQ+Pd/L4zip/MYGfYqAoZq/as3MVtSa5/OcdrJ6A+I43MaFcL6Ztl0jlaH12Ry89EUb
E7wLIiHr2cthPKoIigjZrhysM1Y1mXsKHVacHigyeFu2tgzTWwko44Z/tSzd8XM+IZ23wZSgleyW
wwjYd0d6v2J4LEo+Ud4d56/MdlSw7mMr0rDq9INHeU/ULWNnEEvSKr1pNGS4CGxdPAwx1XY7j6Nv
HZEVWVIQuN5sNvdmptQhd2p54WrIEGPaxHeyjbKLPs2tl0xP8bnLLo4DKNDxLuISmEEFgfdjDlxl
o80TcmK9IcusRVapb+beMF4Z/uwPjGEuGPtacV2DBD7v9Vx+6simzYxpV/BTqhloLjDlrZbU6TF1
Wve8T7GKo63T0jOsyuIsTTLnotQj6VsmiUm76os7Ozf7VTlWNTA6syK5nJNavxvQP/hh2yQXIYDH
ICfHc9W2stktpYly2ZgxTzbIaRfDRl+RN+LOG/XuIk/6fmsKjLMRv4Sf1lV4bAa92MUOjI9wQfzj
5JAOrNqcsQu42rGTrrtNwra80FQ07ZRBtsVMJWKYyYO06SLCfoVwncF1zZZrSv/FWdTjWieOwCK9
DMbnTujppSTW/DyRaiM5N007x5Xa4+IWxuhXvMJjsKYt77RBSx6mxjWe0lJhG+6XdKtN5HusqsMB
lZN8ChZPHy+LyFVbr7OL+3Fwkhctr+qDMyXA29ra2yXolXx4vORlbCistHbojwlD64HDA7n4KIlK
NC9FVT1jX4zO5giGd3eepTlKnRrkp8JYmQ3PYszhmkqo1XtZKrJTI4WZoTnD17TJqt57EnNfSaju
AENyHdx722rVfhFeexl1Uj8OpFmvi6JuPsBtmeC8tslFY82r1Fupq143SDfHyii+abWefnBiqHAc
o1NwezVU2UgHSApr3hTomoOoXdbLRkBuvsgx/Pl22thb25jMJ9HpKI/Dvt3JLHTv55zEuCzC/NBC
zQvGOYajFVf1jvz+MgTAaEGaVBqs22Wx0E2izoKxTDQZyjYwGzcGBTQVl1oLbjtzBcI20aI+9uLS
24553UEYaFG2pEWi7jzNztKdlOWMM2JqW6LnKDOuIqdmmjsVS4endfSa6HIwO/NLt8wS7nhfBtrg
LDhHl3EL+BztoxDNgHXcTvdF3ZfHZKmXc24PQrR2DpNzMlMxz2qsD2epQRYtpskeD2yRfOioGtxI
XesAY0f1g8C0gbizZ0PqNba+ei2Rhc0T75xoge0DkLIDwVBAMJuxeeaVsbrX7MLa5V2+6HjUTLQS
tOchCmrz6FlZQ3YeNqX4lhQpN5mWbLfeYIpv0WC5FrvCxdDvaYxMDuQ4HwWm+iDxqDGhixEwkqvx
QegTKb3SWkiji1D0PYjputy7WUofhHQ8BGhUfaYa++RCmvjFTRwwzJ501I51pfed2GteKNO3T3jq
MGp18WZK6GPNqX8F1axKf+mUeZ4UknU0HV2NL7F9P4Rtd1kj7GPQQjT3EjTsvmKp9ftOc5HQTOPN
4rTxhdSaLjBjVOsY4sSZZ4fqDovg9Dkv0/Ymg/l8YTeVdygTL993WpruUVZSE5MkFawccqw71+JM
UBaFyi+0syXsEG/aVW4TTLXeWSkFiBbKZoeyKMRVKxOo7FFlB7yXOBBTSj5N5NDeWZPN1dAS7EXB
mPDgRuFuyTXIP4YNPj1ONBSxJkpm1oLqsmfrD1pKThvLZLC49EwtiJ1OHbFE2Ttbk/gQaoWxW6TN
wQjNPGBbKQ5h07qsGau4dHQhi0qtOpCKTq8bShi4Nae62NCZUD8OiP0utEJ0l0lYGTf4lLqDEY/h
55J1088cHstlIK2OIBLh2dKNaEDdCXOdzA9eOGFlwXh3JvtwRmWHnKEuQLu3uTX5WWpGh6x1m0ul
lfKqm+LsxtRd7YInJ9p2yDYvvcHQrieZk0JBEAi2q8n3kzd0D6M1yTOlze28iRo0CHE5tK89jRLX
LQK1jwsV3xeqE+hpKwp815ris9aMubeFoC1uWsDPNwLl9x0WSndbOW2zHagbfhzyxHp0azW8pm2x
3DvmPONvRF5H3hmdWaZ/VqD8AyOPlskn1MBij3ly2E95XT31o+YcssxJj6FS+aU5WdbHsOvpxAQF
3/iaFTuHydbgdpPBOcOiY2EP4X5IZzRZSeGbhYKyjF2YEICtGbcKnCJ300g3vFDOMl5bBYqeTRmj
e2sHNV0xqlJ8JhgFfZ6Uy95EK7CJYIRRLcQhlw0Qr8eR0fMp4vfU7Gg5j2rOlNnMcounpKZYSHYz
98285J6YZZ4eDAKu3cAgyoM7ltG+NKvE3ExQqV+QwNWgcpwuf4k8sybFbdgAV4zUXD63LeGPlWku
eHvbaO+6IVquEyPLdiY5/m9V2uBWM/AdfaxLNvX+Iq152YydNl7FYQKwO9HFR2FgY4B6XQSerrwY
905q3zKl1R5zOUpeR1lcQ4NvvkCrlaYfjTkA7HSOZtcfyjb92AIERwhVFxeeYQtAHg5NCvZgPfVm
K86lNYli0y25ty/GmuChJr173tZ9/K2mRE93EW0OyBZS385UvBMxX04rNYbzFAvaHZt0YxfNaXid
Cq/ZrrfA72ypn+MGCoNCzuOhzKeYapwZPmpLHX7ol2g4bwxH7oayC1FmVcnO6538mMfaEFR8+rd9
1FRHyhrZxivs5DDlenlG6CmOquCcIroh+IV6hEi52fgTFYXbbFnUvtc73kDY+H3gtoU6b5ehOze9
pg601BCvUtNZjykiL6ELSfs7VDua4GujFlPnamVuVyt926YCulON0ZzjWcDr6VSofYjKBEGfMwJD
yObw2dDRBCIuiEEcR0XDEmRls1EHYNCn86RL0NWLJHlEvEQHurNSwtOVF95Sx70Ftp4+JTzq+2Ll
ijOBGV1lK2s8XanjtS2vGukbH+3vNHJ+LZABjTOfWbg1NsOYpz6V2oHU3kow1+Cns5CsXPO6Sbu7
qc6zT/I795y3ZblEfMTDEKWdd0mvrn2wSoTC3YpN19Ma9Q6lNFJHrU37CKOoyJW6ST2rFb3e5exA
N5ZBaBdOzdciZOCqMrzu3Fix7TRyVCy4DS0a43euu2r7rtjYK+49myr1zAgaDHg9qeHBU2msaTdN
i/ax+k6Mr0vZlbvW7qwQ+0dL28h3vjwwsh4RglZ619oKoG9XFH26QumZLINPvxQ4nWiZENfaiq8f
V5B9ZQzlF0ZGodsbZis/j+2MhGMyzWmHr0O9UGsb9k3P/zStmHwFx+oW/zLs/KqctIPrLMvnPpMN
mOK0+UD4r38JR2kBsysj2OcamqnJbaYzE0b7Zokhs/RWQpF6EBjesH7s5IL1DwuXuVlmC3LMhNi0
zBVOPnNJD7PIvo0RgWsUSY9qtCk+YKXHBjJM4x69z7RHPOT5jYZxfKxKRpoqZZ13VYTQHvPAvcO2
ho1PW17KWnCxapzGKKZmf5na7EJpWXFVjvp47s1G/KgSLpLWKOQJg6hvW3YSvqpDfbuQFd4aOiRG
nXajwMwINqYOE7OdNeSprRRhdNfKG8ZVoyOtKVlghXSv0yqAuLRDmTYIbWIdQz8Um47ca4tHqG5M
5b0eD+WRwh/oca1wmJznZ8uQt6i2G20n0HsGzphEWwSOy7OXYv2bnX7a2q1en8sBsbZroi3zUkXU
2DXWXe1iJEvThie96etd2DAhNC+N226SymDcy+qsQ+XK7nPj0aBV2HH+lMQOqyVaqMeuT+MPbESK
nZkXI5sHYX6b5mH+GmvQAnhDhXHbWco66K3NmSwhgj6rkPeom6KtY4ThoW9rYPOzRz57LAkzMQ8d
qQOn29SI4lcxdvl21kSy5dxHGqT7hn4Ttma2b/DMQwdPeNrDiG0aUyncuJj2k0CZi3dnaG1/Xncl
F37Oy+jKbpR+14c2RQ+2qp9wSaV7FkXDR8z6gjXQCWwsRYi/PEiZw9LdmiBaD0K5ybaJDfOq1Jyh
pl3Ejf08L0n70tTB7IvhRJ1Pu4B5r+Ya/Rh1/X24uHiVlJJMG4XJJ9Rj0dnYt+3tqFvja9+IfvRN
1RVPvd5X14Ww3A+uGtT1PJj6AVWg1HEUi/Eaf4P2MdLjrOeWCsCHvaJ5zBrb5J7mpOqFjeIQDC5t
JwGVLfTRYaZ/RELlWTv1vbkFjqJ5OfaG91TS0BHoqVx2mlxiWnCWkio68XvAW9dtW20mm41MFcb2
4hrV1UJPyHZuFpX52pQWd2KZtcBA8rgi1FZJMr1fZxpzqi/zHDEFWHbLseLZISpn9tV1qgTtg57H
vqYhA5ooaFwscZjfGzk9kpuiSqMPZVZhdLfNYteaBPaTMJ2gmRfCPJ1Q3e/TEkVXZaS3mmktwCYj
QStUNl+X7jDtUpxhA/q8Mdu3JHi/eCyjxypSDOrUunUhiyY8hpE3HXGa0HE2pmN0rUe6PAxFMn/r
ksKyN0RFBMG8s7TeVUuKtkaqrYzRT9CHuHANv5uN2KGN2xL90ENO+mUf1hlKU7p16pzdBPk3up8Y
BFnt3zjmeH19XsFmN3TG8m3Rm+U8qVrLn3UBC0ZVmnlbS1z3oWmHr6iFqNowN0OnSxZFd2jmosPc
ZPI18gySCJoRyS1eO+2+ERY6+dzL2baE1ec2XsyLbArZYVXkBRQxwIOhBkJxe5b3TtfIz1hjx3sj
qWP6yGVEY1dUi1tXn/Vg0COBABCSA+mCgtR+YVshPspoMff6MOeEI3aG7NWO1FMXVfkHvY5Qr9RT
/blyy+qK2e3oLq5jE4wOVkiiLmv8RqcD/Zo0w9k7wG3aVwsvG15DWuLo1msjhE6hKem+c5V7qWx9
OUjKogf43+YnR2GlTWRaXodsenZW79UXdHdYBn0xGQLwnkQFQkxjr0rD9mWc0DVRRMaCzgeTeTbn
2semyhONHems305DM34g6vcsJFDmDHdoQd/okfOC9lwde2FHt/A33Zs8xH9q5pZ20xrltMuk6dym
TIZ8YCPbsyUfjGOSs1cv+8W5mNa+vWmyjSs2XAl78xCvKmNVN00zDodK6rB2o5C0ljDV8GIK5T0U
qYpvqVzVt3J21EVeT94HDdHNl2noLbxOQ5p/yL3RPqSdIiAoBhVtRK9lW6y4drbmVaILUm0pzjkP
LTFfqi1tkt6rg1zwueIL9Ijts3+p8Hd8AXUeXwy47naxoK+R/em0BZdlPeFR6vbj2sNYz2l9zLO8
vqr5LmzDPp+OxlItN7y50xUPNQFqKGc6UaZ+hzGHfZj3vTFShpl5GLquyIKW4djjmJai9elgtPY1
leYzx4iGbZYl/RVE9wS7nKUX7NHs4lVzY0K32XChrjcqEG46se3ic7hJNG73hszD9JKKcrnpWZE/
VzZyq3xejMMUevatHDy05X1iB4tFUk7o8ex3c2s95PCqzqQ55FfIHWnfMUux74VuPA5juGoXUS7u
1azMZ7df7M/Si8bPlgrDvchDC8VnChIoAt68iae5w1jUkUPsnezG7hdea62d7ks+iJ/MgWQydggN
1L9pHJeGXt5l7sozFwHhg2w8cRSMmt1ZdLt+KtLK9e2piw6Trk0XLe0LR4/2J/yUIpqR4oTLuV1g
NiJ1anxj3Yv3xqSlF3PquZs5wwWF83PcVRz4oNUi/pC0pn5Gf6u8kaMZ33SN4/l03k2Pc2nlR2ec
MqbbPMZX64mcWKzzFodaVgZmN2tHhgecK0Xc/ZVUSskiHtXXZtmo7Txm9Q3JXXfYpPiKL0n71s+y
GVYaSdHfLsbYfmnRRm3sAWR0m1csKHo6pYi4PHjeRmc+AzlPzqJkLPaDmmPcsY0nN/bi9LtldlAU
GAWroEDnKliAt3ZdEKWsDcJeu4hbRcfljdEV3S0thhH4zyXb0JpVb9QysgnoZXjU8fB9aEzUzDA2
6ENXM4YrOVqPleMNX7pRzDcFHlaU6Mawo2RTfHDcOb4ks5Tsq15mW6C3+taL3PzFsJcLZjXQng11
c9mmKjzr0zS5j0KisKZO4YJEfA+vRERado7YjHbE58AzZ3E91baxWaw8PiPEkiyT9Ez3mlXu2RcR
hOvtcjmToLyOCy0L0ibTt/3SeodkIltPy3p8qccVykK6Ss0NpJD2qplUuV8QxvqjkVI8j9Vk+UNf
CMCSYvDOE6s2dl2cyw1dnEvQaBI/nhFrQZbW2iGpWc5odI/O+AAWd1xHJI9artG0S6SYLFW+l/n8
rdJxulmelj0kpv2tHG0kotbUE7CPxLsS3etCA+Nl7Cnr0nanjKoBId+RLDX2Wj1HD61Nkx8VBvnm
Fn3Z3OYKo3FVHN1Br2+HNq0vAKy4tHhHHXJfU4N5TQ5+mIVO+WBw2VcX1oUa4Ska9EwHBUZlHws2
+vbGRZPtlfSCJG69d4zyNW1iWj41p/2s1AKksJe0E9u22ta4WXYYWTv2heNXE736gWS42GRLK68M
emmwmmnjWaInwznjCcneFWS+NbKSSKhbZz85UuABF51fT8j74NutLffWEjrbtbl8l8RVed5n9njT
6pq9zdnXBo07AoU1Sa23eTuSFTFXHO//Ye/MluPGrm37Kzf8jgr0zSua7EhmkhRFNS8ISZTQ9z3+
5nzL/bE7oCofJ8E0M8r31XZEOaLKpZ0AdrP2WnONKcGbTq1q1wnQ2X3Vb++VNrSWtoQe6HoNGTtS
ovvOiIddOc7Wja6SmgpLed4rip5cES8tCotX5WrNRMmNXRQG5dZSgX1dRy4jZq9ZUOA160cxve/1
74Vi2W390vZXRloKue+MtC7O9ykykJQ6DBPgpViIAZ+v1bmuDLAqgJYz0gAjNhhA6LdzeFSR6Cqy
mxvfR5ItfiZQvPig+ZojGP2Hodz9J8NbmqIv0LFFcbd6k22WdJaMVhyOx10x+XciRwSZ0sV9ep4n
G4e4Y+QjdMcKWuSIKhvv/V9w4QXTIamp8m+1n2osVcAzLQeVNr8WKPO4mpTjuykPL4EfXanWX5gu
CoilpRCryDzoqgBbGBUgtWYsXXStKLYr85v82+C92GV98bmt8Yn8+w+Fx5vGGlp0DmtFlgHvcfZL
qXALOU2xNEx3Sj0+vD/G2zo9H0xetImGygqgfv76zYkjgvWKQO6vBn2Msp1sq3niBhbw7hoz801h
+fdgSzsrmgDDkFafqbREClnhWLhKclsMD6lymLUrnZhvNBXLEPzhSG4MHR/o1VdSw74SfXmRB+ov
ZUyrSvAY5AdOmY0pCm7bpdv3X+BbHggSUi5bkqwub5AGrNcvsAhmqn9lWrj9j+Cb8mPxLqP3c093
yIYmncTpNlh635COPwX38Nfs0POPidt8kD9Z7rXW8rfsztWPWdbJ2TrwtbDth54fA6D+eRHH+Nvh
UO5LPEtyGOGk8WxMycPj5Mp2+mDeXKewXliJGjkJUTU1VEDSej7hH0wDikrByAqKJxQ8n8Pomtbp
wiziMTWoPLx4Q7FWUzbPwjKgbozxek4fTX/Ukg/BFFxRyV16jvNBVlO1nRsV0hXm9CmygNbEXtK6
poC7MFW5afCSNOTGqqSsBCV4MuhJO/gEmdr8IhUqOLJycvAq/aQ1mK2KpfyjrcUru9ilQVnmBhvK
IhdbA92GIWjMTmGGDFWjOBGqCDto05thGH8GRXcTSfJzX8hXzr+3hBM+mKXLMvoZ/tdcu4AJaSdY
aVgu4tJWQAFNU9BOv9dPeArekhYR3WwTbLQr++fVUddLcxZqNK2MOuCZ0lKFRF2oHUc4AUQvu2Zf
nUhiXnm/v8/y1VlP1wgSIZknBfa1fICzJYiPuNSlU1S56S1lVgcn872yDXf19hqX+m3P+aJGQvWO
ezA9n6ifXo+ktJkwzaJW/RZQDsfh4+KY6H/wgfFmm+zkO9de6HKMv3k0ru3ARTVacYzV+2zyke6h
5dHU7YJmJXu9WfR91xTeF9a3waUW8b2xbK2LpP/8DU6JyR1XaCpa03qI+EVMqWQw7+QYc5v3N+8L
i8GAxIEggwhQfeOtUxmCGKlkat1CtPZyqHyM0uFIiPuEHQ/R64z2tq2v0fgv7CyIF2UF1TGOUm/c
SmIxm0Ul5S1G0vTsK9lzPCq795/r0hCUAhX6oKEqSms6Zqw1CfbDReUK+FfRFWs9U8m/Msalr3Q+
xmr36vWwkKIop0tRRgYTFYcQI81r7Ibf3N31lJOZazJbJFBbazWKYFF81Lq0cpWqE+9rGjS/qlVe
fov7xVkyw6C468bBqUYytKbURx4ZyNFt4O05JXqrgxkOFGIbBEbk+8eN1JrG5ET00Bl2Ght06rVW
pHn+MFU7XejDW7/StFstHbsnegY106FFUvyeDbl2ZHPrH/O6NN2WxjtvHkf5LqGNMXMmqRY2uDAn
jmbVjZMlGcdrkKCLl3Tfa3xN37R6E/wy6aK7VYqo/Sm2obgLLM3/2rdheN+SGPA63wcRNgq+XWhJ
fheEVuG17ZTvVMmPj0JdZvTgDqr4QcoH6d5vfEr/gj4fqiiouR1J6o1coPbAYSuji21QnKrpTWeq
K+27hNXBR2lSkfgEdFyflHTQd8YY9Y9arUvfyN/GT7SP5+4MCPGgR7FCE2yAyl+ilMJu0H/GW6v0
/oM5ShaJn7ZY9qwFonKX5bqV82VlqotFS6QmX1Ffv9X2s0GyzrC7YzORab95vZEIOW2Weh5W0MOT
Y3uruMM2dvUvi61s71m/Akff0b7oTldCwkurz4ReSZyD9tVY4ATn+5cvYM1dClrpDpLwtUmbw1CM
L++/vEuL73yI1bIotaFW1JYhBOXZHAtEfD9m6fN/MAabIs0C6oK7WR8vWTX2TWKVrp+pjp79qBPd
NuprcdbFJ1lI1QsaE2LDSreemrRBCBTV3ZSqYtvYoXQK4iuXnItjLCgIEovycni9/iB0GfdVaA6l
C5rAntQDzbl2oH98/3VdOhxpNZMN9Kac/MpqkDIOCfIUwHfL4SjtlsMx3JVXD8e3CCQm9fk4q8A0
KUthUCteGDq7dL84Nxd3M5Y48n22RRfgGAfEyOIG34jN8AnBg/v+Y156l9aSMkF8v3TOrGYeNT45
TUheodq97duHGgXJlDy9P8bvE36961sSxxfdMfxXWU2KJOiyOLaynHAxeBzpYygeFp8t41O2DbYJ
xSeXNliPMMcV3WpTOsI+vas3gVtc20GWl/neD1ktZcFXO5qW+SHKKXvuXaxz7eCr4Y2HwVWcaYMO
cguC+kpUciluhfVkmr/v5IrxG/dxFkIK1iAlosK+tSAth2d8u7/2uxar3KX9SvFSL9oUn95/5cti
fvOgZ0Mue9rZkFQ5fD1RkesHMJgE67shfszN0lat7eRfe6kXppAJCtfijk6YZ67l5TRUp0zg+s+V
4o/74NDu/E1/oN0I2RgdkSbMHFBvV2bu8girRzQJzEmmMKNk+CyvHxE2R6uqFcPmONHH2qGfrvmd
XLp+m1xuVfYz9v43GcVpGM0GxQ4bzTZ8WuZt6o67ct8dI8/ct7Zwt4gz7dlD53MqHdByu2tdAhd2
IYbVSGdy/QaNs8rE5aU/i4WYl+jOQsdEepbr1E+bHu+szi7Cb10T3Ml6vnl/9lz8ohDCFU4Kffmy
r1+tqhNvADwh/VYBPKjNeosR34IGucaTvPQNyeygYlfQeUlrTFkyoLMd53Dpyam3SHRvxzLYv/8s
8sUxTE1ROMJlyi+rzSdqCzkyZlaf/1UqsJFRHQR24iF8aqHoC46BaZUnnzI2ov3sxbYDff1IUsd7
/2e8faVMIS4I1OgJX0huvn6lJspMvw4EGms7C5j91lQHJ5//rvsYKjaVZD0buSgvscrrQYxGp5bd
kvwTyx+i2duwetwq+LuWFKtBlkvY2dYihjg51CmDxP4dsA+7UNFRJdeclS++L/KHhswJTGJ/NQpx
OFGmgqDLUs3bPIie5ka4Ka+mT952AS1Pw81UVWVZ5d69OhFqqUVzsyRlWzd+UmkdkW3JtT4lh8WE
NXLSb+jQsQWG6lI77UfjyuS8ENK+Hn51/HZhZk5Gz/DqNqfoiF/L6Oab/kZ3i9v0sdoU+8VQHT5u
drqWb3h7FhJGY7BJuE6gBizr9XeUs9lQdSMrAOhRwauL7IcUB3Q9VVR31OHKjnJhsMXVgD4join6
41YzU5u1GJKPUrlm8UynjN2mT3U4etO1y/iFs5bu27OBVvNGbRNNVisOvnFj/aBK5i6WN/Wu2WR7
YVvb1Pk/Wi/vL+1LH5H4SaGJzJCoWYjLw5+tiEzoyxT0IYm/h1a2e9K0MokGLo2q67/0h97TN1T0
UN+pWytGv2e/P/6FENKSDKJtSaX9lT1uNYkUsfUL04xq178zHeAvx8GLbqTNQh72ObAsp/UWhx/z
lNw39yhbr8Q3b2MNcDsKGiKKNcAX1nUNXwqlQoMp44rFDwUpUYtQwyprt+uPXDuvDHYhH8doy0ol
0uBcXpdtKmUYOZPH1E33i2WytFP3LS84PlxLW72lsLEq/vyohm4ArF/NWdSitRpQbidqHfFQ9dDk
wI0enZKEnE6q/VoD89UBV3O3qnEVqBIG7IXWm7Hp0pVygzLDbaYHw6LTB5PaJvXtZOi3hg+IrNG2
Uof2//35dGGtvnruVcwR+J3so7mBnDVzmaZXIe0Cb0ggrYnplaHeuigv73g5D9mB2ezXKUhsp3Hv
jur0d2gMT9peIqv4g4Ed+1b90HuKA+fpuyTYlXetu/nq2EvgcLZsxTlDJhAwdn5L4EFDoW1sEq/Y
lp5ySB/bbXhcVs3SWH0tdL34hs+eehUMRImp9RiFpjST/Ohn2W5VZAnJt8768v6XvHCIvnq7q42p
SgyoOyrjTIRXBinrUnDNRrq2JBVe1KtIXCcpqVD1sGRZ5oK3epHVICpJriTZXzXH0Km2aFfd1ra2
/XbaXesOfnudZDxZoQLBBZzoeB0UJ3oVxaIJ8OA3X13wml/dwcR8e6hAkleYLXZ3/pfFUs44jFtM
LVTNm5N9DUtYuOop+2bzW34LEmmV6JxwWVw9e1L2Q54ubbwR/RSyFWICRceMfoDCtBPoVfybH3Q1
2mriTND2knomS9qI3Bxr/wGA1GPUNh/+/4ZZzxv6pcJabmnI6uP9gLINubwQ4XsU/fxPBgLeSU7A
INBbbTVhMoxjXY00esunNn9u5X0Z/nh/iLcRwfLOIAaRm5Spyq2D4l6iYbifA+CWG5kCjnFCkLpZ
oCD+TngoH2M72Vy7tS0ffb0gzodcbeSJKKfShAEo/Ln22ZgmcsPXrmhvtpDVU63eXCziczNOIDt9
wHdAKfg4P2W0Tm14LaN3ZSR9dX8qKehYvcb76/KfObPAN5/jmlZUYIXvf6nf6/ad17aOxQdjngKz
5LU13vKNOt0OanvcNN/mfQQ/Xr5Xtotn4lLkpl3zNFJnTDas8PvemwCER5trXorLS3zvB60CK1Yb
ZjYSj/6n5ZrgdRthe91y7cp0Wee1+9gcqyzjW8atdFdCzu7rafP+u31zEjBdKF+KS4xGmLgu4+em
X8YWuhNYrfPWkCtXasZfWU97zPvjLDN7/caWqIl0FxGhvqZUxTDUp6ZSOFOt1K7SvVp2dqB9UvxP
YfMr0L6+P9qFp+JGQYKCln30IeuDIKC/HIJbnLll+TRrqW2Gj6nx6f0xLu0fDEL6BUQEoIT11QVQ
QpXkFIFc2u7mwlaIqxvnNxfLKfYpa5wQITpdCxHeVoPJbotER8DRsEjBoII3fRadhDWXCm7zKXOv
v1V1O90UWGeOO9VtiYoQ46EovH//US+s9FdDrqZ7SNfPTGhdUy06omG253p0tXG2LUXw3h/p4oc7
e7glojh7uKiRhWo0wFAkPhpL7Vijdu3aK6fY5S93NsrqbMYKEEZixvSAgvmnszWO7Nyud4bTueM3
/2aJ7cIr2oi3t7HVh1ue/ezZWnXKEzGBAtNNTrGDyOlmBJU5LXKH4ph5GfHlAoprnRh2rItLhVtf
WexvLxKrn7B86LOfQOsyMkljAETT2fOm3ScHqpz29Jly5TJZN1d37mVmrJY9117+YyJ7QSSxuiol
CH7RvbJG5AextotjvcHFcaN65Z6uJVv6VO+Eu3x2ptsFXiR5/vfQu7ZgLuzVr37C6sxVR72lvs9P
SPd/um1zNwLhcu1WeHGNnD3p6twV5Y5uInCorlr80GijqbmW6ZE9Fte8cy8ukX8NtMYVYeldjujR
M1cSj3L/ZRbuJau+sltfHAOxG8gsQHTkmF/Pk3iW1UlsGGMppqXplzhr7CS8lp+4vA7PhllNx0Af
FW1IGaZ1B89MkK+xjT2lNqwwk4ZnLz9galrA2bnyeJfXwdnAq2kZjBrwE2qrrvEhOmqbxXtGtceD
chAJF4KrF/iLc+NsuNUUHEx6zupuec4xvvOlU9WFbhUTyHRXCILL736z3M4GWk3C3BxnWARsbF15
zOvEmaJiI5j3WVU7fqhdeYsXohMa+eEsiCLFEOBWryeJHuopetYCPFct0r5Bx7OkXdkzL89D6gzU
WlWZlO/rIUSTVndFhbxcJend5Gsfx8bc6M3ovn/qXHqSBTKG2geFO9vUapgCy8B0SWzQvOBU8Nkr
TLHfH+LSl+EqI5lk4JFC/Na/nO28oMkHtaQFwc1Bp9tJY57EpD0Imhm6jVDum1zavz/g2ywGe/35
iKtJB9VAqYSZOGRZXCos0nIv3eLqfup3oUkFTkEVEXrCi3B/bce99NXOR17NwjjNrWqqM3YowpNu
fGqM70lwJcL7LSFeT/WzQdbJxXiSBr1TufHmn+WD6lA6/qlmjyLnmjN7cLU/BBuA94HvBO2VT3lp
tqBlQeUok1qlmvJ6tuTBSPd1yyU4pdN7P1RqdhRzf7y2B1/cHc/HWe2Og29JNFfkjHPbHdLenslq
NtvmTr+nwjg5yf20Dw/mlR3k8sOpZGvB+hFCL//8bJ6GuZ5OXV42Ln2FhyCb92Ol796fmReXAgXh
fw6xen+W2fdTr5EZMSb5W2sOOyUQRkeclVPk53tdba6ppS/Ox7MB1y9yCkchyAZeZAC5YcgPsWLt
I9+6EiW/zUAvK44JATdOBvK3jsxRihn6CMqfyFw/aLullD87HfqMaxWayx/pXwOttkWQCICJTAZq
FAQu/klKrzzK5Tf2rwFWW7s2KRPSD47hGuqUkklu3X43/fbKRLg2ymquNYKaaYFeZAue6JHG02nB
HOyErr1WM7z4vvClQRakclCtwxmJluvCWIh+df5klBCqUtV9f05ffBQdmSQqU86ptS+a0tGy3oWs
1RmeWtoOTiOcZmX4T3aes1FWE7kcRzA/DVu6EGY7Q6s+j9o1wdmlUEU5G2IVGQ1N7zeKz+YWZt0h
bxJHKapDi3+BUnbe++/s4lc5G2p1QOkTMskxZQdXo7ukz5yRytj7I1zcaXRUWuiLQZSspVooN4Ks
HnhfTC5PlHYB9UxJgHI0fpvgN78/2OXH+ddgq4+jJVGq1h2DadZdiYoZasf7A1z+NFQHFskhQdcq
StEyy0oiiWOVxg+bgILFyW01RkbT91de3FttxLKVWbRBaTreSuRhXx8DslVM5FVYMf2GvAbEoHhT
fEy+Ej64GN/a2Z3hiKii5M81Mp50fOo/LtmO8Otf6oj/cvH/wZ10UZz8e5usu2/t4pNVNE3xCor/
57/3FxRfE/8gBkf4KskcPQiS2Kn/wuLr0h/UfC3UOmSpkEQuEdQ/DbKMP2jek03L0imVok3nAPkn
FV8y/+DWxzRGjQ0zWeGf/Q1/LPV3W9RZnEbxbpH2AfFF1K2R+FuWzVlAkZndUNVRQcSZlpm/FbMp
/AWvPq/v2JD17o6eUwqawDvp2DKHquz2QmTo3UMkCljHSEWeybta8Pv8VCMgjm6SCXeJbWb2NKJr
Wld3T6jKx84zfEv5NEQpIlkAHFJph3BPmqepHibhaBS+8CuoWuzziqhTPlG2UU5JPWgFOIdAEO8D
SaoxxwiNAjvLwM/zbQKm3TyZM7wZ6AJ6IdliF9IPSCxh5lury406pSmJxtLNMM6depr9vqQ82apg
sm4AXw6pp1ey+jPNQKQd0zFQ4/smaBCJq6VeUXLS9bi0xdAE8CWaWF55+MfAD7Ih/tTHVEXK6o5R
2amPwAhH0DSijwOzUutB4AhijPacq2EOgigomtKNKuBiuzQRaN7NKhzhbfqzAkxBQFFVnoLb0ACM
SghDCaJGE+nHtLBKQJKzhrP0QcGjsXNGy88MJ0nrctrS8RXozyMonGQb5IC+tvlYt8Zh8jv6liet
TrXnboqsxywSjHhfB3mj3ksUnfWTmOWi5IhAgTOnaIax2FQWKLsDRlEDncXioL6I9NeHnoalEDhE
8kbuNOiNbmuClII7oJLvVGnmGbNVtRs5XDxG89gPSwcmhUH6eEgG/TSYcn5v9pLC25CthzwHmKNb
tT/v61ntEMFFna64cVYqlAuoTqJ/zzpxPJUQ3kzsZzt2t6xWdaoFYh/JO8OITM3tAGxbbg70KXZa
zFCWa2cylz/VvNY7W8ZNPXFCI2nKXTEjN97gj6U39piZ+q8iSArT7qUAuKhRsyi3Qh0E+kaKkREd
jFguB7pkhSRONr6FUeVTnYiN4pUF3PifQgaRCY2/2Yq7zuyHUuSmmEOoLGBKcPst600v0P1quF1t
za2TJwrOLkBMpO6rFJS0ImHkwh/r0L6qKJtaZd4/A2CTlaPsR2ATIiyTc7tNolk/DP0oWDb8x1h+
VDq/CzYYimEjZcZA5UAWRVPtmdGESYtUDANt8yNNzUxMVe7IbLW6j02UBFLyTlf1rBxtnAJHFdbC
lMX0YGAk4wDZbHvB1rsWrmHZknH18iQxZwht1dw9AZmT8MYxMnOMDqZaSul3kcTFvAsTPRnvwW6M
/p5ekwwj7iRQcDkSQOcca8ngRmL65KdOzKxGtPU48MnmzWKgfgw5Mn3ICg1AXWi2EKFyTXXLhtaY
E7a1RuLVUj22X/uhLkCP+G1nOUmw+MMkWDdZXu8X6aNcBcK8SWiaKx2YssL3VJ9qwUvAkGtuLfvq
V6W0FgxE0Ye1pyQVmsEx70TB0yMyJRsIRT5GAlgszw5yuPxTNrcllZXOMuq7GrSXiKGZ0JU7Sy/m
bBOrkDfcsFWs6mdegV5zhm6UzU/iYo61n32fql3Td03sqSY7hFm31m2j50X+gMiPrhYFS6A0+jzN
coVhc6+r7UMHn+zznETR5LTcpVJ6ZqpspiMGUzy7ULpEctsCrKrX9yNbid+aSn6M5CqqDtGsWK3b
GhV9MA7MlFY7qFUgyjtN0l4a1WyLXSkNqboPaHOXH2RJqbR9OKoG/N15pOFGYhVq3/k/GsouhvEr
uEFTpZ2XtHXzXR/EVtsBzGifxBza9CSZYXGr+1Os7zNBEvJvnVaEtWt1daLYsCCL9N7IYft5wHCg
EM59oUgfxlnpNa8p9LFzqk7KqQpKEECCmBLTDfLDDvpNp/S6U6tpjDQlxczotscN7dcgGNrjCFSU
xHowD4FnyUnwCygsOLNaj9Q7stgi8Aol9CVbBRn0tUe9/DMco+oLjcZK4+mhP4oeoVPdATrIxI9g
p6L0hu7tJN2VQOlyW/cBfX7AcCgXPXadGahHTdonhZU1Z/HD3EHvBe3kQ57oD4oear6/SbI6Gie7
F3q5YQdJYfRk26GYFcHJ9CSW9h2mi7Jt8EGsg9r2pf4QdH0toqZKkOZtMo4DQFJVwr5NhND5WxhY
9ech08HjqKMMMEyoeqpUgSU812C2criqcTcbNwL4j2wLc5jtIFbkBnKSKrIszASM5FOtZqaa2HrI
pcbRxajWPktqXgKAySpoVrI0BjKKNkCXZSN3pyItp3xLcYo5lxtwoBwVmtp0bDoTgNHQcXW5Sapg
Em8KUMixrQZ0xh40urfkL11VZB8LDdiFFyqByv6cxBCuKVjUNMg2aYvDlFBY0U0cwGTaB6kwgBZS
zMzTZ3Hw8QxLE93VQU3Pd9KQhRCSxYGl2cRzZ2zBk0WD45NOtPZ+qraUjVNwvpu8ADFoD+ao/xKF
rvto4TjYYEyri3v2mAIzdBivOSesaWLkk+ApNrR+eBdXVSZ7DTPxlOedJt9NZpPUTxliu9RpkiFs
nHBIew30jnqoFQMQjhZ1Jx1+i47mRDT6fepbieGiCRb6jakEdXM/FrHk234sJNKPHCTGtIfHBDh0
SX92B60RJvwxgN+De1T6tP04FkWb73vqrY/aKEokTsDRzkdgOYkMXTVOwz2Ag6iF0RP1NYZdRdy4
QPWthUepgNXkHyDwZB9JR/He5CJmHWZJZQqoJcerZ0hRat7lo5Jug1li8sRiVXqm2rCT151/CsoY
HFnf+wa6aHme2oehkOGBNorCX42xH8AYaUy9xZXwpRVzfXr8HQ7/927wD4L5JUfx7+8G2yL6v//T
nF8L/vpX/umVhe2VSOBssGMtHcM6Af6/3LLAQCCQpBXW5JAQuTH881ogyX8o3AlkMuE0qxMEE6z/
773A+gMpK5IOAheE0SZC9b9zL1BXt9mlzwzRjU5nEUZ1HElLRuXsXtAUSQnKNNDpqlT1LwUo7tQr
mha7WSeFIdkSwgjhDzWAamk3hhS+YPFal1tNi7vgRghqg3BlVCYL5mPdG17bafBfR2MoaHZsDRhR
dtbO1XRT1/FMJ4gQalvd6meMb7A3LQ+NZMGKX4w/RGDgxUROhZ1ttk1hLPB9KAYibrbMigsCS29w
SbmlwylShYGmq7LpdJHNNwQZECd46rqmPAg/FCw3Yc0Ps1BhvUdeojvE2aDhXM9fCRU51ItvGnTl
cqNWhpWAPgfvrrZyMm0Uaur5YcCRoN8I4ohtwZz3cu2wpiAN1iPWlV7SZBFNO7MyZZ4qyPx9oSVt
Sh9pMT7F+hB/SyYVfS17JkGNOoPMtoNJZznONJhyps2J6m8EtRi/FyiE8PesqrS9Uackh7VptZ9V
semBVwaFPKPjIUpg229n42jWgx1FrPWfQjmkgy3EIGBvRa49gGY0AFGuEGF1cCv7aYUhbFz4ucdl
L5Hw8+nUj1bA7YdfnAxPZhZVuRPHiqBsxHnS8E0Yp1p0Bd0XjFNXF/5XX4qMeNPwp9CWhEXDfEsn
TvRQmyP4bljiGMhK5rHXzHuUhfcjdLHM9JXS7mgArZykNMcXQ5gM/oYelC/hDHjXS3MIDI9+JxTj
EWyI/2J0ddPc+DhtcplKIms+tPB55YdcM1pzD2XHmLy4VibxMMpNbw2PcT4pJX+6levYsup1ZJtG
BbcVHBa3ibEglIvSQtsZUwEs3QiiyHAyntay88QXw8MgNNrc3gqhCjyqCPQsOYqDFvbHjpkTbsB1
R2zhsRXLh95sLR9pf2IAPE/KOr1rs1aAzSXqasETBgPVMnsYffkLc03s991Uh8ktdrg6biR+Sl90
kAsDZZeSv6EmWsq7Bm3W2sEAxQkMRIPJY8HtI7hDHt5Dbg5GKdgLReUXmj1OrRbeaz78LCxIDHb+
ouhSpjgodX0TaEWku5SrUvmkdFOjYt1swULci7EOUDEu6Pf9RIBLQIFNRF1tFYuzbEffGQtbhX8L
AQ/nW2ELPE8i2oWpzbWO+gntjYVWYSFTTEltJ4o/pztLtEBg44cyCigWioVcnXNE2S0uFf7Bskr8
OGNzlr4FVjacCqn0T4kJfsJhucid6xdJmGMPMWqGM/RC8YVbCr6zRVEPp3bpWqMXdarlG80SFNFu
9MQ6AqQSni2hTGJXygrg6m1X9bKrJv3MMu7KUv0QyingXwBfGT+5HapqHw3QaBySHH7nWFEMSIut
J24+VXOQaLelWBXPpdAsZAMIxhrZ7gypLbj44Hs7p2JCO4CU9pzNiaY52Zh0BB6qGTzXhmB6HYEp
vd+kMfWF2NpgBZIR5Zs8fSoGi8WF330UqrqQMTeGfGN4sS5m8FmtaZ7tUsaQ8wEGWqdg2yFXN2pt
GsJmApk/71pYoflNPws5mNpc9qFYzFMCiKEqc6TNflYflVDVaW/ndkXStGB39ZAesHsSFuqVN4W4
SjvdaFhccMpG/J4YfZTuG/4ayLZawYh0CsEiBih6cow23Z5692GAFQqpIy3UftP15WBucXbg70S6
MX8S9MFQb6dBtTYy/GksrIhUCObA3h2aMFfFu0llkz1wk8JHWIQ9/BKQr5C3TZWN846ML1qIJEkE
vDvEJRARc1ENHtVBKdJDAyntNhlASRM6LQzfUXGLCiwZIFfo0aOs+JsmExT/yQR7/II9nfGotEuX
vs3PYBXNwWBA3QCqajigVYsBiVJGlgMAcVx+g4de9A9KOzXByaffBJgrWBK68rSB/6cmAa37YLWK
34fbmNx3GDlmAPfzRhmjXDmGAe8XhLUxMu/lIpPsVkrzL2xiXb/JWsn8VJQj63aigAxXXJua5ts4
CTcNN2qttnEyTfrHNo7iyRHIIn2yrAKYVKuGEBCmGOXdFoj4NH0r1S6BoGwmfoAxc4sjRj8XhnRL
ZrlJSZpNWXpiV6ixI58UoDF6jJ/4swgrfgaN06fW7RD147xtw0nsPSMRBvi0yHVbL06l3LxJ5UTO
tgSkAbjgOC+ETSMqDY4wCIf96mSEuERvZ32s6h+FTtKQArGmiG75O09VwZWz3CwWIkLIpImmD2rs
R4at5fgzMNNKM+HY1SOSQJlOFzltD7FkNb+Q7PtURNJaxDxiiR5s0qJcpqcCWJirsu8oD7AYJOWu
H6wey+Lf6bmwkQOY8maxvClmVZOeKBSY5TaEtUt2TwjzFlNkuaxVSNW5KtudnJURXFbirhPpmAFG
dcSBAS4cfvlOBx3Z2Onct72dhvXQ3lEzqwzbn6PkxZDaUTwKQq/JH2Tou72dhWPIWRAz++yacEF2
k5Q7wg1uLTOJUqgG6rbzUVAdNEHI6/t+iJthV2nBKONRrkjDQ6xqeruf+qALHjg0Tf2umf2quu07
2uAdUMy4ok/jKIS3DRcQWlMEAd6lgVkIPhO5MqiHPu+I3A1TIsOAwSezYSCY/NKYAfHGULCv2GY7
xfKpj0g/H/lsnfFdzIIgvMeTubM8DXfibB8kVebTSDywr3W50Hm5GRXWDVulAgWXHiBtZ+W1IXul
ICeDG5VNLXls0no92qCSNbxYBPZWbJNisfse4JuMMWMbZ91Oa8qGS1UZxsq94vulcCQxSXIBAod2
S+Winf+sSv33VvEPGu25Bvz7S4UbNW1N1+v/2fx8+Vl/S8+vF3/+u/+8XVA+AIBGVw41NRh8GrH9
X7cL1fyDqwu7LHJiugSxUDu7XWh/aCIl2AU+R3PG756e/71d6H/gzkvVgTuLtjCk1L9zu4Cww+3h
VdUBXT+9Z5KusbjpPaHScn67UKd6NptMw3GBnN/CbMadA36wHIcsr36oXso8s4yjlHE5j6vbqre8
WatuWkm6qWLyQZWW3xUtd3+qboc+Sw9RpG9zyHyNaT5wmtzQh+Kh+Ptodf2PmqQabuqwYoL4JdbE
w4w/vGXSBa7lOk1ZRW77IYntWfS32IIdJWV+lvEXGNLpRmiCD+BcOe30mJMipeEhvYfYcj80SCED
/A9AlGLCtbf8YZPF0n3YQVsGyjuV1hYHp1+Emr+sIbtPRf0wNSWi3KzaqmOM27K4I4L5f9SdyW7b
ShaGX8XInoI4kw3kAlej5zi2E1/fjUDbaoniJA4a36bR6+z6Dfxi/RVJOaJiG50wC3YtTbmqeFjD
Gf//VLLb90qUflJGG8gYAgN3BuQl8NdEyfo8An/Um9rDRTa7Gdk4Q9CUr2dgz9p4ehcorpzhSzBZ
7Z6P1wTqC8ge4BXqwLhyrGfScbZJhkAUfx6l8VDPiOaAmAMm2W2wja65FM/CDE+cbo96ijW92Eju
0PP0pxl4+htwsDtwf087wHJfGm7wabudDjcW3CsUseFK+2IEKgDl/n3kGydtLzlOiIpkmD446EZ3
E98drFXjNIg1sFKtr0QO+ivhxDdmx5lhDXg9y7j1HEhLjhVjPtgqyxMQhsEjTHHcUJHjhuCSxtHn
dO4OZG/1VQ6V420kQbq+PZnPN6eTaHO8jGJCF/NPeOmDzihc92Jzc2F40jib6vfGJOotoBzwtuFg
spThBohu5MClWD2+mwCsI9kw4hjZ2VKOT9dGcBwuJzCrT9on0iwkTWlxu1XMawueFPSgYbyUeqEM
zm3b6EupNOm43mLgG/4X7LZLy4X1BoCwDn7/nhSrn2OtPZwoJiAgibzqzKXF/TRd9uZTo7tQ4YlS
lW1vYiVnk1Dl284Hq8z8OhvJAwyGvhls/qmNKJfQk8totOrH0vTM9VCBjcXX5QTCisV2CDnYMRBg
OLe9EzNIPq8DbwhurwPIr9TzRyq92MadaSzvUyVEEZpxC7BkoGVhpyXEkDqTuQ0Bw+hUzbKhl2a3
69niTp348omeWWT6mIvTGOz6dkx+bBZvUywI8ljMpRay7+ZKB6idZS910y+b9eqvRNLPwIWHIGNK
zFlafd0GsY9laM4ir5MupFied1e6h00POZyS/S25mrUcAkp+hiroDVM7frSXWdofxZLRn7bVuJuK
DD8129od1ZwSJkiort5aq+QStzG408sIH7MhdTzLe0hXlKxSRHOTwtTQobrdH4DqDOTSdM4+2hJQ
wZ2KiReo6nFbnQ2AjPjblxY3XmaswepuX8RxqnRTfTJee6tzd+46lhb3QNT6a92eP6Wy0o8TFHOr
A7dTb75Sh21zRmG+pHU14ZgITPNsJlFKv8bDTRQJMgMZ9tyRZoGfw7kFJZj1gB13HmwDcd8LIp/N
0EtI5o7ccxCvztAKoTUadZlQdyavKXnb2jf+Uj1H2b2ZBmY/3UTnejIdgMP2oIc6/fqba3ma3mNg
97A3e8Zmfe7it5+l0jA1rR5sjmM4EIzO1mwPFQNNLImNHtVVA38UDeXV7IT4Szfx0hM7Sk4IeFyF
6dTqpHH8ablwT1cr4wS+0Adbn/WNcHQ3m4BGvcpi3IsWsdnZBfGMc3cGX8Q88K9cG5hZy2dLy0MD
8phMWoOxjZ7ZSbary2jtQbSrXBMwecDZfUdI4ByCwKtgMT2ZqfO4o69NDZ5G6FYiTT5Xl3AhwP/V
hQE7w5QnQUNfJlO5b3tt+yJMdDihEl+6Mc3gQt/OyxSh/yPFopxqz8mcfpi52ebzYpxsrsfpws/S
nTNPPL2KOP5uo1/70fsdHY3zkW838/HHD4/RIszEDAjlhfvqxg+KSj6jfLrvdeA7vNXiiZ4lud2i
7pImit79CCCI8oGukjEhGl78vBU60Z5s3nr791+sEOP7v6nM3XkiLFroXI/Z/ssLLBC0oANV7Q0J
HPSyJwGrRSIzKR7ARhaNfKF9QRiq8BELVMRSEDxHOWyQIHANC/2xorH+rBiUFomspLJSL1U0sswq
Umi3DBBmwXkGH1y0xknBEPTatWQg2S2RAUeSPqQqeSOdqyIEswV1uUXeH2llohWLr0FLAVgHi0nX
EwOZTaAlUU0A1k/eDnaEqrWIioCmScF63ooRGyQGAV9aVwpqC4OIiItdLvjDA9Jot0B9Iy/TBNhQ
tMYdkGCECoOu3mKQW6DBkOBGMWXRDhYDlizwPyCliTS5vOUjNmgxkLMkagzriUFRWyBg2Qaa4uti
MFqgq4Ng0y6lwPnJiA0Sg7gl6q4Gljzol7tXzN/04J7QZdIiLRwJSnmdNu6eICqrHfp3fva2lBTU
pja16221PAIPxKDlzwlPG8XF3KR1QAVabaUJtVGxKGoD+Ktc79WbklMBiDZKCAD+y1vjloGCs7bY
o4/rf0zG0Ys+/6P2/LbuqCjohuJEAEa1aAdi4BIBNUDAaRUN/1uzTgXArn7DbmgBnYXuuNMXhHK4
rzdpGquB7SJqpfLWOIVBHI7Ft6mxGvQW4GwyMO07ORyYVBpKNigSMEGUYih0lAadDTn8mXAS17ss
1RZ4NOJkfMOkUq1WfjKQO9O4/SAWad331/nOeQJQeTkIyIv9/aDqLYEaCCJaaWg073QEqKP26Wi2
ZDL3crzil0ugIgatBaSvCjxrKYbGnY6o/rWlYLcMMsW4KUv3geixIgW9RXE4VONoTXkrRmzQqSAO
x9oak4xxTVW3hs306mLQcLMIZHrM64ZelSpFPsVGrXFHoDhhUBK/Mw/uSNUkspeDezfu+8MUIGiy
6t0JitkSKMx8fxG8FK26DdAYdTItwc9p6vcnp7P2zUjmKOib6AfqweuLKxEtsqJQN0tTJBwN0G1d
C1JSdBwKeNgEbG/RDtaBjWWh6fDJkZebtyaqCLUNKFWY0jYZvQe3AfYz1dFUlALqmbfmaUgcU7Vd
jNjPfGOQE8rL4NBi0LUWuOkyORDf3S3N2g6v1aX+tBtB1nlNjZpPg9SQfaVAJ88D7gwVCRStcZdC
mUhf71KQ8ZpRqA33wPcg074YNA4DCm+hESydi40TwyvJQr+yCqDjIbAi6ggqr0+8AQ8L6HU/70z7
H/THl1hmd+r6T3kU0x2nrwU73/rBLoz34/MyhHfy9PEDQcrK70RMsxj6e4zzj4qPJXeb7j3cuVHz
Ycp/L9/vx5ErY+1eavfHY5eMreRxuskfbMpZXjoBsdA/H5PxfnwxDyh9n8XHD5U57ulD73bqO5PI
Sff7LYyK2h0HzjYKD3rOwx51e+44U9fZn3Ch+NTttsyWO3o1lJun3NUdoZ/On7/lmXk3TphV0ABK
p2/dEd6uJ9qL1v/KMrlwEiecPv+7MunSN1d30nsACUdP0dHNopKxmANW7r52kW7way/wLgpDTfFc
Ocnzv3aTFGdKGdqqKxr6dZ6/PRys9tz1UbvrcRI6wcPisfpJi/hs3c6v3ejoaXx06oRjN6kOULi1
f8cAQ5Ykg7BkLqMkqxyNOM+Fl+z3jnK4MBkDNbvuGOIocI66ZOskblj90IVZW3sAdu3RlbPwq9+h
CDrW7nycwNJdkX3phqjb8230iGTcsHI1wQ0oYkN1+/4zcObV/VoGH+t2fMEnTI+G3OFudd6Fh6pu
91eus3j+tnv/XHcp4gJ1O76OmHFQWX1CIr9jC0Xh0/N/wuqF/ZIZVXfe4nwMq1/yxQ1Qt+/u+PBQ
f4k+vN/1a5rfS6T9R31wl3D22r9VdV3xi0efaf3xXwAAAP//</cx:binary>
              </cx:geoCache>
            </cx:geography>
          </cx:layoutPr>
        </cx:series>
      </cx:plotAreaRegion>
    </cx:plotArea>
    <cx:legend pos="r" align="min" overlay="0">
      <cx:txPr>
        <a:bodyPr spcFirstLastPara="1" vertOverflow="ellipsis" horzOverflow="overflow" wrap="square" lIns="0" tIns="0" rIns="0" bIns="0" anchor="ctr" anchorCtr="1"/>
        <a:lstStyle/>
        <a:p>
          <a:pPr algn="ctr" rtl="0">
            <a:defRPr/>
          </a:pPr>
          <a:endParaRPr lang="pt-BR" sz="900" b="0" i="0" u="none" strike="noStrike" baseline="0">
            <a:solidFill>
              <a:sysClr val="windowText" lastClr="000000">
                <a:lumMod val="65000"/>
                <a:lumOff val="35000"/>
              </a:sysClr>
            </a:solidFill>
            <a:latin typeface="Calibri" panose="020F0502020204030204"/>
          </a:endParaRPr>
        </a:p>
      </cx:txPr>
    </cx:legend>
  </cx:chart>
  <cx:spPr>
    <a:ln>
      <a:solidFill>
        <a:schemeClr val="accent1">
          <a:alpha val="96000"/>
        </a:schemeClr>
      </a:solid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7.bin"/></Relationships>
</file>

<file path=xl/chart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9.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992657E-8015-4F12-AEE7-CBD4C1966B23}">
  <sheetPr/>
  <sheetViews>
    <sheetView zoomScale="117" workbookViewId="0" zoomToFit="1"/>
  </sheetViews>
  <pageMargins left="0.511811024" right="0.511811024" top="0.78740157499999996" bottom="0.78740157499999996" header="0.31496062000000002" footer="0.31496062000000002"/>
  <pageSetup paperSize="9" orientation="landscape" r:id="rId1"/>
  <drawing r:id="rId2"/>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E74C92C-DC41-45F8-A3EA-D05713FCC7CD}">
  <sheetPr/>
  <sheetViews>
    <sheetView zoomScale="117" workbookViewId="0" zoomToFit="1"/>
  </sheetViews>
  <pageMargins left="0.511811024" right="0.511811024" top="0.78740157499999996" bottom="0.78740157499999996" header="0.31496062000000002" footer="0.31496062000000002"/>
  <pageSetup paperSize="9" orientation="landscape" r:id="rId1"/>
  <drawing r:id="rId2"/>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01C345D-5005-4AF7-B5DE-C84D5254E707}">
  <sheetPr/>
  <sheetViews>
    <sheetView zoomScale="117" workbookViewId="0" zoomToFit="1"/>
  </sheetViews>
  <pageMargins left="0.511811024" right="0.511811024" top="0.78740157499999996" bottom="0.78740157499999996" header="0.31496062000000002" footer="0.31496062000000002"/>
  <pageSetup paperSize="9"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2900B07-343B-47D3-86E6-9F409BABD844}">
  <sheetPr/>
  <sheetViews>
    <sheetView zoomScale="117" workbookViewId="0" zoomToFit="1"/>
  </sheetViews>
  <pageMargins left="0.511811024" right="0.511811024" top="0.78740157499999996" bottom="0.78740157499999996" header="0.31496062000000002" footer="0.31496062000000002"/>
  <pageSetup paperSize="9" orientation="landscape"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C6BF7A8-70CE-410E-87D0-F434C286A9E7}">
  <sheetPr/>
  <sheetViews>
    <sheetView zoomScale="117" workbookViewId="0" zoomToFit="1"/>
  </sheetViews>
  <pageMargins left="0.511811024" right="0.511811024" top="0.78740157499999996" bottom="0.78740157499999996" header="0.31496062000000002" footer="0.31496062000000002"/>
  <pageSetup paperSize="9" orientation="landscape"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DE39BC6-102F-4764-A532-408BDB1D0B3B}">
  <sheetPr/>
  <sheetViews>
    <sheetView zoomScale="117" workbookViewId="0" zoomToFit="1"/>
  </sheetViews>
  <pageMargins left="0.511811024" right="0.511811024" top="0.78740157499999996" bottom="0.78740157499999996" header="0.31496062000000002" footer="0.31496062000000002"/>
  <pageSetup paperSize="9" orientation="landscape" r:id="rId1"/>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E5DA1160-94B2-46D5-89BC-E5FFEBF58647}">
  <sheetPr/>
  <sheetViews>
    <sheetView zoomScale="117" workbookViewId="0" zoomToFit="1"/>
  </sheetViews>
  <pageMargins left="0.511811024" right="0.511811024" top="0.78740157499999996" bottom="0.78740157499999996" header="0.31496062000000002" footer="0.31496062000000002"/>
  <pageSetup paperSize="9" orientation="landscape" r:id="rId1"/>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CF0B770-97D0-47F8-8BA9-C639501D6526}">
  <sheetPr/>
  <sheetViews>
    <sheetView zoomScale="117" workbookViewId="0" zoomToFit="1"/>
  </sheetViews>
  <pageMargins left="0.511811024" right="0.511811024" top="0.78740157499999996" bottom="0.78740157499999996" header="0.31496062000000002" footer="0.31496062000000002"/>
  <pageSetup paperSize="9" orientation="landscape" r:id="rId1"/>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4DC7E9E-0B60-4AAF-9238-C424B94D8B33}">
  <sheetPr/>
  <sheetViews>
    <sheetView zoomScale="117" workbookViewId="0" zoomToFit="1"/>
  </sheetViews>
  <pageMargins left="0.511811024" right="0.511811024" top="0.78740157499999996" bottom="0.78740157499999996" header="0.31496062000000002" footer="0.31496062000000002"/>
  <pageSetup paperSize="9" orientation="landscape" r:id="rId1"/>
  <drawing r:id="rId2"/>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963A057-BE69-46ED-9276-A54C8E30B5A5}">
  <sheetPr/>
  <sheetViews>
    <sheetView zoomScale="117" workbookViewId="0" zoomToFit="1"/>
  </sheetViews>
  <pageMargins left="0.511811024" right="0.511811024" top="0.78740157499999996" bottom="0.78740157499999996" header="0.31496062000000002" footer="0.31496062000000002"/>
  <pageSetup paperSize="9" orientation="landscape" r:id="rId1"/>
  <drawing r:id="rId2"/>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37C9E59-827A-426D-B9AA-A043918A382F}">
  <sheetPr/>
  <sheetViews>
    <sheetView zoomScale="117" workbookViewId="0" zoomToFit="1"/>
  </sheetViews>
  <pageMargins left="0.511811024" right="0.511811024" top="0.78740157499999996" bottom="0.78740157499999996" header="0.31496062000000002" footer="0.31496062000000002"/>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0.xml"/><Relationship Id="rId1" Type="http://schemas.microsoft.com/office/2014/relationships/chartEx" Target="../charts/chartEx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microsoft.com/office/2014/relationships/chartEx" Target="../charts/chartEx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microsoft.com/office/2014/relationships/chartEx" Target="../charts/chartEx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9647115" cy="6008077"/>
    <xdr:graphicFrame macro="">
      <xdr:nvGraphicFramePr>
        <xdr:cNvPr id="2" name="Gráfico 1">
          <a:extLst>
            <a:ext uri="{FF2B5EF4-FFF2-40B4-BE49-F238E27FC236}">
              <a16:creationId xmlns:a16="http://schemas.microsoft.com/office/drawing/2014/main" id="{895AED90-F2D2-428B-93BF-988BA1B2B2F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9647115" cy="6008077"/>
    <xdr:graphicFrame macro="">
      <xdr:nvGraphicFramePr>
        <xdr:cNvPr id="2" name="Gráfico 1">
          <a:extLst>
            <a:ext uri="{FF2B5EF4-FFF2-40B4-BE49-F238E27FC236}">
              <a16:creationId xmlns:a16="http://schemas.microsoft.com/office/drawing/2014/main" id="{E8C2A00C-182D-7A59-5B68-D134DE623CD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647115" cy="6008077"/>
    <xdr:graphicFrame macro="">
      <xdr:nvGraphicFramePr>
        <xdr:cNvPr id="2" name="Gráfico 1">
          <a:extLst>
            <a:ext uri="{FF2B5EF4-FFF2-40B4-BE49-F238E27FC236}">
              <a16:creationId xmlns:a16="http://schemas.microsoft.com/office/drawing/2014/main" id="{1E490C7D-085A-F67A-D223-C11803EB1F0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647115" cy="6008077"/>
    <mc:AlternateContent xmlns:mc="http://schemas.openxmlformats.org/markup-compatibility/2006">
      <mc:Choice xmlns:cx4="http://schemas.microsoft.com/office/drawing/2016/5/10/chartex" Requires="cx4">
        <xdr:graphicFrame macro="">
          <xdr:nvGraphicFramePr>
            <xdr:cNvPr id="2" name="Gráfico 1">
              <a:extLst>
                <a:ext uri="{FF2B5EF4-FFF2-40B4-BE49-F238E27FC236}">
                  <a16:creationId xmlns:a16="http://schemas.microsoft.com/office/drawing/2014/main" id="{68469C07-2DA3-A216-51CE-00F83AD7F47D}"/>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graphicFrame macro="">
          <xdr:nvGraphicFramePr>
            <xdr:cNvPr id="0" nam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mc:Fallback>
    </mc:AlternateContent>
    <xdr:clientData/>
  </xdr:absoluteAnchor>
</xdr:wsDr>
</file>

<file path=xl/drawings/drawing13.xml><?xml version="1.0" encoding="utf-8"?>
<c:userShapes xmlns:c="http://schemas.openxmlformats.org/drawingml/2006/chart">
  <cdr:relSizeAnchor xmlns:cdr="http://schemas.openxmlformats.org/drawingml/2006/chartDrawing">
    <cdr:from>
      <cdr:x>0</cdr:x>
      <cdr:y>0</cdr:y>
    </cdr:from>
    <cdr:to>
      <cdr:x>1</cdr:x>
      <cdr:y>1</cdr:y>
    </cdr:to>
    <cdr:sp macro="" textlink="">
      <cdr:nvSpPr>
        <cdr:cNvPr id="2" name="Retângulo 1">
          <a:extLst xmlns:a="http://schemas.openxmlformats.org/drawingml/2006/main">
            <a:ext uri="{FF2B5EF4-FFF2-40B4-BE49-F238E27FC236}">
              <a16:creationId xmlns:a16="http://schemas.microsoft.com/office/drawing/2014/main" id="{321A178F-848B-B936-A978-581F4AF961FF}"/>
            </a:ext>
          </a:extLst>
        </cdr:cNvPr>
        <cdr:cNvSpPr>
          <a:spLocks xmlns:a="http://schemas.openxmlformats.org/drawingml/2006/main" noTextEdit="1"/>
        </cdr:cNvSpPr>
      </cdr:nvSpPr>
      <cdr:spPr>
        <a:xfrm xmlns:a="http://schemas.openxmlformats.org/drawingml/2006/main">
          <a:off x="0" y="0"/>
          <a:ext cx="9647115" cy="6008077"/>
        </a:xfrm>
        <a:prstGeom xmlns:a="http://schemas.openxmlformats.org/drawingml/2006/main" prst="rect">
          <a:avLst/>
        </a:prstGeom>
        <a:solidFill xmlns:a="http://schemas.openxmlformats.org/drawingml/2006/main">
          <a:prstClr val="white"/>
        </a:solidFill>
        <a:ln xmlns:a="http://schemas.openxmlformats.org/drawingml/2006/main" w="1">
          <a:solidFill>
            <a:prstClr val="green"/>
          </a:solidFill>
        </a:ln>
      </cdr:spPr>
      <cdr:txBody>
        <a:bodyPr xmlns:a="http://schemas.openxmlformats.org/drawingml/2006/main" vertOverflow="clip" horzOverflow="clip"/>
        <a:lstStyle xmlns:a="http://schemas.openxmlformats.org/drawingml/2006/main"/>
        <a:p xmlns:a="http://schemas.openxmlformats.org/drawingml/2006/main">
          <a:r>
            <a:rPr lang="pt-BR" sz="1100"/>
            <a:t>Este gráfico não está disponível na sua versão de Excel.
Editar esta forma ou salvar esta pasta de trabalho em um formato de arquivo diferente quebrará o gráfico permanentemente.</a:t>
          </a:r>
        </a:p>
      </cdr:txBody>
    </cdr:sp>
  </cdr:relSizeAnchor>
</c:userShapes>
</file>

<file path=xl/drawings/drawing14.xml><?xml version="1.0" encoding="utf-8"?>
<xdr:wsDr xmlns:xdr="http://schemas.openxmlformats.org/drawingml/2006/spreadsheetDrawing" xmlns:a="http://schemas.openxmlformats.org/drawingml/2006/main">
  <xdr:absoluteAnchor>
    <xdr:pos x="0" y="0"/>
    <xdr:ext cx="9647115" cy="6008077"/>
    <xdr:graphicFrame macro="">
      <xdr:nvGraphicFramePr>
        <xdr:cNvPr id="2" name="Gráfico 1">
          <a:extLst>
            <a:ext uri="{FF2B5EF4-FFF2-40B4-BE49-F238E27FC236}">
              <a16:creationId xmlns:a16="http://schemas.microsoft.com/office/drawing/2014/main" id="{D7414CD7-6421-0909-2AC3-B8F45ECD648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647115" cy="6008077"/>
    <xdr:graphicFrame macro="">
      <xdr:nvGraphicFramePr>
        <xdr:cNvPr id="2" name="Gráfico 1">
          <a:extLst>
            <a:ext uri="{FF2B5EF4-FFF2-40B4-BE49-F238E27FC236}">
              <a16:creationId xmlns:a16="http://schemas.microsoft.com/office/drawing/2014/main" id="{D5179CE7-7394-466C-A88F-DBA53B39727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647115" cy="6008077"/>
    <xdr:graphicFrame macro="">
      <xdr:nvGraphicFramePr>
        <xdr:cNvPr id="2" name="Gráfico 1">
          <a:extLst>
            <a:ext uri="{FF2B5EF4-FFF2-40B4-BE49-F238E27FC236}">
              <a16:creationId xmlns:a16="http://schemas.microsoft.com/office/drawing/2014/main" id="{82092337-0DDF-468A-9CE1-CC9B4490A39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647115" cy="6008077"/>
    <mc:AlternateContent xmlns:mc="http://schemas.openxmlformats.org/markup-compatibility/2006">
      <mc:Choice xmlns:cx4="http://schemas.microsoft.com/office/drawing/2016/5/10/chartex" Requires="cx4">
        <xdr:graphicFrame macro="">
          <xdr:nvGraphicFramePr>
            <xdr:cNvPr id="2" name="Gráfico 1">
              <a:extLst>
                <a:ext uri="{FF2B5EF4-FFF2-40B4-BE49-F238E27FC236}">
                  <a16:creationId xmlns:a16="http://schemas.microsoft.com/office/drawing/2014/main" id="{96F86963-F67B-4380-8094-0B435B20A9C3}"/>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graphicFrame macro="">
          <xdr:nvGraphicFramePr>
            <xdr:cNvPr id="0" nam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mc:Fallback>
    </mc:AlternateContent>
    <xdr:clientData/>
  </xdr:absoluteAnchor>
</xdr:wsDr>
</file>

<file path=xl/drawings/drawing5.xml><?xml version="1.0" encoding="utf-8"?>
<c:userShapes xmlns:c="http://schemas.openxmlformats.org/drawingml/2006/chart">
  <cdr:relSizeAnchor xmlns:cdr="http://schemas.openxmlformats.org/drawingml/2006/chartDrawing">
    <cdr:from>
      <cdr:x>0</cdr:x>
      <cdr:y>0</cdr:y>
    </cdr:from>
    <cdr:to>
      <cdr:x>1</cdr:x>
      <cdr:y>1</cdr:y>
    </cdr:to>
    <cdr:sp macro="" textlink="">
      <cdr:nvSpPr>
        <cdr:cNvPr id="2" name="Retângulo 1">
          <a:extLst xmlns:a="http://schemas.openxmlformats.org/drawingml/2006/main">
            <a:ext uri="{FF2B5EF4-FFF2-40B4-BE49-F238E27FC236}">
              <a16:creationId xmlns:a16="http://schemas.microsoft.com/office/drawing/2014/main" id="{7FF2945D-3F01-91B6-1B64-F6AA907024B9}"/>
            </a:ext>
          </a:extLst>
        </cdr:cNvPr>
        <cdr:cNvSpPr>
          <a:spLocks xmlns:a="http://schemas.openxmlformats.org/drawingml/2006/main" noTextEdit="1"/>
        </cdr:cNvSpPr>
      </cdr:nvSpPr>
      <cdr:spPr>
        <a:xfrm xmlns:a="http://schemas.openxmlformats.org/drawingml/2006/main">
          <a:off x="0" y="0"/>
          <a:ext cx="9647115" cy="6008077"/>
        </a:xfrm>
        <a:prstGeom xmlns:a="http://schemas.openxmlformats.org/drawingml/2006/main" prst="rect">
          <a:avLst/>
        </a:prstGeom>
        <a:solidFill xmlns:a="http://schemas.openxmlformats.org/drawingml/2006/main">
          <a:prstClr val="white"/>
        </a:solidFill>
        <a:ln xmlns:a="http://schemas.openxmlformats.org/drawingml/2006/main" w="1">
          <a:solidFill>
            <a:prstClr val="green"/>
          </a:solidFill>
        </a:ln>
      </cdr:spPr>
      <cdr:txBody>
        <a:bodyPr xmlns:a="http://schemas.openxmlformats.org/drawingml/2006/main" vertOverflow="clip" horzOverflow="clip"/>
        <a:lstStyle xmlns:a="http://schemas.openxmlformats.org/drawingml/2006/main"/>
        <a:p xmlns:a="http://schemas.openxmlformats.org/drawingml/2006/main">
          <a:r>
            <a:rPr lang="pt-BR" sz="1100"/>
            <a:t>Este gráfico não está disponível na sua versão de Excel.
Editar esta forma ou salvar esta pasta de trabalho em um formato de arquivo diferente quebrará o gráfico permanentemente.</a:t>
          </a: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647115" cy="6008077"/>
    <mc:AlternateContent xmlns:mc="http://schemas.openxmlformats.org/markup-compatibility/2006">
      <mc:Choice xmlns:cx4="http://schemas.microsoft.com/office/drawing/2016/5/10/chartex" Requires="cx4">
        <xdr:graphicFrame macro="">
          <xdr:nvGraphicFramePr>
            <xdr:cNvPr id="2" name="Gráfico 1">
              <a:extLst>
                <a:ext uri="{FF2B5EF4-FFF2-40B4-BE49-F238E27FC236}">
                  <a16:creationId xmlns:a16="http://schemas.microsoft.com/office/drawing/2014/main" id="{69F1986C-0B50-42E2-9D4A-63364C635538}"/>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graphicFrame macro="">
          <xdr:nvGraphicFramePr>
            <xdr:cNvPr id="0" nam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mc:Fallback>
    </mc:AlternateContent>
    <xdr:clientData/>
  </xdr:absoluteAnchor>
</xdr:wsDr>
</file>

<file path=xl/drawings/drawing7.xml><?xml version="1.0" encoding="utf-8"?>
<c:userShapes xmlns:c="http://schemas.openxmlformats.org/drawingml/2006/chart">
  <cdr:relSizeAnchor xmlns:cdr="http://schemas.openxmlformats.org/drawingml/2006/chartDrawing">
    <cdr:from>
      <cdr:x>0</cdr:x>
      <cdr:y>0</cdr:y>
    </cdr:from>
    <cdr:to>
      <cdr:x>1</cdr:x>
      <cdr:y>1</cdr:y>
    </cdr:to>
    <cdr:sp macro="" textlink="">
      <cdr:nvSpPr>
        <cdr:cNvPr id="2" name="Retângulo 1">
          <a:extLst xmlns:a="http://schemas.openxmlformats.org/drawingml/2006/main">
            <a:ext uri="{FF2B5EF4-FFF2-40B4-BE49-F238E27FC236}">
              <a16:creationId xmlns:a16="http://schemas.microsoft.com/office/drawing/2014/main" id="{9F780924-589C-5DD5-D2AE-42EF103E7CDF}"/>
            </a:ext>
          </a:extLst>
        </cdr:cNvPr>
        <cdr:cNvSpPr>
          <a:spLocks xmlns:a="http://schemas.openxmlformats.org/drawingml/2006/main" noTextEdit="1"/>
        </cdr:cNvSpPr>
      </cdr:nvSpPr>
      <cdr:spPr>
        <a:xfrm xmlns:a="http://schemas.openxmlformats.org/drawingml/2006/main">
          <a:off x="0" y="0"/>
          <a:ext cx="9647115" cy="6008077"/>
        </a:xfrm>
        <a:prstGeom xmlns:a="http://schemas.openxmlformats.org/drawingml/2006/main" prst="rect">
          <a:avLst/>
        </a:prstGeom>
        <a:solidFill xmlns:a="http://schemas.openxmlformats.org/drawingml/2006/main">
          <a:prstClr val="white"/>
        </a:solidFill>
        <a:ln xmlns:a="http://schemas.openxmlformats.org/drawingml/2006/main" w="1">
          <a:solidFill>
            <a:prstClr val="green"/>
          </a:solidFill>
        </a:ln>
      </cdr:spPr>
      <cdr:txBody>
        <a:bodyPr xmlns:a="http://schemas.openxmlformats.org/drawingml/2006/main" vertOverflow="clip" horzOverflow="clip"/>
        <a:lstStyle xmlns:a="http://schemas.openxmlformats.org/drawingml/2006/main"/>
        <a:p xmlns:a="http://schemas.openxmlformats.org/drawingml/2006/main">
          <a:r>
            <a:rPr lang="pt-BR" sz="1100"/>
            <a:t>Este gráfico não está disponível na sua versão de Excel.
Editar esta forma ou salvar esta pasta de trabalho em um formato de arquivo diferente quebrará o gráfico permanentemente.</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647115" cy="6008077"/>
    <xdr:graphicFrame macro="">
      <xdr:nvGraphicFramePr>
        <xdr:cNvPr id="2" name="Gráfico 1">
          <a:extLst>
            <a:ext uri="{FF2B5EF4-FFF2-40B4-BE49-F238E27FC236}">
              <a16:creationId xmlns:a16="http://schemas.microsoft.com/office/drawing/2014/main" id="{9BBBECA7-D342-49B8-AD6D-BF50A8046ED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647115" cy="6008077"/>
    <xdr:graphicFrame macro="">
      <xdr:nvGraphicFramePr>
        <xdr:cNvPr id="2" name="Gráfico 1">
          <a:extLst>
            <a:ext uri="{FF2B5EF4-FFF2-40B4-BE49-F238E27FC236}">
              <a16:creationId xmlns:a16="http://schemas.microsoft.com/office/drawing/2014/main" id="{805FAA2C-5085-80AE-4BC5-52846DE013F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tegovbr-my.sharepoint.com/personal/alexandre_fernandes_previdencia_gov_br/Documents/CGEDA2/Publica&#231;&#245;es%20CGMBI/BEMBI/BEMBI%202311/Parte%2001%20-%20Concess&#227;o%20Mensal.xlsx" TargetMode="External"/><Relationship Id="rId1" Type="http://schemas.openxmlformats.org/officeDocument/2006/relationships/externalLinkPath" Target="Parte%2001%20-%20Concess&#227;o%20Mensal.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https://mtegovbr-my.sharepoint.com/personal/alexandre_fernandes_previdencia_gov_br/Documents/CGEDA2/Publica&#231;&#245;es%20CGMBI/BEMBI/BEMBI%202311/Parte%2010%20-%20Emiss&#227;o%20Clientela.xlsx" TargetMode="External"/><Relationship Id="rId1" Type="http://schemas.openxmlformats.org/officeDocument/2006/relationships/externalLinkPath" Target="Parte%2010%20-%20Emiss&#227;o%20Clientela.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https://mtegovbr-my.sharepoint.com/personal/alexandre_fernandes_previdencia_gov_br/Documents/CGEDA2/Publica&#231;&#245;es%20CGMBI/BEMBI/BEMBI%202311/Parte%2011%20-%20Emiss&#227;o%20Faixa%20Renda.xlsx" TargetMode="External"/><Relationship Id="rId1" Type="http://schemas.openxmlformats.org/officeDocument/2006/relationships/externalLinkPath" Target="Parte%2011%20-%20Emiss&#227;o%20Faixa%20Rend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tegovbr-my.sharepoint.com/personal/alexandre_fernandes_previdencia_gov_br/Documents/CGEDA2/Publica&#231;&#245;es%20CGMBI/BEMBI/BEMBI%202311/Parte%2002%20-%20Sexo.xlsx" TargetMode="External"/><Relationship Id="rId1" Type="http://schemas.openxmlformats.org/officeDocument/2006/relationships/externalLinkPath" Target="Parte%2002%20-%20Sexo.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mtegovbr-my.sharepoint.com/personal/alexandre_fernandes_previdencia_gov_br/Documents/CGEDA2/Publica&#231;&#245;es%20CGMBI/BEMBI/BEMBI%202311/Parte%2003%20-%20Clentela.xlsx" TargetMode="External"/><Relationship Id="rId1" Type="http://schemas.openxmlformats.org/officeDocument/2006/relationships/externalLinkPath" Target="Parte%2003%20-%20Clentela.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mtegovbr-my.sharepoint.com/personal/alexandre_fernandes_previdencia_gov_br/Documents/CGEDA2/Publica&#231;&#245;es%20CGMBI/BEMBI/BEMBI%202311/Parte%2004%20-%20Faixa%20Et&#225;ria.xlsx" TargetMode="External"/><Relationship Id="rId1" Type="http://schemas.openxmlformats.org/officeDocument/2006/relationships/externalLinkPath" Target="Parte%2004%20-%20Faixa%20Et&#225;ria.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mtegovbr-my.sharepoint.com/personal/alexandre_fernandes_previdencia_gov_br/Documents/CGEDA2/Publica&#231;&#245;es%20CGMBI/BEMBI/BEMBI%202311/Parte%2005%20-%20Unidade%20da%20Federa&#231;&#227;o.xlsx" TargetMode="External"/><Relationship Id="rId1" Type="http://schemas.openxmlformats.org/officeDocument/2006/relationships/externalLinkPath" Target="Parte%2005%20-%20Unidade%20da%20Federa&#231;&#227;o.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mtegovbr-my.sharepoint.com/personal/alexandre_fernandes_previdencia_gov_br/Documents/CGEDA2/Publica&#231;&#245;es%20CGMBI/BEMBI/BEMBI%202311/Parte%2006%20-%20Forma%20de%20Concess&#227;o.xlsx" TargetMode="External"/><Relationship Id="rId1" Type="http://schemas.openxmlformats.org/officeDocument/2006/relationships/externalLinkPath" Target="Parte%2006%20-%20Forma%20de%20Concess&#227;o.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mtegovbr-my.sharepoint.com/personal/alexandre_fernandes_previdencia_gov_br/Documents/CGEDA2/Publica&#231;&#245;es%20CGMBI/BEMBI/BEMBI%202311/Parte%2007%20-%20Emiss&#227;o%20Mensal.xlsx" TargetMode="External"/><Relationship Id="rId1" Type="http://schemas.openxmlformats.org/officeDocument/2006/relationships/externalLinkPath" Target="Parte%2007%20-%20Emiss&#227;o%20Mensal.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mtegovbr-my.sharepoint.com/personal/alexandre_fernandes_previdencia_gov_br/Documents/CGEDA2/Publica&#231;&#245;es%20CGMBI/BEMBI/BEMBI%202311/Parte%2008%20-%20Emiss&#227;o%20UF.xlsx" TargetMode="External"/><Relationship Id="rId1" Type="http://schemas.openxmlformats.org/officeDocument/2006/relationships/externalLinkPath" Target="Parte%2008%20-%20Emiss&#227;o%20UF.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https://mtegovbr-my.sharepoint.com/personal/alexandre_fernandes_previdencia_gov_br/Documents/CGEDA2/Publica&#231;&#245;es%20CGMBI/BEMBI/BEMBI%202311/Parte%2009%20-%20Emiss&#227;o%20Sexo.xlsx" TargetMode="External"/><Relationship Id="rId1" Type="http://schemas.openxmlformats.org/officeDocument/2006/relationships/externalLinkPath" Target="Parte%2009%20-%20Emiss&#227;o%20Sex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rreção fev21"/>
      <sheetName val="Correção jan22"/>
      <sheetName val="SM"/>
      <sheetName val="Série Histórica"/>
      <sheetName val="Qtde Conc"/>
      <sheetName val="RMI"/>
      <sheetName val="Vlr Méd Conc"/>
    </sheetNames>
    <sheetDataSet>
      <sheetData sheetId="0"/>
      <sheetData sheetId="1"/>
      <sheetData sheetId="2"/>
      <sheetData sheetId="3"/>
      <sheetData sheetId="4">
        <row r="151">
          <cell r="A151">
            <v>44531</v>
          </cell>
          <cell r="C151">
            <v>154777</v>
          </cell>
          <cell r="D151">
            <v>141261</v>
          </cell>
          <cell r="E151">
            <v>129483</v>
          </cell>
          <cell r="F151">
            <v>1370</v>
          </cell>
          <cell r="G151">
            <v>8780</v>
          </cell>
          <cell r="H151">
            <v>1628</v>
          </cell>
          <cell r="I151">
            <v>13516</v>
          </cell>
          <cell r="J151">
            <v>11070</v>
          </cell>
          <cell r="K151">
            <v>2121</v>
          </cell>
          <cell r="L151">
            <v>10</v>
          </cell>
          <cell r="M151">
            <v>315</v>
          </cell>
        </row>
        <row r="152">
          <cell r="A152">
            <v>44562</v>
          </cell>
          <cell r="C152">
            <v>186112</v>
          </cell>
          <cell r="D152">
            <v>173253</v>
          </cell>
          <cell r="E152">
            <v>130711</v>
          </cell>
          <cell r="F152">
            <v>1270</v>
          </cell>
          <cell r="G152">
            <v>40012</v>
          </cell>
          <cell r="H152">
            <v>1260</v>
          </cell>
          <cell r="I152">
            <v>12859</v>
          </cell>
          <cell r="J152">
            <v>9588</v>
          </cell>
          <cell r="K152">
            <v>1969</v>
          </cell>
          <cell r="L152">
            <v>8</v>
          </cell>
          <cell r="M152">
            <v>1294</v>
          </cell>
        </row>
        <row r="153">
          <cell r="A153">
            <v>44593</v>
          </cell>
          <cell r="C153">
            <v>168748</v>
          </cell>
          <cell r="D153">
            <v>155020</v>
          </cell>
          <cell r="E153">
            <v>139199</v>
          </cell>
          <cell r="F153">
            <v>1666</v>
          </cell>
          <cell r="G153">
            <v>12755</v>
          </cell>
          <cell r="H153">
            <v>1400</v>
          </cell>
          <cell r="I153">
            <v>13728</v>
          </cell>
          <cell r="J153">
            <v>11414</v>
          </cell>
          <cell r="K153">
            <v>1889</v>
          </cell>
          <cell r="L153">
            <v>5</v>
          </cell>
          <cell r="M153">
            <v>420</v>
          </cell>
        </row>
        <row r="154">
          <cell r="A154">
            <v>44621</v>
          </cell>
          <cell r="C154">
            <v>198259</v>
          </cell>
          <cell r="D154">
            <v>181461</v>
          </cell>
          <cell r="E154">
            <v>163119</v>
          </cell>
          <cell r="F154">
            <v>1853</v>
          </cell>
          <cell r="G154">
            <v>14907</v>
          </cell>
          <cell r="H154">
            <v>1582</v>
          </cell>
          <cell r="I154">
            <v>16798</v>
          </cell>
          <cell r="J154">
            <v>13608</v>
          </cell>
          <cell r="K154">
            <v>2675</v>
          </cell>
          <cell r="L154">
            <v>9</v>
          </cell>
          <cell r="M154">
            <v>506</v>
          </cell>
        </row>
        <row r="155">
          <cell r="A155">
            <v>44652</v>
          </cell>
          <cell r="C155">
            <v>106822</v>
          </cell>
          <cell r="D155">
            <v>97675</v>
          </cell>
          <cell r="E155">
            <v>84582</v>
          </cell>
          <cell r="F155">
            <v>1339</v>
          </cell>
          <cell r="G155">
            <v>10732</v>
          </cell>
          <cell r="H155">
            <v>1022</v>
          </cell>
          <cell r="I155">
            <v>9147</v>
          </cell>
          <cell r="J155">
            <v>6618</v>
          </cell>
          <cell r="K155">
            <v>2152</v>
          </cell>
          <cell r="L155">
            <v>9</v>
          </cell>
          <cell r="M155">
            <v>368</v>
          </cell>
        </row>
        <row r="156">
          <cell r="A156">
            <v>44682</v>
          </cell>
          <cell r="C156">
            <v>158345</v>
          </cell>
          <cell r="D156">
            <v>144368</v>
          </cell>
          <cell r="E156">
            <v>129884</v>
          </cell>
          <cell r="F156">
            <v>1495</v>
          </cell>
          <cell r="G156">
            <v>11621</v>
          </cell>
          <cell r="H156">
            <v>1368</v>
          </cell>
          <cell r="I156">
            <v>13977</v>
          </cell>
          <cell r="J156">
            <v>10964</v>
          </cell>
          <cell r="K156">
            <v>2573</v>
          </cell>
          <cell r="L156">
            <v>8</v>
          </cell>
          <cell r="M156">
            <v>432</v>
          </cell>
        </row>
        <row r="157">
          <cell r="A157">
            <v>44713</v>
          </cell>
          <cell r="C157">
            <v>192828</v>
          </cell>
          <cell r="D157">
            <v>175638</v>
          </cell>
          <cell r="E157">
            <v>162716</v>
          </cell>
          <cell r="F157">
            <v>1458</v>
          </cell>
          <cell r="G157">
            <v>10224</v>
          </cell>
          <cell r="H157">
            <v>1240</v>
          </cell>
          <cell r="I157">
            <v>17190</v>
          </cell>
          <cell r="J157">
            <v>14313</v>
          </cell>
          <cell r="K157">
            <v>2433</v>
          </cell>
          <cell r="L157">
            <v>9</v>
          </cell>
          <cell r="M157">
            <v>435</v>
          </cell>
        </row>
        <row r="158">
          <cell r="A158">
            <v>44743</v>
          </cell>
          <cell r="C158">
            <v>181807</v>
          </cell>
          <cell r="D158">
            <v>165683</v>
          </cell>
          <cell r="E158">
            <v>151899</v>
          </cell>
          <cell r="F158">
            <v>1437</v>
          </cell>
          <cell r="G158">
            <v>10931</v>
          </cell>
          <cell r="H158">
            <v>1416</v>
          </cell>
          <cell r="I158">
            <v>16124</v>
          </cell>
          <cell r="J158">
            <v>13296</v>
          </cell>
          <cell r="K158">
            <v>2391</v>
          </cell>
          <cell r="L158">
            <v>12</v>
          </cell>
          <cell r="M158">
            <v>425</v>
          </cell>
        </row>
        <row r="159">
          <cell r="A159">
            <v>44774</v>
          </cell>
          <cell r="C159">
            <v>245734</v>
          </cell>
          <cell r="D159">
            <v>225921</v>
          </cell>
          <cell r="E159">
            <v>206308</v>
          </cell>
          <cell r="F159">
            <v>2379</v>
          </cell>
          <cell r="G159">
            <v>15448</v>
          </cell>
          <cell r="H159">
            <v>1786</v>
          </cell>
          <cell r="I159">
            <v>19813</v>
          </cell>
          <cell r="J159">
            <v>16370</v>
          </cell>
          <cell r="K159">
            <v>2841</v>
          </cell>
          <cell r="L159">
            <v>6</v>
          </cell>
          <cell r="M159">
            <v>596</v>
          </cell>
        </row>
        <row r="160">
          <cell r="A160">
            <v>44805</v>
          </cell>
          <cell r="C160">
            <v>217807</v>
          </cell>
          <cell r="D160">
            <v>199925</v>
          </cell>
          <cell r="E160">
            <v>183904</v>
          </cell>
          <cell r="F160">
            <v>1826</v>
          </cell>
          <cell r="G160">
            <v>12678</v>
          </cell>
          <cell r="H160">
            <v>1517</v>
          </cell>
          <cell r="I160">
            <v>17882</v>
          </cell>
          <cell r="J160">
            <v>14478</v>
          </cell>
          <cell r="K160">
            <v>2877</v>
          </cell>
          <cell r="L160">
            <v>11</v>
          </cell>
          <cell r="M160">
            <v>516</v>
          </cell>
        </row>
        <row r="161">
          <cell r="A161">
            <v>44835</v>
          </cell>
          <cell r="C161">
            <v>225747</v>
          </cell>
          <cell r="D161">
            <v>208937</v>
          </cell>
          <cell r="E161">
            <v>196448</v>
          </cell>
          <cell r="F161">
            <v>1503</v>
          </cell>
          <cell r="G161">
            <v>9726</v>
          </cell>
          <cell r="H161">
            <v>1260</v>
          </cell>
          <cell r="I161">
            <v>16810</v>
          </cell>
          <cell r="J161">
            <v>13866</v>
          </cell>
          <cell r="K161">
            <v>2533</v>
          </cell>
          <cell r="L161">
            <v>7</v>
          </cell>
          <cell r="M161">
            <v>404</v>
          </cell>
        </row>
        <row r="162">
          <cell r="A162">
            <v>44866</v>
          </cell>
          <cell r="C162">
            <v>193605</v>
          </cell>
          <cell r="D162">
            <v>178134</v>
          </cell>
          <cell r="E162">
            <v>165020</v>
          </cell>
          <cell r="F162">
            <v>1647</v>
          </cell>
          <cell r="G162">
            <v>10226</v>
          </cell>
          <cell r="H162">
            <v>1241</v>
          </cell>
          <cell r="I162">
            <v>15471</v>
          </cell>
          <cell r="J162">
            <v>13002</v>
          </cell>
          <cell r="K162">
            <v>2129</v>
          </cell>
          <cell r="L162">
            <v>5</v>
          </cell>
          <cell r="M162">
            <v>335</v>
          </cell>
        </row>
        <row r="163">
          <cell r="A163">
            <v>44896</v>
          </cell>
          <cell r="C163">
            <v>180857</v>
          </cell>
          <cell r="D163">
            <v>167174</v>
          </cell>
          <cell r="E163">
            <v>153041</v>
          </cell>
          <cell r="F163">
            <v>1623</v>
          </cell>
          <cell r="G163">
            <v>11299</v>
          </cell>
          <cell r="H163">
            <v>1211</v>
          </cell>
          <cell r="I163">
            <v>13683</v>
          </cell>
          <cell r="J163">
            <v>10896</v>
          </cell>
          <cell r="K163">
            <v>2382</v>
          </cell>
          <cell r="L163">
            <v>10</v>
          </cell>
          <cell r="M163">
            <v>395</v>
          </cell>
        </row>
        <row r="164">
          <cell r="A164">
            <v>44927</v>
          </cell>
          <cell r="C164">
            <v>189816</v>
          </cell>
          <cell r="D164">
            <v>175170</v>
          </cell>
          <cell r="E164">
            <v>161532</v>
          </cell>
          <cell r="F164">
            <v>1462</v>
          </cell>
          <cell r="G164">
            <v>11230</v>
          </cell>
          <cell r="H164">
            <v>946</v>
          </cell>
          <cell r="I164">
            <v>14646</v>
          </cell>
          <cell r="J164">
            <v>12214</v>
          </cell>
          <cell r="K164">
            <v>2044</v>
          </cell>
          <cell r="L164">
            <v>4</v>
          </cell>
          <cell r="M164">
            <v>384</v>
          </cell>
        </row>
        <row r="165">
          <cell r="A165">
            <v>44958</v>
          </cell>
          <cell r="C165">
            <v>178920</v>
          </cell>
          <cell r="D165">
            <v>165314</v>
          </cell>
          <cell r="E165">
            <v>150700</v>
          </cell>
          <cell r="F165">
            <v>1491</v>
          </cell>
          <cell r="G165">
            <v>12085</v>
          </cell>
          <cell r="H165">
            <v>1038</v>
          </cell>
          <cell r="I165">
            <v>13606</v>
          </cell>
          <cell r="J165">
            <v>10995</v>
          </cell>
          <cell r="K165">
            <v>2189</v>
          </cell>
          <cell r="L165">
            <v>8</v>
          </cell>
          <cell r="M165">
            <v>414</v>
          </cell>
        </row>
        <row r="166">
          <cell r="A166">
            <v>44986</v>
          </cell>
          <cell r="C166">
            <v>245509</v>
          </cell>
          <cell r="D166">
            <v>225829</v>
          </cell>
          <cell r="E166">
            <v>206613</v>
          </cell>
          <cell r="F166">
            <v>2333</v>
          </cell>
          <cell r="G166">
            <v>15557</v>
          </cell>
          <cell r="H166">
            <v>1326</v>
          </cell>
          <cell r="I166">
            <v>19680</v>
          </cell>
          <cell r="J166">
            <v>16046</v>
          </cell>
          <cell r="K166">
            <v>3005</v>
          </cell>
          <cell r="L166">
            <v>12</v>
          </cell>
          <cell r="M166">
            <v>617</v>
          </cell>
        </row>
        <row r="167">
          <cell r="A167">
            <v>45017</v>
          </cell>
          <cell r="C167">
            <v>187443</v>
          </cell>
          <cell r="D167">
            <v>171928</v>
          </cell>
          <cell r="E167">
            <v>156559</v>
          </cell>
          <cell r="F167">
            <v>1791</v>
          </cell>
          <cell r="G167">
            <v>12507</v>
          </cell>
          <cell r="H167">
            <v>1071</v>
          </cell>
          <cell r="I167">
            <v>15515</v>
          </cell>
          <cell r="J167">
            <v>12179</v>
          </cell>
          <cell r="K167">
            <v>2838</v>
          </cell>
          <cell r="L167">
            <v>15</v>
          </cell>
          <cell r="M167">
            <v>483</v>
          </cell>
        </row>
        <row r="168">
          <cell r="A168">
            <v>45047</v>
          </cell>
          <cell r="C168">
            <v>220405</v>
          </cell>
          <cell r="D168">
            <v>201897</v>
          </cell>
          <cell r="E168">
            <v>183519</v>
          </cell>
          <cell r="F168">
            <v>2191</v>
          </cell>
          <cell r="G168">
            <v>14707</v>
          </cell>
          <cell r="H168">
            <v>1480</v>
          </cell>
          <cell r="I168">
            <v>18508</v>
          </cell>
          <cell r="J168">
            <v>14597</v>
          </cell>
          <cell r="K168">
            <v>3304</v>
          </cell>
          <cell r="L168">
            <v>23</v>
          </cell>
          <cell r="M168">
            <v>584</v>
          </cell>
        </row>
        <row r="169">
          <cell r="A169">
            <v>45078</v>
          </cell>
          <cell r="C169">
            <v>200267</v>
          </cell>
          <cell r="D169">
            <v>184455</v>
          </cell>
          <cell r="E169">
            <v>169715</v>
          </cell>
          <cell r="F169">
            <v>1719</v>
          </cell>
          <cell r="G169">
            <v>11659</v>
          </cell>
          <cell r="H169">
            <v>1362</v>
          </cell>
          <cell r="I169">
            <v>15812</v>
          </cell>
          <cell r="J169">
            <v>13404</v>
          </cell>
          <cell r="K169">
            <v>2002</v>
          </cell>
          <cell r="L169">
            <v>12</v>
          </cell>
          <cell r="M169">
            <v>394</v>
          </cell>
        </row>
        <row r="170">
          <cell r="A170">
            <v>45108</v>
          </cell>
          <cell r="C170">
            <v>206853</v>
          </cell>
          <cell r="D170">
            <v>191112</v>
          </cell>
          <cell r="E170">
            <v>172941</v>
          </cell>
          <cell r="F170">
            <v>3020</v>
          </cell>
          <cell r="G170">
            <v>13882</v>
          </cell>
          <cell r="H170">
            <v>1269</v>
          </cell>
          <cell r="I170">
            <v>15741</v>
          </cell>
          <cell r="J170">
            <v>12765</v>
          </cell>
          <cell r="K170">
            <v>2565</v>
          </cell>
          <cell r="L170">
            <v>6</v>
          </cell>
          <cell r="M170">
            <v>405</v>
          </cell>
        </row>
        <row r="171">
          <cell r="A171">
            <v>45139</v>
          </cell>
          <cell r="C171">
            <v>300027</v>
          </cell>
          <cell r="D171">
            <v>279045</v>
          </cell>
          <cell r="E171">
            <v>257528</v>
          </cell>
          <cell r="F171">
            <v>2570</v>
          </cell>
          <cell r="G171">
            <v>17478</v>
          </cell>
          <cell r="H171">
            <v>1469</v>
          </cell>
          <cell r="I171">
            <v>20982</v>
          </cell>
          <cell r="J171">
            <v>16639</v>
          </cell>
          <cell r="K171">
            <v>3714</v>
          </cell>
          <cell r="L171">
            <v>12</v>
          </cell>
          <cell r="M171">
            <v>617</v>
          </cell>
        </row>
        <row r="172">
          <cell r="A172">
            <v>45170</v>
          </cell>
          <cell r="C172">
            <v>250078</v>
          </cell>
          <cell r="D172">
            <v>232557</v>
          </cell>
          <cell r="E172">
            <v>214706</v>
          </cell>
          <cell r="F172">
            <v>2536</v>
          </cell>
          <cell r="G172">
            <v>13909</v>
          </cell>
          <cell r="H172">
            <v>1406</v>
          </cell>
          <cell r="I172">
            <v>17521</v>
          </cell>
          <cell r="J172">
            <v>12890</v>
          </cell>
          <cell r="K172">
            <v>4018</v>
          </cell>
          <cell r="L172">
            <v>17</v>
          </cell>
          <cell r="M172">
            <v>596</v>
          </cell>
        </row>
        <row r="173">
          <cell r="A173">
            <v>45200</v>
          </cell>
          <cell r="C173">
            <v>262169</v>
          </cell>
          <cell r="D173">
            <v>245493</v>
          </cell>
          <cell r="E173">
            <v>229548</v>
          </cell>
          <cell r="F173">
            <v>2076</v>
          </cell>
          <cell r="G173">
            <v>12696</v>
          </cell>
          <cell r="H173">
            <v>1173</v>
          </cell>
          <cell r="I173">
            <v>16676</v>
          </cell>
          <cell r="J173">
            <v>13117</v>
          </cell>
          <cell r="K173">
            <v>3089</v>
          </cell>
          <cell r="L173">
            <v>11</v>
          </cell>
          <cell r="M173">
            <v>459</v>
          </cell>
        </row>
        <row r="174">
          <cell r="A174">
            <v>45231</v>
          </cell>
          <cell r="C174">
            <v>306871</v>
          </cell>
          <cell r="D174">
            <v>288419</v>
          </cell>
          <cell r="E174">
            <v>273112</v>
          </cell>
          <cell r="F174">
            <v>2227</v>
          </cell>
          <cell r="G174">
            <v>11889</v>
          </cell>
          <cell r="H174">
            <v>1191</v>
          </cell>
          <cell r="I174">
            <v>18452</v>
          </cell>
          <cell r="J174">
            <v>15364</v>
          </cell>
          <cell r="K174">
            <v>2650</v>
          </cell>
          <cell r="L174">
            <v>3</v>
          </cell>
          <cell r="M174">
            <v>435</v>
          </cell>
        </row>
      </sheetData>
      <sheetData sheetId="5"/>
      <sheetData sheetId="6">
        <row r="151">
          <cell r="C151">
            <v>1607.7160346821556</v>
          </cell>
          <cell r="D151">
            <v>1599.2096311083737</v>
          </cell>
          <cell r="E151">
            <v>1595.0814276777646</v>
          </cell>
          <cell r="F151">
            <v>891.50182481751824</v>
          </cell>
          <cell r="G151">
            <v>1327.2647608200455</v>
          </cell>
          <cell r="H151">
            <v>3989.7304054054052</v>
          </cell>
          <cell r="I151">
            <v>1696.6197839597517</v>
          </cell>
          <cell r="J151">
            <v>1794.3494128274617</v>
          </cell>
          <cell r="K151">
            <v>1144.0964639321076</v>
          </cell>
          <cell r="L151">
            <v>473.33000000000004</v>
          </cell>
          <cell r="M151">
            <v>2021.2796825396824</v>
          </cell>
        </row>
        <row r="152">
          <cell r="C152">
            <v>1689.7974247545883</v>
          </cell>
          <cell r="D152">
            <v>1676.3925693061592</v>
          </cell>
          <cell r="E152">
            <v>1729.8306030861979</v>
          </cell>
          <cell r="F152">
            <v>1001.8759291338582</v>
          </cell>
          <cell r="G152">
            <v>1438.9428678896331</v>
          </cell>
          <cell r="H152">
            <v>4353.0074523809517</v>
          </cell>
          <cell r="I152">
            <v>1870.4048919765085</v>
          </cell>
          <cell r="J152">
            <v>1967.4670004171883</v>
          </cell>
          <cell r="K152">
            <v>1274.9545505332655</v>
          </cell>
          <cell r="L152">
            <v>419.86574074074076</v>
          </cell>
          <cell r="M152">
            <v>2066.2430216383309</v>
          </cell>
        </row>
        <row r="153">
          <cell r="C153">
            <v>1717.1815734112404</v>
          </cell>
          <cell r="D153">
            <v>1705.8505174816153</v>
          </cell>
          <cell r="E153">
            <v>1709.067665428631</v>
          </cell>
          <cell r="F153">
            <v>950.15858343337334</v>
          </cell>
          <cell r="G153">
            <v>1479.9860807526461</v>
          </cell>
          <cell r="H153">
            <v>4343.0361428571423</v>
          </cell>
          <cell r="I153">
            <v>1845.1346831293704</v>
          </cell>
          <cell r="J153">
            <v>1926.3831110916417</v>
          </cell>
          <cell r="K153">
            <v>1296.4802858655371</v>
          </cell>
          <cell r="L153">
            <v>641.14599999999996</v>
          </cell>
          <cell r="M153">
            <v>2119.0835952380953</v>
          </cell>
        </row>
        <row r="154">
          <cell r="C154">
            <v>1699.5249739986582</v>
          </cell>
          <cell r="D154">
            <v>1687.214174781358</v>
          </cell>
          <cell r="E154">
            <v>1691.0974771179324</v>
          </cell>
          <cell r="F154">
            <v>959.19794927145176</v>
          </cell>
          <cell r="G154">
            <v>1464.9994760850609</v>
          </cell>
          <cell r="H154">
            <v>4233.4393236409605</v>
          </cell>
          <cell r="I154">
            <v>1832.5128259316584</v>
          </cell>
          <cell r="J154">
            <v>1931.2855805408583</v>
          </cell>
          <cell r="K154">
            <v>1278.8258504672897</v>
          </cell>
          <cell r="L154">
            <v>767.46444444444444</v>
          </cell>
          <cell r="M154">
            <v>2122.2330830039523</v>
          </cell>
        </row>
        <row r="155">
          <cell r="C155">
            <v>1681.2492717792213</v>
          </cell>
          <cell r="D155">
            <v>1673.6727162528791</v>
          </cell>
          <cell r="E155">
            <v>1683.1524070133123</v>
          </cell>
          <cell r="F155">
            <v>969.98462285287519</v>
          </cell>
          <cell r="G155">
            <v>1444.8593412225121</v>
          </cell>
          <cell r="H155">
            <v>4213.8413013698628</v>
          </cell>
          <cell r="I155">
            <v>1762.1544932764843</v>
          </cell>
          <cell r="J155">
            <v>1904.5917769718949</v>
          </cell>
          <cell r="K155">
            <v>1260.1555529739776</v>
          </cell>
          <cell r="L155">
            <v>729.75666666666666</v>
          </cell>
          <cell r="M155">
            <v>2161.4570923913043</v>
          </cell>
        </row>
        <row r="156">
          <cell r="C156">
            <v>1710.5527989516561</v>
          </cell>
          <cell r="D156">
            <v>1700.3426821733349</v>
          </cell>
          <cell r="E156">
            <v>1704.2344922392288</v>
          </cell>
          <cell r="F156">
            <v>930.71575919732447</v>
          </cell>
          <cell r="G156">
            <v>1450.8495129506928</v>
          </cell>
          <cell r="H156">
            <v>4291.3284356725144</v>
          </cell>
          <cell r="I156">
            <v>1816.0127788509692</v>
          </cell>
          <cell r="J156">
            <v>1933.0874443633709</v>
          </cell>
          <cell r="K156">
            <v>1275.5353633890402</v>
          </cell>
          <cell r="L156">
            <v>515.09875</v>
          </cell>
          <cell r="M156">
            <v>2087.8856249999999</v>
          </cell>
        </row>
        <row r="157">
          <cell r="C157">
            <v>1724.1658153898809</v>
          </cell>
          <cell r="D157">
            <v>1710.9678757444287</v>
          </cell>
          <cell r="E157">
            <v>1715.169788219966</v>
          </cell>
          <cell r="F157">
            <v>940.80513031550061</v>
          </cell>
          <cell r="G157">
            <v>1448.7102288732394</v>
          </cell>
          <cell r="H157">
            <v>4227.5010000000002</v>
          </cell>
          <cell r="I157">
            <v>1859.0151303083187</v>
          </cell>
          <cell r="J157">
            <v>1948.1128701180746</v>
          </cell>
          <cell r="K157">
            <v>1285.1772585285655</v>
          </cell>
          <cell r="L157">
            <v>317.40666666666664</v>
          </cell>
          <cell r="M157">
            <v>2168.8221839080461</v>
          </cell>
        </row>
        <row r="158">
          <cell r="C158">
            <v>1723.2474457529138</v>
          </cell>
          <cell r="D158">
            <v>1710.8838858543122</v>
          </cell>
          <cell r="E158">
            <v>1712.771615942172</v>
          </cell>
          <cell r="F158">
            <v>962.32417536534456</v>
          </cell>
          <cell r="G158">
            <v>1459.2802204738816</v>
          </cell>
          <cell r="H158">
            <v>4210.3299717514128</v>
          </cell>
          <cell r="I158">
            <v>1850.2898480525923</v>
          </cell>
          <cell r="J158">
            <v>1953.7582235258724</v>
          </cell>
          <cell r="K158">
            <v>1232.7096068590547</v>
          </cell>
          <cell r="L158">
            <v>334.30666666666667</v>
          </cell>
          <cell r="M158">
            <v>2130.5501647058823</v>
          </cell>
        </row>
        <row r="159">
          <cell r="C159">
            <v>1710.6060438929901</v>
          </cell>
          <cell r="D159">
            <v>1697.4371176207612</v>
          </cell>
          <cell r="E159">
            <v>1702.1789621342846</v>
          </cell>
          <cell r="F159">
            <v>925.89732240437161</v>
          </cell>
          <cell r="G159">
            <v>1457.5736872087002</v>
          </cell>
          <cell r="H159">
            <v>4252.0972452407614</v>
          </cell>
          <cell r="I159">
            <v>1860.7668974915459</v>
          </cell>
          <cell r="J159">
            <v>1952.17783995113</v>
          </cell>
          <cell r="K159">
            <v>1265.9640654699051</v>
          </cell>
          <cell r="L159">
            <v>568.63</v>
          </cell>
          <cell r="M159">
            <v>2198.3349161073829</v>
          </cell>
        </row>
        <row r="160">
          <cell r="C160">
            <v>1710.6096378445138</v>
          </cell>
          <cell r="D160">
            <v>1700.6887460797802</v>
          </cell>
          <cell r="E160">
            <v>1704.5176092961547</v>
          </cell>
          <cell r="F160">
            <v>966.10848849945239</v>
          </cell>
          <cell r="G160">
            <v>1452.334204921912</v>
          </cell>
          <cell r="H160">
            <v>4196.2979499011208</v>
          </cell>
          <cell r="I160">
            <v>1821.5275601163182</v>
          </cell>
          <cell r="J160">
            <v>1926.5288776074044</v>
          </cell>
          <cell r="K160">
            <v>1253.0575669099758</v>
          </cell>
          <cell r="L160">
            <v>647.20727272727265</v>
          </cell>
          <cell r="M160">
            <v>2069.9706201550389</v>
          </cell>
        </row>
        <row r="161">
          <cell r="C161">
            <v>1710.2749812843579</v>
          </cell>
          <cell r="D161">
            <v>1700.8348377262043</v>
          </cell>
          <cell r="E161">
            <v>1704.6082692620946</v>
          </cell>
          <cell r="F161">
            <v>957.53093812375255</v>
          </cell>
          <cell r="G161">
            <v>1428.080803002262</v>
          </cell>
          <cell r="H161">
            <v>4104.571682539683</v>
          </cell>
          <cell r="I161">
            <v>1827.6096198691255</v>
          </cell>
          <cell r="J161">
            <v>1920.9247598442232</v>
          </cell>
          <cell r="K161">
            <v>1273.009838136597</v>
          </cell>
          <cell r="L161">
            <v>809.96</v>
          </cell>
          <cell r="M161">
            <v>2119.7310643564356</v>
          </cell>
        </row>
        <row r="162">
          <cell r="C162">
            <v>1700.6105835076573</v>
          </cell>
          <cell r="D162">
            <v>1687.4594367161797</v>
          </cell>
          <cell r="E162">
            <v>1690.346462307599</v>
          </cell>
          <cell r="F162">
            <v>914.67523375834855</v>
          </cell>
          <cell r="G162">
            <v>1449.731966555838</v>
          </cell>
          <cell r="H162">
            <v>4288.0716277195806</v>
          </cell>
          <cell r="I162">
            <v>1852.033657811389</v>
          </cell>
          <cell r="J162">
            <v>1938.2008529457005</v>
          </cell>
          <cell r="K162">
            <v>1281.5911883513388</v>
          </cell>
          <cell r="L162">
            <v>598.726</v>
          </cell>
          <cell r="M162">
            <v>2151.7133134328355</v>
          </cell>
        </row>
        <row r="163">
          <cell r="C163">
            <v>1699.0140584550225</v>
          </cell>
          <cell r="D163">
            <v>1687.2052643951811</v>
          </cell>
          <cell r="E163">
            <v>1693.6548639906953</v>
          </cell>
          <cell r="F163">
            <v>939.33138632162672</v>
          </cell>
          <cell r="G163">
            <v>1438.9686538631738</v>
          </cell>
          <cell r="H163">
            <v>4190.5674401321221</v>
          </cell>
          <cell r="I163">
            <v>1843.289680625594</v>
          </cell>
          <cell r="J163">
            <v>1947.9412050293686</v>
          </cell>
          <cell r="K163">
            <v>1299.2442695214106</v>
          </cell>
          <cell r="L163">
            <v>586</v>
          </cell>
          <cell r="M163">
            <v>2269.1277974683544</v>
          </cell>
        </row>
        <row r="164">
          <cell r="C164">
            <v>1801.9608763750159</v>
          </cell>
          <cell r="D164">
            <v>1788.2111163441232</v>
          </cell>
          <cell r="E164">
            <v>1796.0888747740387</v>
          </cell>
          <cell r="F164">
            <v>1025.2029548563612</v>
          </cell>
          <cell r="G164">
            <v>1538.9793161175421</v>
          </cell>
          <cell r="H164">
            <v>4580.8971353065544</v>
          </cell>
          <cell r="I164">
            <v>1966.4116113614637</v>
          </cell>
          <cell r="J164">
            <v>2060.4865613230718</v>
          </cell>
          <cell r="K164">
            <v>1330.741614481409</v>
          </cell>
          <cell r="L164">
            <v>501.59500000000003</v>
          </cell>
          <cell r="M164">
            <v>2373.0191666666665</v>
          </cell>
        </row>
        <row r="165">
          <cell r="C165">
            <v>1790.6217978426116</v>
          </cell>
          <cell r="D165">
            <v>1778.4895784386083</v>
          </cell>
          <cell r="E165">
            <v>1786.6318326476444</v>
          </cell>
          <cell r="F165">
            <v>1004.344761904762</v>
          </cell>
          <cell r="G165">
            <v>1534.2088158874637</v>
          </cell>
          <cell r="H165">
            <v>4552.4252504816959</v>
          </cell>
          <cell r="I165">
            <v>1938.0292444509773</v>
          </cell>
          <cell r="J165">
            <v>2043.9837298772168</v>
          </cell>
          <cell r="K165">
            <v>1362.2757103700319</v>
          </cell>
          <cell r="L165">
            <v>451.95375000000001</v>
          </cell>
          <cell r="M165">
            <v>2197.0715700483092</v>
          </cell>
        </row>
        <row r="166">
          <cell r="C166">
            <v>1773.1079640257587</v>
          </cell>
          <cell r="D166">
            <v>1760.7432332428518</v>
          </cell>
          <cell r="E166">
            <v>1767.3120824439895</v>
          </cell>
          <cell r="F166">
            <v>1011.2096013716246</v>
          </cell>
          <cell r="G166">
            <v>1547.1907135051745</v>
          </cell>
          <cell r="H166">
            <v>4561.4135746606335</v>
          </cell>
          <cell r="I166">
            <v>1914.9938780487807</v>
          </cell>
          <cell r="J166">
            <v>2011.1504842328306</v>
          </cell>
          <cell r="K166">
            <v>1331.227520798669</v>
          </cell>
          <cell r="L166">
            <v>349.91</v>
          </cell>
          <cell r="M166">
            <v>2287.8788168557535</v>
          </cell>
        </row>
        <row r="167">
          <cell r="C167">
            <v>1771.755901527398</v>
          </cell>
          <cell r="D167">
            <v>1762.0050073868133</v>
          </cell>
          <cell r="E167">
            <v>1769.4075390747259</v>
          </cell>
          <cell r="F167">
            <v>1000.0290228922389</v>
          </cell>
          <cell r="G167">
            <v>1540.6563500439752</v>
          </cell>
          <cell r="H167">
            <v>4539.0112511671332</v>
          </cell>
          <cell r="I167">
            <v>1879.8095095069286</v>
          </cell>
          <cell r="J167">
            <v>2008.5104869036866</v>
          </cell>
          <cell r="K167">
            <v>1275.7055990133897</v>
          </cell>
          <cell r="L167">
            <v>670.44199999999989</v>
          </cell>
          <cell r="M167">
            <v>2221.710559006211</v>
          </cell>
        </row>
        <row r="168">
          <cell r="C168">
            <v>1801.197578276355</v>
          </cell>
          <cell r="D168">
            <v>1790.5236070372516</v>
          </cell>
          <cell r="E168">
            <v>1795.9351452983071</v>
          </cell>
          <cell r="F168">
            <v>1007.67879963487</v>
          </cell>
          <cell r="G168">
            <v>1565.6023478615625</v>
          </cell>
          <cell r="H168">
            <v>4513.5032297297303</v>
          </cell>
          <cell r="I168">
            <v>1917.6360249621785</v>
          </cell>
          <cell r="J168">
            <v>2046.548822360759</v>
          </cell>
          <cell r="K168">
            <v>1300.0253420096853</v>
          </cell>
          <cell r="L168">
            <v>597.8608695652174</v>
          </cell>
          <cell r="M168">
            <v>2241.6093493150688</v>
          </cell>
        </row>
        <row r="169">
          <cell r="C169">
            <v>1808.8451894720552</v>
          </cell>
          <cell r="D169">
            <v>1795.6416173050341</v>
          </cell>
          <cell r="E169">
            <v>1797.115176383938</v>
          </cell>
          <cell r="F169">
            <v>1040.050959860384</v>
          </cell>
          <cell r="G169">
            <v>1563.9718672270349</v>
          </cell>
          <cell r="H169">
            <v>4548.8081938325986</v>
          </cell>
          <cell r="I169">
            <v>1962.8715557804198</v>
          </cell>
          <cell r="J169">
            <v>2045.8709937332139</v>
          </cell>
          <cell r="K169">
            <v>1342.4742857142858</v>
          </cell>
          <cell r="L169">
            <v>1030.5899999999999</v>
          </cell>
          <cell r="M169">
            <v>2319.9737055837563</v>
          </cell>
        </row>
        <row r="170">
          <cell r="C170">
            <v>1808.4206946962333</v>
          </cell>
          <cell r="D170">
            <v>1797.5244700489764</v>
          </cell>
          <cell r="E170">
            <v>1788.3276132322583</v>
          </cell>
          <cell r="F170">
            <v>1035.6580132450331</v>
          </cell>
          <cell r="G170">
            <v>1839.6270998415214</v>
          </cell>
          <cell r="H170">
            <v>4403.4201418439716</v>
          </cell>
          <cell r="I170">
            <v>1940.7121174004194</v>
          </cell>
          <cell r="J170">
            <v>2054.3500728554641</v>
          </cell>
          <cell r="K170">
            <v>1320.2840701754387</v>
          </cell>
          <cell r="L170">
            <v>360.14000000000004</v>
          </cell>
          <cell r="M170">
            <v>2311.8056296296295</v>
          </cell>
        </row>
        <row r="171">
          <cell r="C171">
            <v>1809.2336941675248</v>
          </cell>
          <cell r="D171">
            <v>1801.392337149922</v>
          </cell>
          <cell r="E171">
            <v>1792.6050801466247</v>
          </cell>
          <cell r="F171">
            <v>1054.2804046692609</v>
          </cell>
          <cell r="G171">
            <v>1814.366735324408</v>
          </cell>
          <cell r="H171">
            <v>4494.5685500340369</v>
          </cell>
          <cell r="I171">
            <v>1913.5179124964254</v>
          </cell>
          <cell r="J171">
            <v>2035.3491652142554</v>
          </cell>
          <cell r="K171">
            <v>1325.8419063004847</v>
          </cell>
          <cell r="L171">
            <v>806.63</v>
          </cell>
          <cell r="M171">
            <v>2187.0367585089139</v>
          </cell>
        </row>
        <row r="172">
          <cell r="C172">
            <v>1794.2871879973447</v>
          </cell>
          <cell r="D172">
            <v>1787.2386501373855</v>
          </cell>
          <cell r="E172">
            <v>1783.958051847643</v>
          </cell>
          <cell r="F172">
            <v>1041.3019873817034</v>
          </cell>
          <cell r="G172">
            <v>1696.956373571069</v>
          </cell>
          <cell r="H172">
            <v>4526.78039829303</v>
          </cell>
          <cell r="I172">
            <v>1887.8427395696592</v>
          </cell>
          <cell r="J172">
            <v>2041.4329433669511</v>
          </cell>
          <cell r="K172">
            <v>1346.5586759581881</v>
          </cell>
          <cell r="L172">
            <v>543.84</v>
          </cell>
          <cell r="M172">
            <v>2253.5301342281878</v>
          </cell>
        </row>
        <row r="173">
          <cell r="C173">
            <v>1787.0373873341241</v>
          </cell>
          <cell r="D173">
            <v>1778.560729307964</v>
          </cell>
          <cell r="E173">
            <v>1781.1274295572168</v>
          </cell>
          <cell r="F173">
            <v>1045.0540462427746</v>
          </cell>
          <cell r="G173">
            <v>1600.6009546313799</v>
          </cell>
          <cell r="H173">
            <v>4500.6035805626598</v>
          </cell>
          <cell r="I173">
            <v>1911.8251187335093</v>
          </cell>
          <cell r="J173">
            <v>2036.0661370740261</v>
          </cell>
          <cell r="K173">
            <v>1323.1074910974426</v>
          </cell>
          <cell r="L173">
            <v>509.88000000000005</v>
          </cell>
          <cell r="M173">
            <v>2356.924705882353</v>
          </cell>
        </row>
        <row r="174">
          <cell r="C174">
            <v>1794.7525082526531</v>
          </cell>
          <cell r="D174">
            <v>1785.9661144376755</v>
          </cell>
          <cell r="E174">
            <v>1788.5857517794896</v>
          </cell>
          <cell r="F174">
            <v>1024.4047597665019</v>
          </cell>
          <cell r="G174">
            <v>1590.7996265455465</v>
          </cell>
          <cell r="H174">
            <v>4557.4834256926952</v>
          </cell>
          <cell r="I174">
            <v>1932.0906243225668</v>
          </cell>
          <cell r="J174">
            <v>2028.4526946107785</v>
          </cell>
          <cell r="K174">
            <v>1319.8256603773584</v>
          </cell>
          <cell r="L174">
            <v>622.16</v>
          </cell>
          <cell r="M174">
            <v>2267.5506206896553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ilha1"/>
    </sheetNames>
    <sheetDataSet>
      <sheetData sheetId="0">
        <row r="9">
          <cell r="F9">
            <v>1150172</v>
          </cell>
        </row>
        <row r="10">
          <cell r="F10">
            <v>3215739</v>
          </cell>
        </row>
        <row r="11">
          <cell r="F11">
            <v>162272</v>
          </cell>
        </row>
        <row r="12">
          <cell r="D12">
            <v>438220</v>
          </cell>
          <cell r="F12">
            <v>438220</v>
          </cell>
        </row>
        <row r="13">
          <cell r="F13">
            <v>92276</v>
          </cell>
        </row>
        <row r="14">
          <cell r="F14">
            <v>205550</v>
          </cell>
        </row>
        <row r="15">
          <cell r="F15">
            <v>381567</v>
          </cell>
        </row>
        <row r="16">
          <cell r="F16">
            <v>21713</v>
          </cell>
        </row>
        <row r="19">
          <cell r="F19">
            <v>1155742</v>
          </cell>
        </row>
        <row r="20">
          <cell r="F20">
            <v>3215838</v>
          </cell>
        </row>
        <row r="21">
          <cell r="F21">
            <v>163527</v>
          </cell>
        </row>
        <row r="22">
          <cell r="D22">
            <v>438293</v>
          </cell>
          <cell r="F22">
            <v>438293</v>
          </cell>
        </row>
        <row r="23">
          <cell r="F23">
            <v>90504</v>
          </cell>
        </row>
        <row r="24">
          <cell r="F24">
            <v>205563</v>
          </cell>
        </row>
        <row r="25">
          <cell r="F25">
            <v>383089</v>
          </cell>
        </row>
        <row r="26">
          <cell r="F26">
            <v>21533</v>
          </cell>
        </row>
        <row r="31">
          <cell r="B31">
            <v>5674089</v>
          </cell>
          <cell r="C31">
            <v>5105065</v>
          </cell>
          <cell r="D31">
            <v>569024</v>
          </cell>
          <cell r="J31">
            <v>1802.0408695862895</v>
          </cell>
          <cell r="K31">
            <v>1865.1374838126451</v>
          </cell>
          <cell r="L31">
            <v>1235.9622561965753</v>
          </cell>
        </row>
        <row r="32">
          <cell r="B32">
            <v>4973400</v>
          </cell>
          <cell r="C32">
            <v>4425789</v>
          </cell>
          <cell r="D32">
            <v>547611</v>
          </cell>
          <cell r="J32">
            <v>1837.7491930309247</v>
          </cell>
          <cell r="K32">
            <v>1911.0743665683115</v>
          </cell>
          <cell r="L32">
            <v>1245.1355558599078</v>
          </cell>
        </row>
        <row r="33">
          <cell r="B33">
            <v>1155742</v>
          </cell>
          <cell r="C33">
            <v>1033767</v>
          </cell>
          <cell r="D33">
            <v>121975</v>
          </cell>
          <cell r="J33">
            <v>2053.2990633030554</v>
          </cell>
          <cell r="K33">
            <v>2104.4084332736488</v>
          </cell>
          <cell r="L33">
            <v>1620.1350537405206</v>
          </cell>
        </row>
        <row r="34">
          <cell r="B34">
            <v>163527</v>
          </cell>
          <cell r="C34">
            <v>138590</v>
          </cell>
          <cell r="D34">
            <v>24937</v>
          </cell>
          <cell r="J34">
            <v>1012.8618886789337</v>
          </cell>
          <cell r="K34">
            <v>1072.0810063496644</v>
          </cell>
          <cell r="L34">
            <v>683.74541444439978</v>
          </cell>
        </row>
        <row r="35">
          <cell r="B35">
            <v>3215838</v>
          </cell>
          <cell r="C35">
            <v>2815139</v>
          </cell>
          <cell r="D35">
            <v>400699</v>
          </cell>
          <cell r="J35">
            <v>1567.2628453734301</v>
          </cell>
          <cell r="K35">
            <v>1624.3887139640353</v>
          </cell>
          <cell r="L35">
            <v>1165.921038734811</v>
          </cell>
        </row>
        <row r="36">
          <cell r="B36">
            <v>438293</v>
          </cell>
          <cell r="C36">
            <v>438293</v>
          </cell>
          <cell r="D36">
            <v>0</v>
          </cell>
          <cell r="J36">
            <v>3561.7365333007829</v>
          </cell>
          <cell r="K36">
            <v>3561.7365333007829</v>
          </cell>
          <cell r="L36">
            <v>0</v>
          </cell>
        </row>
        <row r="37">
          <cell r="B37">
            <v>700689</v>
          </cell>
          <cell r="C37">
            <v>679276</v>
          </cell>
          <cell r="D37">
            <v>21413</v>
          </cell>
          <cell r="J37">
            <v>1548.5878029339692</v>
          </cell>
          <cell r="K37">
            <v>1565.8380084972823</v>
          </cell>
          <cell r="L37">
            <v>1001.3664591603233</v>
          </cell>
        </row>
        <row r="38">
          <cell r="B38">
            <v>90504</v>
          </cell>
          <cell r="C38">
            <v>88397</v>
          </cell>
          <cell r="D38">
            <v>2107</v>
          </cell>
          <cell r="J38">
            <v>2393.3696250994431</v>
          </cell>
          <cell r="K38">
            <v>2413.0546517415751</v>
          </cell>
          <cell r="L38">
            <v>1567.5047460844803</v>
          </cell>
        </row>
        <row r="39">
          <cell r="B39">
            <v>383089</v>
          </cell>
          <cell r="C39">
            <v>374224</v>
          </cell>
          <cell r="D39">
            <v>8865</v>
          </cell>
          <cell r="J39">
            <v>1204.441577126986</v>
          </cell>
          <cell r="K39">
            <v>1216.8225189458719</v>
          </cell>
          <cell r="L39">
            <v>681.79684263959393</v>
          </cell>
        </row>
        <row r="40">
          <cell r="B40">
            <v>21533</v>
          </cell>
          <cell r="C40">
            <v>21533</v>
          </cell>
          <cell r="D40">
            <v>0</v>
          </cell>
          <cell r="J40">
            <v>337.88838248270099</v>
          </cell>
          <cell r="K40">
            <v>337.88838248270099</v>
          </cell>
          <cell r="L40">
            <v>0</v>
          </cell>
        </row>
        <row r="41">
          <cell r="B41">
            <v>205563</v>
          </cell>
          <cell r="C41">
            <v>195122</v>
          </cell>
          <cell r="D41">
            <v>10441</v>
          </cell>
          <cell r="J41">
            <v>1944.8288097566196</v>
          </cell>
          <cell r="K41">
            <v>1986.9079147405212</v>
          </cell>
          <cell r="L41">
            <v>1158.4521099511542</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ilha1"/>
    </sheetNames>
    <sheetDataSet>
      <sheetData sheetId="0">
        <row r="31">
          <cell r="B31">
            <v>477175</v>
          </cell>
          <cell r="C31">
            <v>180641</v>
          </cell>
          <cell r="D31">
            <v>3635</v>
          </cell>
          <cell r="E31">
            <v>138606</v>
          </cell>
          <cell r="F31">
            <v>32716</v>
          </cell>
          <cell r="G31">
            <v>5684</v>
          </cell>
          <cell r="H31">
            <v>296534</v>
          </cell>
          <cell r="I31">
            <v>623</v>
          </cell>
          <cell r="J31">
            <v>270204</v>
          </cell>
          <cell r="K31">
            <v>21276</v>
          </cell>
          <cell r="L31">
            <v>4431</v>
          </cell>
        </row>
        <row r="32">
          <cell r="B32">
            <v>2549245</v>
          </cell>
          <cell r="C32">
            <v>2464324</v>
          </cell>
          <cell r="D32">
            <v>573167</v>
          </cell>
          <cell r="E32">
            <v>33</v>
          </cell>
          <cell r="F32">
            <v>1872461</v>
          </cell>
          <cell r="G32">
            <v>18663</v>
          </cell>
          <cell r="H32">
            <v>84921</v>
          </cell>
          <cell r="I32">
            <v>21473</v>
          </cell>
          <cell r="J32">
            <v>49</v>
          </cell>
          <cell r="K32">
            <v>9</v>
          </cell>
          <cell r="L32">
            <v>63390</v>
          </cell>
        </row>
        <row r="33">
          <cell r="B33">
            <v>1616536</v>
          </cell>
          <cell r="C33">
            <v>1394984</v>
          </cell>
          <cell r="D33">
            <v>462430</v>
          </cell>
          <cell r="E33">
            <v>22200</v>
          </cell>
          <cell r="F33">
            <v>819628</v>
          </cell>
          <cell r="G33">
            <v>90726</v>
          </cell>
          <cell r="H33">
            <v>221552</v>
          </cell>
          <cell r="I33">
            <v>51526</v>
          </cell>
          <cell r="J33">
            <v>92800</v>
          </cell>
          <cell r="K33">
            <v>197</v>
          </cell>
          <cell r="L33">
            <v>77029</v>
          </cell>
        </row>
        <row r="34">
          <cell r="B34">
            <v>522203</v>
          </cell>
          <cell r="C34">
            <v>461272</v>
          </cell>
          <cell r="D34">
            <v>79434</v>
          </cell>
          <cell r="E34">
            <v>2680</v>
          </cell>
          <cell r="F34">
            <v>270029</v>
          </cell>
          <cell r="G34">
            <v>109129</v>
          </cell>
          <cell r="H34">
            <v>60931</v>
          </cell>
          <cell r="I34">
            <v>10660</v>
          </cell>
          <cell r="J34">
            <v>19697</v>
          </cell>
          <cell r="K34">
            <v>27</v>
          </cell>
          <cell r="L34">
            <v>30547</v>
          </cell>
        </row>
        <row r="35">
          <cell r="B35">
            <v>254448</v>
          </cell>
          <cell r="C35">
            <v>232511</v>
          </cell>
          <cell r="D35">
            <v>24985</v>
          </cell>
          <cell r="E35">
            <v>3</v>
          </cell>
          <cell r="F35">
            <v>126407</v>
          </cell>
          <cell r="G35">
            <v>81116</v>
          </cell>
          <cell r="H35">
            <v>21937</v>
          </cell>
          <cell r="I35">
            <v>3911</v>
          </cell>
          <cell r="J35">
            <v>288</v>
          </cell>
          <cell r="K35">
            <v>17</v>
          </cell>
          <cell r="L35">
            <v>17721</v>
          </cell>
        </row>
        <row r="36">
          <cell r="B36">
            <v>184292</v>
          </cell>
          <cell r="C36">
            <v>171340</v>
          </cell>
          <cell r="D36">
            <v>11380</v>
          </cell>
          <cell r="E36">
            <v>5</v>
          </cell>
          <cell r="F36">
            <v>79639</v>
          </cell>
          <cell r="G36">
            <v>80316</v>
          </cell>
          <cell r="H36">
            <v>12952</v>
          </cell>
          <cell r="I36">
            <v>2267</v>
          </cell>
          <cell r="J36">
            <v>38</v>
          </cell>
          <cell r="K36">
            <v>4</v>
          </cell>
          <cell r="L36">
            <v>10643</v>
          </cell>
        </row>
        <row r="37">
          <cell r="B37">
            <v>70190</v>
          </cell>
          <cell r="C37">
            <v>68328</v>
          </cell>
          <cell r="D37">
            <v>711</v>
          </cell>
          <cell r="E37">
            <v>0</v>
          </cell>
          <cell r="F37">
            <v>14958</v>
          </cell>
          <cell r="G37">
            <v>52659</v>
          </cell>
          <cell r="H37">
            <v>1862</v>
          </cell>
          <cell r="I37">
            <v>44</v>
          </cell>
          <cell r="J37">
            <v>13</v>
          </cell>
          <cell r="K37">
            <v>3</v>
          </cell>
          <cell r="L37">
            <v>1802</v>
          </cell>
        </row>
        <row r="38">
          <cell r="B38">
            <v>5674089</v>
          </cell>
          <cell r="C38">
            <v>4973400</v>
          </cell>
          <cell r="D38">
            <v>1155742</v>
          </cell>
          <cell r="E38">
            <v>163527</v>
          </cell>
          <cell r="F38">
            <v>3215838</v>
          </cell>
          <cell r="G38">
            <v>438293</v>
          </cell>
          <cell r="H38">
            <v>700689</v>
          </cell>
          <cell r="I38">
            <v>90504</v>
          </cell>
          <cell r="J38">
            <v>383089</v>
          </cell>
          <cell r="K38">
            <v>21533</v>
          </cell>
          <cell r="L38">
            <v>205563</v>
          </cell>
        </row>
        <row r="53">
          <cell r="B53">
            <v>759.26906415885139</v>
          </cell>
          <cell r="C53">
            <v>751.39841652780933</v>
          </cell>
          <cell r="D53">
            <v>512.89207152682252</v>
          </cell>
          <cell r="E53">
            <v>805.93707040099275</v>
          </cell>
          <cell r="F53">
            <v>539.60557555935941</v>
          </cell>
          <cell r="G53">
            <v>793.02411857846585</v>
          </cell>
          <cell r="H53">
            <v>764.06366328987554</v>
          </cell>
          <cell r="I53">
            <v>529.59733547351527</v>
          </cell>
          <cell r="J53">
            <v>803.20046583322221</v>
          </cell>
          <cell r="K53">
            <v>317.80389170896785</v>
          </cell>
          <cell r="L53">
            <v>553.22521327014215</v>
          </cell>
        </row>
        <row r="54">
          <cell r="B54">
            <v>1320</v>
          </cell>
          <cell r="C54">
            <v>1320</v>
          </cell>
          <cell r="D54">
            <v>1320</v>
          </cell>
          <cell r="E54">
            <v>1320</v>
          </cell>
          <cell r="F54">
            <v>1320</v>
          </cell>
          <cell r="G54">
            <v>1320</v>
          </cell>
          <cell r="H54">
            <v>1320</v>
          </cell>
          <cell r="I54">
            <v>1320</v>
          </cell>
          <cell r="J54">
            <v>1320</v>
          </cell>
          <cell r="K54">
            <v>1320</v>
          </cell>
          <cell r="L54">
            <v>1320</v>
          </cell>
        </row>
        <row r="55">
          <cell r="B55">
            <v>1831.6015260284958</v>
          </cell>
          <cell r="C55">
            <v>1828.5885592021132</v>
          </cell>
          <cell r="D55">
            <v>1772.7195114936317</v>
          </cell>
          <cell r="E55">
            <v>1729.224381081081</v>
          </cell>
          <cell r="F55">
            <v>1839.5192491959767</v>
          </cell>
          <cell r="G55">
            <v>2038.9175597954279</v>
          </cell>
          <cell r="H55">
            <v>1850.5724245775259</v>
          </cell>
          <cell r="I55">
            <v>1813.0113532973644</v>
          </cell>
          <cell r="J55">
            <v>1843.6619822198275</v>
          </cell>
          <cell r="K55">
            <v>1709.4814213197972</v>
          </cell>
          <cell r="L55">
            <v>1884.383790909917</v>
          </cell>
        </row>
        <row r="56">
          <cell r="B56">
            <v>3212.1204233219651</v>
          </cell>
          <cell r="C56">
            <v>3220.6349763263329</v>
          </cell>
          <cell r="D56">
            <v>3149.6072010725884</v>
          </cell>
          <cell r="E56">
            <v>3033.0325783582089</v>
          </cell>
          <cell r="F56">
            <v>3207.6441528502496</v>
          </cell>
          <cell r="G56">
            <v>3309.0871182728697</v>
          </cell>
          <cell r="H56">
            <v>3147.6618571827148</v>
          </cell>
          <cell r="I56">
            <v>3157.618210131332</v>
          </cell>
          <cell r="J56">
            <v>3039.728803371072</v>
          </cell>
          <cell r="K56">
            <v>3330.2325925925925</v>
          </cell>
          <cell r="L56">
            <v>3213.6222863128951</v>
          </cell>
        </row>
        <row r="57">
          <cell r="B57">
            <v>4587.0129246447214</v>
          </cell>
          <cell r="C57">
            <v>4585.4729252809548</v>
          </cell>
          <cell r="D57">
            <v>4528.1223694216533</v>
          </cell>
          <cell r="E57">
            <v>4704.8066666666664</v>
          </cell>
          <cell r="F57">
            <v>4568.7174048905517</v>
          </cell>
          <cell r="G57">
            <v>4629.2443230681984</v>
          </cell>
          <cell r="H57">
            <v>4603.3354296394218</v>
          </cell>
          <cell r="I57">
            <v>4536.5090641779598</v>
          </cell>
          <cell r="J57">
            <v>4443.3195833333339</v>
          </cell>
          <cell r="K57">
            <v>5069.13294117647</v>
          </cell>
          <cell r="L57">
            <v>4620.2376316234968</v>
          </cell>
        </row>
        <row r="58">
          <cell r="B58">
            <v>5942.0396237492687</v>
          </cell>
          <cell r="C58">
            <v>5944.6299774716936</v>
          </cell>
          <cell r="D58">
            <v>5834.9913611599295</v>
          </cell>
          <cell r="E58">
            <v>5741.8940000000002</v>
          </cell>
          <cell r="F58">
            <v>5902.7916057459288</v>
          </cell>
          <cell r="G58">
            <v>6001.6630371283436</v>
          </cell>
          <cell r="H58">
            <v>5907.7722359481158</v>
          </cell>
          <cell r="I58">
            <v>5837.9869916188791</v>
          </cell>
          <cell r="J58">
            <v>5834.8915789473685</v>
          </cell>
          <cell r="K58">
            <v>6104.1525000000001</v>
          </cell>
          <cell r="L58">
            <v>5922.8231701587902</v>
          </cell>
        </row>
        <row r="59">
          <cell r="B59">
            <v>6866.9550612622879</v>
          </cell>
          <cell r="C59">
            <v>6860.7854152031377</v>
          </cell>
          <cell r="D59">
            <v>6695.7463431786218</v>
          </cell>
          <cell r="E59">
            <v>0</v>
          </cell>
          <cell r="F59">
            <v>6988.1011920042793</v>
          </cell>
          <cell r="G59">
            <v>6826.8492103913859</v>
          </cell>
          <cell r="H59">
            <v>7093.3565520945231</v>
          </cell>
          <cell r="I59">
            <v>6709.0768181818185</v>
          </cell>
          <cell r="J59">
            <v>8646.4346153846145</v>
          </cell>
          <cell r="K59">
            <v>8662.5066666666662</v>
          </cell>
          <cell r="L59">
            <v>7088.9230577136523</v>
          </cell>
        </row>
        <row r="60">
          <cell r="B60">
            <v>1957.980311611256</v>
          </cell>
          <cell r="C60">
            <v>2006.3922271182694</v>
          </cell>
          <cell r="D60">
            <v>1741.4677320111239</v>
          </cell>
          <cell r="E60">
            <v>968.10560971582674</v>
          </cell>
          <cell r="F60">
            <v>1870.5292310931086</v>
          </cell>
          <cell r="G60">
            <v>4089.2127305706454</v>
          </cell>
          <cell r="H60">
            <v>1614.358789677018</v>
          </cell>
          <cell r="I60">
            <v>2066.471482917882</v>
          </cell>
          <cell r="J60">
            <v>1173.8051325671058</v>
          </cell>
          <cell r="K60">
            <v>340.72071285933214</v>
          </cell>
          <cell r="L60">
            <v>2369.7403586734968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xo"/>
    </sheetNames>
    <sheetDataSet>
      <sheetData sheetId="0">
        <row r="6">
          <cell r="J6">
            <v>262169</v>
          </cell>
        </row>
        <row r="7">
          <cell r="J7">
            <v>245493</v>
          </cell>
        </row>
        <row r="8">
          <cell r="J8">
            <v>229548</v>
          </cell>
        </row>
        <row r="9">
          <cell r="J9">
            <v>2076</v>
          </cell>
        </row>
        <row r="10">
          <cell r="J10">
            <v>12696</v>
          </cell>
        </row>
        <row r="11">
          <cell r="J11">
            <v>1173</v>
          </cell>
        </row>
        <row r="12">
          <cell r="J12">
            <v>16676</v>
          </cell>
        </row>
        <row r="13">
          <cell r="J13">
            <v>13117</v>
          </cell>
        </row>
        <row r="14">
          <cell r="J14">
            <v>3089</v>
          </cell>
        </row>
        <row r="15">
          <cell r="J15">
            <v>11</v>
          </cell>
        </row>
        <row r="16">
          <cell r="J16">
            <v>459</v>
          </cell>
        </row>
        <row r="18">
          <cell r="J18">
            <v>306871</v>
          </cell>
          <cell r="K18">
            <v>153431</v>
          </cell>
          <cell r="L18">
            <v>153440</v>
          </cell>
          <cell r="P18">
            <v>1794.7525082526536</v>
          </cell>
          <cell r="Q18">
            <v>1920.5608725746426</v>
          </cell>
          <cell r="R18">
            <v>1668.9515232012513</v>
          </cell>
        </row>
        <row r="19">
          <cell r="J19">
            <v>288419</v>
          </cell>
          <cell r="K19">
            <v>140400</v>
          </cell>
          <cell r="L19">
            <v>148019</v>
          </cell>
          <cell r="P19">
            <v>1785.9661144376757</v>
          </cell>
          <cell r="Q19">
            <v>1916.9443051282051</v>
          </cell>
          <cell r="R19">
            <v>1661.7297800957986</v>
          </cell>
        </row>
        <row r="20">
          <cell r="J20">
            <v>273112</v>
          </cell>
          <cell r="K20">
            <v>130937</v>
          </cell>
          <cell r="L20">
            <v>142175</v>
          </cell>
          <cell r="P20">
            <v>1788.5857517794898</v>
          </cell>
          <cell r="Q20">
            <v>1917.8463749742243</v>
          </cell>
          <cell r="R20">
            <v>1669.5423319148936</v>
          </cell>
        </row>
        <row r="21">
          <cell r="J21">
            <v>2227</v>
          </cell>
          <cell r="K21">
            <v>1752</v>
          </cell>
          <cell r="L21">
            <v>475</v>
          </cell>
          <cell r="P21">
            <v>1024.4047597665019</v>
          </cell>
          <cell r="Q21">
            <v>1059.0144520547944</v>
          </cell>
          <cell r="R21">
            <v>896.74964210526321</v>
          </cell>
        </row>
        <row r="22">
          <cell r="J22">
            <v>11889</v>
          </cell>
          <cell r="K22">
            <v>6678</v>
          </cell>
          <cell r="L22">
            <v>5211</v>
          </cell>
          <cell r="P22">
            <v>1590.7996265455465</v>
          </cell>
          <cell r="Q22">
            <v>1704.3577897574125</v>
          </cell>
          <cell r="R22">
            <v>1445.2725849165229</v>
          </cell>
        </row>
        <row r="23">
          <cell r="J23">
            <v>1191</v>
          </cell>
          <cell r="K23">
            <v>1033</v>
          </cell>
          <cell r="L23">
            <v>158</v>
          </cell>
          <cell r="P23">
            <v>4557.4834256926952</v>
          </cell>
          <cell r="Q23">
            <v>4631.9796708615686</v>
          </cell>
          <cell r="R23">
            <v>4070.4288607594935</v>
          </cell>
        </row>
        <row r="24">
          <cell r="J24">
            <v>18452</v>
          </cell>
          <cell r="K24">
            <v>13031</v>
          </cell>
          <cell r="L24">
            <v>5421</v>
          </cell>
          <cell r="P24">
            <v>1932.0906243225668</v>
          </cell>
          <cell r="Q24">
            <v>1959.526882050495</v>
          </cell>
          <cell r="R24">
            <v>1866.1393469839513</v>
          </cell>
        </row>
        <row r="25">
          <cell r="J25">
            <v>15364</v>
          </cell>
          <cell r="K25">
            <v>10539</v>
          </cell>
          <cell r="L25">
            <v>4825</v>
          </cell>
          <cell r="P25">
            <v>2028.4526946107787</v>
          </cell>
          <cell r="Q25">
            <v>2070.0623512667239</v>
          </cell>
          <cell r="R25">
            <v>1937.5668559585492</v>
          </cell>
        </row>
        <row r="26">
          <cell r="J26">
            <v>2650</v>
          </cell>
          <cell r="K26">
            <v>2156</v>
          </cell>
          <cell r="L26">
            <v>494</v>
          </cell>
          <cell r="P26">
            <v>1319.8256603773584</v>
          </cell>
          <cell r="Q26">
            <v>1360.2722448979591</v>
          </cell>
          <cell r="R26">
            <v>1143.3017004048584</v>
          </cell>
        </row>
        <row r="27">
          <cell r="J27">
            <v>3</v>
          </cell>
          <cell r="K27">
            <v>3</v>
          </cell>
          <cell r="L27">
            <v>0</v>
          </cell>
          <cell r="P27">
            <v>622.16</v>
          </cell>
          <cell r="Q27">
            <v>622.16</v>
          </cell>
          <cell r="R27">
            <v>0</v>
          </cell>
        </row>
        <row r="28">
          <cell r="J28">
            <v>435</v>
          </cell>
          <cell r="K28">
            <v>333</v>
          </cell>
          <cell r="L28">
            <v>102</v>
          </cell>
          <cell r="P28">
            <v>2267.5506206896553</v>
          </cell>
          <cell r="Q28">
            <v>2353.1358558558559</v>
          </cell>
          <cell r="R28">
            <v>1988.14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lientela"/>
    </sheetNames>
    <sheetDataSet>
      <sheetData sheetId="0">
        <row r="5">
          <cell r="J5">
            <v>262169</v>
          </cell>
        </row>
        <row r="6">
          <cell r="J6">
            <v>245493</v>
          </cell>
        </row>
        <row r="7">
          <cell r="J7">
            <v>229548</v>
          </cell>
        </row>
        <row r="8">
          <cell r="J8">
            <v>2076</v>
          </cell>
        </row>
        <row r="9">
          <cell r="J9">
            <v>12696</v>
          </cell>
        </row>
        <row r="10">
          <cell r="J10">
            <v>1173</v>
          </cell>
        </row>
        <row r="11">
          <cell r="J11">
            <v>16676</v>
          </cell>
        </row>
        <row r="12">
          <cell r="J12">
            <v>13117</v>
          </cell>
        </row>
        <row r="13">
          <cell r="J13">
            <v>3089</v>
          </cell>
        </row>
        <row r="14">
          <cell r="J14">
            <v>11</v>
          </cell>
        </row>
        <row r="15">
          <cell r="J15">
            <v>459</v>
          </cell>
        </row>
        <row r="17">
          <cell r="J17">
            <v>306871</v>
          </cell>
          <cell r="K17">
            <v>280696</v>
          </cell>
          <cell r="L17">
            <v>26175</v>
          </cell>
          <cell r="P17">
            <v>1794.7525082526536</v>
          </cell>
          <cell r="Q17">
            <v>1839.6334085273747</v>
          </cell>
          <cell r="R17">
            <v>1313.4577925501433</v>
          </cell>
        </row>
        <row r="18">
          <cell r="J18">
            <v>288419</v>
          </cell>
          <cell r="K18">
            <v>262634</v>
          </cell>
          <cell r="L18">
            <v>25785</v>
          </cell>
          <cell r="P18">
            <v>1785.9661144376757</v>
          </cell>
          <cell r="Q18">
            <v>1832.2244685760411</v>
          </cell>
          <cell r="R18">
            <v>1314.8000651541595</v>
          </cell>
        </row>
        <row r="19">
          <cell r="J19">
            <v>273112</v>
          </cell>
          <cell r="K19">
            <v>249262</v>
          </cell>
          <cell r="L19">
            <v>23850</v>
          </cell>
          <cell r="P19">
            <v>1788.5857517794896</v>
          </cell>
          <cell r="Q19">
            <v>1833.4141276247481</v>
          </cell>
          <cell r="R19">
            <v>1320.0737761006289</v>
          </cell>
        </row>
        <row r="20">
          <cell r="J20">
            <v>2227</v>
          </cell>
          <cell r="K20">
            <v>2000</v>
          </cell>
          <cell r="L20">
            <v>227</v>
          </cell>
          <cell r="P20">
            <v>1024.4047597665019</v>
          </cell>
          <cell r="Q20">
            <v>1063.24416</v>
          </cell>
          <cell r="R20">
            <v>682.2074008810572</v>
          </cell>
        </row>
        <row r="21">
          <cell r="J21">
            <v>11889</v>
          </cell>
          <cell r="K21">
            <v>10181</v>
          </cell>
          <cell r="L21">
            <v>1708</v>
          </cell>
          <cell r="P21">
            <v>1590.7996265455465</v>
          </cell>
          <cell r="Q21">
            <v>1635.351902563599</v>
          </cell>
          <cell r="R21">
            <v>1325.2336299765809</v>
          </cell>
        </row>
        <row r="22">
          <cell r="J22">
            <v>1191</v>
          </cell>
          <cell r="K22">
            <v>1191</v>
          </cell>
          <cell r="L22">
            <v>0</v>
          </cell>
          <cell r="P22">
            <v>4557.4834256926952</v>
          </cell>
          <cell r="Q22">
            <v>4557.4834256926952</v>
          </cell>
          <cell r="R22">
            <v>0</v>
          </cell>
        </row>
        <row r="23">
          <cell r="J23">
            <v>18452</v>
          </cell>
          <cell r="K23">
            <v>18062</v>
          </cell>
          <cell r="L23">
            <v>390</v>
          </cell>
          <cell r="P23">
            <v>1932.0906243225663</v>
          </cell>
          <cell r="Q23">
            <v>1947.364531059683</v>
          </cell>
          <cell r="R23">
            <v>1224.7129230769231</v>
          </cell>
        </row>
        <row r="24">
          <cell r="J24">
            <v>15364</v>
          </cell>
          <cell r="K24">
            <v>15058</v>
          </cell>
          <cell r="L24">
            <v>306</v>
          </cell>
          <cell r="P24">
            <v>2028.4526946107785</v>
          </cell>
          <cell r="Q24">
            <v>2042.8494620799574</v>
          </cell>
          <cell r="R24">
            <v>1320</v>
          </cell>
        </row>
        <row r="25">
          <cell r="J25">
            <v>2650</v>
          </cell>
          <cell r="K25">
            <v>2586</v>
          </cell>
          <cell r="L25">
            <v>64</v>
          </cell>
          <cell r="P25">
            <v>1319.8256603773584</v>
          </cell>
          <cell r="Q25">
            <v>1334.1922969837585</v>
          </cell>
          <cell r="R25">
            <v>739.32375000000002</v>
          </cell>
        </row>
        <row r="26">
          <cell r="J26">
            <v>3</v>
          </cell>
          <cell r="K26">
            <v>3</v>
          </cell>
          <cell r="L26">
            <v>0</v>
          </cell>
          <cell r="P26">
            <v>622.16</v>
          </cell>
          <cell r="Q26">
            <v>622.16</v>
          </cell>
          <cell r="R26">
            <v>0</v>
          </cell>
        </row>
        <row r="27">
          <cell r="J27">
            <v>435</v>
          </cell>
          <cell r="K27">
            <v>415</v>
          </cell>
          <cell r="L27">
            <v>20</v>
          </cell>
          <cell r="P27">
            <v>2267.5506206896548</v>
          </cell>
          <cell r="Q27">
            <v>2313.2125301204819</v>
          </cell>
          <cell r="R27">
            <v>1320.066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ilha1"/>
    </sheetNames>
    <sheetDataSet>
      <sheetData sheetId="0">
        <row r="8">
          <cell r="W8">
            <v>2665</v>
          </cell>
          <cell r="X8">
            <v>2296</v>
          </cell>
          <cell r="Y8">
            <v>2249</v>
          </cell>
          <cell r="Z8">
            <v>43</v>
          </cell>
          <cell r="AA8">
            <v>4</v>
          </cell>
          <cell r="AB8">
            <v>0</v>
          </cell>
          <cell r="AC8">
            <v>369</v>
          </cell>
          <cell r="AD8">
            <v>322</v>
          </cell>
          <cell r="AE8">
            <v>45</v>
          </cell>
          <cell r="AF8">
            <v>1</v>
          </cell>
          <cell r="AG8">
            <v>1</v>
          </cell>
        </row>
        <row r="9">
          <cell r="W9">
            <v>16826</v>
          </cell>
          <cell r="X9">
            <v>15156</v>
          </cell>
          <cell r="Y9">
            <v>14866</v>
          </cell>
          <cell r="Z9">
            <v>212</v>
          </cell>
          <cell r="AA9">
            <v>78</v>
          </cell>
          <cell r="AB9">
            <v>0</v>
          </cell>
          <cell r="AC9">
            <v>1670</v>
          </cell>
          <cell r="AD9">
            <v>1439</v>
          </cell>
          <cell r="AE9">
            <v>225</v>
          </cell>
          <cell r="AF9">
            <v>1</v>
          </cell>
          <cell r="AG9">
            <v>5</v>
          </cell>
        </row>
        <row r="10">
          <cell r="W10">
            <v>24871</v>
          </cell>
          <cell r="X10">
            <v>22842</v>
          </cell>
          <cell r="Y10">
            <v>22404</v>
          </cell>
          <cell r="Z10">
            <v>276</v>
          </cell>
          <cell r="AA10">
            <v>162</v>
          </cell>
          <cell r="AB10">
            <v>0</v>
          </cell>
          <cell r="AC10">
            <v>2029</v>
          </cell>
          <cell r="AD10">
            <v>1726</v>
          </cell>
          <cell r="AE10">
            <v>290</v>
          </cell>
          <cell r="AF10">
            <v>1</v>
          </cell>
          <cell r="AG10">
            <v>12</v>
          </cell>
        </row>
        <row r="11">
          <cell r="W11">
            <v>28943</v>
          </cell>
          <cell r="X11">
            <v>26737</v>
          </cell>
          <cell r="Y11">
            <v>26080</v>
          </cell>
          <cell r="Z11">
            <v>358</v>
          </cell>
          <cell r="AA11">
            <v>299</v>
          </cell>
          <cell r="AB11">
            <v>0</v>
          </cell>
          <cell r="AC11">
            <v>2206</v>
          </cell>
          <cell r="AD11">
            <v>1832</v>
          </cell>
          <cell r="AE11">
            <v>359</v>
          </cell>
          <cell r="AF11">
            <v>0</v>
          </cell>
          <cell r="AG11">
            <v>15</v>
          </cell>
        </row>
        <row r="12">
          <cell r="W12">
            <v>36372</v>
          </cell>
          <cell r="X12">
            <v>33720</v>
          </cell>
          <cell r="Y12">
            <v>32833</v>
          </cell>
          <cell r="Z12">
            <v>365</v>
          </cell>
          <cell r="AA12">
            <v>516</v>
          </cell>
          <cell r="AB12">
            <v>6</v>
          </cell>
          <cell r="AC12">
            <v>2652</v>
          </cell>
          <cell r="AD12">
            <v>2159</v>
          </cell>
          <cell r="AE12">
            <v>463</v>
          </cell>
          <cell r="AF12">
            <v>0</v>
          </cell>
          <cell r="AG12">
            <v>30</v>
          </cell>
        </row>
        <row r="13">
          <cell r="W13">
            <v>43570</v>
          </cell>
          <cell r="X13">
            <v>40744</v>
          </cell>
          <cell r="Y13">
            <v>39432</v>
          </cell>
          <cell r="Z13">
            <v>304</v>
          </cell>
          <cell r="AA13">
            <v>881</v>
          </cell>
          <cell r="AB13">
            <v>127</v>
          </cell>
          <cell r="AC13">
            <v>2826</v>
          </cell>
          <cell r="AD13">
            <v>2340</v>
          </cell>
          <cell r="AE13">
            <v>444</v>
          </cell>
          <cell r="AF13">
            <v>0</v>
          </cell>
          <cell r="AG13">
            <v>42</v>
          </cell>
        </row>
        <row r="14">
          <cell r="W14">
            <v>44486</v>
          </cell>
          <cell r="X14">
            <v>41985</v>
          </cell>
          <cell r="Y14">
            <v>39810</v>
          </cell>
          <cell r="Z14">
            <v>285</v>
          </cell>
          <cell r="AA14">
            <v>1398</v>
          </cell>
          <cell r="AB14">
            <v>492</v>
          </cell>
          <cell r="AC14">
            <v>2501</v>
          </cell>
          <cell r="AD14">
            <v>2077</v>
          </cell>
          <cell r="AE14">
            <v>361</v>
          </cell>
          <cell r="AF14">
            <v>0</v>
          </cell>
          <cell r="AG14">
            <v>63</v>
          </cell>
        </row>
        <row r="15">
          <cell r="W15">
            <v>44622</v>
          </cell>
          <cell r="X15">
            <v>42443</v>
          </cell>
          <cell r="Y15">
            <v>39605</v>
          </cell>
          <cell r="Z15">
            <v>226</v>
          </cell>
          <cell r="AA15">
            <v>2224</v>
          </cell>
          <cell r="AB15">
            <v>388</v>
          </cell>
          <cell r="AC15">
            <v>2179</v>
          </cell>
          <cell r="AD15">
            <v>1780</v>
          </cell>
          <cell r="AE15">
            <v>295</v>
          </cell>
          <cell r="AF15">
            <v>0</v>
          </cell>
          <cell r="AG15">
            <v>104</v>
          </cell>
        </row>
        <row r="16">
          <cell r="W16">
            <v>39162</v>
          </cell>
          <cell r="X16">
            <v>37724</v>
          </cell>
          <cell r="Y16">
            <v>34357</v>
          </cell>
          <cell r="Z16">
            <v>131</v>
          </cell>
          <cell r="AA16">
            <v>3092</v>
          </cell>
          <cell r="AB16">
            <v>144</v>
          </cell>
          <cell r="AC16">
            <v>1438</v>
          </cell>
          <cell r="AD16">
            <v>1208</v>
          </cell>
          <cell r="AE16">
            <v>131</v>
          </cell>
          <cell r="AF16">
            <v>0</v>
          </cell>
          <cell r="AG16">
            <v>99</v>
          </cell>
        </row>
        <row r="17">
          <cell r="W17">
            <v>20734</v>
          </cell>
          <cell r="X17">
            <v>20202</v>
          </cell>
          <cell r="Y17">
            <v>17836</v>
          </cell>
          <cell r="Z17">
            <v>26</v>
          </cell>
          <cell r="AA17">
            <v>2308</v>
          </cell>
          <cell r="AB17">
            <v>32</v>
          </cell>
          <cell r="AC17">
            <v>532</v>
          </cell>
          <cell r="AD17">
            <v>445</v>
          </cell>
          <cell r="AE17">
            <v>34</v>
          </cell>
          <cell r="AF17">
            <v>0</v>
          </cell>
          <cell r="AG17">
            <v>53</v>
          </cell>
        </row>
        <row r="18">
          <cell r="W18">
            <v>3376</v>
          </cell>
          <cell r="X18">
            <v>3330</v>
          </cell>
          <cell r="Y18">
            <v>2657</v>
          </cell>
          <cell r="Z18">
            <v>1</v>
          </cell>
          <cell r="AA18">
            <v>670</v>
          </cell>
          <cell r="AB18">
            <v>2</v>
          </cell>
          <cell r="AC18">
            <v>46</v>
          </cell>
          <cell r="AD18">
            <v>34</v>
          </cell>
          <cell r="AE18">
            <v>3</v>
          </cell>
          <cell r="AF18">
            <v>0</v>
          </cell>
          <cell r="AG18">
            <v>9</v>
          </cell>
        </row>
        <row r="19">
          <cell r="W19">
            <v>1244</v>
          </cell>
          <cell r="X19">
            <v>1240</v>
          </cell>
          <cell r="Y19">
            <v>983</v>
          </cell>
          <cell r="Z19">
            <v>0</v>
          </cell>
          <cell r="AA19">
            <v>257</v>
          </cell>
          <cell r="AB19">
            <v>0</v>
          </cell>
          <cell r="AC19">
            <v>4</v>
          </cell>
          <cell r="AD19">
            <v>2</v>
          </cell>
          <cell r="AE19">
            <v>0</v>
          </cell>
          <cell r="AF19">
            <v>0</v>
          </cell>
          <cell r="AG19">
            <v>2</v>
          </cell>
        </row>
        <row r="20">
          <cell r="W20">
            <v>306871</v>
          </cell>
          <cell r="X20">
            <v>288419</v>
          </cell>
          <cell r="Y20">
            <v>273112</v>
          </cell>
          <cell r="Z20">
            <v>2227</v>
          </cell>
          <cell r="AA20">
            <v>11889</v>
          </cell>
          <cell r="AB20">
            <v>1191</v>
          </cell>
          <cell r="AC20">
            <v>18452</v>
          </cell>
          <cell r="AD20">
            <v>15364</v>
          </cell>
          <cell r="AE20">
            <v>2650</v>
          </cell>
          <cell r="AF20">
            <v>3</v>
          </cell>
          <cell r="AG20">
            <v>435</v>
          </cell>
        </row>
        <row r="25">
          <cell r="W25">
            <v>1507.744120075047</v>
          </cell>
          <cell r="X25">
            <v>1510.339860627178</v>
          </cell>
          <cell r="Y25">
            <v>1524.5471765228992</v>
          </cell>
          <cell r="Z25">
            <v>784.97023255813951</v>
          </cell>
          <cell r="AA25">
            <v>1320</v>
          </cell>
          <cell r="AB25">
            <v>0</v>
          </cell>
          <cell r="AC25">
            <v>1491.592845528455</v>
          </cell>
          <cell r="AD25">
            <v>1572.5094409937888</v>
          </cell>
          <cell r="AE25">
            <v>945.32533333333333</v>
          </cell>
          <cell r="AF25">
            <v>190.08</v>
          </cell>
          <cell r="AG25">
            <v>1320</v>
          </cell>
        </row>
        <row r="26">
          <cell r="W26">
            <v>1621.9046166646856</v>
          </cell>
          <cell r="X26">
            <v>1621.3723911322247</v>
          </cell>
          <cell r="Y26">
            <v>1632.7111610386114</v>
          </cell>
          <cell r="Z26">
            <v>922.52433962264149</v>
          </cell>
          <cell r="AA26">
            <v>1359.7523076923078</v>
          </cell>
          <cell r="AB26">
            <v>0</v>
          </cell>
          <cell r="AC26">
            <v>1626.7348023952093</v>
          </cell>
          <cell r="AD26">
            <v>1726.876469770674</v>
          </cell>
          <cell r="AE26">
            <v>990.25813333333326</v>
          </cell>
          <cell r="AF26">
            <v>356.4</v>
          </cell>
          <cell r="AG26">
            <v>1701.4800000000002</v>
          </cell>
        </row>
        <row r="27">
          <cell r="W27">
            <v>1722.535833701902</v>
          </cell>
          <cell r="X27">
            <v>1721.5673811400054</v>
          </cell>
          <cell r="Y27">
            <v>1732.6410498125338</v>
          </cell>
          <cell r="Z27">
            <v>987.07304347826073</v>
          </cell>
          <cell r="AA27">
            <v>1441.4807407407407</v>
          </cell>
          <cell r="AB27">
            <v>0</v>
          </cell>
          <cell r="AC27">
            <v>1733.4384425825529</v>
          </cell>
          <cell r="AD27">
            <v>1833.5121205098494</v>
          </cell>
          <cell r="AE27">
            <v>1134.4944827586207</v>
          </cell>
          <cell r="AF27">
            <v>1320</v>
          </cell>
          <cell r="AG27">
            <v>1848.4399999999998</v>
          </cell>
        </row>
        <row r="28">
          <cell r="W28">
            <v>1824.105277269115</v>
          </cell>
          <cell r="X28">
            <v>1820.2069327149643</v>
          </cell>
          <cell r="Y28">
            <v>1833.9090506134969</v>
          </cell>
          <cell r="Z28">
            <v>1017.75687150838</v>
          </cell>
          <cell r="AA28">
            <v>1585.8453511705686</v>
          </cell>
          <cell r="AB28">
            <v>0</v>
          </cell>
          <cell r="AC28">
            <v>1871.3537080689032</v>
          </cell>
          <cell r="AD28">
            <v>1992.6805021834061</v>
          </cell>
          <cell r="AE28">
            <v>1248.0177158774372</v>
          </cell>
          <cell r="AF28">
            <v>0</v>
          </cell>
          <cell r="AG28">
            <v>1971.8159999999998</v>
          </cell>
        </row>
        <row r="29">
          <cell r="W29">
            <v>1877.603681953151</v>
          </cell>
          <cell r="X29">
            <v>1870.7359430604981</v>
          </cell>
          <cell r="Y29">
            <v>1884.3525660158984</v>
          </cell>
          <cell r="Z29">
            <v>1064.2020821917808</v>
          </cell>
          <cell r="AA29">
            <v>1543.7988372093023</v>
          </cell>
          <cell r="AB29">
            <v>4539.04</v>
          </cell>
          <cell r="AC29">
            <v>1964.926515837104</v>
          </cell>
          <cell r="AD29">
            <v>2084.5435108846686</v>
          </cell>
          <cell r="AE29">
            <v>1384.6657451403887</v>
          </cell>
          <cell r="AF29">
            <v>0</v>
          </cell>
          <cell r="AG29">
            <v>2311.848</v>
          </cell>
        </row>
        <row r="30">
          <cell r="W30">
            <v>1881.4974918521923</v>
          </cell>
          <cell r="X30">
            <v>1871.2520410367174</v>
          </cell>
          <cell r="Y30">
            <v>1874.7863724893487</v>
          </cell>
          <cell r="Z30">
            <v>1012.3227631578948</v>
          </cell>
          <cell r="AA30">
            <v>1589.3144608399546</v>
          </cell>
          <cell r="AB30">
            <v>4785.706771653543</v>
          </cell>
          <cell r="AC30">
            <v>2029.2118046709131</v>
          </cell>
          <cell r="AD30">
            <v>2143.1706153846153</v>
          </cell>
          <cell r="AE30">
            <v>1413.5267567567569</v>
          </cell>
          <cell r="AF30">
            <v>0</v>
          </cell>
          <cell r="AG30">
            <v>2188.7485714285713</v>
          </cell>
        </row>
        <row r="31">
          <cell r="W31">
            <v>1859.2821633772423</v>
          </cell>
          <cell r="X31">
            <v>1846.7570589496249</v>
          </cell>
          <cell r="Y31">
            <v>1823.9848862094952</v>
          </cell>
          <cell r="Z31">
            <v>1137.2842105263157</v>
          </cell>
          <cell r="AA31">
            <v>1640.0660085836912</v>
          </cell>
          <cell r="AB31">
            <v>4687.6392682926826</v>
          </cell>
          <cell r="AC31">
            <v>2069.5446621351462</v>
          </cell>
          <cell r="AD31">
            <v>2153.6483196918634</v>
          </cell>
          <cell r="AE31">
            <v>1536.1399445983379</v>
          </cell>
          <cell r="AF31">
            <v>0</v>
          </cell>
          <cell r="AG31">
            <v>2353.287619047619</v>
          </cell>
        </row>
        <row r="32">
          <cell r="W32">
            <v>1807.7340244722332</v>
          </cell>
          <cell r="X32">
            <v>1794.7571594844849</v>
          </cell>
          <cell r="Y32">
            <v>1781.4991632369649</v>
          </cell>
          <cell r="Z32">
            <v>1024.4017699115043</v>
          </cell>
          <cell r="AA32">
            <v>1612.5218525179855</v>
          </cell>
          <cell r="AB32">
            <v>4641.3411340206185</v>
          </cell>
          <cell r="AC32">
            <v>2060.5000091785223</v>
          </cell>
          <cell r="AD32">
            <v>2146.6270112359553</v>
          </cell>
          <cell r="AE32">
            <v>1411.7153898305085</v>
          </cell>
          <cell r="AF32">
            <v>0</v>
          </cell>
          <cell r="AG32">
            <v>2426.705769230769</v>
          </cell>
        </row>
        <row r="33">
          <cell r="W33">
            <v>1728.7478994944076</v>
          </cell>
          <cell r="X33">
            <v>1716.0367405365284</v>
          </cell>
          <cell r="Y33">
            <v>1720.9490491020752</v>
          </cell>
          <cell r="Z33">
            <v>1041.2079389312976</v>
          </cell>
          <cell r="AA33">
            <v>1593.543958602846</v>
          </cell>
          <cell r="AB33">
            <v>3788.1066666666666</v>
          </cell>
          <cell r="AC33">
            <v>2062.2080945757994</v>
          </cell>
          <cell r="AD33">
            <v>2131.4492384105956</v>
          </cell>
          <cell r="AE33">
            <v>1264.9328244274809</v>
          </cell>
          <cell r="AF33">
            <v>0</v>
          </cell>
          <cell r="AG33">
            <v>2272.3066666666664</v>
          </cell>
        </row>
        <row r="34">
          <cell r="W34">
            <v>1696.9001080351115</v>
          </cell>
          <cell r="X34">
            <v>1689.2489931689934</v>
          </cell>
          <cell r="Y34">
            <v>1698.4385826418481</v>
          </cell>
          <cell r="Z34">
            <v>1013.5569230769229</v>
          </cell>
          <cell r="AA34">
            <v>1592.2082495667246</v>
          </cell>
          <cell r="AB34">
            <v>4115.2649999999994</v>
          </cell>
          <cell r="AC34">
            <v>1987.4411278195487</v>
          </cell>
          <cell r="AD34">
            <v>2019.9678202247189</v>
          </cell>
          <cell r="AE34">
            <v>1377.9635294117645</v>
          </cell>
          <cell r="AF34">
            <v>0</v>
          </cell>
          <cell r="AG34">
            <v>2105.325283018868</v>
          </cell>
        </row>
        <row r="35">
          <cell r="W35">
            <v>1590.4236611374408</v>
          </cell>
          <cell r="X35">
            <v>1583.7015135135134</v>
          </cell>
          <cell r="Y35">
            <v>1596.6093037260068</v>
          </cell>
          <cell r="Z35">
            <v>660</v>
          </cell>
          <cell r="AA35">
            <v>1525.7702686567166</v>
          </cell>
          <cell r="AB35">
            <v>4304.5200000000004</v>
          </cell>
          <cell r="AC35">
            <v>2077.048695652174</v>
          </cell>
          <cell r="AD35">
            <v>2097.5964705882352</v>
          </cell>
          <cell r="AE35">
            <v>960.96</v>
          </cell>
          <cell r="AF35">
            <v>0</v>
          </cell>
          <cell r="AG35">
            <v>2371.4533333333329</v>
          </cell>
        </row>
        <row r="36">
          <cell r="W36">
            <v>1537.8785209003215</v>
          </cell>
          <cell r="X36">
            <v>1535.6443548387097</v>
          </cell>
          <cell r="Y36">
            <v>1536.4987995930824</v>
          </cell>
          <cell r="Z36">
            <v>0</v>
          </cell>
          <cell r="AA36">
            <v>1532.3761867704281</v>
          </cell>
          <cell r="AB36">
            <v>0</v>
          </cell>
          <cell r="AC36">
            <v>2230.4699999999998</v>
          </cell>
          <cell r="AD36">
            <v>1962.18</v>
          </cell>
          <cell r="AE36">
            <v>0</v>
          </cell>
          <cell r="AF36">
            <v>0</v>
          </cell>
          <cell r="AG36">
            <v>2498.7599999999998</v>
          </cell>
        </row>
        <row r="37">
          <cell r="W37">
            <v>1794.7525082526536</v>
          </cell>
          <cell r="X37">
            <v>1785.9661144376757</v>
          </cell>
          <cell r="Y37">
            <v>1788.5857517794898</v>
          </cell>
          <cell r="Z37">
            <v>1024.4047597665019</v>
          </cell>
          <cell r="AA37">
            <v>1590.7996265455461</v>
          </cell>
          <cell r="AB37">
            <v>4557.4834256926961</v>
          </cell>
          <cell r="AC37">
            <v>1932.0906243225668</v>
          </cell>
          <cell r="AD37">
            <v>2028.4526946107785</v>
          </cell>
          <cell r="AE37">
            <v>1319.8256603773584</v>
          </cell>
          <cell r="AF37">
            <v>622.16</v>
          </cell>
          <cell r="AG37">
            <v>2267.5506206896548</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F"/>
    </sheetNames>
    <sheetDataSet>
      <sheetData sheetId="0">
        <row r="7">
          <cell r="W7">
            <v>306871</v>
          </cell>
          <cell r="X7">
            <v>288419</v>
          </cell>
          <cell r="Y7">
            <v>273112</v>
          </cell>
          <cell r="Z7">
            <v>2227</v>
          </cell>
          <cell r="AA7">
            <v>11889</v>
          </cell>
          <cell r="AB7">
            <v>1191</v>
          </cell>
          <cell r="AC7">
            <v>18452</v>
          </cell>
          <cell r="AD7">
            <v>15364</v>
          </cell>
          <cell r="AE7">
            <v>2650</v>
          </cell>
          <cell r="AF7">
            <v>3</v>
          </cell>
          <cell r="AG7">
            <v>435</v>
          </cell>
        </row>
        <row r="8">
          <cell r="W8">
            <v>14527</v>
          </cell>
          <cell r="X8">
            <v>13784</v>
          </cell>
          <cell r="Y8">
            <v>12156</v>
          </cell>
          <cell r="Z8">
            <v>227</v>
          </cell>
          <cell r="AA8">
            <v>1377</v>
          </cell>
          <cell r="AB8">
            <v>24</v>
          </cell>
          <cell r="AC8">
            <v>743</v>
          </cell>
          <cell r="AD8">
            <v>641</v>
          </cell>
          <cell r="AE8">
            <v>63</v>
          </cell>
          <cell r="AF8">
            <v>0</v>
          </cell>
          <cell r="AG8">
            <v>39</v>
          </cell>
        </row>
        <row r="9">
          <cell r="W9">
            <v>3107</v>
          </cell>
          <cell r="X9">
            <v>3007</v>
          </cell>
          <cell r="Y9">
            <v>2521</v>
          </cell>
          <cell r="Z9">
            <v>81</v>
          </cell>
          <cell r="AA9">
            <v>402</v>
          </cell>
          <cell r="AB9">
            <v>3</v>
          </cell>
          <cell r="AC9">
            <v>100</v>
          </cell>
          <cell r="AD9">
            <v>63</v>
          </cell>
          <cell r="AE9">
            <v>29</v>
          </cell>
          <cell r="AF9">
            <v>0</v>
          </cell>
          <cell r="AG9">
            <v>8</v>
          </cell>
        </row>
        <row r="10">
          <cell r="W10">
            <v>761</v>
          </cell>
          <cell r="X10">
            <v>721</v>
          </cell>
          <cell r="Y10">
            <v>600</v>
          </cell>
          <cell r="Z10">
            <v>23</v>
          </cell>
          <cell r="AA10">
            <v>97</v>
          </cell>
          <cell r="AB10">
            <v>1</v>
          </cell>
          <cell r="AC10">
            <v>40</v>
          </cell>
          <cell r="AD10">
            <v>32</v>
          </cell>
          <cell r="AE10">
            <v>6</v>
          </cell>
          <cell r="AF10">
            <v>0</v>
          </cell>
          <cell r="AG10">
            <v>2</v>
          </cell>
        </row>
        <row r="11">
          <cell r="W11">
            <v>2183</v>
          </cell>
          <cell r="X11">
            <v>1994</v>
          </cell>
          <cell r="Y11">
            <v>1910</v>
          </cell>
          <cell r="Z11">
            <v>6</v>
          </cell>
          <cell r="AA11">
            <v>77</v>
          </cell>
          <cell r="AB11">
            <v>1</v>
          </cell>
          <cell r="AC11">
            <v>189</v>
          </cell>
          <cell r="AD11">
            <v>179</v>
          </cell>
          <cell r="AE11">
            <v>0</v>
          </cell>
          <cell r="AF11">
            <v>0</v>
          </cell>
          <cell r="AG11">
            <v>10</v>
          </cell>
        </row>
        <row r="12">
          <cell r="W12">
            <v>338</v>
          </cell>
          <cell r="X12">
            <v>300</v>
          </cell>
          <cell r="Y12">
            <v>289</v>
          </cell>
          <cell r="Z12">
            <v>0</v>
          </cell>
          <cell r="AA12">
            <v>11</v>
          </cell>
          <cell r="AB12">
            <v>0</v>
          </cell>
          <cell r="AC12">
            <v>38</v>
          </cell>
          <cell r="AD12">
            <v>37</v>
          </cell>
          <cell r="AE12">
            <v>0</v>
          </cell>
          <cell r="AF12">
            <v>0</v>
          </cell>
          <cell r="AG12">
            <v>1</v>
          </cell>
        </row>
        <row r="13">
          <cell r="W13">
            <v>5893</v>
          </cell>
          <cell r="X13">
            <v>5577</v>
          </cell>
          <cell r="Y13">
            <v>5052</v>
          </cell>
          <cell r="Z13">
            <v>68</v>
          </cell>
          <cell r="AA13">
            <v>449</v>
          </cell>
          <cell r="AB13">
            <v>8</v>
          </cell>
          <cell r="AC13">
            <v>316</v>
          </cell>
          <cell r="AD13">
            <v>285</v>
          </cell>
          <cell r="AE13">
            <v>20</v>
          </cell>
          <cell r="AF13">
            <v>0</v>
          </cell>
          <cell r="AG13">
            <v>11</v>
          </cell>
        </row>
        <row r="14">
          <cell r="W14">
            <v>471</v>
          </cell>
          <cell r="X14">
            <v>449</v>
          </cell>
          <cell r="Y14">
            <v>370</v>
          </cell>
          <cell r="Z14">
            <v>11</v>
          </cell>
          <cell r="AA14">
            <v>61</v>
          </cell>
          <cell r="AB14">
            <v>7</v>
          </cell>
          <cell r="AC14">
            <v>22</v>
          </cell>
          <cell r="AD14">
            <v>17</v>
          </cell>
          <cell r="AE14">
            <v>0</v>
          </cell>
          <cell r="AF14">
            <v>0</v>
          </cell>
          <cell r="AG14">
            <v>5</v>
          </cell>
        </row>
        <row r="15">
          <cell r="W15">
            <v>1774</v>
          </cell>
          <cell r="X15">
            <v>1736</v>
          </cell>
          <cell r="Y15">
            <v>1414</v>
          </cell>
          <cell r="Z15">
            <v>38</v>
          </cell>
          <cell r="AA15">
            <v>280</v>
          </cell>
          <cell r="AB15">
            <v>4</v>
          </cell>
          <cell r="AC15">
            <v>38</v>
          </cell>
          <cell r="AD15">
            <v>28</v>
          </cell>
          <cell r="AE15">
            <v>8</v>
          </cell>
          <cell r="AF15">
            <v>0</v>
          </cell>
          <cell r="AG15">
            <v>2</v>
          </cell>
        </row>
        <row r="16">
          <cell r="W16">
            <v>58967</v>
          </cell>
          <cell r="X16">
            <v>56609</v>
          </cell>
          <cell r="Y16">
            <v>53115</v>
          </cell>
          <cell r="Z16">
            <v>458</v>
          </cell>
          <cell r="AA16">
            <v>2903</v>
          </cell>
          <cell r="AB16">
            <v>133</v>
          </cell>
          <cell r="AC16">
            <v>2358</v>
          </cell>
          <cell r="AD16">
            <v>2102</v>
          </cell>
          <cell r="AE16">
            <v>162</v>
          </cell>
          <cell r="AF16">
            <v>0</v>
          </cell>
          <cell r="AG16">
            <v>94</v>
          </cell>
        </row>
        <row r="17">
          <cell r="W17">
            <v>3816</v>
          </cell>
          <cell r="X17">
            <v>3638</v>
          </cell>
          <cell r="Y17">
            <v>3367</v>
          </cell>
          <cell r="Z17">
            <v>26</v>
          </cell>
          <cell r="AA17">
            <v>239</v>
          </cell>
          <cell r="AB17">
            <v>6</v>
          </cell>
          <cell r="AC17">
            <v>178</v>
          </cell>
          <cell r="AD17">
            <v>157</v>
          </cell>
          <cell r="AE17">
            <v>13</v>
          </cell>
          <cell r="AF17">
            <v>0</v>
          </cell>
          <cell r="AG17">
            <v>8</v>
          </cell>
        </row>
        <row r="18">
          <cell r="W18">
            <v>4967</v>
          </cell>
          <cell r="X18">
            <v>4802</v>
          </cell>
          <cell r="Y18">
            <v>4412</v>
          </cell>
          <cell r="Z18">
            <v>41</v>
          </cell>
          <cell r="AA18">
            <v>343</v>
          </cell>
          <cell r="AB18">
            <v>6</v>
          </cell>
          <cell r="AC18">
            <v>165</v>
          </cell>
          <cell r="AD18">
            <v>140</v>
          </cell>
          <cell r="AE18">
            <v>11</v>
          </cell>
          <cell r="AF18">
            <v>0</v>
          </cell>
          <cell r="AG18">
            <v>14</v>
          </cell>
        </row>
        <row r="19">
          <cell r="W19">
            <v>9530</v>
          </cell>
          <cell r="X19">
            <v>9254</v>
          </cell>
          <cell r="Y19">
            <v>8825</v>
          </cell>
          <cell r="Z19">
            <v>70</v>
          </cell>
          <cell r="AA19">
            <v>328</v>
          </cell>
          <cell r="AB19">
            <v>31</v>
          </cell>
          <cell r="AC19">
            <v>276</v>
          </cell>
          <cell r="AD19">
            <v>227</v>
          </cell>
          <cell r="AE19">
            <v>33</v>
          </cell>
          <cell r="AF19">
            <v>0</v>
          </cell>
          <cell r="AG19">
            <v>16</v>
          </cell>
        </row>
        <row r="20">
          <cell r="W20">
            <v>4107</v>
          </cell>
          <cell r="X20">
            <v>3960</v>
          </cell>
          <cell r="Y20">
            <v>3707</v>
          </cell>
          <cell r="Z20">
            <v>21</v>
          </cell>
          <cell r="AA20">
            <v>219</v>
          </cell>
          <cell r="AB20">
            <v>13</v>
          </cell>
          <cell r="AC20">
            <v>147</v>
          </cell>
          <cell r="AD20">
            <v>144</v>
          </cell>
          <cell r="AE20">
            <v>2</v>
          </cell>
          <cell r="AF20">
            <v>0</v>
          </cell>
          <cell r="AG20">
            <v>1</v>
          </cell>
        </row>
        <row r="21">
          <cell r="W21">
            <v>6046</v>
          </cell>
          <cell r="X21">
            <v>5850</v>
          </cell>
          <cell r="Y21">
            <v>5499</v>
          </cell>
          <cell r="Z21">
            <v>86</v>
          </cell>
          <cell r="AA21">
            <v>258</v>
          </cell>
          <cell r="AB21">
            <v>7</v>
          </cell>
          <cell r="AC21">
            <v>196</v>
          </cell>
          <cell r="AD21">
            <v>175</v>
          </cell>
          <cell r="AE21">
            <v>16</v>
          </cell>
          <cell r="AF21">
            <v>0</v>
          </cell>
          <cell r="AG21">
            <v>5</v>
          </cell>
        </row>
        <row r="22">
          <cell r="W22">
            <v>9008</v>
          </cell>
          <cell r="X22">
            <v>8572</v>
          </cell>
          <cell r="Y22">
            <v>8125</v>
          </cell>
          <cell r="Z22">
            <v>73</v>
          </cell>
          <cell r="AA22">
            <v>346</v>
          </cell>
          <cell r="AB22">
            <v>28</v>
          </cell>
          <cell r="AC22">
            <v>436</v>
          </cell>
          <cell r="AD22">
            <v>399</v>
          </cell>
          <cell r="AE22">
            <v>25</v>
          </cell>
          <cell r="AF22">
            <v>0</v>
          </cell>
          <cell r="AG22">
            <v>12</v>
          </cell>
        </row>
        <row r="23">
          <cell r="W23">
            <v>2965</v>
          </cell>
          <cell r="X23">
            <v>2825</v>
          </cell>
          <cell r="Y23">
            <v>2697</v>
          </cell>
          <cell r="Z23">
            <v>16</v>
          </cell>
          <cell r="AA23">
            <v>105</v>
          </cell>
          <cell r="AB23">
            <v>7</v>
          </cell>
          <cell r="AC23">
            <v>140</v>
          </cell>
          <cell r="AD23">
            <v>127</v>
          </cell>
          <cell r="AE23">
            <v>10</v>
          </cell>
          <cell r="AF23">
            <v>0</v>
          </cell>
          <cell r="AG23">
            <v>3</v>
          </cell>
        </row>
        <row r="24">
          <cell r="W24">
            <v>2491</v>
          </cell>
          <cell r="X24">
            <v>2430</v>
          </cell>
          <cell r="Y24">
            <v>2260</v>
          </cell>
          <cell r="Z24">
            <v>17</v>
          </cell>
          <cell r="AA24">
            <v>145</v>
          </cell>
          <cell r="AB24">
            <v>8</v>
          </cell>
          <cell r="AC24">
            <v>61</v>
          </cell>
          <cell r="AD24">
            <v>54</v>
          </cell>
          <cell r="AE24">
            <v>5</v>
          </cell>
          <cell r="AF24">
            <v>0</v>
          </cell>
          <cell r="AG24">
            <v>2</v>
          </cell>
        </row>
        <row r="25">
          <cell r="W25">
            <v>16037</v>
          </cell>
          <cell r="X25">
            <v>15278</v>
          </cell>
          <cell r="Y25">
            <v>14223</v>
          </cell>
          <cell r="Z25">
            <v>108</v>
          </cell>
          <cell r="AA25">
            <v>920</v>
          </cell>
          <cell r="AB25">
            <v>27</v>
          </cell>
          <cell r="AC25">
            <v>759</v>
          </cell>
          <cell r="AD25">
            <v>679</v>
          </cell>
          <cell r="AE25">
            <v>47</v>
          </cell>
          <cell r="AF25">
            <v>0</v>
          </cell>
          <cell r="AG25">
            <v>33</v>
          </cell>
        </row>
        <row r="26">
          <cell r="W26">
            <v>142440</v>
          </cell>
          <cell r="X26">
            <v>132986</v>
          </cell>
          <cell r="Y26">
            <v>127614</v>
          </cell>
          <cell r="Z26">
            <v>537</v>
          </cell>
          <cell r="AA26">
            <v>4219</v>
          </cell>
          <cell r="AB26">
            <v>616</v>
          </cell>
          <cell r="AC26">
            <v>9454</v>
          </cell>
          <cell r="AD26">
            <v>7716</v>
          </cell>
          <cell r="AE26">
            <v>1592</v>
          </cell>
          <cell r="AF26">
            <v>1</v>
          </cell>
          <cell r="AG26">
            <v>145</v>
          </cell>
        </row>
        <row r="27">
          <cell r="W27">
            <v>42795</v>
          </cell>
          <cell r="X27">
            <v>40510</v>
          </cell>
          <cell r="Y27">
            <v>38447</v>
          </cell>
          <cell r="Z27">
            <v>185</v>
          </cell>
          <cell r="AA27">
            <v>1775</v>
          </cell>
          <cell r="AB27">
            <v>103</v>
          </cell>
          <cell r="AC27">
            <v>2285</v>
          </cell>
          <cell r="AD27">
            <v>2030</v>
          </cell>
          <cell r="AE27">
            <v>202</v>
          </cell>
          <cell r="AF27">
            <v>0</v>
          </cell>
          <cell r="AG27">
            <v>53</v>
          </cell>
        </row>
        <row r="28">
          <cell r="W28">
            <v>6151</v>
          </cell>
          <cell r="X28">
            <v>5887</v>
          </cell>
          <cell r="Y28">
            <v>5534</v>
          </cell>
          <cell r="Z28">
            <v>22</v>
          </cell>
          <cell r="AA28">
            <v>322</v>
          </cell>
          <cell r="AB28">
            <v>9</v>
          </cell>
          <cell r="AC28">
            <v>264</v>
          </cell>
          <cell r="AD28">
            <v>233</v>
          </cell>
          <cell r="AE28">
            <v>22</v>
          </cell>
          <cell r="AF28">
            <v>0</v>
          </cell>
          <cell r="AG28">
            <v>9</v>
          </cell>
        </row>
        <row r="29">
          <cell r="W29">
            <v>18552</v>
          </cell>
          <cell r="X29">
            <v>17406</v>
          </cell>
          <cell r="Y29">
            <v>16787</v>
          </cell>
          <cell r="Z29">
            <v>34</v>
          </cell>
          <cell r="AA29">
            <v>553</v>
          </cell>
          <cell r="AB29">
            <v>32</v>
          </cell>
          <cell r="AC29">
            <v>1146</v>
          </cell>
          <cell r="AD29">
            <v>1081</v>
          </cell>
          <cell r="AE29">
            <v>49</v>
          </cell>
          <cell r="AF29">
            <v>0</v>
          </cell>
          <cell r="AG29">
            <v>16</v>
          </cell>
        </row>
        <row r="30">
          <cell r="W30">
            <v>74942</v>
          </cell>
          <cell r="X30">
            <v>69183</v>
          </cell>
          <cell r="Y30">
            <v>66846</v>
          </cell>
          <cell r="Z30">
            <v>296</v>
          </cell>
          <cell r="AA30">
            <v>1569</v>
          </cell>
          <cell r="AB30">
            <v>472</v>
          </cell>
          <cell r="AC30">
            <v>5759</v>
          </cell>
          <cell r="AD30">
            <v>4372</v>
          </cell>
          <cell r="AE30">
            <v>1319</v>
          </cell>
          <cell r="AF30">
            <v>1</v>
          </cell>
          <cell r="AG30">
            <v>67</v>
          </cell>
        </row>
        <row r="31">
          <cell r="W31">
            <v>62159</v>
          </cell>
          <cell r="X31">
            <v>57710</v>
          </cell>
          <cell r="Y31">
            <v>55104</v>
          </cell>
          <cell r="Z31">
            <v>702</v>
          </cell>
          <cell r="AA31">
            <v>1551</v>
          </cell>
          <cell r="AB31">
            <v>353</v>
          </cell>
          <cell r="AC31">
            <v>4449</v>
          </cell>
          <cell r="AD31">
            <v>3706</v>
          </cell>
          <cell r="AE31">
            <v>648</v>
          </cell>
          <cell r="AF31">
            <v>2</v>
          </cell>
          <cell r="AG31">
            <v>93</v>
          </cell>
        </row>
        <row r="32">
          <cell r="W32">
            <v>19543</v>
          </cell>
          <cell r="X32">
            <v>18361</v>
          </cell>
          <cell r="Y32">
            <v>17540</v>
          </cell>
          <cell r="Z32">
            <v>192</v>
          </cell>
          <cell r="AA32">
            <v>450</v>
          </cell>
          <cell r="AB32">
            <v>179</v>
          </cell>
          <cell r="AC32">
            <v>1182</v>
          </cell>
          <cell r="AD32">
            <v>950</v>
          </cell>
          <cell r="AE32">
            <v>206</v>
          </cell>
          <cell r="AF32">
            <v>1</v>
          </cell>
          <cell r="AG32">
            <v>25</v>
          </cell>
        </row>
        <row r="33">
          <cell r="W33">
            <v>21153</v>
          </cell>
          <cell r="X33">
            <v>19477</v>
          </cell>
          <cell r="Y33">
            <v>18715</v>
          </cell>
          <cell r="Z33">
            <v>223</v>
          </cell>
          <cell r="AA33">
            <v>482</v>
          </cell>
          <cell r="AB33">
            <v>57</v>
          </cell>
          <cell r="AC33">
            <v>1676</v>
          </cell>
          <cell r="AD33">
            <v>1444</v>
          </cell>
          <cell r="AE33">
            <v>194</v>
          </cell>
          <cell r="AF33">
            <v>1</v>
          </cell>
          <cell r="AG33">
            <v>37</v>
          </cell>
        </row>
        <row r="34">
          <cell r="W34">
            <v>21463</v>
          </cell>
          <cell r="X34">
            <v>19872</v>
          </cell>
          <cell r="Y34">
            <v>18849</v>
          </cell>
          <cell r="Z34">
            <v>287</v>
          </cell>
          <cell r="AA34">
            <v>619</v>
          </cell>
          <cell r="AB34">
            <v>117</v>
          </cell>
          <cell r="AC34">
            <v>1591</v>
          </cell>
          <cell r="AD34">
            <v>1312</v>
          </cell>
          <cell r="AE34">
            <v>248</v>
          </cell>
          <cell r="AF34">
            <v>0</v>
          </cell>
          <cell r="AG34">
            <v>31</v>
          </cell>
        </row>
        <row r="35">
          <cell r="W35">
            <v>28778</v>
          </cell>
          <cell r="X35">
            <v>27330</v>
          </cell>
          <cell r="Y35">
            <v>25123</v>
          </cell>
          <cell r="Z35">
            <v>303</v>
          </cell>
          <cell r="AA35">
            <v>1839</v>
          </cell>
          <cell r="AB35">
            <v>65</v>
          </cell>
          <cell r="AC35">
            <v>1448</v>
          </cell>
          <cell r="AD35">
            <v>1199</v>
          </cell>
          <cell r="AE35">
            <v>185</v>
          </cell>
          <cell r="AF35">
            <v>0</v>
          </cell>
          <cell r="AG35">
            <v>64</v>
          </cell>
        </row>
        <row r="36">
          <cell r="W36">
            <v>5999</v>
          </cell>
          <cell r="X36">
            <v>5582</v>
          </cell>
          <cell r="Y36">
            <v>5063</v>
          </cell>
          <cell r="Z36">
            <v>84</v>
          </cell>
          <cell r="AA36">
            <v>430</v>
          </cell>
          <cell r="AB36">
            <v>5</v>
          </cell>
          <cell r="AC36">
            <v>417</v>
          </cell>
          <cell r="AD36">
            <v>325</v>
          </cell>
          <cell r="AE36">
            <v>62</v>
          </cell>
          <cell r="AF36">
            <v>0</v>
          </cell>
          <cell r="AG36">
            <v>30</v>
          </cell>
        </row>
        <row r="37">
          <cell r="W37">
            <v>6189</v>
          </cell>
          <cell r="X37">
            <v>5905</v>
          </cell>
          <cell r="Y37">
            <v>5529</v>
          </cell>
          <cell r="Z37">
            <v>54</v>
          </cell>
          <cell r="AA37">
            <v>317</v>
          </cell>
          <cell r="AB37">
            <v>5</v>
          </cell>
          <cell r="AC37">
            <v>284</v>
          </cell>
          <cell r="AD37">
            <v>245</v>
          </cell>
          <cell r="AE37">
            <v>27</v>
          </cell>
          <cell r="AF37">
            <v>0</v>
          </cell>
          <cell r="AG37">
            <v>12</v>
          </cell>
        </row>
        <row r="38">
          <cell r="W38">
            <v>10193</v>
          </cell>
          <cell r="X38">
            <v>9751</v>
          </cell>
          <cell r="Y38">
            <v>8868</v>
          </cell>
          <cell r="Z38">
            <v>138</v>
          </cell>
          <cell r="AA38">
            <v>697</v>
          </cell>
          <cell r="AB38">
            <v>48</v>
          </cell>
          <cell r="AC38">
            <v>442</v>
          </cell>
          <cell r="AD38">
            <v>359</v>
          </cell>
          <cell r="AE38">
            <v>67</v>
          </cell>
          <cell r="AF38">
            <v>0</v>
          </cell>
          <cell r="AG38">
            <v>16</v>
          </cell>
        </row>
        <row r="39">
          <cell r="W39">
            <v>6397</v>
          </cell>
          <cell r="X39">
            <v>6092</v>
          </cell>
          <cell r="Y39">
            <v>5663</v>
          </cell>
          <cell r="Z39">
            <v>27</v>
          </cell>
          <cell r="AA39">
            <v>395</v>
          </cell>
          <cell r="AB39">
            <v>7</v>
          </cell>
          <cell r="AC39">
            <v>305</v>
          </cell>
          <cell r="AD39">
            <v>270</v>
          </cell>
          <cell r="AE39">
            <v>29</v>
          </cell>
          <cell r="AF39">
            <v>0</v>
          </cell>
          <cell r="AG39">
            <v>6</v>
          </cell>
        </row>
        <row r="43">
          <cell r="W43">
            <v>1794.7525082526531</v>
          </cell>
          <cell r="X43">
            <v>1785.9661144376755</v>
          </cell>
          <cell r="Y43">
            <v>1788.5857517794896</v>
          </cell>
          <cell r="Z43">
            <v>1024.4047597665021</v>
          </cell>
          <cell r="AA43">
            <v>1590.7996265455461</v>
          </cell>
          <cell r="AB43">
            <v>4557.4834256926952</v>
          </cell>
          <cell r="AC43">
            <v>1932.0906243225668</v>
          </cell>
          <cell r="AD43">
            <v>2028.4526946107785</v>
          </cell>
          <cell r="AE43">
            <v>1319.8256603773584</v>
          </cell>
          <cell r="AF43">
            <v>622.16</v>
          </cell>
          <cell r="AG43">
            <v>2267.5506206896553</v>
          </cell>
        </row>
        <row r="44">
          <cell r="W44">
            <v>1739.4157114338814</v>
          </cell>
          <cell r="X44">
            <v>1732.8814248403944</v>
          </cell>
          <cell r="Y44">
            <v>1756.7099901283314</v>
          </cell>
          <cell r="Z44">
            <v>1007.793832599119</v>
          </cell>
          <cell r="AA44">
            <v>1591.5864052287582</v>
          </cell>
          <cell r="AB44">
            <v>4628.6349999999993</v>
          </cell>
          <cell r="AC44">
            <v>1860.6386002691791</v>
          </cell>
          <cell r="AD44">
            <v>1911.4506084243367</v>
          </cell>
          <cell r="AE44">
            <v>1057.4457142857143</v>
          </cell>
          <cell r="AF44">
            <v>0</v>
          </cell>
          <cell r="AG44">
            <v>2322.9630769230771</v>
          </cell>
        </row>
        <row r="45">
          <cell r="W45">
            <v>1642.9492372063085</v>
          </cell>
          <cell r="X45">
            <v>1638.5124442966412</v>
          </cell>
          <cell r="Y45">
            <v>1658.2933280444267</v>
          </cell>
          <cell r="Z45">
            <v>1003.9985185185186</v>
          </cell>
          <cell r="AA45">
            <v>1612.6656716417911</v>
          </cell>
          <cell r="AB45">
            <v>5611.32</v>
          </cell>
          <cell r="AC45">
            <v>1776.3636000000001</v>
          </cell>
          <cell r="AD45">
            <v>2070.9961904761903</v>
          </cell>
          <cell r="AE45">
            <v>1028.4620689655173</v>
          </cell>
          <cell r="AF45">
            <v>0</v>
          </cell>
          <cell r="AG45">
            <v>2167.2750000000001</v>
          </cell>
        </row>
        <row r="46">
          <cell r="W46">
            <v>1690.4187122207618</v>
          </cell>
          <cell r="X46">
            <v>1699.182357836338</v>
          </cell>
          <cell r="Y46">
            <v>1738.4422</v>
          </cell>
          <cell r="Z46">
            <v>978.52173913043475</v>
          </cell>
          <cell r="AA46">
            <v>1571.3851546391752</v>
          </cell>
          <cell r="AB46">
            <v>7114.8</v>
          </cell>
          <cell r="AC46">
            <v>1532.4540000000002</v>
          </cell>
          <cell r="AD46">
            <v>1575.2962500000001</v>
          </cell>
          <cell r="AE46">
            <v>1271.1600000000001</v>
          </cell>
          <cell r="AF46">
            <v>0</v>
          </cell>
          <cell r="AG46">
            <v>1630.86</v>
          </cell>
        </row>
        <row r="47">
          <cell r="W47">
            <v>1887.5062757672929</v>
          </cell>
          <cell r="X47">
            <v>1883.4837713139418</v>
          </cell>
          <cell r="Y47">
            <v>1887.8418848167539</v>
          </cell>
          <cell r="Z47">
            <v>715.44</v>
          </cell>
          <cell r="AA47">
            <v>1827.3257142857142</v>
          </cell>
          <cell r="AB47">
            <v>4891.92</v>
          </cell>
          <cell r="AC47">
            <v>1929.9447619047619</v>
          </cell>
          <cell r="AD47">
            <v>1895.4462569832403</v>
          </cell>
          <cell r="AE47">
            <v>0</v>
          </cell>
          <cell r="AF47">
            <v>0</v>
          </cell>
          <cell r="AG47">
            <v>2547.4679999999998</v>
          </cell>
        </row>
        <row r="48">
          <cell r="W48">
            <v>1799.179526627219</v>
          </cell>
          <cell r="X48">
            <v>1798.7464000000002</v>
          </cell>
          <cell r="Y48">
            <v>1809.6286505190312</v>
          </cell>
          <cell r="Z48">
            <v>0</v>
          </cell>
          <cell r="AA48">
            <v>1512.8400000000001</v>
          </cell>
          <cell r="AB48">
            <v>0</v>
          </cell>
          <cell r="AC48">
            <v>1802.5989473684212</v>
          </cell>
          <cell r="AD48">
            <v>1776.7556756756758</v>
          </cell>
          <cell r="AE48">
            <v>0</v>
          </cell>
          <cell r="AF48">
            <v>0</v>
          </cell>
          <cell r="AG48">
            <v>2758.8</v>
          </cell>
        </row>
        <row r="49">
          <cell r="W49">
            <v>1751.3754624130324</v>
          </cell>
          <cell r="X49">
            <v>1745.1197633136094</v>
          </cell>
          <cell r="Y49">
            <v>1768.356080760095</v>
          </cell>
          <cell r="Z49">
            <v>1005.0635294117648</v>
          </cell>
          <cell r="AA49">
            <v>1563.6002672605791</v>
          </cell>
          <cell r="AB49">
            <v>3549.645</v>
          </cell>
          <cell r="AC49">
            <v>1861.7806329113926</v>
          </cell>
          <cell r="AD49">
            <v>1907.3814736842105</v>
          </cell>
          <cell r="AE49">
            <v>1100.9459999999999</v>
          </cell>
          <cell r="AF49">
            <v>0</v>
          </cell>
          <cell r="AG49">
            <v>2063.64</v>
          </cell>
        </row>
        <row r="50">
          <cell r="W50">
            <v>1811.6397452229298</v>
          </cell>
          <cell r="X50">
            <v>1773.3861915367481</v>
          </cell>
          <cell r="Y50">
            <v>1767.9758918918917</v>
          </cell>
          <cell r="Z50">
            <v>793.44</v>
          </cell>
          <cell r="AA50">
            <v>1608.6904918032785</v>
          </cell>
          <cell r="AB50">
            <v>5034.4800000000005</v>
          </cell>
          <cell r="AC50">
            <v>2592.36</v>
          </cell>
          <cell r="AD50">
            <v>2467.6235294117646</v>
          </cell>
          <cell r="AE50">
            <v>0</v>
          </cell>
          <cell r="AF50">
            <v>0</v>
          </cell>
          <cell r="AG50">
            <v>3016.4639999999999</v>
          </cell>
        </row>
        <row r="51">
          <cell r="W51">
            <v>1676.8620744081175</v>
          </cell>
          <cell r="X51">
            <v>1676.1787327188943</v>
          </cell>
          <cell r="Y51">
            <v>1707.4237340876946</v>
          </cell>
          <cell r="Z51">
            <v>1146.697894736842</v>
          </cell>
          <cell r="AA51">
            <v>1547.7377142857142</v>
          </cell>
          <cell r="AB51">
            <v>4652.01</v>
          </cell>
          <cell r="AC51">
            <v>1708.0800000000002</v>
          </cell>
          <cell r="AD51">
            <v>1920.6942857142858</v>
          </cell>
          <cell r="AE51">
            <v>893.47500000000002</v>
          </cell>
          <cell r="AF51">
            <v>0</v>
          </cell>
          <cell r="AG51">
            <v>1989.9</v>
          </cell>
        </row>
        <row r="52">
          <cell r="W52">
            <v>1584.7296521783371</v>
          </cell>
          <cell r="X52">
            <v>1571.9219615255527</v>
          </cell>
          <cell r="Y52">
            <v>1576.6622016379554</v>
          </cell>
          <cell r="Z52">
            <v>840.48838427947601</v>
          </cell>
          <cell r="AA52">
            <v>1493.9694522907334</v>
          </cell>
          <cell r="AB52">
            <v>3899.1013533834584</v>
          </cell>
          <cell r="AC52">
            <v>1892.2065648854962</v>
          </cell>
          <cell r="AD52">
            <v>1949.3492483349191</v>
          </cell>
          <cell r="AE52">
            <v>1043.011851851852</v>
          </cell>
          <cell r="AF52">
            <v>0</v>
          </cell>
          <cell r="AG52">
            <v>2077.9046808510634</v>
          </cell>
        </row>
        <row r="53">
          <cell r="W53">
            <v>1630.2446226415095</v>
          </cell>
          <cell r="X53">
            <v>1618.9778229796593</v>
          </cell>
          <cell r="Y53">
            <v>1628.7612117612118</v>
          </cell>
          <cell r="Z53">
            <v>856.27384615384608</v>
          </cell>
          <cell r="AA53">
            <v>1497.4488702928872</v>
          </cell>
          <cell r="AB53">
            <v>4274.82</v>
          </cell>
          <cell r="AC53">
            <v>1860.5177528089887</v>
          </cell>
          <cell r="AD53">
            <v>1891.8710828025478</v>
          </cell>
          <cell r="AE53">
            <v>1130.9353846153847</v>
          </cell>
          <cell r="AF53">
            <v>0</v>
          </cell>
          <cell r="AG53">
            <v>2430.7800000000002</v>
          </cell>
        </row>
        <row r="54">
          <cell r="W54">
            <v>1526.5652506543186</v>
          </cell>
          <cell r="X54">
            <v>1521.8475718450647</v>
          </cell>
          <cell r="Y54">
            <v>1524.1344696282865</v>
          </cell>
          <cell r="Z54">
            <v>915.2429268292683</v>
          </cell>
          <cell r="AA54">
            <v>1484.5959183673469</v>
          </cell>
          <cell r="AB54">
            <v>6114.9000000000005</v>
          </cell>
          <cell r="AC54">
            <v>1663.864</v>
          </cell>
          <cell r="AD54">
            <v>1673.7505714285714</v>
          </cell>
          <cell r="AE54">
            <v>1027.92</v>
          </cell>
          <cell r="AF54">
            <v>0</v>
          </cell>
          <cell r="AG54">
            <v>2064.6685714285713</v>
          </cell>
        </row>
        <row r="55">
          <cell r="W55">
            <v>1568.5028121720882</v>
          </cell>
          <cell r="X55">
            <v>1563.2207693970174</v>
          </cell>
          <cell r="Y55">
            <v>1565.8818220963174</v>
          </cell>
          <cell r="Z55">
            <v>814.47771428571434</v>
          </cell>
          <cell r="AA55">
            <v>1427.7007317073171</v>
          </cell>
          <cell r="AB55">
            <v>3930.2787096774196</v>
          </cell>
          <cell r="AC55">
            <v>1745.604347826087</v>
          </cell>
          <cell r="AD55">
            <v>1862.5665198237884</v>
          </cell>
          <cell r="AE55">
            <v>903.68</v>
          </cell>
          <cell r="AF55">
            <v>0</v>
          </cell>
          <cell r="AG55">
            <v>1822.6724999999999</v>
          </cell>
        </row>
        <row r="56">
          <cell r="W56">
            <v>1575.5686486486486</v>
          </cell>
          <cell r="X56">
            <v>1566.4633333333334</v>
          </cell>
          <cell r="Y56">
            <v>1568.466587537092</v>
          </cell>
          <cell r="Z56">
            <v>857.49714285714276</v>
          </cell>
          <cell r="AA56">
            <v>1494.4871232876712</v>
          </cell>
          <cell r="AB56">
            <v>3353.0030769230771</v>
          </cell>
          <cell r="AC56">
            <v>1820.8546938775512</v>
          </cell>
          <cell r="AD56">
            <v>1837.385</v>
          </cell>
          <cell r="AE56">
            <v>729.96</v>
          </cell>
          <cell r="AF56">
            <v>0</v>
          </cell>
          <cell r="AG56">
            <v>1622.28</v>
          </cell>
        </row>
        <row r="57">
          <cell r="W57">
            <v>1533.4878398941446</v>
          </cell>
          <cell r="X57">
            <v>1521.6010051282049</v>
          </cell>
          <cell r="Y57">
            <v>1534.0154719039826</v>
          </cell>
          <cell r="Z57">
            <v>887.62325581395351</v>
          </cell>
          <cell r="AA57">
            <v>1441.6702325581396</v>
          </cell>
          <cell r="AB57">
            <v>2504.04</v>
          </cell>
          <cell r="AC57">
            <v>1888.2734693877553</v>
          </cell>
          <cell r="AD57">
            <v>1962.8701714285717</v>
          </cell>
          <cell r="AE57">
            <v>1087.845</v>
          </cell>
          <cell r="AF57">
            <v>0</v>
          </cell>
          <cell r="AG57">
            <v>1838.7599999999998</v>
          </cell>
        </row>
        <row r="58">
          <cell r="W58">
            <v>1613.0375088809947</v>
          </cell>
          <cell r="X58">
            <v>1599.2548390107327</v>
          </cell>
          <cell r="Y58">
            <v>1603.1551901538462</v>
          </cell>
          <cell r="Z58">
            <v>775.02082191780812</v>
          </cell>
          <cell r="AA58">
            <v>1510.0418497109827</v>
          </cell>
          <cell r="AB58">
            <v>3718.77</v>
          </cell>
          <cell r="AC58">
            <v>1884.012385321101</v>
          </cell>
          <cell r="AD58">
            <v>1941.0351879699249</v>
          </cell>
          <cell r="AE58">
            <v>1034.7744</v>
          </cell>
          <cell r="AF58">
            <v>0</v>
          </cell>
          <cell r="AG58">
            <v>1757.25</v>
          </cell>
        </row>
        <row r="59">
          <cell r="W59">
            <v>1583.0263608768969</v>
          </cell>
          <cell r="X59">
            <v>1565.5214017699111</v>
          </cell>
          <cell r="Y59">
            <v>1568.7106117908786</v>
          </cell>
          <cell r="Z59">
            <v>835.47749999999996</v>
          </cell>
          <cell r="AA59">
            <v>1475.6217142857142</v>
          </cell>
          <cell r="AB59">
            <v>3353.9314285714286</v>
          </cell>
          <cell r="AC59">
            <v>1936.2514285714283</v>
          </cell>
          <cell r="AD59">
            <v>2013.0831496062992</v>
          </cell>
          <cell r="AE59">
            <v>1048.8719999999998</v>
          </cell>
          <cell r="AF59">
            <v>0</v>
          </cell>
          <cell r="AG59">
            <v>1641.64</v>
          </cell>
        </row>
        <row r="60">
          <cell r="W60">
            <v>1580.5619590525894</v>
          </cell>
          <cell r="X60">
            <v>1579.8906172839504</v>
          </cell>
          <cell r="Y60">
            <v>1584.0362123893804</v>
          </cell>
          <cell r="Z60">
            <v>925.08705882352933</v>
          </cell>
          <cell r="AA60">
            <v>1461.0488275862067</v>
          </cell>
          <cell r="AB60">
            <v>3954.2249999999999</v>
          </cell>
          <cell r="AC60">
            <v>1607.3055737704917</v>
          </cell>
          <cell r="AD60">
            <v>1669.0666666666668</v>
          </cell>
          <cell r="AE60">
            <v>831.6</v>
          </cell>
          <cell r="AF60">
            <v>0</v>
          </cell>
          <cell r="AG60">
            <v>1879.02</v>
          </cell>
        </row>
        <row r="61">
          <cell r="W61">
            <v>1608.2830778823968</v>
          </cell>
          <cell r="X61">
            <v>1586.9895693153555</v>
          </cell>
          <cell r="Y61">
            <v>1591.1381902552205</v>
          </cell>
          <cell r="Z61">
            <v>816.0044444444444</v>
          </cell>
          <cell r="AA61">
            <v>1535.9677826086959</v>
          </cell>
          <cell r="AB61">
            <v>4224.0488888888895</v>
          </cell>
          <cell r="AC61">
            <v>2036.9026086956519</v>
          </cell>
          <cell r="AD61">
            <v>2083.9922827687778</v>
          </cell>
          <cell r="AE61">
            <v>1143.7378723404256</v>
          </cell>
          <cell r="AF61">
            <v>0</v>
          </cell>
          <cell r="AG61">
            <v>2340.08</v>
          </cell>
        </row>
        <row r="62">
          <cell r="W62">
            <v>1894.9997565290648</v>
          </cell>
          <cell r="X62">
            <v>1887.2458156497676</v>
          </cell>
          <cell r="Y62">
            <v>1883.3619511965771</v>
          </cell>
          <cell r="Z62">
            <v>1190.4015642458101</v>
          </cell>
          <cell r="AA62">
            <v>1637.5527660583077</v>
          </cell>
          <cell r="AB62">
            <v>5009.4792857142857</v>
          </cell>
          <cell r="AC62">
            <v>2004.0716395176642</v>
          </cell>
          <cell r="AD62">
            <v>2106.6065785381024</v>
          </cell>
          <cell r="AE62">
            <v>1469.2835427135678</v>
          </cell>
          <cell r="AF62">
            <v>356.4</v>
          </cell>
          <cell r="AG62">
            <v>2430.7663448275862</v>
          </cell>
        </row>
        <row r="63">
          <cell r="W63">
            <v>1665.3871069050124</v>
          </cell>
          <cell r="X63">
            <v>1660.1531167612936</v>
          </cell>
          <cell r="Y63">
            <v>1662.898728119229</v>
          </cell>
          <cell r="Z63">
            <v>994.63783783783788</v>
          </cell>
          <cell r="AA63">
            <v>1514.9695774647887</v>
          </cell>
          <cell r="AB63">
            <v>4332.5860194174757</v>
          </cell>
          <cell r="AC63">
            <v>1758.1787658643327</v>
          </cell>
          <cell r="AD63">
            <v>1813.7872906403941</v>
          </cell>
          <cell r="AE63">
            <v>1108.4928712871288</v>
          </cell>
          <cell r="AF63">
            <v>0</v>
          </cell>
          <cell r="AG63">
            <v>2104.4286792452831</v>
          </cell>
        </row>
        <row r="64">
          <cell r="W64">
            <v>1717.7534904893516</v>
          </cell>
          <cell r="X64">
            <v>1715.1954883641927</v>
          </cell>
          <cell r="Y64">
            <v>1723.4498662811711</v>
          </cell>
          <cell r="Z64">
            <v>1000.2</v>
          </cell>
          <cell r="AA64">
            <v>1538.0951552795032</v>
          </cell>
          <cell r="AB64">
            <v>4723.6933333333327</v>
          </cell>
          <cell r="AC64">
            <v>1774.7950000000001</v>
          </cell>
          <cell r="AD64">
            <v>1843.722746781116</v>
          </cell>
          <cell r="AE64">
            <v>1107.48</v>
          </cell>
          <cell r="AF64">
            <v>0</v>
          </cell>
          <cell r="AG64">
            <v>1621.5466666666666</v>
          </cell>
        </row>
        <row r="65">
          <cell r="W65">
            <v>1879.2515976714101</v>
          </cell>
          <cell r="X65">
            <v>1857.6108376421926</v>
          </cell>
          <cell r="Y65">
            <v>1859.6984380770834</v>
          </cell>
          <cell r="Z65">
            <v>1605.8964705882354</v>
          </cell>
          <cell r="AA65">
            <v>1624.4044122965643</v>
          </cell>
          <cell r="AB65">
            <v>5060.0137500000001</v>
          </cell>
          <cell r="AC65">
            <v>2207.9418848167534</v>
          </cell>
          <cell r="AD65">
            <v>2232.4887696577243</v>
          </cell>
          <cell r="AE65">
            <v>1669.6383673469388</v>
          </cell>
          <cell r="AF65">
            <v>0</v>
          </cell>
          <cell r="AG65">
            <v>2198.0475000000001</v>
          </cell>
        </row>
        <row r="66">
          <cell r="W66">
            <v>2044.564419417683</v>
          </cell>
          <cell r="X66">
            <v>2042.3158752872814</v>
          </cell>
          <cell r="Y66">
            <v>2029.3443945785837</v>
          </cell>
          <cell r="Z66">
            <v>1279.1647297297297</v>
          </cell>
          <cell r="AA66">
            <v>1801.2758699808794</v>
          </cell>
          <cell r="AB66">
            <v>5159.2144067796617</v>
          </cell>
          <cell r="AC66">
            <v>2071.5762319847199</v>
          </cell>
          <cell r="AD66">
            <v>2225.4529734675207</v>
          </cell>
          <cell r="AE66">
            <v>1523.1288855193329</v>
          </cell>
          <cell r="AF66">
            <v>356.4</v>
          </cell>
          <cell r="AG66">
            <v>2853.1898507462688</v>
          </cell>
        </row>
        <row r="67">
          <cell r="W67">
            <v>1768.8623484933798</v>
          </cell>
          <cell r="X67">
            <v>1763.3378166695547</v>
          </cell>
          <cell r="Y67">
            <v>1761.6943401567944</v>
          </cell>
          <cell r="Z67">
            <v>1050.2273504273503</v>
          </cell>
          <cell r="AA67">
            <v>1627.3838297872342</v>
          </cell>
          <cell r="AB67">
            <v>4035.37835694051</v>
          </cell>
          <cell r="AC67">
            <v>1840.5235603506405</v>
          </cell>
          <cell r="AD67">
            <v>1960.4001726929303</v>
          </cell>
          <cell r="AE67">
            <v>1101.1000000000001</v>
          </cell>
          <cell r="AF67">
            <v>755.04</v>
          </cell>
          <cell r="AG67">
            <v>2238.9612903225807</v>
          </cell>
        </row>
        <row r="68">
          <cell r="W68">
            <v>1755.334284398506</v>
          </cell>
          <cell r="X68">
            <v>1754.6849648711946</v>
          </cell>
          <cell r="Y68">
            <v>1742.8971448118587</v>
          </cell>
          <cell r="Z68">
            <v>986.14312500000005</v>
          </cell>
          <cell r="AA68">
            <v>1593.0610666666666</v>
          </cell>
          <cell r="AB68">
            <v>4140.434413407821</v>
          </cell>
          <cell r="AC68">
            <v>1765.4207106598985</v>
          </cell>
          <cell r="AD68">
            <v>1907.4861473684211</v>
          </cell>
          <cell r="AE68">
            <v>1064.8747572815535</v>
          </cell>
          <cell r="AF68">
            <v>1320</v>
          </cell>
          <cell r="AG68">
            <v>2157.2496000000001</v>
          </cell>
        </row>
        <row r="69">
          <cell r="W69">
            <v>1791.7273634945395</v>
          </cell>
          <cell r="X69">
            <v>1784.6881182933714</v>
          </cell>
          <cell r="Y69">
            <v>1790.4105476890195</v>
          </cell>
          <cell r="Z69">
            <v>1094.7831390134529</v>
          </cell>
          <cell r="AA69">
            <v>1650.8133609958506</v>
          </cell>
          <cell r="AB69">
            <v>3736.9894736842102</v>
          </cell>
          <cell r="AC69">
            <v>1873.5312887828161</v>
          </cell>
          <cell r="AD69">
            <v>1974.760221606648</v>
          </cell>
          <cell r="AE69">
            <v>1108.3305154639174</v>
          </cell>
          <cell r="AF69">
            <v>190.08</v>
          </cell>
          <cell r="AG69">
            <v>1980.4994594594593</v>
          </cell>
        </row>
        <row r="70">
          <cell r="W70">
            <v>1758.645477333085</v>
          </cell>
          <cell r="X70">
            <v>1750.4068176328503</v>
          </cell>
          <cell r="Y70">
            <v>1750.6740728951138</v>
          </cell>
          <cell r="Z70">
            <v>1058.4790243902439</v>
          </cell>
          <cell r="AA70">
            <v>1634.0917609046851</v>
          </cell>
          <cell r="AB70">
            <v>4020.020512820513</v>
          </cell>
          <cell r="AC70">
            <v>1861.548460087995</v>
          </cell>
          <cell r="AD70">
            <v>1982.9096341463414</v>
          </cell>
          <cell r="AE70">
            <v>1125.5341935483871</v>
          </cell>
          <cell r="AF70">
            <v>0</v>
          </cell>
          <cell r="AG70">
            <v>2613.3445161290319</v>
          </cell>
        </row>
        <row r="71">
          <cell r="W71">
            <v>1812.7657057474462</v>
          </cell>
          <cell r="X71">
            <v>1811.0536201975854</v>
          </cell>
          <cell r="Y71">
            <v>1829.6180949727341</v>
          </cell>
          <cell r="Z71">
            <v>960.82930693069318</v>
          </cell>
          <cell r="AA71">
            <v>1604.9491680261012</v>
          </cell>
          <cell r="AB71">
            <v>4430.2652307692306</v>
          </cell>
          <cell r="AC71">
            <v>1845.0801381215467</v>
          </cell>
          <cell r="AD71">
            <v>1937.0774311926605</v>
          </cell>
          <cell r="AE71">
            <v>1131.5610810810813</v>
          </cell>
          <cell r="AF71">
            <v>0</v>
          </cell>
          <cell r="AG71">
            <v>2184.0843749999999</v>
          </cell>
        </row>
        <row r="72">
          <cell r="W72">
            <v>1748.0883880646775</v>
          </cell>
          <cell r="X72">
            <v>1749.2657972053028</v>
          </cell>
          <cell r="Y72">
            <v>1774.4734189215881</v>
          </cell>
          <cell r="Z72">
            <v>917.33714285714291</v>
          </cell>
          <cell r="AA72">
            <v>1587.2815813953487</v>
          </cell>
          <cell r="AB72">
            <v>4131.0720000000001</v>
          </cell>
          <cell r="AC72">
            <v>1732.3274820143886</v>
          </cell>
          <cell r="AD72">
            <v>1819.3620923076924</v>
          </cell>
          <cell r="AE72">
            <v>1060.8329032258064</v>
          </cell>
          <cell r="AF72">
            <v>0</v>
          </cell>
          <cell r="AG72">
            <v>2177.2080000000001</v>
          </cell>
        </row>
        <row r="73">
          <cell r="W73">
            <v>1806.0698982064953</v>
          </cell>
          <cell r="X73">
            <v>1802.4520643522437</v>
          </cell>
          <cell r="Y73">
            <v>1817.497710255019</v>
          </cell>
          <cell r="Z73">
            <v>1047.1511111111113</v>
          </cell>
          <cell r="AA73">
            <v>1614.0560252365931</v>
          </cell>
          <cell r="AB73">
            <v>5266.5360000000001</v>
          </cell>
          <cell r="AC73">
            <v>1881.2928169014085</v>
          </cell>
          <cell r="AD73">
            <v>1964.2138775510205</v>
          </cell>
          <cell r="AE73">
            <v>1083.0844444444444</v>
          </cell>
          <cell r="AF73">
            <v>0</v>
          </cell>
          <cell r="AG73">
            <v>1984.29</v>
          </cell>
        </row>
        <row r="74">
          <cell r="W74">
            <v>1726.9071912096538</v>
          </cell>
          <cell r="X74">
            <v>1721.9024346220901</v>
          </cell>
          <cell r="Y74">
            <v>1732.7710554803789</v>
          </cell>
          <cell r="Z74">
            <v>954.31217391304335</v>
          </cell>
          <cell r="AA74">
            <v>1544.807173601148</v>
          </cell>
          <cell r="AB74">
            <v>4492.3175000000001</v>
          </cell>
          <cell r="AC74">
            <v>1837.3175565610859</v>
          </cell>
          <cell r="AD74">
            <v>1912.2976044568245</v>
          </cell>
          <cell r="AE74">
            <v>1272.3223880597016</v>
          </cell>
          <cell r="AF74">
            <v>0</v>
          </cell>
          <cell r="AG74">
            <v>2520.87</v>
          </cell>
        </row>
        <row r="75">
          <cell r="W75">
            <v>2016.7043364076915</v>
          </cell>
          <cell r="X75">
            <v>2018.7038214051217</v>
          </cell>
          <cell r="Y75">
            <v>2042.4117817411266</v>
          </cell>
          <cell r="Z75">
            <v>956.80444444444447</v>
          </cell>
          <cell r="AA75">
            <v>1722.9976708860759</v>
          </cell>
          <cell r="AB75">
            <v>3621.1371428571429</v>
          </cell>
          <cell r="AC75">
            <v>1976.7670819672135</v>
          </cell>
          <cell r="AD75">
            <v>2087.096</v>
          </cell>
          <cell r="AE75">
            <v>1002.6993103448275</v>
          </cell>
          <cell r="AF75">
            <v>0</v>
          </cell>
          <cell r="AG75">
            <v>1719.96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 Concessão"/>
    </sheetNames>
    <sheetDataSet>
      <sheetData sheetId="0">
        <row r="30">
          <cell r="B30">
            <v>306871</v>
          </cell>
          <cell r="C30">
            <v>1794.7525082526579</v>
          </cell>
          <cell r="D30">
            <v>110408</v>
          </cell>
          <cell r="E30">
            <v>1827.9296706760379</v>
          </cell>
          <cell r="F30">
            <v>31184</v>
          </cell>
          <cell r="G30">
            <v>1647.0676308363295</v>
          </cell>
          <cell r="H30">
            <v>165279</v>
          </cell>
          <cell r="I30">
            <v>1800.4542675113066</v>
          </cell>
        </row>
        <row r="31">
          <cell r="B31">
            <v>288419</v>
          </cell>
          <cell r="C31">
            <v>1785.9661144376803</v>
          </cell>
          <cell r="D31">
            <v>95036</v>
          </cell>
          <cell r="E31">
            <v>1799.8599739046256</v>
          </cell>
          <cell r="F31">
            <v>28258</v>
          </cell>
          <cell r="G31">
            <v>1654.6860513836812</v>
          </cell>
          <cell r="H31">
            <v>165125</v>
          </cell>
          <cell r="I31">
            <v>1800.435729538236</v>
          </cell>
        </row>
        <row r="32">
          <cell r="B32">
            <v>273112</v>
          </cell>
          <cell r="C32">
            <v>1788.5857517794948</v>
          </cell>
          <cell r="D32">
            <v>90860</v>
          </cell>
          <cell r="E32">
            <v>1809.3177239709444</v>
          </cell>
          <cell r="F32">
            <v>17202</v>
          </cell>
          <cell r="G32">
            <v>1576.8425950470951</v>
          </cell>
          <cell r="H32">
            <v>165050</v>
          </cell>
          <cell r="I32">
            <v>1799.2413033626251</v>
          </cell>
        </row>
        <row r="33">
          <cell r="B33">
            <v>2227</v>
          </cell>
          <cell r="C33">
            <v>1024.404759766514</v>
          </cell>
          <cell r="D33">
            <v>563</v>
          </cell>
          <cell r="E33">
            <v>974.86103019534198</v>
          </cell>
          <cell r="F33">
            <v>1662</v>
          </cell>
          <cell r="G33">
            <v>1041.4021660650137</v>
          </cell>
          <cell r="H33">
            <v>2</v>
          </cell>
          <cell r="I33">
            <v>846.1199999981327</v>
          </cell>
        </row>
        <row r="34">
          <cell r="B34">
            <v>11889</v>
          </cell>
          <cell r="C34">
            <v>1590.7996265455349</v>
          </cell>
          <cell r="D34">
            <v>3607</v>
          </cell>
          <cell r="E34">
            <v>1687.3566953146585</v>
          </cell>
          <cell r="F34">
            <v>8269</v>
          </cell>
          <cell r="G34">
            <v>1547.7473309952773</v>
          </cell>
          <cell r="H34">
            <v>13</v>
          </cell>
          <cell r="I34">
            <v>2184.4984615340541</v>
          </cell>
        </row>
        <row r="35">
          <cell r="B35">
            <v>1191</v>
          </cell>
          <cell r="C35">
            <v>4557.4834256926624</v>
          </cell>
          <cell r="D35">
            <v>6</v>
          </cell>
          <cell r="E35">
            <v>3623.6200000023096</v>
          </cell>
          <cell r="F35">
            <v>1125</v>
          </cell>
          <cell r="G35">
            <v>4537.0124799999412</v>
          </cell>
          <cell r="H35">
            <v>60</v>
          </cell>
          <cell r="I35">
            <v>5034.7000000002172</v>
          </cell>
        </row>
        <row r="36">
          <cell r="B36">
            <v>18452</v>
          </cell>
          <cell r="C36">
            <v>1932.0906243225679</v>
          </cell>
          <cell r="D36">
            <v>15372</v>
          </cell>
          <cell r="E36">
            <v>2001.4680327868857</v>
          </cell>
          <cell r="F36">
            <v>2926</v>
          </cell>
          <cell r="G36">
            <v>1573.4923308270779</v>
          </cell>
          <cell r="H36">
            <v>154</v>
          </cell>
          <cell r="I36">
            <v>1820.3314285713805</v>
          </cell>
        </row>
        <row r="37">
          <cell r="B37">
            <v>15364</v>
          </cell>
          <cell r="C37">
            <v>2028.4526946107783</v>
          </cell>
          <cell r="D37">
            <v>14840</v>
          </cell>
          <cell r="E37">
            <v>2023.7491940700809</v>
          </cell>
          <cell r="F37">
            <v>374</v>
          </cell>
          <cell r="G37">
            <v>2297.6929411764813</v>
          </cell>
          <cell r="H37">
            <v>150</v>
          </cell>
          <cell r="I37">
            <v>1822.4799999999743</v>
          </cell>
        </row>
        <row r="38">
          <cell r="B38">
            <v>2650</v>
          </cell>
          <cell r="C38">
            <v>1319.8256603773636</v>
          </cell>
          <cell r="D38">
            <v>387</v>
          </cell>
          <cell r="E38">
            <v>1082.0827906976849</v>
          </cell>
          <cell r="F38">
            <v>2261</v>
          </cell>
          <cell r="G38">
            <v>1360.4535338345922</v>
          </cell>
          <cell r="H38">
            <v>2</v>
          </cell>
          <cell r="I38">
            <v>1393.2599999981467</v>
          </cell>
        </row>
        <row r="39">
          <cell r="B39">
            <v>3</v>
          </cell>
          <cell r="C39">
            <v>622.15999999989435</v>
          </cell>
          <cell r="D39">
            <v>0</v>
          </cell>
          <cell r="E39">
            <v>0</v>
          </cell>
          <cell r="F39">
            <v>3</v>
          </cell>
          <cell r="G39">
            <v>622.15999999989435</v>
          </cell>
          <cell r="H39">
            <v>0</v>
          </cell>
          <cell r="I39">
            <v>0</v>
          </cell>
        </row>
        <row r="40">
          <cell r="B40">
            <v>435</v>
          </cell>
          <cell r="C40">
            <v>2267.5506206897007</v>
          </cell>
          <cell r="D40">
            <v>145</v>
          </cell>
          <cell r="E40">
            <v>2174.913931034519</v>
          </cell>
          <cell r="F40">
            <v>288</v>
          </cell>
          <cell r="G40">
            <v>2315.4495833333835</v>
          </cell>
          <cell r="H40">
            <v>2</v>
          </cell>
          <cell r="I40">
            <v>2086.2600000000675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M"/>
      <sheetName val="Série Histórica"/>
      <sheetName val="Qtde Emis"/>
      <sheetName val="MR"/>
      <sheetName val="Vlr Méd Emis"/>
      <sheetName val="Débitos"/>
      <sheetName val="Créditos"/>
      <sheetName val="Vlr Despesa"/>
    </sheetNames>
    <sheetDataSet>
      <sheetData sheetId="0"/>
      <sheetData sheetId="1"/>
      <sheetData sheetId="2">
        <row r="151">
          <cell r="C151">
            <v>5272096</v>
          </cell>
          <cell r="D151">
            <v>4614725</v>
          </cell>
          <cell r="E151">
            <v>875884</v>
          </cell>
          <cell r="F151">
            <v>132068</v>
          </cell>
          <cell r="G151">
            <v>3173576</v>
          </cell>
          <cell r="H151">
            <v>433197</v>
          </cell>
          <cell r="I151">
            <v>657371</v>
          </cell>
          <cell r="J151">
            <v>76698</v>
          </cell>
          <cell r="K151">
            <v>351327</v>
          </cell>
          <cell r="L151">
            <v>26383</v>
          </cell>
          <cell r="M151">
            <v>202963</v>
          </cell>
        </row>
        <row r="152">
          <cell r="C152">
            <v>5279603</v>
          </cell>
          <cell r="D152">
            <v>4621361</v>
          </cell>
          <cell r="E152">
            <v>884684</v>
          </cell>
          <cell r="F152">
            <v>133095</v>
          </cell>
          <cell r="G152">
            <v>3169887</v>
          </cell>
          <cell r="H152">
            <v>433695</v>
          </cell>
          <cell r="I152">
            <v>658242</v>
          </cell>
          <cell r="J152">
            <v>76739</v>
          </cell>
          <cell r="K152">
            <v>352384</v>
          </cell>
          <cell r="L152">
            <v>26208</v>
          </cell>
          <cell r="M152">
            <v>202911</v>
          </cell>
        </row>
        <row r="153">
          <cell r="C153">
            <v>5286574</v>
          </cell>
          <cell r="D153">
            <v>4628479</v>
          </cell>
          <cell r="E153">
            <v>863516</v>
          </cell>
          <cell r="F153">
            <v>134063</v>
          </cell>
          <cell r="G153">
            <v>3197227</v>
          </cell>
          <cell r="H153">
            <v>433673</v>
          </cell>
          <cell r="I153">
            <v>658095</v>
          </cell>
          <cell r="J153">
            <v>75219</v>
          </cell>
          <cell r="K153">
            <v>353084</v>
          </cell>
          <cell r="L153">
            <v>26031</v>
          </cell>
          <cell r="M153">
            <v>203761</v>
          </cell>
        </row>
        <row r="154">
          <cell r="C154">
            <v>5284285</v>
          </cell>
          <cell r="D154">
            <v>4625690</v>
          </cell>
          <cell r="E154">
            <v>855304</v>
          </cell>
          <cell r="F154">
            <v>135400</v>
          </cell>
          <cell r="G154">
            <v>3200858</v>
          </cell>
          <cell r="H154">
            <v>434128</v>
          </cell>
          <cell r="I154">
            <v>658595</v>
          </cell>
          <cell r="J154">
            <v>74310</v>
          </cell>
          <cell r="K154">
            <v>354299</v>
          </cell>
          <cell r="L154">
            <v>25972</v>
          </cell>
          <cell r="M154">
            <v>204014</v>
          </cell>
        </row>
        <row r="155">
          <cell r="C155">
            <v>5295216</v>
          </cell>
          <cell r="D155">
            <v>4635144</v>
          </cell>
          <cell r="E155">
            <v>859235</v>
          </cell>
          <cell r="F155">
            <v>136662</v>
          </cell>
          <cell r="G155">
            <v>3204682</v>
          </cell>
          <cell r="H155">
            <v>434565</v>
          </cell>
          <cell r="I155">
            <v>660072</v>
          </cell>
          <cell r="J155">
            <v>74392</v>
          </cell>
          <cell r="K155">
            <v>355813</v>
          </cell>
          <cell r="L155">
            <v>25743</v>
          </cell>
          <cell r="M155">
            <v>204124</v>
          </cell>
        </row>
        <row r="156">
          <cell r="C156">
            <v>5289968</v>
          </cell>
          <cell r="D156">
            <v>4629420</v>
          </cell>
          <cell r="E156">
            <v>852941</v>
          </cell>
          <cell r="F156">
            <v>137769</v>
          </cell>
          <cell r="G156">
            <v>3204152</v>
          </cell>
          <cell r="H156">
            <v>434558</v>
          </cell>
          <cell r="I156">
            <v>660548</v>
          </cell>
          <cell r="J156">
            <v>73780</v>
          </cell>
          <cell r="K156">
            <v>357156</v>
          </cell>
          <cell r="L156">
            <v>25518</v>
          </cell>
          <cell r="M156">
            <v>204094</v>
          </cell>
        </row>
        <row r="157">
          <cell r="C157">
            <v>5317177</v>
          </cell>
          <cell r="D157">
            <v>4653395</v>
          </cell>
          <cell r="E157">
            <v>876750</v>
          </cell>
          <cell r="F157">
            <v>138768</v>
          </cell>
          <cell r="G157">
            <v>3203201</v>
          </cell>
          <cell r="H157">
            <v>434676</v>
          </cell>
          <cell r="I157">
            <v>663782</v>
          </cell>
          <cell r="J157">
            <v>76017</v>
          </cell>
          <cell r="K157">
            <v>358320</v>
          </cell>
          <cell r="L157">
            <v>25305</v>
          </cell>
          <cell r="M157">
            <v>204140</v>
          </cell>
        </row>
        <row r="158">
          <cell r="C158">
            <v>5329143</v>
          </cell>
          <cell r="D158">
            <v>4663596</v>
          </cell>
          <cell r="E158">
            <v>892513</v>
          </cell>
          <cell r="F158">
            <v>139609</v>
          </cell>
          <cell r="G158">
            <v>3197192</v>
          </cell>
          <cell r="H158">
            <v>434282</v>
          </cell>
          <cell r="I158">
            <v>665547</v>
          </cell>
          <cell r="J158">
            <v>77463</v>
          </cell>
          <cell r="K158">
            <v>358992</v>
          </cell>
          <cell r="L158">
            <v>24952</v>
          </cell>
          <cell r="M158">
            <v>204140</v>
          </cell>
        </row>
        <row r="159">
          <cell r="C159">
            <v>5376880</v>
          </cell>
          <cell r="D159">
            <v>4706544</v>
          </cell>
          <cell r="E159">
            <v>932169</v>
          </cell>
          <cell r="F159">
            <v>140948</v>
          </cell>
          <cell r="G159">
            <v>3198540</v>
          </cell>
          <cell r="H159">
            <v>434887</v>
          </cell>
          <cell r="I159">
            <v>670336</v>
          </cell>
          <cell r="J159">
            <v>80997</v>
          </cell>
          <cell r="K159">
            <v>360449</v>
          </cell>
          <cell r="L159">
            <v>24664</v>
          </cell>
          <cell r="M159">
            <v>204226</v>
          </cell>
        </row>
        <row r="160">
          <cell r="C160">
            <v>5400545</v>
          </cell>
          <cell r="D160">
            <v>4728497</v>
          </cell>
          <cell r="E160">
            <v>953500</v>
          </cell>
          <cell r="F160">
            <v>142347</v>
          </cell>
          <cell r="G160">
            <v>3197500</v>
          </cell>
          <cell r="H160">
            <v>435150</v>
          </cell>
          <cell r="I160">
            <v>672048</v>
          </cell>
          <cell r="J160">
            <v>82171</v>
          </cell>
          <cell r="K160">
            <v>361318</v>
          </cell>
          <cell r="L160">
            <v>24301</v>
          </cell>
          <cell r="M160">
            <v>204258</v>
          </cell>
        </row>
        <row r="161">
          <cell r="C161">
            <v>5459225</v>
          </cell>
          <cell r="D161">
            <v>4782379</v>
          </cell>
          <cell r="E161">
            <v>999066</v>
          </cell>
          <cell r="F161">
            <v>143862</v>
          </cell>
          <cell r="G161">
            <v>3203750</v>
          </cell>
          <cell r="H161">
            <v>435701</v>
          </cell>
          <cell r="I161">
            <v>676846</v>
          </cell>
          <cell r="J161">
            <v>85047</v>
          </cell>
          <cell r="K161">
            <v>363328</v>
          </cell>
          <cell r="L161">
            <v>23981</v>
          </cell>
          <cell r="M161">
            <v>204490</v>
          </cell>
        </row>
        <row r="162">
          <cell r="C162">
            <v>5469314</v>
          </cell>
          <cell r="D162">
            <v>4792401</v>
          </cell>
          <cell r="E162">
            <v>1009315</v>
          </cell>
          <cell r="F162">
            <v>144825</v>
          </cell>
          <cell r="G162">
            <v>3202336</v>
          </cell>
          <cell r="H162">
            <v>435925</v>
          </cell>
          <cell r="I162">
            <v>676913</v>
          </cell>
          <cell r="J162">
            <v>84365</v>
          </cell>
          <cell r="K162">
            <v>364344</v>
          </cell>
          <cell r="L162">
            <v>23716</v>
          </cell>
          <cell r="M162">
            <v>204488</v>
          </cell>
        </row>
        <row r="163">
          <cell r="C163">
            <v>5456028</v>
          </cell>
          <cell r="D163">
            <v>4779238</v>
          </cell>
          <cell r="E163">
            <v>998033</v>
          </cell>
          <cell r="F163">
            <v>145849</v>
          </cell>
          <cell r="G163">
            <v>3199411</v>
          </cell>
          <cell r="H163">
            <v>435945</v>
          </cell>
          <cell r="I163">
            <v>676790</v>
          </cell>
          <cell r="J163">
            <v>84095</v>
          </cell>
          <cell r="K163">
            <v>364896</v>
          </cell>
          <cell r="L163">
            <v>23446</v>
          </cell>
          <cell r="M163">
            <v>204353</v>
          </cell>
        </row>
        <row r="164">
          <cell r="C164">
            <v>5452834</v>
          </cell>
          <cell r="D164">
            <v>4774903</v>
          </cell>
          <cell r="E164">
            <v>991287</v>
          </cell>
          <cell r="F164">
            <v>147126</v>
          </cell>
          <cell r="G164">
            <v>3200360</v>
          </cell>
          <cell r="H164">
            <v>436130</v>
          </cell>
          <cell r="I164">
            <v>677931</v>
          </cell>
          <cell r="J164">
            <v>83992</v>
          </cell>
          <cell r="K164">
            <v>366277</v>
          </cell>
          <cell r="L164">
            <v>23293</v>
          </cell>
          <cell r="M164">
            <v>204369</v>
          </cell>
        </row>
        <row r="165">
          <cell r="C165">
            <v>5438352</v>
          </cell>
          <cell r="D165">
            <v>4760909</v>
          </cell>
          <cell r="E165">
            <v>974991</v>
          </cell>
          <cell r="F165">
            <v>148149</v>
          </cell>
          <cell r="G165">
            <v>3201594</v>
          </cell>
          <cell r="H165">
            <v>436175</v>
          </cell>
          <cell r="I165">
            <v>677443</v>
          </cell>
          <cell r="J165">
            <v>82534</v>
          </cell>
          <cell r="K165">
            <v>367274</v>
          </cell>
          <cell r="L165">
            <v>23170</v>
          </cell>
          <cell r="M165">
            <v>204465</v>
          </cell>
        </row>
        <row r="166">
          <cell r="C166">
            <v>5442802</v>
          </cell>
          <cell r="D166">
            <v>4764322</v>
          </cell>
          <cell r="E166">
            <v>978275</v>
          </cell>
          <cell r="F166">
            <v>149262</v>
          </cell>
          <cell r="G166">
            <v>3200669</v>
          </cell>
          <cell r="H166">
            <v>436116</v>
          </cell>
          <cell r="I166">
            <v>678480</v>
          </cell>
          <cell r="J166">
            <v>82730</v>
          </cell>
          <cell r="K166">
            <v>368289</v>
          </cell>
          <cell r="L166">
            <v>23029</v>
          </cell>
          <cell r="M166">
            <v>204432</v>
          </cell>
        </row>
        <row r="167">
          <cell r="C167">
            <v>5479746</v>
          </cell>
          <cell r="D167">
            <v>4796841</v>
          </cell>
          <cell r="E167">
            <v>1002228</v>
          </cell>
          <cell r="F167">
            <v>151175</v>
          </cell>
          <cell r="G167">
            <v>3206814</v>
          </cell>
          <cell r="H167">
            <v>436624</v>
          </cell>
          <cell r="I167">
            <v>682905</v>
          </cell>
          <cell r="J167">
            <v>84909</v>
          </cell>
          <cell r="K167">
            <v>370329</v>
          </cell>
          <cell r="L167">
            <v>22906</v>
          </cell>
          <cell r="M167">
            <v>204761</v>
          </cell>
        </row>
        <row r="168">
          <cell r="C168">
            <v>5485704</v>
          </cell>
          <cell r="D168">
            <v>4800215</v>
          </cell>
          <cell r="E168">
            <v>1005002</v>
          </cell>
          <cell r="F168">
            <v>152732</v>
          </cell>
          <cell r="G168">
            <v>3205874</v>
          </cell>
          <cell r="H168">
            <v>436607</v>
          </cell>
          <cell r="I168">
            <v>685489</v>
          </cell>
          <cell r="J168">
            <v>85777</v>
          </cell>
          <cell r="K168">
            <v>372113</v>
          </cell>
          <cell r="L168">
            <v>22764</v>
          </cell>
          <cell r="M168">
            <v>204835</v>
          </cell>
        </row>
        <row r="169">
          <cell r="C169">
            <v>5488122</v>
          </cell>
          <cell r="D169">
            <v>4800508</v>
          </cell>
          <cell r="E169">
            <v>1004203</v>
          </cell>
          <cell r="F169">
            <v>154284</v>
          </cell>
          <cell r="G169">
            <v>3205249</v>
          </cell>
          <cell r="H169">
            <v>436772</v>
          </cell>
          <cell r="I169">
            <v>687614</v>
          </cell>
          <cell r="J169">
            <v>86130</v>
          </cell>
          <cell r="K169">
            <v>373990</v>
          </cell>
          <cell r="L169">
            <v>22605</v>
          </cell>
          <cell r="M169">
            <v>204889</v>
          </cell>
        </row>
        <row r="170">
          <cell r="C170">
            <v>5521775</v>
          </cell>
          <cell r="D170">
            <v>4831006</v>
          </cell>
          <cell r="E170">
            <v>1030628</v>
          </cell>
          <cell r="F170">
            <v>155948</v>
          </cell>
          <cell r="G170">
            <v>3207206</v>
          </cell>
          <cell r="H170">
            <v>437224</v>
          </cell>
          <cell r="I170">
            <v>690769</v>
          </cell>
          <cell r="J170">
            <v>88202</v>
          </cell>
          <cell r="K170">
            <v>375178</v>
          </cell>
          <cell r="L170">
            <v>22424</v>
          </cell>
          <cell r="M170">
            <v>204965</v>
          </cell>
        </row>
        <row r="171">
          <cell r="C171">
            <v>5535175</v>
          </cell>
          <cell r="D171">
            <v>4842662</v>
          </cell>
          <cell r="E171">
            <v>1037287</v>
          </cell>
          <cell r="F171">
            <v>158268</v>
          </cell>
          <cell r="G171">
            <v>3209690</v>
          </cell>
          <cell r="H171">
            <v>437417</v>
          </cell>
          <cell r="I171">
            <v>692513</v>
          </cell>
          <cell r="J171">
            <v>88725</v>
          </cell>
          <cell r="K171">
            <v>376569</v>
          </cell>
          <cell r="L171">
            <v>22208</v>
          </cell>
          <cell r="M171">
            <v>205011</v>
          </cell>
        </row>
        <row r="172">
          <cell r="C172">
            <v>5354349</v>
          </cell>
          <cell r="D172">
            <v>4685563</v>
          </cell>
          <cell r="E172">
            <v>898555</v>
          </cell>
          <cell r="F172">
            <v>157023</v>
          </cell>
          <cell r="G172">
            <v>3192955</v>
          </cell>
          <cell r="H172">
            <v>437030</v>
          </cell>
          <cell r="I172">
            <v>668786</v>
          </cell>
          <cell r="J172">
            <v>71343</v>
          </cell>
          <cell r="K172">
            <v>371909</v>
          </cell>
          <cell r="L172">
            <v>21440</v>
          </cell>
          <cell r="M172">
            <v>204094</v>
          </cell>
        </row>
        <row r="173">
          <cell r="C173">
            <v>5667509</v>
          </cell>
          <cell r="D173">
            <v>4966403</v>
          </cell>
          <cell r="E173">
            <v>1150172</v>
          </cell>
          <cell r="F173">
            <v>162272</v>
          </cell>
          <cell r="G173">
            <v>3215739</v>
          </cell>
          <cell r="H173">
            <v>438220</v>
          </cell>
          <cell r="I173">
            <v>701106</v>
          </cell>
          <cell r="J173">
            <v>92276</v>
          </cell>
          <cell r="K173">
            <v>381567</v>
          </cell>
          <cell r="L173">
            <v>21713</v>
          </cell>
          <cell r="M173">
            <v>205550</v>
          </cell>
        </row>
        <row r="174">
          <cell r="C174">
            <v>5674089</v>
          </cell>
          <cell r="D174">
            <v>4973400</v>
          </cell>
          <cell r="E174">
            <v>1155742</v>
          </cell>
          <cell r="F174">
            <v>163527</v>
          </cell>
          <cell r="G174">
            <v>3215838</v>
          </cell>
          <cell r="H174">
            <v>438293</v>
          </cell>
          <cell r="I174">
            <v>700689</v>
          </cell>
          <cell r="J174">
            <v>90504</v>
          </cell>
          <cell r="K174">
            <v>383089</v>
          </cell>
          <cell r="L174">
            <v>21533</v>
          </cell>
          <cell r="M174">
            <v>205563</v>
          </cell>
        </row>
      </sheetData>
      <sheetData sheetId="3"/>
      <sheetData sheetId="4">
        <row r="151">
          <cell r="C151">
            <v>1477.5276877052315</v>
          </cell>
          <cell r="D151">
            <v>1509.3365901326731</v>
          </cell>
          <cell r="E151">
            <v>1476.8073358344254</v>
          </cell>
          <cell r="F151">
            <v>819.30732509010511</v>
          </cell>
          <cell r="G151">
            <v>1346.5859921552217</v>
          </cell>
          <cell r="H151">
            <v>2977.7771150538902</v>
          </cell>
          <cell r="I151">
            <v>1254.2301323605695</v>
          </cell>
          <cell r="J151">
            <v>1710.8527764739629</v>
          </cell>
          <cell r="K151">
            <v>987.25039231257483</v>
          </cell>
          <cell r="L151">
            <v>281.37530682636543</v>
          </cell>
          <cell r="M151">
            <v>1670.2762907032318</v>
          </cell>
        </row>
        <row r="152">
          <cell r="C152">
            <v>1629.4809934818961</v>
          </cell>
          <cell r="D152">
            <v>1664.3397444302664</v>
          </cell>
          <cell r="E152">
            <v>1576.7413166396136</v>
          </cell>
          <cell r="F152">
            <v>902.63961989556321</v>
          </cell>
          <cell r="G152">
            <v>1501.0128735661556</v>
          </cell>
          <cell r="H152">
            <v>3270.5448661617033</v>
          </cell>
          <cell r="I152">
            <v>1384.7459687622486</v>
          </cell>
          <cell r="J152">
            <v>1830.815269680345</v>
          </cell>
          <cell r="K152">
            <v>1087.8062647282511</v>
          </cell>
          <cell r="L152">
            <v>310.3396401862027</v>
          </cell>
          <cell r="M152">
            <v>1870.4955320805675</v>
          </cell>
        </row>
        <row r="153">
          <cell r="C153">
            <v>1623.5967132324261</v>
          </cell>
          <cell r="D153">
            <v>1657.5449183263011</v>
          </cell>
          <cell r="E153">
            <v>1568.3558573668583</v>
          </cell>
          <cell r="F153">
            <v>902.79920589573555</v>
          </cell>
          <cell r="G153">
            <v>1494.9377556520071</v>
          </cell>
          <cell r="H153">
            <v>3267.2639151388257</v>
          </cell>
          <cell r="I153">
            <v>1384.8339899710527</v>
          </cell>
          <cell r="J153">
            <v>1842.0057276751886</v>
          </cell>
          <cell r="K153">
            <v>1088.3621891957721</v>
          </cell>
          <cell r="L153">
            <v>310.39225385117743</v>
          </cell>
          <cell r="M153">
            <v>1867.0668078287797</v>
          </cell>
        </row>
        <row r="154">
          <cell r="C154">
            <v>1627.7101880235452</v>
          </cell>
          <cell r="D154">
            <v>1661.939957199899</v>
          </cell>
          <cell r="E154">
            <v>1608.6770022822295</v>
          </cell>
          <cell r="F154">
            <v>902.25262407680941</v>
          </cell>
          <cell r="G154">
            <v>1491.0543992860664</v>
          </cell>
          <cell r="H154">
            <v>3263.7672717954151</v>
          </cell>
          <cell r="I154">
            <v>1387.2949085553337</v>
          </cell>
          <cell r="J154">
            <v>1886.232555376127</v>
          </cell>
          <cell r="K154">
            <v>1088.4042404296936</v>
          </cell>
          <cell r="L154">
            <v>310.18440435853995</v>
          </cell>
          <cell r="M154">
            <v>1861.7492220141753</v>
          </cell>
        </row>
        <row r="155">
          <cell r="C155">
            <v>2496.29663979713</v>
          </cell>
          <cell r="D155">
            <v>2553.8251751876533</v>
          </cell>
          <cell r="E155">
            <v>2106.5599251892672</v>
          </cell>
          <cell r="F155">
            <v>1352.8175608435411</v>
          </cell>
          <cell r="G155">
            <v>2373.6206508882938</v>
          </cell>
          <cell r="H155">
            <v>5144.7753322748031</v>
          </cell>
          <cell r="I155">
            <v>2092.3209437455307</v>
          </cell>
          <cell r="J155">
            <v>2508.1422885525326</v>
          </cell>
          <cell r="K155">
            <v>1633.5626472051331</v>
          </cell>
          <cell r="L155">
            <v>310.44165637260613</v>
          </cell>
          <cell r="M155">
            <v>2965.1693240383297</v>
          </cell>
        </row>
        <row r="156">
          <cell r="C156">
            <v>2466.8412653101113</v>
          </cell>
          <cell r="D156">
            <v>2520.6930665634136</v>
          </cell>
          <cell r="E156">
            <v>2169.6646882609698</v>
          </cell>
          <cell r="F156">
            <v>1349.299173834462</v>
          </cell>
          <cell r="G156">
            <v>2337.5269165570171</v>
          </cell>
          <cell r="H156">
            <v>4931.6035712609137</v>
          </cell>
          <cell r="I156">
            <v>2089.4234156488251</v>
          </cell>
          <cell r="J156">
            <v>2571.2912863919764</v>
          </cell>
          <cell r="K156">
            <v>1625.0785282061622</v>
          </cell>
          <cell r="L156">
            <v>301.4129069676307</v>
          </cell>
          <cell r="M156">
            <v>2951.368417836879</v>
          </cell>
        </row>
        <row r="157">
          <cell r="C157">
            <v>1610.0405327300559</v>
          </cell>
          <cell r="D157">
            <v>1642.9945560649805</v>
          </cell>
          <cell r="E157">
            <v>1579.9038112574849</v>
          </cell>
          <cell r="F157">
            <v>902.45452208001848</v>
          </cell>
          <cell r="G157">
            <v>1473.4514581008184</v>
          </cell>
          <cell r="H157">
            <v>3256.055067544562</v>
          </cell>
          <cell r="I157">
            <v>1379.0187704396926</v>
          </cell>
          <cell r="J157">
            <v>1858.3798229343436</v>
          </cell>
          <cell r="K157">
            <v>1090.6378330542532</v>
          </cell>
          <cell r="L157">
            <v>310.7815898043865</v>
          </cell>
          <cell r="M157">
            <v>1839.1187518859606</v>
          </cell>
        </row>
        <row r="158">
          <cell r="C158">
            <v>1615.6723171493052</v>
          </cell>
          <cell r="D158">
            <v>1648.5359036181521</v>
          </cell>
          <cell r="E158">
            <v>1612.8074588605432</v>
          </cell>
          <cell r="F158">
            <v>902.49910664785227</v>
          </cell>
          <cell r="G158">
            <v>1472.3400741306746</v>
          </cell>
          <cell r="H158">
            <v>3258.9490662058292</v>
          </cell>
          <cell r="I158">
            <v>1385.3918254608616</v>
          </cell>
          <cell r="J158">
            <v>1899.2771573525424</v>
          </cell>
          <cell r="K158">
            <v>1091.3596150889157</v>
          </cell>
          <cell r="L158">
            <v>310.97224591215132</v>
          </cell>
          <cell r="M158">
            <v>1838.7915959635543</v>
          </cell>
        </row>
        <row r="159">
          <cell r="C159">
            <v>1614.4757017378108</v>
          </cell>
          <cell r="D159">
            <v>1646.6915113297571</v>
          </cell>
          <cell r="E159">
            <v>1615.6565655583911</v>
          </cell>
          <cell r="F159">
            <v>902.83621782501348</v>
          </cell>
          <cell r="G159">
            <v>1469.3010924046598</v>
          </cell>
          <cell r="H159">
            <v>3258.9840857740055</v>
          </cell>
          <cell r="I159">
            <v>1388.2829784764654</v>
          </cell>
          <cell r="J159">
            <v>1905.4151116708028</v>
          </cell>
          <cell r="K159">
            <v>1092.0474332291114</v>
          </cell>
          <cell r="L159">
            <v>311.27878243593898</v>
          </cell>
          <cell r="M159">
            <v>1836.0951382781818</v>
          </cell>
        </row>
        <row r="160">
          <cell r="C160">
            <v>1616.9535772519257</v>
          </cell>
          <cell r="D160">
            <v>1648.85961843055</v>
          </cell>
          <cell r="E160">
            <v>1634.0378709491349</v>
          </cell>
          <cell r="F160">
            <v>902.49569348142222</v>
          </cell>
          <cell r="G160">
            <v>1467.1475535574668</v>
          </cell>
          <cell r="H160">
            <v>3260.7165166953923</v>
          </cell>
          <cell r="I160">
            <v>1392.4642253083114</v>
          </cell>
          <cell r="J160">
            <v>1931.4891708753696</v>
          </cell>
          <cell r="K160">
            <v>1092.9072162195075</v>
          </cell>
          <cell r="L160">
            <v>311.71727171721329</v>
          </cell>
          <cell r="M160">
            <v>1834.0936955223297</v>
          </cell>
        </row>
        <row r="161">
          <cell r="C161">
            <v>1616.5529374902114</v>
          </cell>
          <cell r="D161">
            <v>1647.8777355119701</v>
          </cell>
          <cell r="E161">
            <v>1644.8156056656919</v>
          </cell>
          <cell r="F161">
            <v>902.77064631382848</v>
          </cell>
          <cell r="G161">
            <v>1463.0321220382364</v>
          </cell>
          <cell r="H161">
            <v>3260.1095184312176</v>
          </cell>
          <cell r="I161">
            <v>1395.2218573944442</v>
          </cell>
          <cell r="J161">
            <v>1946.562416193399</v>
          </cell>
          <cell r="K161">
            <v>1093.5180279802273</v>
          </cell>
          <cell r="L161">
            <v>312.10332388140608</v>
          </cell>
          <cell r="M161">
            <v>1828.9929659152037</v>
          </cell>
        </row>
        <row r="162">
          <cell r="C162">
            <v>1706.6214389994798</v>
          </cell>
          <cell r="D162">
            <v>1740.8569445545147</v>
          </cell>
          <cell r="E162">
            <v>2012.0972158444094</v>
          </cell>
          <cell r="F162">
            <v>947.93661418953911</v>
          </cell>
          <cell r="G162">
            <v>1476.1146376613824</v>
          </cell>
          <cell r="H162">
            <v>3321.0866457991624</v>
          </cell>
          <cell r="I162">
            <v>1464.2412940510817</v>
          </cell>
          <cell r="J162">
            <v>2316.7693400106682</v>
          </cell>
          <cell r="K162">
            <v>1131.8895957666382</v>
          </cell>
          <cell r="L162">
            <v>308.85392435486591</v>
          </cell>
          <cell r="M162">
            <v>1838.6788425726695</v>
          </cell>
        </row>
        <row r="163">
          <cell r="C163">
            <v>1600.0072511541364</v>
          </cell>
          <cell r="D163">
            <v>1630.406282947198</v>
          </cell>
          <cell r="E163">
            <v>1594.3073014118772</v>
          </cell>
          <cell r="F163">
            <v>901.91378569616529</v>
          </cell>
          <cell r="G163">
            <v>1452.9212391093236</v>
          </cell>
          <cell r="H163">
            <v>3259.3399297617821</v>
          </cell>
          <cell r="I163">
            <v>1385.3406516053726</v>
          </cell>
          <cell r="J163">
            <v>1896.4234527617575</v>
          </cell>
          <cell r="K163">
            <v>1094.9487741986759</v>
          </cell>
          <cell r="L163">
            <v>312.57481404077453</v>
          </cell>
          <cell r="M163">
            <v>1816.6305967614862</v>
          </cell>
        </row>
        <row r="164">
          <cell r="C164">
            <v>1702.0043787854167</v>
          </cell>
          <cell r="D164">
            <v>1734.7715362301601</v>
          </cell>
          <cell r="E164">
            <v>1663.8742588069854</v>
          </cell>
          <cell r="F164">
            <v>958.40720178622405</v>
          </cell>
          <cell r="G164">
            <v>1559.2964156813609</v>
          </cell>
          <cell r="H164">
            <v>3445.4690010088739</v>
          </cell>
          <cell r="I164">
            <v>1471.2139319930789</v>
          </cell>
          <cell r="J164">
            <v>1970.8844841175351</v>
          </cell>
          <cell r="K164">
            <v>1162.4793951572171</v>
          </cell>
          <cell r="L164">
            <v>334.1356428970077</v>
          </cell>
          <cell r="M164">
            <v>1948.7814472351481</v>
          </cell>
        </row>
        <row r="165">
          <cell r="C165">
            <v>1697.1716556100084</v>
          </cell>
          <cell r="D165">
            <v>1729.7777649142215</v>
          </cell>
          <cell r="E165">
            <v>1668.4440190114576</v>
          </cell>
          <cell r="F165">
            <v>958.60921005204227</v>
          </cell>
          <cell r="G165">
            <v>1551.0960490493173</v>
          </cell>
          <cell r="H165">
            <v>3440.3618421963661</v>
          </cell>
          <cell r="I165">
            <v>1468.0236398486663</v>
          </cell>
          <cell r="J165">
            <v>1979.9442218964305</v>
          </cell>
          <cell r="K165">
            <v>1162.8270026192979</v>
          </cell>
          <cell r="L165">
            <v>334.20716357358657</v>
          </cell>
          <cell r="M165">
            <v>1938.0819098623235</v>
          </cell>
        </row>
        <row r="166">
          <cell r="C166">
            <v>1700.3220040945819</v>
          </cell>
          <cell r="D166">
            <v>1733.0478130907186</v>
          </cell>
          <cell r="E166">
            <v>1692.9649093353096</v>
          </cell>
          <cell r="F166">
            <v>958.68575632109992</v>
          </cell>
          <cell r="G166">
            <v>1548.5926299126838</v>
          </cell>
          <cell r="H166">
            <v>3441.7100008483981</v>
          </cell>
          <cell r="I166">
            <v>1470.5196639105061</v>
          </cell>
          <cell r="J166">
            <v>2006.3156781095131</v>
          </cell>
          <cell r="K166">
            <v>1163.2173411369877</v>
          </cell>
          <cell r="L166">
            <v>334.210498936124</v>
          </cell>
          <cell r="M166">
            <v>1935.3085651463566</v>
          </cell>
        </row>
        <row r="167">
          <cell r="C167">
            <v>1702.3569625581188</v>
          </cell>
          <cell r="D167">
            <v>1734.8436729401706</v>
          </cell>
          <cell r="E167">
            <v>1714.118410331781</v>
          </cell>
          <cell r="F167">
            <v>958.63058164379038</v>
          </cell>
          <cell r="G167">
            <v>1545.5632505814183</v>
          </cell>
          <cell r="H167">
            <v>3441.3521583101251</v>
          </cell>
          <cell r="I167">
            <v>1474.1647772384154</v>
          </cell>
          <cell r="J167">
            <v>2033.2621730323051</v>
          </cell>
          <cell r="K167">
            <v>1163.6806807730422</v>
          </cell>
          <cell r="L167">
            <v>334.5196441980267</v>
          </cell>
          <cell r="M167">
            <v>1931.3493758577074</v>
          </cell>
        </row>
        <row r="168">
          <cell r="C168">
            <v>2640.6409048209671</v>
          </cell>
          <cell r="D168">
            <v>2699.2281990119191</v>
          </cell>
          <cell r="E168">
            <v>2252.279672985725</v>
          </cell>
          <cell r="F168">
            <v>1440.9814571929915</v>
          </cell>
          <cell r="G168">
            <v>2513.8632371172416</v>
          </cell>
          <cell r="H168">
            <v>5529.2685230882689</v>
          </cell>
          <cell r="I168">
            <v>2230.3766870365539</v>
          </cell>
          <cell r="J168">
            <v>2683.6271550648776</v>
          </cell>
          <cell r="K168">
            <v>1748.6748365684618</v>
          </cell>
          <cell r="L168">
            <v>337.14678263925498</v>
          </cell>
          <cell r="M168">
            <v>3126.0563356848193</v>
          </cell>
        </row>
        <row r="169">
          <cell r="C169">
            <v>2627.8226488751529</v>
          </cell>
          <cell r="D169">
            <v>2683.7454766328897</v>
          </cell>
          <cell r="E169">
            <v>2313.7247494480698</v>
          </cell>
          <cell r="F169">
            <v>1441.576145873843</v>
          </cell>
          <cell r="G169">
            <v>2497.0838519097892</v>
          </cell>
          <cell r="H169">
            <v>5343.0729136254158</v>
          </cell>
          <cell r="I169">
            <v>2237.4030500397025</v>
          </cell>
          <cell r="J169">
            <v>2741.5411603390221</v>
          </cell>
          <cell r="K169">
            <v>1749.4764388085243</v>
          </cell>
          <cell r="L169">
            <v>337.46023888520239</v>
          </cell>
          <cell r="M169">
            <v>3125.72045673511</v>
          </cell>
        </row>
        <row r="170">
          <cell r="C170">
            <v>1707.6865363420279</v>
          </cell>
          <cell r="D170">
            <v>1741.458137708792</v>
          </cell>
          <cell r="E170">
            <v>1679.4480496260533</v>
          </cell>
          <cell r="F170">
            <v>961.59664054684902</v>
          </cell>
          <cell r="G170">
            <v>1558.5128098351024</v>
          </cell>
          <cell r="H170">
            <v>3507.7621993531916</v>
          </cell>
          <cell r="I170">
            <v>1471.4993177024448</v>
          </cell>
          <cell r="J170">
            <v>1985.0472653681322</v>
          </cell>
          <cell r="K170">
            <v>1166.7583183182383</v>
          </cell>
          <cell r="L170">
            <v>338.01252541919371</v>
          </cell>
          <cell r="M170">
            <v>1932.3266317176103</v>
          </cell>
        </row>
        <row r="171">
          <cell r="C171">
            <v>1708.625296320351</v>
          </cell>
          <cell r="D171">
            <v>1742.3462216648611</v>
          </cell>
          <cell r="E171">
            <v>1681.6470492448088</v>
          </cell>
          <cell r="F171">
            <v>961.78315464907621</v>
          </cell>
          <cell r="G171">
            <v>1559.6486747411743</v>
          </cell>
          <cell r="H171">
            <v>3509.3171152012837</v>
          </cell>
          <cell r="I171">
            <v>1472.8188294804572</v>
          </cell>
          <cell r="J171">
            <v>1992.9409018878559</v>
          </cell>
          <cell r="K171">
            <v>1167.287166999939</v>
          </cell>
          <cell r="L171">
            <v>338.54120857348704</v>
          </cell>
          <cell r="M171">
            <v>1931.7988800113164</v>
          </cell>
        </row>
        <row r="172">
          <cell r="C172">
            <v>1709.6151997469719</v>
          </cell>
          <cell r="D172">
            <v>1744.3304219535626</v>
          </cell>
          <cell r="E172">
            <v>1688.4461101991531</v>
          </cell>
          <cell r="F172">
            <v>962.55189895747765</v>
          </cell>
          <cell r="G172">
            <v>1556.411721718596</v>
          </cell>
          <cell r="H172">
            <v>3513.0609216300941</v>
          </cell>
          <cell r="I172">
            <v>1466.397846650498</v>
          </cell>
          <cell r="J172">
            <v>2028.6159781618378</v>
          </cell>
          <cell r="K172">
            <v>1167.8672889604716</v>
          </cell>
          <cell r="L172">
            <v>340.48500559701489</v>
          </cell>
          <cell r="M172">
            <v>1932.1412998422295</v>
          </cell>
        </row>
        <row r="173">
          <cell r="C173">
            <v>1709.145590293725</v>
          </cell>
          <cell r="D173">
            <v>1741.5071750258687</v>
          </cell>
          <cell r="E173">
            <v>1707.7941744626021</v>
          </cell>
          <cell r="F173">
            <v>962.48880367531058</v>
          </cell>
          <cell r="G173">
            <v>1551.6716820239453</v>
          </cell>
          <cell r="H173">
            <v>3511.5085826981881</v>
          </cell>
          <cell r="I173">
            <v>1479.9068282542155</v>
          </cell>
          <cell r="J173">
            <v>2039.4969232519832</v>
          </cell>
          <cell r="K173">
            <v>1167.6546131871992</v>
          </cell>
          <cell r="L173">
            <v>339.55289734260577</v>
          </cell>
          <cell r="M173">
            <v>1928.7947399172951</v>
          </cell>
        </row>
        <row r="174">
          <cell r="C174">
            <v>1802.0408695862895</v>
          </cell>
          <cell r="D174">
            <v>1837.7491930309247</v>
          </cell>
          <cell r="E174">
            <v>2053.2990633030554</v>
          </cell>
          <cell r="F174">
            <v>1012.8618886789337</v>
          </cell>
          <cell r="G174">
            <v>1567.2628453734301</v>
          </cell>
          <cell r="H174">
            <v>3561.7365333007829</v>
          </cell>
          <cell r="I174">
            <v>1548.5878029339692</v>
          </cell>
          <cell r="J174">
            <v>2393.3696250994431</v>
          </cell>
          <cell r="K174">
            <v>1204.441577126986</v>
          </cell>
          <cell r="L174">
            <v>337.88838248270099</v>
          </cell>
          <cell r="M174">
            <v>1944.8288097566196</v>
          </cell>
        </row>
      </sheetData>
      <sheetData sheetId="5"/>
      <sheetData sheetId="6"/>
      <sheetData sheetId="7">
        <row r="150">
          <cell r="D150">
            <v>8674349755.3699989</v>
          </cell>
          <cell r="E150">
            <v>1790125708.1500001</v>
          </cell>
          <cell r="F150">
            <v>113799466.55</v>
          </cell>
          <cell r="G150">
            <v>5243782790.75</v>
          </cell>
          <cell r="H150">
            <v>1526641789.9200001</v>
          </cell>
          <cell r="I150">
            <v>962159426.5</v>
          </cell>
          <cell r="J150">
            <v>178310199.51000002</v>
          </cell>
          <cell r="K150">
            <v>358680105.05000001</v>
          </cell>
          <cell r="L150">
            <v>7491205.2000000002</v>
          </cell>
          <cell r="M150">
            <v>417677916.73999995</v>
          </cell>
        </row>
        <row r="151">
          <cell r="C151">
            <v>9535266316.4300003</v>
          </cell>
          <cell r="D151">
            <v>8580646703.8299999</v>
          </cell>
          <cell r="E151">
            <v>1725434538.3600001</v>
          </cell>
          <cell r="F151">
            <v>114907826.39</v>
          </cell>
          <cell r="G151">
            <v>5223283791.1899996</v>
          </cell>
          <cell r="H151">
            <v>1517020547.8900001</v>
          </cell>
          <cell r="I151">
            <v>954619612.5999999</v>
          </cell>
          <cell r="J151">
            <v>171918780.91999999</v>
          </cell>
          <cell r="K151">
            <v>359046536.68000001</v>
          </cell>
          <cell r="L151">
            <v>7491471.5599999996</v>
          </cell>
          <cell r="M151">
            <v>416162823.44</v>
          </cell>
        </row>
        <row r="152">
          <cell r="C152">
            <v>10520477505.76</v>
          </cell>
          <cell r="D152">
            <v>9468698693.3899994</v>
          </cell>
          <cell r="E152">
            <v>1905189309.04</v>
          </cell>
          <cell r="F152">
            <v>127972668.23999999</v>
          </cell>
          <cell r="G152">
            <v>5754300443.5699997</v>
          </cell>
          <cell r="H152">
            <v>1681236272.54</v>
          </cell>
          <cell r="I152">
            <v>1051778812.37</v>
          </cell>
          <cell r="J152">
            <v>185716367.88</v>
          </cell>
          <cell r="K152">
            <v>397847607.73000002</v>
          </cell>
          <cell r="L152">
            <v>8163715.6500000004</v>
          </cell>
          <cell r="M152">
            <v>460051121.11000001</v>
          </cell>
        </row>
        <row r="153">
          <cell r="C153">
            <v>10355249010.799999</v>
          </cell>
          <cell r="D153">
            <v>9319708777.6999989</v>
          </cell>
          <cell r="E153">
            <v>1717561535.72</v>
          </cell>
          <cell r="F153">
            <v>126861091.47</v>
          </cell>
          <cell r="G153">
            <v>5805448029.3799992</v>
          </cell>
          <cell r="H153">
            <v>1669838121.1299999</v>
          </cell>
          <cell r="I153">
            <v>1035540233.1</v>
          </cell>
          <cell r="J153">
            <v>168814520.69000003</v>
          </cell>
          <cell r="K153">
            <v>395864054.06999993</v>
          </cell>
          <cell r="L153">
            <v>8128198.5999999996</v>
          </cell>
          <cell r="M153">
            <v>462733459.74000001</v>
          </cell>
        </row>
        <row r="154">
          <cell r="C154">
            <v>10557770702.43</v>
          </cell>
          <cell r="D154">
            <v>9504128979.0699997</v>
          </cell>
          <cell r="E154">
            <v>1897029731.05</v>
          </cell>
          <cell r="F154">
            <v>131258832.63</v>
          </cell>
          <cell r="G154">
            <v>5794305910.8200006</v>
          </cell>
          <cell r="H154">
            <v>1681534504.5699999</v>
          </cell>
          <cell r="I154">
            <v>1053641723.3599999</v>
          </cell>
          <cell r="J154">
            <v>185845358.12</v>
          </cell>
          <cell r="K154">
            <v>398961543.20999998</v>
          </cell>
          <cell r="L154">
            <v>8087414.4800000004</v>
          </cell>
          <cell r="M154">
            <v>460747407.54999995</v>
          </cell>
        </row>
        <row r="155">
          <cell r="C155">
            <v>15156372460.32</v>
          </cell>
          <cell r="D155">
            <v>13636227555.029999</v>
          </cell>
          <cell r="E155">
            <v>2273951992.9900002</v>
          </cell>
          <cell r="F155">
            <v>193341887.47</v>
          </cell>
          <cell r="G155">
            <v>8666315810.1099987</v>
          </cell>
          <cell r="H155">
            <v>2502617864.46</v>
          </cell>
          <cell r="I155">
            <v>1520144905.29</v>
          </cell>
          <cell r="J155">
            <v>227168228.33999997</v>
          </cell>
          <cell r="K155">
            <v>595252028.41000009</v>
          </cell>
          <cell r="L155">
            <v>8021268.0300000003</v>
          </cell>
          <cell r="M155">
            <v>689703380.51000011</v>
          </cell>
        </row>
        <row r="156">
          <cell r="C156">
            <v>15031198276.77</v>
          </cell>
          <cell r="D156">
            <v>13521214346.389999</v>
          </cell>
          <cell r="E156">
            <v>2198478514.9700003</v>
          </cell>
          <cell r="F156">
            <v>193907433</v>
          </cell>
          <cell r="G156">
            <v>8627638301.0100002</v>
          </cell>
          <cell r="H156">
            <v>2501190097.4099998</v>
          </cell>
          <cell r="I156">
            <v>1509983930.3800001</v>
          </cell>
          <cell r="J156">
            <v>219055083.66999999</v>
          </cell>
          <cell r="K156">
            <v>594735340.20000005</v>
          </cell>
          <cell r="L156">
            <v>7722415.8199999994</v>
          </cell>
          <cell r="M156">
            <v>688471090.68999994</v>
          </cell>
        </row>
        <row r="157">
          <cell r="C157">
            <v>10541670008.16</v>
          </cell>
          <cell r="D157">
            <v>9478315374.6399994</v>
          </cell>
          <cell r="E157">
            <v>1880510667.5699999</v>
          </cell>
          <cell r="F157">
            <v>134906192.51000002</v>
          </cell>
          <cell r="G157">
            <v>5782826612.9499998</v>
          </cell>
          <cell r="H157">
            <v>1680071901.6100001</v>
          </cell>
          <cell r="I157">
            <v>1063354633.52</v>
          </cell>
          <cell r="J157">
            <v>187646685.71999997</v>
          </cell>
          <cell r="K157">
            <v>406736919.25999993</v>
          </cell>
          <cell r="L157">
            <v>7893738.7399999993</v>
          </cell>
          <cell r="M157">
            <v>461077289.80000001</v>
          </cell>
        </row>
        <row r="158">
          <cell r="C158">
            <v>10607932932.259998</v>
          </cell>
          <cell r="D158">
            <v>9534953313.7399979</v>
          </cell>
          <cell r="E158">
            <v>1967418738.6499999</v>
          </cell>
          <cell r="F158">
            <v>132987237.31999999</v>
          </cell>
          <cell r="G158">
            <v>5757866014.3099995</v>
          </cell>
          <cell r="H158">
            <v>1676681323.4599998</v>
          </cell>
          <cell r="I158">
            <v>1072979618.52</v>
          </cell>
          <cell r="J158">
            <v>198699039.36999997</v>
          </cell>
          <cell r="K158">
            <v>405286898.67000002</v>
          </cell>
          <cell r="L158">
            <v>7800795.6300000008</v>
          </cell>
          <cell r="M158">
            <v>461192884.85000002</v>
          </cell>
        </row>
        <row r="159">
          <cell r="C159">
            <v>10739531739.43</v>
          </cell>
          <cell r="D159">
            <v>9656848253.4099998</v>
          </cell>
          <cell r="E159">
            <v>2060766195.8299999</v>
          </cell>
          <cell r="F159">
            <v>135901618.47</v>
          </cell>
          <cell r="G159">
            <v>5770406147.8800001</v>
          </cell>
          <cell r="H159">
            <v>1689774291.23</v>
          </cell>
          <cell r="I159">
            <v>1082683486.02</v>
          </cell>
          <cell r="J159">
            <v>207702079.68000001</v>
          </cell>
          <cell r="K159">
            <v>405972580.19999999</v>
          </cell>
          <cell r="L159">
            <v>7751345.5600000005</v>
          </cell>
          <cell r="M159">
            <v>461257480.57999998</v>
          </cell>
        </row>
        <row r="160">
          <cell r="C160">
            <v>10839705592.939999</v>
          </cell>
          <cell r="D160">
            <v>9750346589.7099991</v>
          </cell>
          <cell r="E160">
            <v>2153227056.8800001</v>
          </cell>
          <cell r="F160">
            <v>137750264.78</v>
          </cell>
          <cell r="G160">
            <v>5767991773.3199997</v>
          </cell>
          <cell r="H160">
            <v>1691377494.73</v>
          </cell>
          <cell r="I160">
            <v>1089359003.23</v>
          </cell>
          <cell r="J160">
            <v>211487933.68000001</v>
          </cell>
          <cell r="K160">
            <v>408873678.23000002</v>
          </cell>
          <cell r="L160">
            <v>7604136.6100000003</v>
          </cell>
          <cell r="M160">
            <v>461393254.70999998</v>
          </cell>
        </row>
        <row r="161">
          <cell r="C161">
            <v>10933775188.849998</v>
          </cell>
          <cell r="D161">
            <v>9832319915.7099991</v>
          </cell>
          <cell r="E161">
            <v>2235738670.1700001</v>
          </cell>
          <cell r="F161">
            <v>138701609.93000001</v>
          </cell>
          <cell r="G161">
            <v>5766682069.3899994</v>
          </cell>
          <cell r="H161">
            <v>1691197566.22</v>
          </cell>
          <cell r="I161">
            <v>1101455273.1399999</v>
          </cell>
          <cell r="J161">
            <v>219502864.46000001</v>
          </cell>
          <cell r="K161">
            <v>412464944.69</v>
          </cell>
          <cell r="L161">
            <v>7514984.0099999988</v>
          </cell>
          <cell r="M161">
            <v>461972479.98000002</v>
          </cell>
        </row>
        <row r="162">
          <cell r="C162">
            <v>11550446903.67</v>
          </cell>
          <cell r="D162">
            <v>10398922472.280001</v>
          </cell>
          <cell r="E162">
            <v>2711796971.8700004</v>
          </cell>
          <cell r="F162">
            <v>146950024.96000001</v>
          </cell>
          <cell r="G162">
            <v>5817586951.0300007</v>
          </cell>
          <cell r="H162">
            <v>1722588524.4200001</v>
          </cell>
          <cell r="I162">
            <v>1151524431.3900001</v>
          </cell>
          <cell r="J162">
            <v>253390754.22</v>
          </cell>
          <cell r="K162">
            <v>426040342.36000001</v>
          </cell>
          <cell r="L162">
            <v>7431813.3799999999</v>
          </cell>
          <cell r="M162">
            <v>464661521.43000007</v>
          </cell>
        </row>
        <row r="163">
          <cell r="C163">
            <v>10746052197.32</v>
          </cell>
          <cell r="D163">
            <v>9660344566.4899998</v>
          </cell>
          <cell r="E163">
            <v>2093813665.5599999</v>
          </cell>
          <cell r="F163">
            <v>141012046.5</v>
          </cell>
          <cell r="G163">
            <v>5735382177.25</v>
          </cell>
          <cell r="H163">
            <v>1690136677.1800001</v>
          </cell>
          <cell r="I163">
            <v>1085707630.8299999</v>
          </cell>
          <cell r="J163">
            <v>204584565.46000001</v>
          </cell>
          <cell r="K163">
            <v>414418968.23000002</v>
          </cell>
          <cell r="L163">
            <v>7357785.29</v>
          </cell>
          <cell r="M163">
            <v>459346311.85000002</v>
          </cell>
        </row>
        <row r="164">
          <cell r="C164">
            <v>11430925434.719999</v>
          </cell>
          <cell r="D164">
            <v>10278125508.48</v>
          </cell>
          <cell r="E164">
            <v>2220349468.46</v>
          </cell>
          <cell r="F164">
            <v>151602356.33000001</v>
          </cell>
          <cell r="G164">
            <v>6110336518.6500006</v>
          </cell>
          <cell r="H164">
            <v>1795837165.04</v>
          </cell>
          <cell r="I164">
            <v>1152799926.24</v>
          </cell>
          <cell r="J164">
            <v>213825470.69000003</v>
          </cell>
          <cell r="K164">
            <v>443039305.59999996</v>
          </cell>
          <cell r="L164">
            <v>7815085.7000000002</v>
          </cell>
          <cell r="M164">
            <v>488120064.25</v>
          </cell>
        </row>
        <row r="165">
          <cell r="C165">
            <v>11439251716.750002</v>
          </cell>
          <cell r="D165">
            <v>10284630310.150002</v>
          </cell>
          <cell r="E165">
            <v>2220236420.2799997</v>
          </cell>
          <cell r="F165">
            <v>152156165.08000001</v>
          </cell>
          <cell r="G165">
            <v>6120260341.960001</v>
          </cell>
          <cell r="H165">
            <v>1791977382.8299999</v>
          </cell>
          <cell r="I165">
            <v>1154621406.5999999</v>
          </cell>
          <cell r="J165">
            <v>214758899.52999997</v>
          </cell>
          <cell r="K165">
            <v>443879461.61000001</v>
          </cell>
          <cell r="L165">
            <v>7774527.71</v>
          </cell>
          <cell r="M165">
            <v>488208517.75</v>
          </cell>
        </row>
        <row r="166">
          <cell r="C166">
            <v>11376232151.200001</v>
          </cell>
          <cell r="D166">
            <v>10224464054.550001</v>
          </cell>
          <cell r="E166">
            <v>2184605035.98</v>
          </cell>
          <cell r="F166">
            <v>154020241.13000003</v>
          </cell>
          <cell r="G166">
            <v>6094746720.5900002</v>
          </cell>
          <cell r="H166">
            <v>1791092056.8500001</v>
          </cell>
          <cell r="I166">
            <v>1151768096.6500001</v>
          </cell>
          <cell r="J166">
            <v>211246439.65000001</v>
          </cell>
          <cell r="K166">
            <v>445452860.75</v>
          </cell>
          <cell r="L166">
            <v>7746652.7599999998</v>
          </cell>
          <cell r="M166">
            <v>487322143.49000001</v>
          </cell>
        </row>
        <row r="167">
          <cell r="C167">
            <v>11564261672.780003</v>
          </cell>
          <cell r="D167">
            <v>10390496472.740002</v>
          </cell>
          <cell r="E167">
            <v>2332078317.4200001</v>
          </cell>
          <cell r="F167">
            <v>155569027.56999999</v>
          </cell>
          <cell r="G167">
            <v>6107735850.0600004</v>
          </cell>
          <cell r="H167">
            <v>1795113277.6900001</v>
          </cell>
          <cell r="I167">
            <v>1173765200.04</v>
          </cell>
          <cell r="J167">
            <v>227291988.49999997</v>
          </cell>
          <cell r="K167">
            <v>449965599.80000001</v>
          </cell>
          <cell r="L167">
            <v>7734805.3999999994</v>
          </cell>
          <cell r="M167">
            <v>488772806.34000003</v>
          </cell>
        </row>
        <row r="168">
          <cell r="C168">
            <v>16771124006.639999</v>
          </cell>
          <cell r="D168">
            <v>15065598803.549999</v>
          </cell>
          <cell r="E168">
            <v>2940441140.25</v>
          </cell>
          <cell r="F168">
            <v>233804420.57999998</v>
          </cell>
          <cell r="G168">
            <v>9198850038.5900002</v>
          </cell>
          <cell r="H168">
            <v>2692503204.1299996</v>
          </cell>
          <cell r="I168">
            <v>1705525203.0899999</v>
          </cell>
          <cell r="J168">
            <v>290032594.27999997</v>
          </cell>
          <cell r="K168">
            <v>672823396.48000002</v>
          </cell>
          <cell r="L168">
            <v>7706251.2699999996</v>
          </cell>
          <cell r="M168">
            <v>734962961.05999994</v>
          </cell>
        </row>
        <row r="169">
          <cell r="C169">
            <v>16690086282.269999</v>
          </cell>
          <cell r="D169">
            <v>14985318677.169998</v>
          </cell>
          <cell r="E169">
            <v>2875451485.8200002</v>
          </cell>
          <cell r="F169">
            <v>236035502.38999999</v>
          </cell>
          <cell r="G169">
            <v>9187826929.0499992</v>
          </cell>
          <cell r="H169">
            <v>2686004759.9100003</v>
          </cell>
          <cell r="I169">
            <v>1704767605.0999999</v>
          </cell>
          <cell r="J169">
            <v>285536504.23999995</v>
          </cell>
          <cell r="K169">
            <v>675907356.98000002</v>
          </cell>
          <cell r="L169">
            <v>7675016.6799999997</v>
          </cell>
          <cell r="M169">
            <v>735648727.20000005</v>
          </cell>
        </row>
        <row r="170">
          <cell r="C170">
            <v>11621557404.52</v>
          </cell>
          <cell r="D170">
            <v>10440385952.33</v>
          </cell>
          <cell r="E170">
            <v>2328704436.02</v>
          </cell>
          <cell r="F170">
            <v>163395584.97</v>
          </cell>
          <cell r="G170">
            <v>6140113396.1699991</v>
          </cell>
          <cell r="H170">
            <v>1808172535.1700001</v>
          </cell>
          <cell r="I170">
            <v>1181171452.1900001</v>
          </cell>
          <cell r="J170">
            <v>226533821.09</v>
          </cell>
          <cell r="K170">
            <v>457115587.78000003</v>
          </cell>
          <cell r="L170">
            <v>7608880.0499999998</v>
          </cell>
          <cell r="M170">
            <v>489913163.26999998</v>
          </cell>
        </row>
        <row r="171">
          <cell r="C171">
            <v>11957495665.719999</v>
          </cell>
          <cell r="D171">
            <v>10763061748.809999</v>
          </cell>
          <cell r="E171">
            <v>2489681727.2799997</v>
          </cell>
          <cell r="F171">
            <v>169721073.95999998</v>
          </cell>
          <cell r="G171">
            <v>6290440182.6599998</v>
          </cell>
          <cell r="H171">
            <v>1813218764.9099998</v>
          </cell>
          <cell r="I171">
            <v>1194433916.9099998</v>
          </cell>
          <cell r="J171">
            <v>235277851.64000002</v>
          </cell>
          <cell r="K171">
            <v>461063465.37</v>
          </cell>
          <cell r="L171">
            <v>7593513.6600000001</v>
          </cell>
          <cell r="M171">
            <v>490499086.24000001</v>
          </cell>
        </row>
        <row r="172">
          <cell r="C172">
            <v>11465861322.560001</v>
          </cell>
          <cell r="D172">
            <v>10316829413.870001</v>
          </cell>
          <cell r="E172">
            <v>2198392683.3600001</v>
          </cell>
          <cell r="F172">
            <v>164196190.34000003</v>
          </cell>
          <cell r="G172">
            <v>6149102224.2299995</v>
          </cell>
          <cell r="H172">
            <v>1805138315.9399998</v>
          </cell>
          <cell r="I172">
            <v>1149031908.6900001</v>
          </cell>
          <cell r="J172">
            <v>201243440.38999999</v>
          </cell>
          <cell r="K172">
            <v>452345525.62</v>
          </cell>
          <cell r="L172">
            <v>7369847.8099999996</v>
          </cell>
          <cell r="M172">
            <v>488073094.87</v>
          </cell>
        </row>
        <row r="173">
          <cell r="C173">
            <v>12050932113.290001</v>
          </cell>
          <cell r="D173">
            <v>10835254181.35</v>
          </cell>
          <cell r="E173">
            <v>2705239254.5</v>
          </cell>
          <cell r="F173">
            <v>170788308.59999999</v>
          </cell>
          <cell r="G173">
            <v>6140771229.1599998</v>
          </cell>
          <cell r="H173">
            <v>1818455389.0899999</v>
          </cell>
          <cell r="I173">
            <v>1215677931.9400001</v>
          </cell>
          <cell r="J173">
            <v>245397143.78</v>
          </cell>
          <cell r="K173">
            <v>471096780.01000005</v>
          </cell>
          <cell r="L173">
            <v>7406006.5299999993</v>
          </cell>
          <cell r="M173">
            <v>491778001.62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ilha1"/>
    </sheetNames>
    <sheetDataSet>
      <sheetData sheetId="0">
        <row r="10">
          <cell r="V10">
            <v>14483</v>
          </cell>
          <cell r="W10">
            <v>37788</v>
          </cell>
          <cell r="X10">
            <v>3220</v>
          </cell>
          <cell r="Y10">
            <v>725</v>
          </cell>
          <cell r="Z10">
            <v>992</v>
          </cell>
          <cell r="AA10">
            <v>1516</v>
          </cell>
          <cell r="AB10">
            <v>2301</v>
          </cell>
          <cell r="AC10">
            <v>77</v>
          </cell>
        </row>
        <row r="11">
          <cell r="V11">
            <v>3518</v>
          </cell>
          <cell r="W11">
            <v>6635</v>
          </cell>
          <cell r="X11">
            <v>830</v>
          </cell>
          <cell r="Y11">
            <v>286</v>
          </cell>
          <cell r="Z11">
            <v>251</v>
          </cell>
          <cell r="AA11">
            <v>329</v>
          </cell>
          <cell r="AB11">
            <v>439</v>
          </cell>
          <cell r="AC11">
            <v>29</v>
          </cell>
        </row>
        <row r="12">
          <cell r="V12">
            <v>9175</v>
          </cell>
          <cell r="W12">
            <v>25112</v>
          </cell>
          <cell r="X12">
            <v>1298</v>
          </cell>
          <cell r="Y12">
            <v>1074</v>
          </cell>
          <cell r="Z12">
            <v>2600</v>
          </cell>
          <cell r="AA12">
            <v>2408</v>
          </cell>
          <cell r="AB12">
            <v>3006</v>
          </cell>
          <cell r="AC12">
            <v>146</v>
          </cell>
        </row>
        <row r="13">
          <cell r="V13">
            <v>1283</v>
          </cell>
          <cell r="W13">
            <v>4408</v>
          </cell>
          <cell r="X13">
            <v>169</v>
          </cell>
          <cell r="Y13">
            <v>91</v>
          </cell>
          <cell r="Z13">
            <v>128</v>
          </cell>
          <cell r="AA13">
            <v>223</v>
          </cell>
          <cell r="AB13">
            <v>132</v>
          </cell>
          <cell r="AC13">
            <v>26</v>
          </cell>
        </row>
        <row r="14">
          <cell r="V14">
            <v>23046</v>
          </cell>
          <cell r="W14">
            <v>48305</v>
          </cell>
          <cell r="X14">
            <v>2813</v>
          </cell>
          <cell r="Y14">
            <v>3181</v>
          </cell>
          <cell r="Z14">
            <v>1871</v>
          </cell>
          <cell r="AA14">
            <v>3591</v>
          </cell>
          <cell r="AB14">
            <v>3552</v>
          </cell>
          <cell r="AC14">
            <v>123</v>
          </cell>
        </row>
        <row r="15">
          <cell r="V15">
            <v>1715</v>
          </cell>
          <cell r="W15">
            <v>2446</v>
          </cell>
          <cell r="X15">
            <v>274</v>
          </cell>
          <cell r="Y15">
            <v>346</v>
          </cell>
          <cell r="Z15">
            <v>160</v>
          </cell>
          <cell r="AA15">
            <v>120</v>
          </cell>
          <cell r="AB15">
            <v>185</v>
          </cell>
          <cell r="AC15">
            <v>13</v>
          </cell>
        </row>
        <row r="16">
          <cell r="V16">
            <v>6777</v>
          </cell>
          <cell r="W16">
            <v>17782</v>
          </cell>
          <cell r="X16">
            <v>1127</v>
          </cell>
          <cell r="Y16">
            <v>422</v>
          </cell>
          <cell r="Z16">
            <v>210</v>
          </cell>
          <cell r="AA16">
            <v>649</v>
          </cell>
          <cell r="AB16">
            <v>653</v>
          </cell>
          <cell r="AC16">
            <v>33</v>
          </cell>
        </row>
        <row r="18">
          <cell r="V18">
            <v>24655</v>
          </cell>
          <cell r="W18">
            <v>56018</v>
          </cell>
          <cell r="X18">
            <v>3855</v>
          </cell>
          <cell r="Y18">
            <v>2719</v>
          </cell>
          <cell r="Z18">
            <v>1106</v>
          </cell>
          <cell r="AA18">
            <v>2038</v>
          </cell>
          <cell r="AB18">
            <v>2433</v>
          </cell>
          <cell r="AC18">
            <v>174</v>
          </cell>
        </row>
        <row r="19">
          <cell r="V19">
            <v>26181</v>
          </cell>
          <cell r="W19">
            <v>53543</v>
          </cell>
          <cell r="X19">
            <v>2351</v>
          </cell>
          <cell r="Y19">
            <v>1289</v>
          </cell>
          <cell r="Z19">
            <v>818</v>
          </cell>
          <cell r="AA19">
            <v>1539</v>
          </cell>
          <cell r="AB19">
            <v>2319</v>
          </cell>
          <cell r="AC19">
            <v>132</v>
          </cell>
        </row>
        <row r="20">
          <cell r="V20">
            <v>39781</v>
          </cell>
          <cell r="W20">
            <v>84025</v>
          </cell>
          <cell r="X20">
            <v>9048</v>
          </cell>
          <cell r="Y20">
            <v>8498</v>
          </cell>
          <cell r="Z20">
            <v>1503</v>
          </cell>
          <cell r="AA20">
            <v>3173</v>
          </cell>
          <cell r="AB20">
            <v>5626</v>
          </cell>
          <cell r="AC20">
            <v>267</v>
          </cell>
        </row>
        <row r="21">
          <cell r="V21">
            <v>21827</v>
          </cell>
          <cell r="W21">
            <v>53870</v>
          </cell>
          <cell r="X21">
            <v>3575</v>
          </cell>
          <cell r="Y21">
            <v>4618</v>
          </cell>
          <cell r="Z21">
            <v>1007</v>
          </cell>
          <cell r="AA21">
            <v>1820</v>
          </cell>
          <cell r="AB21">
            <v>2805</v>
          </cell>
          <cell r="AC21">
            <v>276</v>
          </cell>
        </row>
        <row r="22">
          <cell r="V22">
            <v>21008</v>
          </cell>
          <cell r="W22">
            <v>60051</v>
          </cell>
          <cell r="X22">
            <v>5864</v>
          </cell>
          <cell r="Y22">
            <v>3750</v>
          </cell>
          <cell r="Z22">
            <v>823</v>
          </cell>
          <cell r="AA22">
            <v>2335</v>
          </cell>
          <cell r="AB22">
            <v>4080</v>
          </cell>
          <cell r="AC22">
            <v>213</v>
          </cell>
        </row>
        <row r="23">
          <cell r="V23">
            <v>44124</v>
          </cell>
          <cell r="W23">
            <v>93612</v>
          </cell>
          <cell r="X23">
            <v>5507</v>
          </cell>
          <cell r="Y23">
            <v>14340</v>
          </cell>
          <cell r="Z23">
            <v>4519</v>
          </cell>
          <cell r="AA23">
            <v>7333</v>
          </cell>
          <cell r="AB23">
            <v>8824</v>
          </cell>
          <cell r="AC23">
            <v>478</v>
          </cell>
        </row>
        <row r="24">
          <cell r="V24">
            <v>28427</v>
          </cell>
          <cell r="W24">
            <v>64269</v>
          </cell>
          <cell r="X24">
            <v>551</v>
          </cell>
          <cell r="Y24">
            <v>7815</v>
          </cell>
          <cell r="Z24">
            <v>1697</v>
          </cell>
          <cell r="AA24">
            <v>2971</v>
          </cell>
          <cell r="AB24">
            <v>1155</v>
          </cell>
          <cell r="AC24">
            <v>87</v>
          </cell>
        </row>
        <row r="25">
          <cell r="V25">
            <v>16541</v>
          </cell>
          <cell r="W25">
            <v>29837</v>
          </cell>
          <cell r="X25">
            <v>1216</v>
          </cell>
          <cell r="Y25">
            <v>5049</v>
          </cell>
          <cell r="Z25">
            <v>1223</v>
          </cell>
          <cell r="AA25">
            <v>1990</v>
          </cell>
          <cell r="AB25">
            <v>1686</v>
          </cell>
          <cell r="AC25">
            <v>86</v>
          </cell>
        </row>
        <row r="26">
          <cell r="V26">
            <v>63151</v>
          </cell>
          <cell r="W26">
            <v>190340</v>
          </cell>
          <cell r="X26">
            <v>8742</v>
          </cell>
          <cell r="Y26">
            <v>14482</v>
          </cell>
          <cell r="Z26">
            <v>4986</v>
          </cell>
          <cell r="AA26">
            <v>15210</v>
          </cell>
          <cell r="AB26">
            <v>9556</v>
          </cell>
          <cell r="AC26">
            <v>479</v>
          </cell>
        </row>
        <row r="28">
          <cell r="V28">
            <v>145264</v>
          </cell>
          <cell r="W28">
            <v>491465</v>
          </cell>
          <cell r="X28">
            <v>9837</v>
          </cell>
          <cell r="Y28">
            <v>58911</v>
          </cell>
          <cell r="Z28">
            <v>9955</v>
          </cell>
          <cell r="AA28">
            <v>30477</v>
          </cell>
          <cell r="AB28">
            <v>20705</v>
          </cell>
          <cell r="AC28">
            <v>1225</v>
          </cell>
        </row>
        <row r="29">
          <cell r="V29">
            <v>23037</v>
          </cell>
          <cell r="W29">
            <v>65880</v>
          </cell>
          <cell r="X29">
            <v>2635</v>
          </cell>
          <cell r="Y29">
            <v>8769</v>
          </cell>
          <cell r="Z29">
            <v>1331</v>
          </cell>
          <cell r="AA29">
            <v>3653</v>
          </cell>
          <cell r="AB29">
            <v>4598</v>
          </cell>
          <cell r="AC29">
            <v>184</v>
          </cell>
        </row>
        <row r="30">
          <cell r="V30">
            <v>103198</v>
          </cell>
          <cell r="W30">
            <v>270901</v>
          </cell>
          <cell r="X30">
            <v>2635</v>
          </cell>
          <cell r="Y30">
            <v>39534</v>
          </cell>
          <cell r="Z30">
            <v>8695</v>
          </cell>
          <cell r="AA30">
            <v>16180</v>
          </cell>
          <cell r="AB30">
            <v>16294</v>
          </cell>
          <cell r="AC30">
            <v>4923</v>
          </cell>
        </row>
        <row r="31">
          <cell r="V31">
            <v>208785</v>
          </cell>
          <cell r="W31">
            <v>700043</v>
          </cell>
          <cell r="X31">
            <v>30574</v>
          </cell>
          <cell r="Y31">
            <v>142543</v>
          </cell>
          <cell r="Z31">
            <v>16893</v>
          </cell>
          <cell r="AA31">
            <v>46074</v>
          </cell>
          <cell r="AB31">
            <v>192173</v>
          </cell>
          <cell r="AC31">
            <v>8407</v>
          </cell>
        </row>
        <row r="33">
          <cell r="V33">
            <v>59866</v>
          </cell>
          <cell r="W33">
            <v>175644</v>
          </cell>
          <cell r="X33">
            <v>13629</v>
          </cell>
          <cell r="Y33">
            <v>22103</v>
          </cell>
          <cell r="Z33">
            <v>5170</v>
          </cell>
          <cell r="AA33">
            <v>14016</v>
          </cell>
          <cell r="AB33">
            <v>20442</v>
          </cell>
          <cell r="AC33">
            <v>929</v>
          </cell>
        </row>
        <row r="34">
          <cell r="V34">
            <v>72893</v>
          </cell>
          <cell r="W34">
            <v>187295</v>
          </cell>
          <cell r="X34">
            <v>23064</v>
          </cell>
          <cell r="Y34">
            <v>36339</v>
          </cell>
          <cell r="Z34">
            <v>8225</v>
          </cell>
          <cell r="AA34">
            <v>18274</v>
          </cell>
          <cell r="AB34">
            <v>39185</v>
          </cell>
          <cell r="AC34">
            <v>968</v>
          </cell>
        </row>
        <row r="35">
          <cell r="V35">
            <v>106111</v>
          </cell>
          <cell r="W35">
            <v>244946</v>
          </cell>
          <cell r="X35">
            <v>17560</v>
          </cell>
          <cell r="Y35">
            <v>50167</v>
          </cell>
          <cell r="Z35">
            <v>9205</v>
          </cell>
          <cell r="AA35">
            <v>14816</v>
          </cell>
          <cell r="AB35">
            <v>25278</v>
          </cell>
          <cell r="AC35">
            <v>1417</v>
          </cell>
        </row>
        <row r="37">
          <cell r="V37">
            <v>19270</v>
          </cell>
          <cell r="W37">
            <v>52729</v>
          </cell>
          <cell r="X37">
            <v>2680</v>
          </cell>
          <cell r="Y37">
            <v>1551</v>
          </cell>
          <cell r="Z37">
            <v>1885</v>
          </cell>
          <cell r="AA37">
            <v>4101</v>
          </cell>
          <cell r="AB37">
            <v>4405</v>
          </cell>
          <cell r="AC37">
            <v>153</v>
          </cell>
        </row>
        <row r="38">
          <cell r="V38">
            <v>19576</v>
          </cell>
          <cell r="W38">
            <v>50280</v>
          </cell>
          <cell r="X38">
            <v>3861</v>
          </cell>
          <cell r="Y38">
            <v>1864</v>
          </cell>
          <cell r="Z38">
            <v>1353</v>
          </cell>
          <cell r="AA38">
            <v>2641</v>
          </cell>
          <cell r="AB38">
            <v>3415</v>
          </cell>
          <cell r="AC38">
            <v>142</v>
          </cell>
        </row>
        <row r="39">
          <cell r="V39">
            <v>30204</v>
          </cell>
          <cell r="W39">
            <v>98164</v>
          </cell>
          <cell r="X39">
            <v>5678</v>
          </cell>
          <cell r="Y39">
            <v>5388</v>
          </cell>
          <cell r="Z39">
            <v>1541</v>
          </cell>
          <cell r="AA39">
            <v>4151</v>
          </cell>
          <cell r="AB39">
            <v>4874</v>
          </cell>
          <cell r="AC39">
            <v>412</v>
          </cell>
        </row>
        <row r="40">
          <cell r="V40">
            <v>21846</v>
          </cell>
          <cell r="W40">
            <v>50450</v>
          </cell>
          <cell r="X40">
            <v>934</v>
          </cell>
          <cell r="Y40">
            <v>2439</v>
          </cell>
          <cell r="Z40">
            <v>2357</v>
          </cell>
          <cell r="AA40">
            <v>3935</v>
          </cell>
          <cell r="AB40">
            <v>2968</v>
          </cell>
          <cell r="AC40">
            <v>134</v>
          </cell>
        </row>
        <row r="82">
          <cell r="V82">
            <v>2053.2990633030554</v>
          </cell>
          <cell r="W82">
            <v>1567.2628453734296</v>
          </cell>
          <cell r="X82">
            <v>1012.8618886789337</v>
          </cell>
          <cell r="Y82">
            <v>3561.7365333007824</v>
          </cell>
          <cell r="Z82">
            <v>2393.3696250994431</v>
          </cell>
          <cell r="AA82">
            <v>1944.8288097566196</v>
          </cell>
          <cell r="AB82">
            <v>1204.441577126986</v>
          </cell>
          <cell r="AC82">
            <v>337.88838248270099</v>
          </cell>
        </row>
        <row r="83">
          <cell r="V83">
            <v>2064.6459936330152</v>
          </cell>
          <cell r="W83">
            <v>1447.5621701198797</v>
          </cell>
          <cell r="X83">
            <v>938.35031548658924</v>
          </cell>
          <cell r="Y83">
            <v>3469.8070432653058</v>
          </cell>
          <cell r="Z83">
            <v>2434.6297295556983</v>
          </cell>
          <cell r="AB83">
            <v>976.35359368913123</v>
          </cell>
          <cell r="AC83">
            <v>319.35628635346757</v>
          </cell>
          <cell r="AD83">
            <v>1644.7576690346261</v>
          </cell>
        </row>
        <row r="84">
          <cell r="V84">
            <v>1910.8605744666161</v>
          </cell>
          <cell r="W84">
            <v>1390.2878831904309</v>
          </cell>
          <cell r="X84">
            <v>926.00919565217384</v>
          </cell>
          <cell r="Y84">
            <v>3692.6467172413795</v>
          </cell>
          <cell r="Z84">
            <v>2388.6804838709677</v>
          </cell>
          <cell r="AA84">
            <v>1802.6437928759897</v>
          </cell>
          <cell r="AB84">
            <v>941.56797479356806</v>
          </cell>
          <cell r="AC84">
            <v>356.82389610389606</v>
          </cell>
        </row>
        <row r="85">
          <cell r="V85">
            <v>1948.7155059693009</v>
          </cell>
          <cell r="W85">
            <v>1308.5342230595329</v>
          </cell>
          <cell r="X85">
            <v>801.63392771084341</v>
          </cell>
          <cell r="Y85">
            <v>3291.9143356643358</v>
          </cell>
          <cell r="Z85">
            <v>2188.8791235059762</v>
          </cell>
          <cell r="AA85">
            <v>1549.8374468085108</v>
          </cell>
          <cell r="AB85">
            <v>846.51004555808652</v>
          </cell>
          <cell r="AC85">
            <v>294.93172413793104</v>
          </cell>
        </row>
        <row r="86">
          <cell r="V86">
            <v>2247.5122724795642</v>
          </cell>
          <cell r="W86">
            <v>1623.5439041095892</v>
          </cell>
          <cell r="X86">
            <v>1214.5244067796609</v>
          </cell>
          <cell r="Y86">
            <v>3765.6363221601491</v>
          </cell>
          <cell r="Z86">
            <v>2530.7853</v>
          </cell>
          <cell r="AA86">
            <v>1928.5922300664452</v>
          </cell>
          <cell r="AB86">
            <v>1152.6165236194279</v>
          </cell>
          <cell r="AC86">
            <v>309.60465753424654</v>
          </cell>
        </row>
        <row r="87">
          <cell r="V87">
            <v>2013.0408028059237</v>
          </cell>
          <cell r="W87">
            <v>1417.9950226860253</v>
          </cell>
          <cell r="X87">
            <v>859.82532544378705</v>
          </cell>
          <cell r="Y87">
            <v>4162.6464835164834</v>
          </cell>
          <cell r="Z87">
            <v>2352.6837500000001</v>
          </cell>
          <cell r="AA87">
            <v>1645.4100448430493</v>
          </cell>
          <cell r="AB87">
            <v>994.66742424242432</v>
          </cell>
          <cell r="AC87">
            <v>380.30923076923079</v>
          </cell>
        </row>
        <row r="88">
          <cell r="V88">
            <v>2115.5611941334723</v>
          </cell>
          <cell r="W88">
            <v>1441.3554946692889</v>
          </cell>
          <cell r="X88">
            <v>860.73248844649845</v>
          </cell>
          <cell r="Y88">
            <v>3357.0995535994971</v>
          </cell>
          <cell r="Z88">
            <v>2411.169620523784</v>
          </cell>
          <cell r="AA88">
            <v>1720.2936925647452</v>
          </cell>
          <cell r="AB88">
            <v>878.69142454954954</v>
          </cell>
          <cell r="AC88">
            <v>314.12739837398374</v>
          </cell>
        </row>
        <row r="89">
          <cell r="V89">
            <v>2077.8065714285713</v>
          </cell>
          <cell r="W89">
            <v>1420.1079231398201</v>
          </cell>
          <cell r="X89">
            <v>947.30751824817526</v>
          </cell>
          <cell r="Y89">
            <v>3549.2384104046241</v>
          </cell>
          <cell r="Z89">
            <v>2125.8052500000003</v>
          </cell>
          <cell r="AA89">
            <v>1577.5665000000001</v>
          </cell>
          <cell r="AB89">
            <v>801.08562162162161</v>
          </cell>
          <cell r="AC89">
            <v>271.95615384615382</v>
          </cell>
        </row>
        <row r="90">
          <cell r="V90">
            <v>2039.2021292607349</v>
          </cell>
          <cell r="W90">
            <v>1400.5919986503206</v>
          </cell>
          <cell r="X90">
            <v>959.55212067435673</v>
          </cell>
          <cell r="Y90">
            <v>3089.6856872037915</v>
          </cell>
          <cell r="Z90">
            <v>2249.1794285714286</v>
          </cell>
          <cell r="AA90">
            <v>1634.3080893682588</v>
          </cell>
          <cell r="AB90">
            <v>952.00418070444107</v>
          </cell>
          <cell r="AC90">
            <v>286.67818181818177</v>
          </cell>
        </row>
        <row r="91">
          <cell r="V91">
            <v>1896.0542099791735</v>
          </cell>
          <cell r="W91">
            <v>1397.906618015797</v>
          </cell>
          <cell r="X91">
            <v>829.83337664889825</v>
          </cell>
          <cell r="Y91">
            <v>2911.1234670716108</v>
          </cell>
          <cell r="Z91">
            <v>2345.7427502544961</v>
          </cell>
          <cell r="AB91">
            <v>973.6399566053426</v>
          </cell>
          <cell r="AC91">
            <v>349.03683394160589</v>
          </cell>
          <cell r="AD91">
            <v>1593.8551522245441</v>
          </cell>
        </row>
        <row r="92">
          <cell r="V92">
            <v>1957.3777444737375</v>
          </cell>
          <cell r="W92">
            <v>1301.8210694776678</v>
          </cell>
          <cell r="X92">
            <v>841.61728145265886</v>
          </cell>
          <cell r="Y92">
            <v>2895.6472122103714</v>
          </cell>
          <cell r="Z92">
            <v>2472.2453254972875</v>
          </cell>
          <cell r="AA92">
            <v>1674.0724533856724</v>
          </cell>
          <cell r="AB92">
            <v>884.35931360460336</v>
          </cell>
          <cell r="AC92">
            <v>325.7348275862069</v>
          </cell>
        </row>
        <row r="93">
          <cell r="V93">
            <v>1877.8418074175929</v>
          </cell>
          <cell r="W93">
            <v>1320.9030816353211</v>
          </cell>
          <cell r="X93">
            <v>845.41965546575932</v>
          </cell>
          <cell r="Y93">
            <v>3269.8004887509696</v>
          </cell>
          <cell r="Z93">
            <v>2176.3316014669927</v>
          </cell>
          <cell r="AA93">
            <v>1655.5746393762183</v>
          </cell>
          <cell r="AB93">
            <v>985.73285467874098</v>
          </cell>
          <cell r="AC93">
            <v>324.23969696969698</v>
          </cell>
        </row>
        <row r="94">
          <cell r="V94">
            <v>1800.3045375933234</v>
          </cell>
          <cell r="W94">
            <v>1352.4981929187741</v>
          </cell>
          <cell r="X94">
            <v>802.00842838196286</v>
          </cell>
          <cell r="Y94">
            <v>2712.9595187102846</v>
          </cell>
          <cell r="Z94">
            <v>1998.6611177644711</v>
          </cell>
          <cell r="AA94">
            <v>1591.787034352348</v>
          </cell>
          <cell r="AB94">
            <v>873.91841628154987</v>
          </cell>
          <cell r="AC94">
            <v>392.74636704119848</v>
          </cell>
        </row>
        <row r="95">
          <cell r="V95">
            <v>1892.5960269391119</v>
          </cell>
          <cell r="W95">
            <v>1338.1782782624837</v>
          </cell>
          <cell r="X95">
            <v>798.33210349650346</v>
          </cell>
          <cell r="Y95">
            <v>2552.0211693373753</v>
          </cell>
          <cell r="Z95">
            <v>2303.6761171797421</v>
          </cell>
          <cell r="AA95">
            <v>1600.3740824175825</v>
          </cell>
          <cell r="AB95">
            <v>870.71246345811051</v>
          </cell>
          <cell r="AC95">
            <v>363.10503623188407</v>
          </cell>
        </row>
        <row r="96">
          <cell r="V96">
            <v>1813.9426137661842</v>
          </cell>
          <cell r="W96">
            <v>1372.0727086976071</v>
          </cell>
          <cell r="X96">
            <v>833.61406718963156</v>
          </cell>
          <cell r="Y96">
            <v>2524.471904</v>
          </cell>
          <cell r="Z96">
            <v>2096.110461725395</v>
          </cell>
          <cell r="AA96">
            <v>1709.2348608137045</v>
          </cell>
          <cell r="AB96">
            <v>966.32401715686285</v>
          </cell>
          <cell r="AC96">
            <v>331.0606572769953</v>
          </cell>
        </row>
        <row r="97">
          <cell r="V97">
            <v>1863.690456667573</v>
          </cell>
          <cell r="W97">
            <v>1423.5470399094133</v>
          </cell>
          <cell r="X97">
            <v>854.26286181223895</v>
          </cell>
          <cell r="Y97">
            <v>2932.6769483960948</v>
          </cell>
          <cell r="Z97">
            <v>2350.9548594821863</v>
          </cell>
          <cell r="AA97">
            <v>1712.2201254602483</v>
          </cell>
          <cell r="AB97">
            <v>953.99284451495919</v>
          </cell>
          <cell r="AC97">
            <v>346.30152719665273</v>
          </cell>
        </row>
        <row r="98">
          <cell r="V98">
            <v>1921.9688926021038</v>
          </cell>
          <cell r="W98">
            <v>1370.5486027478257</v>
          </cell>
          <cell r="X98">
            <v>914.44722323048995</v>
          </cell>
          <cell r="Y98">
            <v>2584.9568445297505</v>
          </cell>
          <cell r="Z98">
            <v>2179.0602416028287</v>
          </cell>
          <cell r="AA98">
            <v>1665.3076876472567</v>
          </cell>
          <cell r="AB98">
            <v>999.11638961038955</v>
          </cell>
          <cell r="AC98">
            <v>324.88528735632184</v>
          </cell>
        </row>
        <row r="99">
          <cell r="V99">
            <v>1919.6073429659632</v>
          </cell>
          <cell r="W99">
            <v>1372.1043600227904</v>
          </cell>
          <cell r="X99">
            <v>884.60270559210517</v>
          </cell>
          <cell r="Y99">
            <v>2664.6007763913649</v>
          </cell>
          <cell r="Z99">
            <v>2201.0253883892069</v>
          </cell>
          <cell r="AA99">
            <v>1854.7548844221108</v>
          </cell>
          <cell r="AB99">
            <v>1129.9466785290629</v>
          </cell>
          <cell r="AC99">
            <v>350.92465116279072</v>
          </cell>
        </row>
        <row r="100">
          <cell r="V100">
            <v>1973.2681298791786</v>
          </cell>
          <cell r="W100">
            <v>1493.618314752548</v>
          </cell>
          <cell r="X100">
            <v>831.24975863646762</v>
          </cell>
          <cell r="Y100">
            <v>3453.6333800580028</v>
          </cell>
          <cell r="Z100">
            <v>2587.3060609707181</v>
          </cell>
          <cell r="AA100">
            <v>2110.7815943458249</v>
          </cell>
          <cell r="AB100">
            <v>1072.9679300962746</v>
          </cell>
          <cell r="AC100">
            <v>346.63544885177453</v>
          </cell>
        </row>
        <row r="101">
          <cell r="V101">
            <v>2138.6429503168956</v>
          </cell>
          <cell r="W101">
            <v>1658.4109259570669</v>
          </cell>
          <cell r="X101">
            <v>1162.7244513036053</v>
          </cell>
          <cell r="Y101">
            <v>3771.482573541482</v>
          </cell>
          <cell r="Z101">
            <v>2469.5193946954491</v>
          </cell>
          <cell r="AB101">
            <v>1328.6341694828247</v>
          </cell>
          <cell r="AC101">
            <v>339.96848768573176</v>
          </cell>
          <cell r="AD101">
            <v>1922.0911751306326</v>
          </cell>
        </row>
        <row r="102">
          <cell r="V102">
            <v>1905.4783709659653</v>
          </cell>
          <cell r="W102">
            <v>1474.8041729116012</v>
          </cell>
          <cell r="X102">
            <v>953.43357832672552</v>
          </cell>
          <cell r="Y102">
            <v>3514.84835989883</v>
          </cell>
          <cell r="Z102">
            <v>2147.7330477147161</v>
          </cell>
          <cell r="AA102">
            <v>1857.5655097286478</v>
          </cell>
          <cell r="AB102">
            <v>983.36922337599617</v>
          </cell>
          <cell r="AC102">
            <v>335.11241632653065</v>
          </cell>
        </row>
        <row r="103">
          <cell r="V103">
            <v>2026.8474771020531</v>
          </cell>
          <cell r="W103">
            <v>1555.9991461748634</v>
          </cell>
          <cell r="X103">
            <v>974.95888045540789</v>
          </cell>
          <cell r="Y103">
            <v>3696.1150895198994</v>
          </cell>
          <cell r="Z103">
            <v>2237.1746882043576</v>
          </cell>
          <cell r="AA103">
            <v>1920.4337667670407</v>
          </cell>
          <cell r="AB103">
            <v>1024.3524271422357</v>
          </cell>
          <cell r="AC103">
            <v>342.01483695652178</v>
          </cell>
        </row>
        <row r="104">
          <cell r="V104">
            <v>2178.4539704257836</v>
          </cell>
          <cell r="W104">
            <v>1664.5801407894398</v>
          </cell>
          <cell r="X104">
            <v>1148.7721024667933</v>
          </cell>
          <cell r="Y104">
            <v>3631.8164020842814</v>
          </cell>
          <cell r="Z104">
            <v>2624.2328947671076</v>
          </cell>
          <cell r="AA104">
            <v>2045.8815080346108</v>
          </cell>
          <cell r="AB104">
            <v>993.31354609058553</v>
          </cell>
          <cell r="AC104">
            <v>333.45818200284378</v>
          </cell>
        </row>
        <row r="105">
          <cell r="V105">
            <v>2293.5268457983093</v>
          </cell>
          <cell r="W105">
            <v>1794.5624687483485</v>
          </cell>
          <cell r="X105">
            <v>1247.4474524105449</v>
          </cell>
          <cell r="Y105">
            <v>3920.9184493801868</v>
          </cell>
          <cell r="Z105">
            <v>2597.8210584265671</v>
          </cell>
          <cell r="AA105">
            <v>2217.2384017016107</v>
          </cell>
          <cell r="AB105">
            <v>1401.5451007685781</v>
          </cell>
          <cell r="AC105">
            <v>344.44361484477224</v>
          </cell>
        </row>
        <row r="106">
          <cell r="V106">
            <v>2037.0894527985936</v>
          </cell>
          <cell r="W106">
            <v>1557.5357435205674</v>
          </cell>
          <cell r="X106">
            <v>1027.1729891434575</v>
          </cell>
          <cell r="Y106">
            <v>3466.9616401955636</v>
          </cell>
          <cell r="Z106">
            <v>2302.4380438053099</v>
          </cell>
          <cell r="AB106">
            <v>1022.8576668040751</v>
          </cell>
          <cell r="AC106">
            <v>327.00705491852744</v>
          </cell>
          <cell r="AD106">
            <v>1790.8337852000186</v>
          </cell>
        </row>
        <row r="107">
          <cell r="V107">
            <v>2012.5774715197274</v>
          </cell>
          <cell r="W107">
            <v>1555.7452400879049</v>
          </cell>
          <cell r="X107">
            <v>980.22844962946647</v>
          </cell>
          <cell r="Y107">
            <v>3529.0112532235444</v>
          </cell>
          <cell r="Z107">
            <v>2180.3222998065762</v>
          </cell>
          <cell r="AA107">
            <v>1813.5756257134703</v>
          </cell>
          <cell r="AB107">
            <v>1015.1531503766754</v>
          </cell>
          <cell r="AC107">
            <v>315.9969752421959</v>
          </cell>
        </row>
        <row r="108">
          <cell r="V108">
            <v>2061.6125134100666</v>
          </cell>
          <cell r="W108">
            <v>1573.6415922475239</v>
          </cell>
          <cell r="X108">
            <v>1073.2213180714534</v>
          </cell>
          <cell r="Y108">
            <v>3339.7741602685819</v>
          </cell>
          <cell r="Z108">
            <v>2262.3994407294831</v>
          </cell>
          <cell r="AA108">
            <v>1761.2562520520958</v>
          </cell>
          <cell r="AB108">
            <v>1038.4441102462677</v>
          </cell>
          <cell r="AC108">
            <v>312.66614669421489</v>
          </cell>
        </row>
        <row r="109">
          <cell r="V109">
            <v>2034.0725630707468</v>
          </cell>
          <cell r="W109">
            <v>1546.5045213230671</v>
          </cell>
          <cell r="X109">
            <v>1003.1267744874715</v>
          </cell>
          <cell r="Y109">
            <v>3531.7529021069627</v>
          </cell>
          <cell r="Z109">
            <v>2406.8004454101033</v>
          </cell>
          <cell r="AA109">
            <v>1865.026265523758</v>
          </cell>
          <cell r="AB109">
            <v>1004.9266967323364</v>
          </cell>
          <cell r="AC109">
            <v>344.02213126323215</v>
          </cell>
        </row>
        <row r="110">
          <cell r="V110">
            <v>2131.6960535117059</v>
          </cell>
          <cell r="W110">
            <v>1566.354843317185</v>
          </cell>
          <cell r="X110">
            <v>1054.9578331939483</v>
          </cell>
          <cell r="Y110">
            <v>3488.1985634228786</v>
          </cell>
          <cell r="Z110">
            <v>2369.9584374999999</v>
          </cell>
          <cell r="AB110">
            <v>1051.7826937811262</v>
          </cell>
          <cell r="AC110">
            <v>325.10418549346014</v>
          </cell>
          <cell r="AD110">
            <v>1735.1776993495007</v>
          </cell>
        </row>
        <row r="111">
          <cell r="V111">
            <v>2043.8559169693826</v>
          </cell>
          <cell r="W111">
            <v>1469.5022458229816</v>
          </cell>
          <cell r="X111">
            <v>1009.7858992537314</v>
          </cell>
          <cell r="Y111">
            <v>3250.0961379754999</v>
          </cell>
          <cell r="Z111">
            <v>2229.1811458885941</v>
          </cell>
          <cell r="AA111">
            <v>1652.1638258961227</v>
          </cell>
          <cell r="AB111">
            <v>1027.7269920544836</v>
          </cell>
          <cell r="AC111">
            <v>297.2902614379085</v>
          </cell>
        </row>
        <row r="112">
          <cell r="V112">
            <v>2123.9158009807929</v>
          </cell>
          <cell r="W112">
            <v>1520.1015763723151</v>
          </cell>
          <cell r="X112">
            <v>1071.7066045066047</v>
          </cell>
          <cell r="Y112">
            <v>3325.3619635193136</v>
          </cell>
          <cell r="Z112">
            <v>2349.3196008869181</v>
          </cell>
          <cell r="AA112">
            <v>1829.5857402499055</v>
          </cell>
          <cell r="AB112">
            <v>1021.421308931186</v>
          </cell>
          <cell r="AC112">
            <v>316.99422535211266</v>
          </cell>
        </row>
        <row r="113">
          <cell r="V113">
            <v>2059.4250913786254</v>
          </cell>
          <cell r="W113">
            <v>1514.2314711095717</v>
          </cell>
          <cell r="X113">
            <v>1048.8113613948574</v>
          </cell>
          <cell r="Y113">
            <v>3525.3793559762435</v>
          </cell>
          <cell r="Z113">
            <v>2210.6948799480856</v>
          </cell>
          <cell r="AA113">
            <v>1902.2991881474343</v>
          </cell>
          <cell r="AB113">
            <v>1008.1476610586788</v>
          </cell>
          <cell r="AC113">
            <v>325.43211165048541</v>
          </cell>
        </row>
        <row r="114">
          <cell r="V114">
            <v>2316.0711242332695</v>
          </cell>
          <cell r="W114">
            <v>1815.1000085232906</v>
          </cell>
          <cell r="X114">
            <v>1152.7024197002143</v>
          </cell>
          <cell r="Y114">
            <v>3681.9231119311194</v>
          </cell>
          <cell r="Z114">
            <v>2598.5179126007638</v>
          </cell>
          <cell r="AA114">
            <v>2353.7414968233797</v>
          </cell>
          <cell r="AB114">
            <v>1194.076037735849</v>
          </cell>
          <cell r="AC114">
            <v>364.44776119402985</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ilha1"/>
    </sheetNames>
    <sheetDataSet>
      <sheetData sheetId="0">
        <row r="9">
          <cell r="H9">
            <v>1150172</v>
          </cell>
        </row>
        <row r="10">
          <cell r="H10">
            <v>3215739</v>
          </cell>
        </row>
        <row r="11">
          <cell r="H11">
            <v>162272</v>
          </cell>
        </row>
        <row r="12">
          <cell r="F12">
            <v>382469</v>
          </cell>
          <cell r="H12">
            <v>438220</v>
          </cell>
        </row>
        <row r="13">
          <cell r="H13">
            <v>92276</v>
          </cell>
        </row>
        <row r="14">
          <cell r="H14">
            <v>205550</v>
          </cell>
        </row>
        <row r="15">
          <cell r="H15">
            <v>381567</v>
          </cell>
        </row>
        <row r="16">
          <cell r="H16">
            <v>21713</v>
          </cell>
        </row>
        <row r="19">
          <cell r="H19">
            <v>1155742</v>
          </cell>
        </row>
        <row r="20">
          <cell r="H20">
            <v>3215838</v>
          </cell>
        </row>
        <row r="21">
          <cell r="H21">
            <v>163527</v>
          </cell>
        </row>
        <row r="22">
          <cell r="F22">
            <v>382485</v>
          </cell>
          <cell r="H22">
            <v>438293</v>
          </cell>
        </row>
        <row r="23">
          <cell r="H23">
            <v>90504</v>
          </cell>
        </row>
        <row r="24">
          <cell r="H24">
            <v>205563</v>
          </cell>
        </row>
        <row r="25">
          <cell r="H25">
            <v>383089</v>
          </cell>
        </row>
        <row r="26">
          <cell r="H26">
            <v>21533</v>
          </cell>
        </row>
        <row r="27">
          <cell r="D27">
            <v>107</v>
          </cell>
        </row>
        <row r="31">
          <cell r="B31">
            <v>5673982</v>
          </cell>
          <cell r="C31">
            <v>3480197</v>
          </cell>
          <cell r="D31">
            <v>2193785</v>
          </cell>
          <cell r="J31">
            <v>1802.0523719197558</v>
          </cell>
          <cell r="K31">
            <v>1970.7276104772232</v>
          </cell>
          <cell r="L31">
            <v>1534.4677821801133</v>
          </cell>
        </row>
        <row r="32">
          <cell r="B32">
            <v>4973319</v>
          </cell>
          <cell r="C32">
            <v>2938397</v>
          </cell>
          <cell r="D32">
            <v>2034922</v>
          </cell>
          <cell r="J32">
            <v>1837.75710023427</v>
          </cell>
          <cell r="K32">
            <v>2049.1853014381654</v>
          </cell>
          <cell r="L32">
            <v>1532.4579329281416</v>
          </cell>
        </row>
        <row r="33">
          <cell r="B33">
            <v>1155742</v>
          </cell>
          <cell r="C33">
            <v>624015</v>
          </cell>
          <cell r="D33">
            <v>531727</v>
          </cell>
          <cell r="J33">
            <v>2053.2990633030554</v>
          </cell>
          <cell r="K33">
            <v>2193.9674128506526</v>
          </cell>
          <cell r="L33">
            <v>1888.2159282677012</v>
          </cell>
        </row>
        <row r="34">
          <cell r="B34">
            <v>163527</v>
          </cell>
          <cell r="C34">
            <v>134500</v>
          </cell>
          <cell r="D34">
            <v>29027</v>
          </cell>
          <cell r="J34">
            <v>1012.8618886789337</v>
          </cell>
          <cell r="K34">
            <v>1038.6658823048326</v>
          </cell>
          <cell r="L34">
            <v>893.29606573190472</v>
          </cell>
        </row>
        <row r="35">
          <cell r="B35">
            <v>3215759</v>
          </cell>
          <cell r="C35">
            <v>1797397</v>
          </cell>
          <cell r="D35">
            <v>1418362</v>
          </cell>
          <cell r="J35">
            <v>1567.2685731269041</v>
          </cell>
          <cell r="K35">
            <v>1726.2896057242779</v>
          </cell>
          <cell r="L35">
            <v>1365.7516635315949</v>
          </cell>
        </row>
        <row r="36">
          <cell r="B36">
            <v>438291</v>
          </cell>
          <cell r="C36">
            <v>382485</v>
          </cell>
          <cell r="D36">
            <v>55806</v>
          </cell>
          <cell r="J36">
            <v>3561.7433450378858</v>
          </cell>
          <cell r="K36">
            <v>3685.694987855733</v>
          </cell>
          <cell r="L36">
            <v>2712.1994948571837</v>
          </cell>
        </row>
        <row r="37">
          <cell r="B37">
            <v>700663</v>
          </cell>
          <cell r="C37">
            <v>541800</v>
          </cell>
          <cell r="D37">
            <v>158863</v>
          </cell>
          <cell r="J37">
            <v>1548.6195465580456</v>
          </cell>
          <cell r="K37">
            <v>1545.2203315060908</v>
          </cell>
          <cell r="L37">
            <v>1560.2125211030886</v>
          </cell>
        </row>
        <row r="38">
          <cell r="B38">
            <v>90504</v>
          </cell>
          <cell r="C38">
            <v>62191</v>
          </cell>
          <cell r="D38">
            <v>28313</v>
          </cell>
          <cell r="J38">
            <v>2393.3696250994431</v>
          </cell>
          <cell r="K38">
            <v>2449.9208599315011</v>
          </cell>
          <cell r="L38">
            <v>2269.1518507399428</v>
          </cell>
        </row>
        <row r="39">
          <cell r="B39">
            <v>383070</v>
          </cell>
          <cell r="C39">
            <v>311005</v>
          </cell>
          <cell r="D39">
            <v>72065</v>
          </cell>
          <cell r="J39">
            <v>1204.4710652622236</v>
          </cell>
          <cell r="K39">
            <v>1235.1936074982716</v>
          </cell>
          <cell r="L39">
            <v>1071.884313744536</v>
          </cell>
        </row>
        <row r="40">
          <cell r="B40">
            <v>21531</v>
          </cell>
          <cell r="C40">
            <v>18522</v>
          </cell>
          <cell r="D40">
            <v>3009</v>
          </cell>
          <cell r="J40">
            <v>337.88551576796249</v>
          </cell>
          <cell r="K40">
            <v>342.27549832631468</v>
          </cell>
          <cell r="L40">
            <v>310.86283150548354</v>
          </cell>
        </row>
        <row r="41">
          <cell r="B41">
            <v>205558</v>
          </cell>
          <cell r="C41">
            <v>150082</v>
          </cell>
          <cell r="D41">
            <v>55476</v>
          </cell>
          <cell r="J41">
            <v>1944.8484067270551</v>
          </cell>
          <cell r="K41">
            <v>1961.236742114311</v>
          </cell>
          <cell r="L41">
            <v>1900.5122225827386</v>
          </cell>
        </row>
      </sheetData>
    </sheetDataSet>
  </externalBook>
</externalLink>
</file>

<file path=xl/theme/theme1.xml><?xml version="1.0" encoding="utf-8"?>
<a:theme xmlns:a="http://schemas.openxmlformats.org/drawingml/2006/main" name="Tema do Office">
  <a:themeElements>
    <a:clrScheme name="Vermelho">
      <a:dk1>
        <a:sysClr val="windowText" lastClr="000000"/>
      </a:dk1>
      <a:lt1>
        <a:sysClr val="window" lastClr="FFFFFF"/>
      </a:lt1>
      <a:dk2>
        <a:srgbClr val="323232"/>
      </a:dk2>
      <a:lt2>
        <a:srgbClr val="E5C243"/>
      </a:lt2>
      <a:accent1>
        <a:srgbClr val="A5300F"/>
      </a:accent1>
      <a:accent2>
        <a:srgbClr val="D55816"/>
      </a:accent2>
      <a:accent3>
        <a:srgbClr val="E19825"/>
      </a:accent3>
      <a:accent4>
        <a:srgbClr val="B19C7D"/>
      </a:accent4>
      <a:accent5>
        <a:srgbClr val="7F5F52"/>
      </a:accent5>
      <a:accent6>
        <a:srgbClr val="B27D49"/>
      </a:accent6>
      <a:hlink>
        <a:srgbClr val="6B9F25"/>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E1D35-976D-45DF-8CBA-53872A698FC2}">
  <sheetPr>
    <pageSetUpPr fitToPage="1"/>
  </sheetPr>
  <dimension ref="A3:A11"/>
  <sheetViews>
    <sheetView showGridLines="0" zoomScale="150" zoomScaleNormal="150" workbookViewId="0">
      <selection activeCell="A3" sqref="A3"/>
    </sheetView>
  </sheetViews>
  <sheetFormatPr defaultRowHeight="15" x14ac:dyDescent="0.25"/>
  <cols>
    <col min="1" max="1" width="137" customWidth="1"/>
  </cols>
  <sheetData>
    <row r="3" spans="1:1" ht="53.25" x14ac:dyDescent="0.75">
      <c r="A3" s="141" t="s">
        <v>145</v>
      </c>
    </row>
    <row r="5" spans="1:1" ht="51.95" customHeight="1" x14ac:dyDescent="0.25">
      <c r="A5" s="187" t="s">
        <v>164</v>
      </c>
    </row>
    <row r="6" spans="1:1" ht="12" customHeight="1" x14ac:dyDescent="0.25">
      <c r="A6" s="168"/>
    </row>
    <row r="7" spans="1:1" ht="51.95" customHeight="1" x14ac:dyDescent="0.25">
      <c r="A7" s="187" t="s">
        <v>165</v>
      </c>
    </row>
    <row r="8" spans="1:1" ht="12" customHeight="1" x14ac:dyDescent="0.25">
      <c r="A8" s="168"/>
    </row>
    <row r="9" spans="1:1" ht="86.1" customHeight="1" x14ac:dyDescent="0.25">
      <c r="A9" s="187" t="s">
        <v>166</v>
      </c>
    </row>
    <row r="10" spans="1:1" ht="12" customHeight="1" x14ac:dyDescent="0.25">
      <c r="A10" s="167"/>
    </row>
    <row r="11" spans="1:1" ht="51.95" customHeight="1" x14ac:dyDescent="0.25">
      <c r="A11" s="187" t="s">
        <v>167</v>
      </c>
    </row>
  </sheetData>
  <pageMargins left="0.25" right="0.25"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37286-BF7B-4580-83C1-6B590A4CD17A}">
  <dimension ref="A1:O22"/>
  <sheetViews>
    <sheetView showGridLines="0" zoomScaleNormal="100" workbookViewId="0">
      <selection activeCell="A3" sqref="A3"/>
    </sheetView>
  </sheetViews>
  <sheetFormatPr defaultRowHeight="24" customHeight="1" x14ac:dyDescent="0.25"/>
  <cols>
    <col min="1" max="1" width="46.7109375" style="1" customWidth="1"/>
    <col min="2" max="2" width="1.7109375" style="1" customWidth="1"/>
    <col min="3" max="6" width="13.7109375" style="1" customWidth="1"/>
    <col min="7" max="7" width="10.7109375" style="1" customWidth="1"/>
    <col min="8" max="9" width="13.7109375" style="1" customWidth="1"/>
    <col min="10" max="10" width="10.7109375" style="1" customWidth="1"/>
    <col min="11" max="12" width="13.7109375" style="1" customWidth="1"/>
    <col min="13" max="13" width="10.7109375" style="1" customWidth="1"/>
    <col min="14" max="16384" width="9.140625" style="1"/>
  </cols>
  <sheetData>
    <row r="1" spans="1:15" ht="24" customHeight="1" x14ac:dyDescent="0.25">
      <c r="A1" s="18" t="str">
        <f>'01'!$A$1</f>
        <v>Boletim Estatístico de Benefícios por Incapacidade - vol. 01, nº 11</v>
      </c>
      <c r="M1" s="9" t="str">
        <f>'01'!$M$1</f>
        <v>novembro de 2023</v>
      </c>
    </row>
    <row r="2" spans="1:15" ht="9.9499999999999993" customHeight="1" thickBot="1" x14ac:dyDescent="0.3"/>
    <row r="3" spans="1:15" ht="24" customHeight="1" thickBot="1" x14ac:dyDescent="0.3">
      <c r="A3" s="59" t="s">
        <v>110</v>
      </c>
      <c r="B3" s="5"/>
      <c r="C3" s="119" t="s">
        <v>124</v>
      </c>
      <c r="D3" s="120"/>
      <c r="E3" s="120"/>
      <c r="F3" s="120"/>
      <c r="G3" s="120"/>
      <c r="H3" s="120"/>
      <c r="I3" s="120"/>
      <c r="J3" s="121"/>
      <c r="M3" s="6"/>
    </row>
    <row r="4" spans="1:15" ht="9.9499999999999993" customHeight="1" thickBot="1" x14ac:dyDescent="0.3">
      <c r="A4" s="6"/>
      <c r="B4" s="6"/>
      <c r="C4" s="6"/>
      <c r="D4" s="6"/>
      <c r="E4" s="6"/>
      <c r="F4" s="6"/>
      <c r="G4" s="6"/>
      <c r="H4" s="6"/>
      <c r="I4" s="6"/>
      <c r="J4" s="6"/>
      <c r="K4" s="6"/>
      <c r="L4" s="6"/>
      <c r="M4" s="6"/>
    </row>
    <row r="5" spans="1:15" ht="24" customHeight="1" x14ac:dyDescent="0.25">
      <c r="A5" s="216" t="s">
        <v>18</v>
      </c>
      <c r="B5" s="5"/>
      <c r="C5" s="237" t="s">
        <v>112</v>
      </c>
      <c r="D5" s="238"/>
      <c r="E5" s="241" t="s">
        <v>113</v>
      </c>
      <c r="F5" s="242"/>
      <c r="G5" s="242"/>
      <c r="H5" s="242"/>
      <c r="I5" s="242"/>
      <c r="J5" s="242"/>
      <c r="K5" s="242"/>
      <c r="L5" s="242"/>
      <c r="M5" s="243"/>
    </row>
    <row r="6" spans="1:15" ht="24" customHeight="1" x14ac:dyDescent="0.25">
      <c r="A6" s="217"/>
      <c r="B6" s="5"/>
      <c r="C6" s="239"/>
      <c r="D6" s="240"/>
      <c r="E6" s="235" t="s">
        <v>177</v>
      </c>
      <c r="F6" s="235"/>
      <c r="G6" s="64"/>
      <c r="H6" s="235" t="s">
        <v>111</v>
      </c>
      <c r="I6" s="235"/>
      <c r="J6" s="64"/>
      <c r="K6" s="234" t="s">
        <v>114</v>
      </c>
      <c r="L6" s="235"/>
      <c r="M6" s="236"/>
    </row>
    <row r="7" spans="1:15" ht="24" customHeight="1" thickBot="1" x14ac:dyDescent="0.3">
      <c r="A7" s="218"/>
      <c r="B7" s="5"/>
      <c r="C7" s="61" t="s">
        <v>20</v>
      </c>
      <c r="D7" s="63" t="s">
        <v>11</v>
      </c>
      <c r="E7" s="62" t="s">
        <v>20</v>
      </c>
      <c r="F7" s="63" t="s">
        <v>11</v>
      </c>
      <c r="G7" s="63" t="s">
        <v>174</v>
      </c>
      <c r="H7" s="62" t="s">
        <v>20</v>
      </c>
      <c r="I7" s="63" t="s">
        <v>11</v>
      </c>
      <c r="J7" s="63" t="s">
        <v>174</v>
      </c>
      <c r="K7" s="62" t="s">
        <v>20</v>
      </c>
      <c r="L7" s="63" t="s">
        <v>11</v>
      </c>
      <c r="M7" s="166" t="s">
        <v>174</v>
      </c>
    </row>
    <row r="8" spans="1:15" ht="9.9499999999999993" customHeight="1" thickBot="1" x14ac:dyDescent="0.3">
      <c r="A8" s="3"/>
      <c r="C8" s="4"/>
      <c r="D8" s="4"/>
      <c r="E8" s="4"/>
      <c r="F8" s="4"/>
      <c r="G8" s="4"/>
      <c r="H8" s="4"/>
      <c r="I8" s="4"/>
      <c r="J8" s="4"/>
      <c r="K8" s="4"/>
      <c r="L8" s="4"/>
      <c r="M8" s="4"/>
    </row>
    <row r="9" spans="1:15" ht="21" customHeight="1" x14ac:dyDescent="0.25">
      <c r="A9" s="31" t="s">
        <v>13</v>
      </c>
      <c r="B9" s="10"/>
      <c r="C9" s="32">
        <f>'[6]Forma Concessão'!B30</f>
        <v>306871</v>
      </c>
      <c r="D9" s="33">
        <f>'[6]Forma Concessão'!C30</f>
        <v>1794.7525082526579</v>
      </c>
      <c r="E9" s="34">
        <f>'[6]Forma Concessão'!D30</f>
        <v>110408</v>
      </c>
      <c r="F9" s="35">
        <f>'[6]Forma Concessão'!E30</f>
        <v>1827.9296706760379</v>
      </c>
      <c r="G9" s="36">
        <f>E9/C9*100</f>
        <v>35.978635974073796</v>
      </c>
      <c r="H9" s="34">
        <f>'[6]Forma Concessão'!F30</f>
        <v>31184</v>
      </c>
      <c r="I9" s="35">
        <f>'[6]Forma Concessão'!G30</f>
        <v>1647.0676308363295</v>
      </c>
      <c r="J9" s="36">
        <f>H9/C9*100</f>
        <v>10.161924717552328</v>
      </c>
      <c r="K9" s="34">
        <f>'[6]Forma Concessão'!H30</f>
        <v>165279</v>
      </c>
      <c r="L9" s="35">
        <f>'[6]Forma Concessão'!I30</f>
        <v>1800.4542675113066</v>
      </c>
      <c r="M9" s="37">
        <f>K9/C9*100</f>
        <v>53.859439308373879</v>
      </c>
      <c r="O9" s="2"/>
    </row>
    <row r="10" spans="1:15" ht="21" customHeight="1" x14ac:dyDescent="0.25">
      <c r="A10" s="25" t="s">
        <v>14</v>
      </c>
      <c r="B10" s="10"/>
      <c r="C10" s="26">
        <f>'[6]Forma Concessão'!B31</f>
        <v>288419</v>
      </c>
      <c r="D10" s="27">
        <f>'[6]Forma Concessão'!C31</f>
        <v>1785.9661144376803</v>
      </c>
      <c r="E10" s="28">
        <f>'[6]Forma Concessão'!D31</f>
        <v>95036</v>
      </c>
      <c r="F10" s="27">
        <f>'[6]Forma Concessão'!E31</f>
        <v>1799.8599739046256</v>
      </c>
      <c r="G10" s="182">
        <f t="shared" ref="G10:G19" si="0">E10/C10*100</f>
        <v>32.950672459165311</v>
      </c>
      <c r="H10" s="28">
        <f>'[6]Forma Concessão'!F31</f>
        <v>28258</v>
      </c>
      <c r="I10" s="27">
        <f>'[6]Forma Concessão'!G31</f>
        <v>1654.6860513836812</v>
      </c>
      <c r="J10" s="182">
        <f t="shared" ref="J10:J19" si="1">H10/C10*100</f>
        <v>9.797551478924758</v>
      </c>
      <c r="K10" s="28">
        <f>'[6]Forma Concessão'!H31</f>
        <v>165125</v>
      </c>
      <c r="L10" s="27">
        <f>'[6]Forma Concessão'!I31</f>
        <v>1800.435729538236</v>
      </c>
      <c r="M10" s="29">
        <f t="shared" ref="M10:M19" si="2">K10/C10*100</f>
        <v>57.251776061909929</v>
      </c>
      <c r="O10" s="2"/>
    </row>
    <row r="11" spans="1:15" ht="21" customHeight="1" x14ac:dyDescent="0.25">
      <c r="A11" s="19" t="s">
        <v>121</v>
      </c>
      <c r="C11" s="20">
        <f>'[6]Forma Concessão'!B32</f>
        <v>273112</v>
      </c>
      <c r="D11" s="22">
        <f>'[6]Forma Concessão'!C32</f>
        <v>1788.5857517794948</v>
      </c>
      <c r="E11" s="12">
        <f>'[6]Forma Concessão'!D32</f>
        <v>90860</v>
      </c>
      <c r="F11" s="22">
        <f>'[6]Forma Concessão'!E32</f>
        <v>1809.3177239709444</v>
      </c>
      <c r="G11" s="23">
        <f t="shared" si="0"/>
        <v>33.268402706581917</v>
      </c>
      <c r="H11" s="12">
        <f>'[6]Forma Concessão'!F32</f>
        <v>17202</v>
      </c>
      <c r="I11" s="22">
        <f>'[6]Forma Concessão'!G32</f>
        <v>1576.8425950470951</v>
      </c>
      <c r="J11" s="23">
        <f t="shared" si="1"/>
        <v>6.2985148949881369</v>
      </c>
      <c r="K11" s="12">
        <f>'[6]Forma Concessão'!H32</f>
        <v>165050</v>
      </c>
      <c r="L11" s="13">
        <f>'[6]Forma Concessão'!I32</f>
        <v>1799.2413033626251</v>
      </c>
      <c r="M11" s="24">
        <f t="shared" si="2"/>
        <v>60.433082398429946</v>
      </c>
      <c r="O11" s="2"/>
    </row>
    <row r="12" spans="1:15" ht="21" customHeight="1" x14ac:dyDescent="0.25">
      <c r="A12" s="19" t="s">
        <v>7</v>
      </c>
      <c r="C12" s="20">
        <f>'[6]Forma Concessão'!B33</f>
        <v>2227</v>
      </c>
      <c r="D12" s="22">
        <f>'[6]Forma Concessão'!C33</f>
        <v>1024.404759766514</v>
      </c>
      <c r="E12" s="12">
        <f>'[6]Forma Concessão'!D33</f>
        <v>563</v>
      </c>
      <c r="F12" s="22">
        <f>'[6]Forma Concessão'!E33</f>
        <v>974.86103019534198</v>
      </c>
      <c r="G12" s="23">
        <f t="shared" si="0"/>
        <v>25.280646609788953</v>
      </c>
      <c r="H12" s="12">
        <f>'[6]Forma Concessão'!F33</f>
        <v>1662</v>
      </c>
      <c r="I12" s="22">
        <f>'[6]Forma Concessão'!G33</f>
        <v>1041.4021660650137</v>
      </c>
      <c r="J12" s="23">
        <f t="shared" si="1"/>
        <v>74.629546475078584</v>
      </c>
      <c r="K12" s="12">
        <f>'[6]Forma Concessão'!H33</f>
        <v>2</v>
      </c>
      <c r="L12" s="13">
        <f>'[6]Forma Concessão'!I33</f>
        <v>846.1199999981327</v>
      </c>
      <c r="M12" s="24">
        <f t="shared" si="2"/>
        <v>8.9806915132465193E-2</v>
      </c>
      <c r="O12" s="2"/>
    </row>
    <row r="13" spans="1:15" ht="21" customHeight="1" x14ac:dyDescent="0.25">
      <c r="A13" s="19" t="s">
        <v>122</v>
      </c>
      <c r="C13" s="20">
        <f>'[6]Forma Concessão'!B34</f>
        <v>11889</v>
      </c>
      <c r="D13" s="22">
        <f>'[6]Forma Concessão'!C34</f>
        <v>1590.7996265455349</v>
      </c>
      <c r="E13" s="12">
        <f>'[6]Forma Concessão'!D34</f>
        <v>3607</v>
      </c>
      <c r="F13" s="22">
        <f>'[6]Forma Concessão'!E34</f>
        <v>1687.3566953146585</v>
      </c>
      <c r="G13" s="23">
        <f t="shared" si="0"/>
        <v>30.338968794684163</v>
      </c>
      <c r="H13" s="12">
        <f>'[6]Forma Concessão'!F34</f>
        <v>8269</v>
      </c>
      <c r="I13" s="22">
        <f>'[6]Forma Concessão'!G34</f>
        <v>1547.7473309952773</v>
      </c>
      <c r="J13" s="23">
        <f t="shared" si="1"/>
        <v>69.551686432837073</v>
      </c>
      <c r="K13" s="12">
        <f>'[6]Forma Concessão'!H34</f>
        <v>13</v>
      </c>
      <c r="L13" s="13">
        <f>'[6]Forma Concessão'!I34</f>
        <v>2184.4984615340541</v>
      </c>
      <c r="M13" s="24">
        <f t="shared" si="2"/>
        <v>0.10934477247876188</v>
      </c>
      <c r="O13" s="2"/>
    </row>
    <row r="14" spans="1:15" ht="21" customHeight="1" x14ac:dyDescent="0.25">
      <c r="A14" s="19" t="s">
        <v>4</v>
      </c>
      <c r="C14" s="20">
        <f>'[6]Forma Concessão'!B35</f>
        <v>1191</v>
      </c>
      <c r="D14" s="22">
        <f>'[6]Forma Concessão'!C35</f>
        <v>4557.4834256926624</v>
      </c>
      <c r="E14" s="12">
        <f>'[6]Forma Concessão'!D35</f>
        <v>6</v>
      </c>
      <c r="F14" s="22">
        <f>'[6]Forma Concessão'!E35</f>
        <v>3623.6200000023096</v>
      </c>
      <c r="G14" s="23">
        <f t="shared" si="0"/>
        <v>0.50377833753148615</v>
      </c>
      <c r="H14" s="12">
        <f>'[6]Forma Concessão'!F35</f>
        <v>1125</v>
      </c>
      <c r="I14" s="22">
        <f>'[6]Forma Concessão'!G35</f>
        <v>4537.0124799999412</v>
      </c>
      <c r="J14" s="23">
        <f t="shared" si="1"/>
        <v>94.458438287153655</v>
      </c>
      <c r="K14" s="12">
        <f>'[6]Forma Concessão'!H35</f>
        <v>60</v>
      </c>
      <c r="L14" s="13">
        <f>'[6]Forma Concessão'!I35</f>
        <v>5034.7000000002172</v>
      </c>
      <c r="M14" s="24">
        <f t="shared" si="2"/>
        <v>5.037783375314862</v>
      </c>
      <c r="O14" s="2"/>
    </row>
    <row r="15" spans="1:15" ht="21" customHeight="1" x14ac:dyDescent="0.25">
      <c r="A15" s="30" t="s">
        <v>15</v>
      </c>
      <c r="B15" s="10"/>
      <c r="C15" s="26">
        <f>'[6]Forma Concessão'!B36</f>
        <v>18452</v>
      </c>
      <c r="D15" s="27">
        <f>'[6]Forma Concessão'!C36</f>
        <v>1932.0906243225679</v>
      </c>
      <c r="E15" s="28">
        <f>'[6]Forma Concessão'!D36</f>
        <v>15372</v>
      </c>
      <c r="F15" s="27">
        <f>'[6]Forma Concessão'!E36</f>
        <v>2001.4680327868857</v>
      </c>
      <c r="G15" s="182">
        <f t="shared" si="0"/>
        <v>83.308042488619122</v>
      </c>
      <c r="H15" s="28">
        <f>'[6]Forma Concessão'!F36</f>
        <v>2926</v>
      </c>
      <c r="I15" s="27">
        <f>'[6]Forma Concessão'!G36</f>
        <v>1573.4923308270779</v>
      </c>
      <c r="J15" s="182">
        <f t="shared" si="1"/>
        <v>15.857359635811836</v>
      </c>
      <c r="K15" s="28">
        <f>'[6]Forma Concessão'!H36</f>
        <v>154</v>
      </c>
      <c r="L15" s="27">
        <f>'[6]Forma Concessão'!I36</f>
        <v>1820.3314285713805</v>
      </c>
      <c r="M15" s="29">
        <f t="shared" si="2"/>
        <v>0.83459787556904397</v>
      </c>
      <c r="O15" s="2"/>
    </row>
    <row r="16" spans="1:15" ht="21" customHeight="1" x14ac:dyDescent="0.25">
      <c r="A16" s="19" t="s">
        <v>121</v>
      </c>
      <c r="C16" s="20">
        <f>'[6]Forma Concessão'!B37</f>
        <v>15364</v>
      </c>
      <c r="D16" s="13">
        <f>'[6]Forma Concessão'!C37</f>
        <v>2028.4526946107783</v>
      </c>
      <c r="E16" s="12">
        <f>'[6]Forma Concessão'!D37</f>
        <v>14840</v>
      </c>
      <c r="F16" s="22">
        <f>'[6]Forma Concessão'!E37</f>
        <v>2023.7491940700809</v>
      </c>
      <c r="G16" s="23">
        <f t="shared" si="0"/>
        <v>96.589429835980212</v>
      </c>
      <c r="H16" s="12">
        <f>'[6]Forma Concessão'!F37</f>
        <v>374</v>
      </c>
      <c r="I16" s="22">
        <f>'[6]Forma Concessão'!G37</f>
        <v>2297.6929411764813</v>
      </c>
      <c r="J16" s="23">
        <f t="shared" si="1"/>
        <v>2.4342619109606871</v>
      </c>
      <c r="K16" s="12">
        <f>'[6]Forma Concessão'!H37</f>
        <v>150</v>
      </c>
      <c r="L16" s="13">
        <f>'[6]Forma Concessão'!I37</f>
        <v>1822.4799999999743</v>
      </c>
      <c r="M16" s="24">
        <f t="shared" si="2"/>
        <v>0.97630825305909918</v>
      </c>
      <c r="O16" s="2"/>
    </row>
    <row r="17" spans="1:15" ht="21" customHeight="1" x14ac:dyDescent="0.25">
      <c r="A17" s="19" t="s">
        <v>7</v>
      </c>
      <c r="C17" s="20">
        <f>'[6]Forma Concessão'!B38</f>
        <v>2650</v>
      </c>
      <c r="D17" s="22">
        <f>'[6]Forma Concessão'!C38</f>
        <v>1319.8256603773636</v>
      </c>
      <c r="E17" s="12">
        <f>'[6]Forma Concessão'!D38</f>
        <v>387</v>
      </c>
      <c r="F17" s="22">
        <f>'[6]Forma Concessão'!E38</f>
        <v>1082.0827906976849</v>
      </c>
      <c r="G17" s="23">
        <f t="shared" si="0"/>
        <v>14.60377358490566</v>
      </c>
      <c r="H17" s="12">
        <f>'[6]Forma Concessão'!F38</f>
        <v>2261</v>
      </c>
      <c r="I17" s="22">
        <f>'[6]Forma Concessão'!G38</f>
        <v>1360.4535338345922</v>
      </c>
      <c r="J17" s="23">
        <f t="shared" si="1"/>
        <v>85.320754716981128</v>
      </c>
      <c r="K17" s="12">
        <f>'[6]Forma Concessão'!H38</f>
        <v>2</v>
      </c>
      <c r="L17" s="13">
        <f>'[6]Forma Concessão'!I38</f>
        <v>1393.2599999981467</v>
      </c>
      <c r="M17" s="24">
        <f t="shared" si="2"/>
        <v>7.5471698113207544E-2</v>
      </c>
      <c r="O17" s="2"/>
    </row>
    <row r="18" spans="1:15" ht="21" customHeight="1" x14ac:dyDescent="0.25">
      <c r="A18" s="19" t="s">
        <v>8</v>
      </c>
      <c r="C18" s="20">
        <f>'[6]Forma Concessão'!B39</f>
        <v>3</v>
      </c>
      <c r="D18" s="22">
        <f>'[6]Forma Concessão'!C39</f>
        <v>622.15999999989435</v>
      </c>
      <c r="E18" s="12">
        <f>'[6]Forma Concessão'!D39</f>
        <v>0</v>
      </c>
      <c r="F18" s="22">
        <f>'[6]Forma Concessão'!E39</f>
        <v>0</v>
      </c>
      <c r="G18" s="23">
        <f t="shared" si="0"/>
        <v>0</v>
      </c>
      <c r="H18" s="12">
        <f>'[6]Forma Concessão'!F39</f>
        <v>3</v>
      </c>
      <c r="I18" s="22">
        <f>'[6]Forma Concessão'!G39</f>
        <v>622.15999999989435</v>
      </c>
      <c r="J18" s="23">
        <f t="shared" si="1"/>
        <v>100</v>
      </c>
      <c r="K18" s="12">
        <f>'[6]Forma Concessão'!H39</f>
        <v>0</v>
      </c>
      <c r="L18" s="13">
        <f>'[6]Forma Concessão'!I39</f>
        <v>0</v>
      </c>
      <c r="M18" s="24">
        <f t="shared" si="2"/>
        <v>0</v>
      </c>
      <c r="O18" s="2"/>
    </row>
    <row r="19" spans="1:15" ht="21" customHeight="1" thickBot="1" x14ac:dyDescent="0.3">
      <c r="A19" s="134" t="s">
        <v>122</v>
      </c>
      <c r="C19" s="135">
        <f>'[6]Forma Concessão'!B40</f>
        <v>435</v>
      </c>
      <c r="D19" s="183">
        <f>'[6]Forma Concessão'!C40</f>
        <v>2267.5506206897007</v>
      </c>
      <c r="E19" s="138">
        <f>'[6]Forma Concessão'!D40</f>
        <v>145</v>
      </c>
      <c r="F19" s="183">
        <f>'[6]Forma Concessão'!E40</f>
        <v>2174.913931034519</v>
      </c>
      <c r="G19" s="184">
        <f t="shared" si="0"/>
        <v>33.333333333333329</v>
      </c>
      <c r="H19" s="138">
        <f>'[6]Forma Concessão'!F40</f>
        <v>288</v>
      </c>
      <c r="I19" s="183">
        <f>'[6]Forma Concessão'!G40</f>
        <v>2315.4495833333835</v>
      </c>
      <c r="J19" s="184">
        <f t="shared" si="1"/>
        <v>66.206896551724142</v>
      </c>
      <c r="K19" s="138">
        <f>'[6]Forma Concessão'!H40</f>
        <v>2</v>
      </c>
      <c r="L19" s="139">
        <f>'[6]Forma Concessão'!I40</f>
        <v>2086.2600000000675</v>
      </c>
      <c r="M19" s="185">
        <f t="shared" si="2"/>
        <v>0.45977011494252873</v>
      </c>
      <c r="O19" s="2"/>
    </row>
    <row r="20" spans="1:15" ht="15" customHeight="1" x14ac:dyDescent="0.25">
      <c r="A20" s="7" t="s">
        <v>9</v>
      </c>
    </row>
    <row r="21" spans="1:15" ht="15" customHeight="1" x14ac:dyDescent="0.25">
      <c r="A21" s="7" t="s">
        <v>161</v>
      </c>
    </row>
    <row r="22" spans="1:15" ht="15" customHeight="1" x14ac:dyDescent="0.25">
      <c r="A22" s="178" t="s">
        <v>175</v>
      </c>
    </row>
  </sheetData>
  <mergeCells count="6">
    <mergeCell ref="K6:M6"/>
    <mergeCell ref="C5:D6"/>
    <mergeCell ref="E5:M5"/>
    <mergeCell ref="A5:A7"/>
    <mergeCell ref="E6:F6"/>
    <mergeCell ref="H6:I6"/>
  </mergeCells>
  <pageMargins left="0.511811024" right="0.511811024" top="0.78740157499999996" bottom="0.78740157499999996" header="0.31496062000000002" footer="0.31496062000000002"/>
  <pageSetup paperSize="9" scale="7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714A3-9A9F-4AAC-BC66-099156969690}">
  <sheetPr>
    <pageSetUpPr fitToPage="1"/>
  </sheetPr>
  <dimension ref="A3:A14"/>
  <sheetViews>
    <sheetView showGridLines="0" zoomScale="150" zoomScaleNormal="150" workbookViewId="0">
      <selection activeCell="A3" sqref="A3"/>
    </sheetView>
  </sheetViews>
  <sheetFormatPr defaultRowHeight="15" x14ac:dyDescent="0.25"/>
  <cols>
    <col min="1" max="1" width="137" customWidth="1"/>
  </cols>
  <sheetData>
    <row r="3" spans="1:1" ht="53.25" x14ac:dyDescent="0.75">
      <c r="A3" s="142" t="s">
        <v>146</v>
      </c>
    </row>
    <row r="6" spans="1:1" ht="45" x14ac:dyDescent="0.25">
      <c r="A6" s="143" t="s">
        <v>168</v>
      </c>
    </row>
    <row r="7" spans="1:1" x14ac:dyDescent="0.25">
      <c r="A7" s="143"/>
    </row>
    <row r="8" spans="1:1" ht="45" x14ac:dyDescent="0.25">
      <c r="A8" s="188" t="s">
        <v>169</v>
      </c>
    </row>
    <row r="9" spans="1:1" x14ac:dyDescent="0.25">
      <c r="A9" s="144"/>
    </row>
    <row r="10" spans="1:1" ht="30" x14ac:dyDescent="0.25">
      <c r="A10" s="188" t="s">
        <v>170</v>
      </c>
    </row>
    <row r="11" spans="1:1" x14ac:dyDescent="0.25">
      <c r="A11" s="144"/>
    </row>
    <row r="12" spans="1:1" ht="60" x14ac:dyDescent="0.25">
      <c r="A12" s="190" t="s">
        <v>171</v>
      </c>
    </row>
    <row r="13" spans="1:1" x14ac:dyDescent="0.25">
      <c r="A13" s="144"/>
    </row>
    <row r="14" spans="1:1" ht="45" x14ac:dyDescent="0.25">
      <c r="A14" s="188" t="s">
        <v>172</v>
      </c>
    </row>
  </sheetData>
  <pageMargins left="0.25" right="0.25"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69107-C9BA-4A57-B121-A2BD590A812A}">
  <dimension ref="A1:O35"/>
  <sheetViews>
    <sheetView showGridLines="0" topLeftCell="A8" zoomScaleNormal="100" workbookViewId="0">
      <selection activeCell="A3" sqref="A3"/>
    </sheetView>
  </sheetViews>
  <sheetFormatPr defaultRowHeight="24" customHeight="1" x14ac:dyDescent="0.25"/>
  <cols>
    <col min="1" max="1" width="12.7109375" style="1" customWidth="1"/>
    <col min="2" max="2" width="1.7109375" style="1" customWidth="1"/>
    <col min="3" max="13" width="15.7109375" style="1" customWidth="1"/>
    <col min="14" max="16384" width="9.140625" style="1"/>
  </cols>
  <sheetData>
    <row r="1" spans="1:15" ht="24" customHeight="1" x14ac:dyDescent="0.25">
      <c r="A1" s="18" t="str">
        <f>'01'!$A$1</f>
        <v>Boletim Estatístico de Benefícios por Incapacidade - vol. 01, nº 11</v>
      </c>
      <c r="M1" s="9" t="str">
        <f>'01'!$M$1</f>
        <v>novembro de 2023</v>
      </c>
    </row>
    <row r="2" spans="1:15" ht="9.9499999999999993" customHeight="1" thickBot="1" x14ac:dyDescent="0.3"/>
    <row r="3" spans="1:15" ht="24" customHeight="1" thickBot="1" x14ac:dyDescent="0.3">
      <c r="A3" s="59">
        <v>10</v>
      </c>
      <c r="B3" s="5"/>
      <c r="C3" s="193" t="s">
        <v>126</v>
      </c>
      <c r="D3" s="194"/>
      <c r="E3" s="194"/>
      <c r="F3" s="194"/>
      <c r="G3" s="194"/>
      <c r="H3" s="195"/>
      <c r="I3" s="6"/>
      <c r="J3" s="6"/>
      <c r="K3" s="6"/>
      <c r="L3" s="6"/>
      <c r="M3" s="6"/>
    </row>
    <row r="4" spans="1:15" ht="9.9499999999999993" customHeight="1" thickBot="1" x14ac:dyDescent="0.3">
      <c r="A4" s="6"/>
      <c r="B4" s="6"/>
      <c r="C4" s="6"/>
      <c r="D4" s="6"/>
      <c r="E4" s="6"/>
      <c r="F4" s="6"/>
      <c r="G4" s="6"/>
      <c r="H4" s="6"/>
      <c r="I4" s="6"/>
      <c r="J4" s="6"/>
      <c r="K4" s="6"/>
      <c r="L4" s="6"/>
      <c r="M4" s="6"/>
    </row>
    <row r="5" spans="1:15" ht="24" customHeight="1" x14ac:dyDescent="0.25">
      <c r="A5" s="199" t="s">
        <v>1</v>
      </c>
      <c r="B5" s="5"/>
      <c r="C5" s="196" t="s">
        <v>131</v>
      </c>
      <c r="D5" s="197"/>
      <c r="E5" s="197"/>
      <c r="F5" s="197"/>
      <c r="G5" s="197"/>
      <c r="H5" s="197"/>
      <c r="I5" s="197"/>
      <c r="J5" s="197"/>
      <c r="K5" s="197"/>
      <c r="L5" s="197"/>
      <c r="M5" s="198"/>
    </row>
    <row r="6" spans="1:15" ht="24" customHeight="1" x14ac:dyDescent="0.25">
      <c r="A6" s="200"/>
      <c r="B6" s="5"/>
      <c r="C6" s="202" t="s">
        <v>5</v>
      </c>
      <c r="D6" s="204" t="s">
        <v>3</v>
      </c>
      <c r="E6" s="204"/>
      <c r="F6" s="204"/>
      <c r="G6" s="204"/>
      <c r="H6" s="204"/>
      <c r="I6" s="204" t="s">
        <v>6</v>
      </c>
      <c r="J6" s="204"/>
      <c r="K6" s="204"/>
      <c r="L6" s="204"/>
      <c r="M6" s="205"/>
    </row>
    <row r="7" spans="1:15" ht="24" customHeight="1" x14ac:dyDescent="0.25">
      <c r="A7" s="200"/>
      <c r="B7" s="5"/>
      <c r="C7" s="202"/>
      <c r="D7" s="206" t="s">
        <v>5</v>
      </c>
      <c r="E7" s="206" t="s">
        <v>121</v>
      </c>
      <c r="F7" s="206" t="s">
        <v>7</v>
      </c>
      <c r="G7" s="206" t="s">
        <v>122</v>
      </c>
      <c r="H7" s="206" t="s">
        <v>4</v>
      </c>
      <c r="I7" s="206" t="s">
        <v>5</v>
      </c>
      <c r="J7" s="206" t="s">
        <v>121</v>
      </c>
      <c r="K7" s="206" t="s">
        <v>7</v>
      </c>
      <c r="L7" s="206" t="s">
        <v>8</v>
      </c>
      <c r="M7" s="208" t="s">
        <v>122</v>
      </c>
    </row>
    <row r="8" spans="1:15" ht="24" customHeight="1" thickBot="1" x14ac:dyDescent="0.3">
      <c r="A8" s="201"/>
      <c r="B8" s="5"/>
      <c r="C8" s="203"/>
      <c r="D8" s="207"/>
      <c r="E8" s="207"/>
      <c r="F8" s="207"/>
      <c r="G8" s="207"/>
      <c r="H8" s="207"/>
      <c r="I8" s="207"/>
      <c r="J8" s="207"/>
      <c r="K8" s="207"/>
      <c r="L8" s="207"/>
      <c r="M8" s="209"/>
    </row>
    <row r="9" spans="1:15" ht="9.9499999999999993" customHeight="1" thickBot="1" x14ac:dyDescent="0.3">
      <c r="A9" s="3"/>
      <c r="C9" s="3"/>
      <c r="D9" s="4"/>
      <c r="E9" s="4"/>
      <c r="F9" s="4"/>
      <c r="G9" s="4"/>
      <c r="H9" s="4"/>
      <c r="I9" s="4"/>
      <c r="J9" s="4"/>
      <c r="K9" s="4"/>
      <c r="L9" s="4"/>
      <c r="M9" s="4"/>
    </row>
    <row r="10" spans="1:15" ht="21" customHeight="1" x14ac:dyDescent="0.25">
      <c r="A10" s="65">
        <f>'01'!A10</f>
        <v>44531</v>
      </c>
      <c r="C10" s="66">
        <f>'[7]Qtde Emis'!C151</f>
        <v>5272096</v>
      </c>
      <c r="D10" s="67">
        <f>'[7]Qtde Emis'!D151</f>
        <v>4614725</v>
      </c>
      <c r="E10" s="67">
        <f>'[7]Qtde Emis'!E151</f>
        <v>875884</v>
      </c>
      <c r="F10" s="67">
        <f>'[7]Qtde Emis'!F151</f>
        <v>132068</v>
      </c>
      <c r="G10" s="67">
        <f>'[7]Qtde Emis'!G151</f>
        <v>3173576</v>
      </c>
      <c r="H10" s="67">
        <f>'[7]Qtde Emis'!H151</f>
        <v>433197</v>
      </c>
      <c r="I10" s="67">
        <f>'[7]Qtde Emis'!I151</f>
        <v>657371</v>
      </c>
      <c r="J10" s="67">
        <f>'[7]Qtde Emis'!J151</f>
        <v>76698</v>
      </c>
      <c r="K10" s="67">
        <f>'[7]Qtde Emis'!K151</f>
        <v>351327</v>
      </c>
      <c r="L10" s="67">
        <f>'[7]Qtde Emis'!L151</f>
        <v>26383</v>
      </c>
      <c r="M10" s="68">
        <f>'[7]Qtde Emis'!M151</f>
        <v>202963</v>
      </c>
      <c r="O10" s="2"/>
    </row>
    <row r="11" spans="1:15" ht="21" customHeight="1" x14ac:dyDescent="0.25">
      <c r="A11" s="69">
        <f>'01'!A11</f>
        <v>44562</v>
      </c>
      <c r="C11" s="70">
        <f>'[7]Qtde Emis'!C152</f>
        <v>5279603</v>
      </c>
      <c r="D11" s="71">
        <f>'[7]Qtde Emis'!D152</f>
        <v>4621361</v>
      </c>
      <c r="E11" s="71">
        <f>'[7]Qtde Emis'!E152</f>
        <v>884684</v>
      </c>
      <c r="F11" s="71">
        <f>'[7]Qtde Emis'!F152</f>
        <v>133095</v>
      </c>
      <c r="G11" s="71">
        <f>'[7]Qtde Emis'!G152</f>
        <v>3169887</v>
      </c>
      <c r="H11" s="71">
        <f>'[7]Qtde Emis'!H152</f>
        <v>433695</v>
      </c>
      <c r="I11" s="71">
        <f>'[7]Qtde Emis'!I152</f>
        <v>658242</v>
      </c>
      <c r="J11" s="71">
        <f>'[7]Qtde Emis'!J152</f>
        <v>76739</v>
      </c>
      <c r="K11" s="71">
        <f>'[7]Qtde Emis'!K152</f>
        <v>352384</v>
      </c>
      <c r="L11" s="71">
        <f>'[7]Qtde Emis'!L152</f>
        <v>26208</v>
      </c>
      <c r="M11" s="72">
        <f>'[7]Qtde Emis'!M152</f>
        <v>202911</v>
      </c>
      <c r="O11" s="2"/>
    </row>
    <row r="12" spans="1:15" ht="21" customHeight="1" x14ac:dyDescent="0.25">
      <c r="A12" s="69">
        <f>'01'!A12</f>
        <v>44593</v>
      </c>
      <c r="C12" s="70">
        <f>'[7]Qtde Emis'!C153</f>
        <v>5286574</v>
      </c>
      <c r="D12" s="71">
        <f>'[7]Qtde Emis'!D153</f>
        <v>4628479</v>
      </c>
      <c r="E12" s="71">
        <f>'[7]Qtde Emis'!E153</f>
        <v>863516</v>
      </c>
      <c r="F12" s="71">
        <f>'[7]Qtde Emis'!F153</f>
        <v>134063</v>
      </c>
      <c r="G12" s="71">
        <f>'[7]Qtde Emis'!G153</f>
        <v>3197227</v>
      </c>
      <c r="H12" s="71">
        <f>'[7]Qtde Emis'!H153</f>
        <v>433673</v>
      </c>
      <c r="I12" s="71">
        <f>'[7]Qtde Emis'!I153</f>
        <v>658095</v>
      </c>
      <c r="J12" s="71">
        <f>'[7]Qtde Emis'!J153</f>
        <v>75219</v>
      </c>
      <c r="K12" s="71">
        <f>'[7]Qtde Emis'!K153</f>
        <v>353084</v>
      </c>
      <c r="L12" s="71">
        <f>'[7]Qtde Emis'!L153</f>
        <v>26031</v>
      </c>
      <c r="M12" s="72">
        <f>'[7]Qtde Emis'!M153</f>
        <v>203761</v>
      </c>
      <c r="O12" s="2"/>
    </row>
    <row r="13" spans="1:15" ht="21" customHeight="1" x14ac:dyDescent="0.25">
      <c r="A13" s="69">
        <f>'01'!A13</f>
        <v>44621</v>
      </c>
      <c r="C13" s="70">
        <f>'[7]Qtde Emis'!C154</f>
        <v>5284285</v>
      </c>
      <c r="D13" s="71">
        <f>'[7]Qtde Emis'!D154</f>
        <v>4625690</v>
      </c>
      <c r="E13" s="71">
        <f>'[7]Qtde Emis'!E154</f>
        <v>855304</v>
      </c>
      <c r="F13" s="71">
        <f>'[7]Qtde Emis'!F154</f>
        <v>135400</v>
      </c>
      <c r="G13" s="71">
        <f>'[7]Qtde Emis'!G154</f>
        <v>3200858</v>
      </c>
      <c r="H13" s="71">
        <f>'[7]Qtde Emis'!H154</f>
        <v>434128</v>
      </c>
      <c r="I13" s="71">
        <f>'[7]Qtde Emis'!I154</f>
        <v>658595</v>
      </c>
      <c r="J13" s="71">
        <f>'[7]Qtde Emis'!J154</f>
        <v>74310</v>
      </c>
      <c r="K13" s="71">
        <f>'[7]Qtde Emis'!K154</f>
        <v>354299</v>
      </c>
      <c r="L13" s="71">
        <f>'[7]Qtde Emis'!L154</f>
        <v>25972</v>
      </c>
      <c r="M13" s="72">
        <f>'[7]Qtde Emis'!M154</f>
        <v>204014</v>
      </c>
      <c r="O13" s="2"/>
    </row>
    <row r="14" spans="1:15" ht="21" customHeight="1" x14ac:dyDescent="0.25">
      <c r="A14" s="69">
        <f>'01'!A14</f>
        <v>44652</v>
      </c>
      <c r="C14" s="70">
        <f>'[7]Qtde Emis'!C155</f>
        <v>5295216</v>
      </c>
      <c r="D14" s="71">
        <f>'[7]Qtde Emis'!D155</f>
        <v>4635144</v>
      </c>
      <c r="E14" s="71">
        <f>'[7]Qtde Emis'!E155</f>
        <v>859235</v>
      </c>
      <c r="F14" s="71">
        <f>'[7]Qtde Emis'!F155</f>
        <v>136662</v>
      </c>
      <c r="G14" s="71">
        <f>'[7]Qtde Emis'!G155</f>
        <v>3204682</v>
      </c>
      <c r="H14" s="71">
        <f>'[7]Qtde Emis'!H155</f>
        <v>434565</v>
      </c>
      <c r="I14" s="71">
        <f>'[7]Qtde Emis'!I155</f>
        <v>660072</v>
      </c>
      <c r="J14" s="71">
        <f>'[7]Qtde Emis'!J155</f>
        <v>74392</v>
      </c>
      <c r="K14" s="71">
        <f>'[7]Qtde Emis'!K155</f>
        <v>355813</v>
      </c>
      <c r="L14" s="71">
        <f>'[7]Qtde Emis'!L155</f>
        <v>25743</v>
      </c>
      <c r="M14" s="72">
        <f>'[7]Qtde Emis'!M155</f>
        <v>204124</v>
      </c>
      <c r="O14" s="2"/>
    </row>
    <row r="15" spans="1:15" ht="21" customHeight="1" x14ac:dyDescent="0.25">
      <c r="A15" s="69">
        <f>'01'!A15</f>
        <v>44682</v>
      </c>
      <c r="C15" s="70">
        <f>'[7]Qtde Emis'!C156</f>
        <v>5289968</v>
      </c>
      <c r="D15" s="71">
        <f>'[7]Qtde Emis'!D156</f>
        <v>4629420</v>
      </c>
      <c r="E15" s="71">
        <f>'[7]Qtde Emis'!E156</f>
        <v>852941</v>
      </c>
      <c r="F15" s="71">
        <f>'[7]Qtde Emis'!F156</f>
        <v>137769</v>
      </c>
      <c r="G15" s="71">
        <f>'[7]Qtde Emis'!G156</f>
        <v>3204152</v>
      </c>
      <c r="H15" s="71">
        <f>'[7]Qtde Emis'!H156</f>
        <v>434558</v>
      </c>
      <c r="I15" s="71">
        <f>'[7]Qtde Emis'!I156</f>
        <v>660548</v>
      </c>
      <c r="J15" s="71">
        <f>'[7]Qtde Emis'!J156</f>
        <v>73780</v>
      </c>
      <c r="K15" s="71">
        <f>'[7]Qtde Emis'!K156</f>
        <v>357156</v>
      </c>
      <c r="L15" s="71">
        <f>'[7]Qtde Emis'!L156</f>
        <v>25518</v>
      </c>
      <c r="M15" s="72">
        <f>'[7]Qtde Emis'!M156</f>
        <v>204094</v>
      </c>
      <c r="O15" s="2"/>
    </row>
    <row r="16" spans="1:15" ht="21" customHeight="1" x14ac:dyDescent="0.25">
      <c r="A16" s="69">
        <f>'01'!A16</f>
        <v>44713</v>
      </c>
      <c r="C16" s="70">
        <f>'[7]Qtde Emis'!C157</f>
        <v>5317177</v>
      </c>
      <c r="D16" s="71">
        <f>'[7]Qtde Emis'!D157</f>
        <v>4653395</v>
      </c>
      <c r="E16" s="71">
        <f>'[7]Qtde Emis'!E157</f>
        <v>876750</v>
      </c>
      <c r="F16" s="71">
        <f>'[7]Qtde Emis'!F157</f>
        <v>138768</v>
      </c>
      <c r="G16" s="71">
        <f>'[7]Qtde Emis'!G157</f>
        <v>3203201</v>
      </c>
      <c r="H16" s="71">
        <f>'[7]Qtde Emis'!H157</f>
        <v>434676</v>
      </c>
      <c r="I16" s="71">
        <f>'[7]Qtde Emis'!I157</f>
        <v>663782</v>
      </c>
      <c r="J16" s="71">
        <f>'[7]Qtde Emis'!J157</f>
        <v>76017</v>
      </c>
      <c r="K16" s="71">
        <f>'[7]Qtde Emis'!K157</f>
        <v>358320</v>
      </c>
      <c r="L16" s="71">
        <f>'[7]Qtde Emis'!L157</f>
        <v>25305</v>
      </c>
      <c r="M16" s="72">
        <f>'[7]Qtde Emis'!M157</f>
        <v>204140</v>
      </c>
      <c r="O16" s="2"/>
    </row>
    <row r="17" spans="1:15" ht="21" customHeight="1" x14ac:dyDescent="0.25">
      <c r="A17" s="69">
        <f>'01'!A17</f>
        <v>44743</v>
      </c>
      <c r="C17" s="70">
        <f>'[7]Qtde Emis'!C158</f>
        <v>5329143</v>
      </c>
      <c r="D17" s="71">
        <f>'[7]Qtde Emis'!D158</f>
        <v>4663596</v>
      </c>
      <c r="E17" s="71">
        <f>'[7]Qtde Emis'!E158</f>
        <v>892513</v>
      </c>
      <c r="F17" s="71">
        <f>'[7]Qtde Emis'!F158</f>
        <v>139609</v>
      </c>
      <c r="G17" s="71">
        <f>'[7]Qtde Emis'!G158</f>
        <v>3197192</v>
      </c>
      <c r="H17" s="71">
        <f>'[7]Qtde Emis'!H158</f>
        <v>434282</v>
      </c>
      <c r="I17" s="71">
        <f>'[7]Qtde Emis'!I158</f>
        <v>665547</v>
      </c>
      <c r="J17" s="71">
        <f>'[7]Qtde Emis'!J158</f>
        <v>77463</v>
      </c>
      <c r="K17" s="71">
        <f>'[7]Qtde Emis'!K158</f>
        <v>358992</v>
      </c>
      <c r="L17" s="71">
        <f>'[7]Qtde Emis'!L158</f>
        <v>24952</v>
      </c>
      <c r="M17" s="72">
        <f>'[7]Qtde Emis'!M158</f>
        <v>204140</v>
      </c>
      <c r="O17" s="2"/>
    </row>
    <row r="18" spans="1:15" ht="21" customHeight="1" x14ac:dyDescent="0.25">
      <c r="A18" s="69">
        <f>'01'!A18</f>
        <v>44774</v>
      </c>
      <c r="C18" s="70">
        <f>'[7]Qtde Emis'!C159</f>
        <v>5376880</v>
      </c>
      <c r="D18" s="71">
        <f>'[7]Qtde Emis'!D159</f>
        <v>4706544</v>
      </c>
      <c r="E18" s="71">
        <f>'[7]Qtde Emis'!E159</f>
        <v>932169</v>
      </c>
      <c r="F18" s="71">
        <f>'[7]Qtde Emis'!F159</f>
        <v>140948</v>
      </c>
      <c r="G18" s="71">
        <f>'[7]Qtde Emis'!G159</f>
        <v>3198540</v>
      </c>
      <c r="H18" s="71">
        <f>'[7]Qtde Emis'!H159</f>
        <v>434887</v>
      </c>
      <c r="I18" s="71">
        <f>'[7]Qtde Emis'!I159</f>
        <v>670336</v>
      </c>
      <c r="J18" s="71">
        <f>'[7]Qtde Emis'!J159</f>
        <v>80997</v>
      </c>
      <c r="K18" s="71">
        <f>'[7]Qtde Emis'!K159</f>
        <v>360449</v>
      </c>
      <c r="L18" s="71">
        <f>'[7]Qtde Emis'!L159</f>
        <v>24664</v>
      </c>
      <c r="M18" s="72">
        <f>'[7]Qtde Emis'!M159</f>
        <v>204226</v>
      </c>
      <c r="O18" s="2"/>
    </row>
    <row r="19" spans="1:15" ht="21" customHeight="1" x14ac:dyDescent="0.25">
      <c r="A19" s="69">
        <f>'01'!A19</f>
        <v>44805</v>
      </c>
      <c r="C19" s="70">
        <f>'[7]Qtde Emis'!C160</f>
        <v>5400545</v>
      </c>
      <c r="D19" s="71">
        <f>'[7]Qtde Emis'!D160</f>
        <v>4728497</v>
      </c>
      <c r="E19" s="71">
        <f>'[7]Qtde Emis'!E160</f>
        <v>953500</v>
      </c>
      <c r="F19" s="71">
        <f>'[7]Qtde Emis'!F160</f>
        <v>142347</v>
      </c>
      <c r="G19" s="71">
        <f>'[7]Qtde Emis'!G160</f>
        <v>3197500</v>
      </c>
      <c r="H19" s="71">
        <f>'[7]Qtde Emis'!H160</f>
        <v>435150</v>
      </c>
      <c r="I19" s="71">
        <f>'[7]Qtde Emis'!I160</f>
        <v>672048</v>
      </c>
      <c r="J19" s="71">
        <f>'[7]Qtde Emis'!J160</f>
        <v>82171</v>
      </c>
      <c r="K19" s="71">
        <f>'[7]Qtde Emis'!K160</f>
        <v>361318</v>
      </c>
      <c r="L19" s="71">
        <f>'[7]Qtde Emis'!L160</f>
        <v>24301</v>
      </c>
      <c r="M19" s="72">
        <f>'[7]Qtde Emis'!M160</f>
        <v>204258</v>
      </c>
      <c r="O19" s="2"/>
    </row>
    <row r="20" spans="1:15" ht="21" customHeight="1" x14ac:dyDescent="0.25">
      <c r="A20" s="69">
        <f>'01'!A20</f>
        <v>44835</v>
      </c>
      <c r="C20" s="70">
        <f>'[7]Qtde Emis'!C161</f>
        <v>5459225</v>
      </c>
      <c r="D20" s="71">
        <f>'[7]Qtde Emis'!D161</f>
        <v>4782379</v>
      </c>
      <c r="E20" s="71">
        <f>'[7]Qtde Emis'!E161</f>
        <v>999066</v>
      </c>
      <c r="F20" s="71">
        <f>'[7]Qtde Emis'!F161</f>
        <v>143862</v>
      </c>
      <c r="G20" s="71">
        <f>'[7]Qtde Emis'!G161</f>
        <v>3203750</v>
      </c>
      <c r="H20" s="71">
        <f>'[7]Qtde Emis'!H161</f>
        <v>435701</v>
      </c>
      <c r="I20" s="71">
        <f>'[7]Qtde Emis'!I161</f>
        <v>676846</v>
      </c>
      <c r="J20" s="71">
        <f>'[7]Qtde Emis'!J161</f>
        <v>85047</v>
      </c>
      <c r="K20" s="71">
        <f>'[7]Qtde Emis'!K161</f>
        <v>363328</v>
      </c>
      <c r="L20" s="71">
        <f>'[7]Qtde Emis'!L161</f>
        <v>23981</v>
      </c>
      <c r="M20" s="72">
        <f>'[7]Qtde Emis'!M161</f>
        <v>204490</v>
      </c>
      <c r="O20" s="2"/>
    </row>
    <row r="21" spans="1:15" ht="21" customHeight="1" x14ac:dyDescent="0.25">
      <c r="A21" s="69">
        <f>'01'!A21</f>
        <v>44866</v>
      </c>
      <c r="C21" s="70">
        <f>'[7]Qtde Emis'!C162</f>
        <v>5469314</v>
      </c>
      <c r="D21" s="71">
        <f>'[7]Qtde Emis'!D162</f>
        <v>4792401</v>
      </c>
      <c r="E21" s="71">
        <f>'[7]Qtde Emis'!E162</f>
        <v>1009315</v>
      </c>
      <c r="F21" s="71">
        <f>'[7]Qtde Emis'!F162</f>
        <v>144825</v>
      </c>
      <c r="G21" s="71">
        <f>'[7]Qtde Emis'!G162</f>
        <v>3202336</v>
      </c>
      <c r="H21" s="71">
        <f>'[7]Qtde Emis'!H162</f>
        <v>435925</v>
      </c>
      <c r="I21" s="71">
        <f>'[7]Qtde Emis'!I162</f>
        <v>676913</v>
      </c>
      <c r="J21" s="71">
        <f>'[7]Qtde Emis'!J162</f>
        <v>84365</v>
      </c>
      <c r="K21" s="71">
        <f>'[7]Qtde Emis'!K162</f>
        <v>364344</v>
      </c>
      <c r="L21" s="71">
        <f>'[7]Qtde Emis'!L162</f>
        <v>23716</v>
      </c>
      <c r="M21" s="72">
        <f>'[7]Qtde Emis'!M162</f>
        <v>204488</v>
      </c>
      <c r="O21" s="2"/>
    </row>
    <row r="22" spans="1:15" ht="21" customHeight="1" x14ac:dyDescent="0.25">
      <c r="A22" s="69">
        <f>'01'!A22</f>
        <v>44896</v>
      </c>
      <c r="C22" s="70">
        <f>'[7]Qtde Emis'!C163</f>
        <v>5456028</v>
      </c>
      <c r="D22" s="71">
        <f>'[7]Qtde Emis'!D163</f>
        <v>4779238</v>
      </c>
      <c r="E22" s="71">
        <f>'[7]Qtde Emis'!E163</f>
        <v>998033</v>
      </c>
      <c r="F22" s="71">
        <f>'[7]Qtde Emis'!F163</f>
        <v>145849</v>
      </c>
      <c r="G22" s="71">
        <f>'[7]Qtde Emis'!G163</f>
        <v>3199411</v>
      </c>
      <c r="H22" s="71">
        <f>'[7]Qtde Emis'!H163</f>
        <v>435945</v>
      </c>
      <c r="I22" s="71">
        <f>'[7]Qtde Emis'!I163</f>
        <v>676790</v>
      </c>
      <c r="J22" s="71">
        <f>'[7]Qtde Emis'!J163</f>
        <v>84095</v>
      </c>
      <c r="K22" s="71">
        <f>'[7]Qtde Emis'!K163</f>
        <v>364896</v>
      </c>
      <c r="L22" s="71">
        <f>'[7]Qtde Emis'!L163</f>
        <v>23446</v>
      </c>
      <c r="M22" s="72">
        <f>'[7]Qtde Emis'!M163</f>
        <v>204353</v>
      </c>
      <c r="O22" s="2"/>
    </row>
    <row r="23" spans="1:15" ht="21" customHeight="1" x14ac:dyDescent="0.25">
      <c r="A23" s="69">
        <f>'01'!A23</f>
        <v>44927</v>
      </c>
      <c r="C23" s="70">
        <f>'[7]Qtde Emis'!C164</f>
        <v>5452834</v>
      </c>
      <c r="D23" s="71">
        <f>'[7]Qtde Emis'!D164</f>
        <v>4774903</v>
      </c>
      <c r="E23" s="71">
        <f>'[7]Qtde Emis'!E164</f>
        <v>991287</v>
      </c>
      <c r="F23" s="71">
        <f>'[7]Qtde Emis'!F164</f>
        <v>147126</v>
      </c>
      <c r="G23" s="71">
        <f>'[7]Qtde Emis'!G164</f>
        <v>3200360</v>
      </c>
      <c r="H23" s="71">
        <f>'[7]Qtde Emis'!H164</f>
        <v>436130</v>
      </c>
      <c r="I23" s="71">
        <f>'[7]Qtde Emis'!I164</f>
        <v>677931</v>
      </c>
      <c r="J23" s="71">
        <f>'[7]Qtde Emis'!J164</f>
        <v>83992</v>
      </c>
      <c r="K23" s="71">
        <f>'[7]Qtde Emis'!K164</f>
        <v>366277</v>
      </c>
      <c r="L23" s="71">
        <f>'[7]Qtde Emis'!L164</f>
        <v>23293</v>
      </c>
      <c r="M23" s="72">
        <f>'[7]Qtde Emis'!M164</f>
        <v>204369</v>
      </c>
      <c r="O23" s="2"/>
    </row>
    <row r="24" spans="1:15" ht="21" customHeight="1" x14ac:dyDescent="0.25">
      <c r="A24" s="69">
        <f>'01'!A24</f>
        <v>44958</v>
      </c>
      <c r="C24" s="70">
        <f>'[7]Qtde Emis'!C165</f>
        <v>5438352</v>
      </c>
      <c r="D24" s="71">
        <f>'[7]Qtde Emis'!D165</f>
        <v>4760909</v>
      </c>
      <c r="E24" s="71">
        <f>'[7]Qtde Emis'!E165</f>
        <v>974991</v>
      </c>
      <c r="F24" s="71">
        <f>'[7]Qtde Emis'!F165</f>
        <v>148149</v>
      </c>
      <c r="G24" s="71">
        <f>'[7]Qtde Emis'!G165</f>
        <v>3201594</v>
      </c>
      <c r="H24" s="71">
        <f>'[7]Qtde Emis'!H165</f>
        <v>436175</v>
      </c>
      <c r="I24" s="71">
        <f>'[7]Qtde Emis'!I165</f>
        <v>677443</v>
      </c>
      <c r="J24" s="71">
        <f>'[7]Qtde Emis'!J165</f>
        <v>82534</v>
      </c>
      <c r="K24" s="71">
        <f>'[7]Qtde Emis'!K165</f>
        <v>367274</v>
      </c>
      <c r="L24" s="71">
        <f>'[7]Qtde Emis'!L165</f>
        <v>23170</v>
      </c>
      <c r="M24" s="72">
        <f>'[7]Qtde Emis'!M165</f>
        <v>204465</v>
      </c>
      <c r="O24" s="2"/>
    </row>
    <row r="25" spans="1:15" ht="21" customHeight="1" x14ac:dyDescent="0.25">
      <c r="A25" s="69">
        <f>'01'!A25</f>
        <v>44986</v>
      </c>
      <c r="C25" s="70">
        <f>'[7]Qtde Emis'!C166</f>
        <v>5442802</v>
      </c>
      <c r="D25" s="71">
        <f>'[7]Qtde Emis'!D166</f>
        <v>4764322</v>
      </c>
      <c r="E25" s="71">
        <f>'[7]Qtde Emis'!E166</f>
        <v>978275</v>
      </c>
      <c r="F25" s="71">
        <f>'[7]Qtde Emis'!F166</f>
        <v>149262</v>
      </c>
      <c r="G25" s="71">
        <f>'[7]Qtde Emis'!G166</f>
        <v>3200669</v>
      </c>
      <c r="H25" s="71">
        <f>'[7]Qtde Emis'!H166</f>
        <v>436116</v>
      </c>
      <c r="I25" s="71">
        <f>'[7]Qtde Emis'!I166</f>
        <v>678480</v>
      </c>
      <c r="J25" s="71">
        <f>'[7]Qtde Emis'!J166</f>
        <v>82730</v>
      </c>
      <c r="K25" s="71">
        <f>'[7]Qtde Emis'!K166</f>
        <v>368289</v>
      </c>
      <c r="L25" s="71">
        <f>'[7]Qtde Emis'!L166</f>
        <v>23029</v>
      </c>
      <c r="M25" s="72">
        <f>'[7]Qtde Emis'!M166</f>
        <v>204432</v>
      </c>
      <c r="O25" s="2"/>
    </row>
    <row r="26" spans="1:15" ht="21" customHeight="1" x14ac:dyDescent="0.25">
      <c r="A26" s="69">
        <f>'01'!A26</f>
        <v>45017</v>
      </c>
      <c r="C26" s="70">
        <f>'[7]Qtde Emis'!C167</f>
        <v>5479746</v>
      </c>
      <c r="D26" s="71">
        <f>'[7]Qtde Emis'!D167</f>
        <v>4796841</v>
      </c>
      <c r="E26" s="71">
        <f>'[7]Qtde Emis'!E167</f>
        <v>1002228</v>
      </c>
      <c r="F26" s="71">
        <f>'[7]Qtde Emis'!F167</f>
        <v>151175</v>
      </c>
      <c r="G26" s="71">
        <f>'[7]Qtde Emis'!G167</f>
        <v>3206814</v>
      </c>
      <c r="H26" s="71">
        <f>'[7]Qtde Emis'!H167</f>
        <v>436624</v>
      </c>
      <c r="I26" s="71">
        <f>'[7]Qtde Emis'!I167</f>
        <v>682905</v>
      </c>
      <c r="J26" s="71">
        <f>'[7]Qtde Emis'!J167</f>
        <v>84909</v>
      </c>
      <c r="K26" s="71">
        <f>'[7]Qtde Emis'!K167</f>
        <v>370329</v>
      </c>
      <c r="L26" s="71">
        <f>'[7]Qtde Emis'!L167</f>
        <v>22906</v>
      </c>
      <c r="M26" s="72">
        <f>'[7]Qtde Emis'!M167</f>
        <v>204761</v>
      </c>
      <c r="O26" s="2"/>
    </row>
    <row r="27" spans="1:15" ht="21" customHeight="1" x14ac:dyDescent="0.25">
      <c r="A27" s="69">
        <f>'01'!A27</f>
        <v>45047</v>
      </c>
      <c r="C27" s="70">
        <f>'[7]Qtde Emis'!C168</f>
        <v>5485704</v>
      </c>
      <c r="D27" s="71">
        <f>'[7]Qtde Emis'!D168</f>
        <v>4800215</v>
      </c>
      <c r="E27" s="71">
        <f>'[7]Qtde Emis'!E168</f>
        <v>1005002</v>
      </c>
      <c r="F27" s="71">
        <f>'[7]Qtde Emis'!F168</f>
        <v>152732</v>
      </c>
      <c r="G27" s="71">
        <f>'[7]Qtde Emis'!G168</f>
        <v>3205874</v>
      </c>
      <c r="H27" s="71">
        <f>'[7]Qtde Emis'!H168</f>
        <v>436607</v>
      </c>
      <c r="I27" s="71">
        <f>'[7]Qtde Emis'!I168</f>
        <v>685489</v>
      </c>
      <c r="J27" s="71">
        <f>'[7]Qtde Emis'!J168</f>
        <v>85777</v>
      </c>
      <c r="K27" s="71">
        <f>'[7]Qtde Emis'!K168</f>
        <v>372113</v>
      </c>
      <c r="L27" s="71">
        <f>'[7]Qtde Emis'!L168</f>
        <v>22764</v>
      </c>
      <c r="M27" s="72">
        <f>'[7]Qtde Emis'!M168</f>
        <v>204835</v>
      </c>
      <c r="O27" s="2"/>
    </row>
    <row r="28" spans="1:15" ht="21" customHeight="1" x14ac:dyDescent="0.25">
      <c r="A28" s="69">
        <f>'01'!A28</f>
        <v>45078</v>
      </c>
      <c r="C28" s="70">
        <f>'[7]Qtde Emis'!C169</f>
        <v>5488122</v>
      </c>
      <c r="D28" s="71">
        <f>'[7]Qtde Emis'!D169</f>
        <v>4800508</v>
      </c>
      <c r="E28" s="71">
        <f>'[7]Qtde Emis'!E169</f>
        <v>1004203</v>
      </c>
      <c r="F28" s="71">
        <f>'[7]Qtde Emis'!F169</f>
        <v>154284</v>
      </c>
      <c r="G28" s="71">
        <f>'[7]Qtde Emis'!G169</f>
        <v>3205249</v>
      </c>
      <c r="H28" s="71">
        <f>'[7]Qtde Emis'!H169</f>
        <v>436772</v>
      </c>
      <c r="I28" s="71">
        <f>'[7]Qtde Emis'!I169</f>
        <v>687614</v>
      </c>
      <c r="J28" s="71">
        <f>'[7]Qtde Emis'!J169</f>
        <v>86130</v>
      </c>
      <c r="K28" s="71">
        <f>'[7]Qtde Emis'!K169</f>
        <v>373990</v>
      </c>
      <c r="L28" s="71">
        <f>'[7]Qtde Emis'!L169</f>
        <v>22605</v>
      </c>
      <c r="M28" s="72">
        <f>'[7]Qtde Emis'!M169</f>
        <v>204889</v>
      </c>
      <c r="O28" s="2"/>
    </row>
    <row r="29" spans="1:15" ht="21" customHeight="1" x14ac:dyDescent="0.25">
      <c r="A29" s="69">
        <f>'01'!A29</f>
        <v>45108</v>
      </c>
      <c r="C29" s="70">
        <f>'[7]Qtde Emis'!C170</f>
        <v>5521775</v>
      </c>
      <c r="D29" s="71">
        <f>'[7]Qtde Emis'!D170</f>
        <v>4831006</v>
      </c>
      <c r="E29" s="71">
        <f>'[7]Qtde Emis'!E170</f>
        <v>1030628</v>
      </c>
      <c r="F29" s="71">
        <f>'[7]Qtde Emis'!F170</f>
        <v>155948</v>
      </c>
      <c r="G29" s="71">
        <f>'[7]Qtde Emis'!G170</f>
        <v>3207206</v>
      </c>
      <c r="H29" s="71">
        <f>'[7]Qtde Emis'!H170</f>
        <v>437224</v>
      </c>
      <c r="I29" s="71">
        <f>'[7]Qtde Emis'!I170</f>
        <v>690769</v>
      </c>
      <c r="J29" s="71">
        <f>'[7]Qtde Emis'!J170</f>
        <v>88202</v>
      </c>
      <c r="K29" s="71">
        <f>'[7]Qtde Emis'!K170</f>
        <v>375178</v>
      </c>
      <c r="L29" s="71">
        <f>'[7]Qtde Emis'!L170</f>
        <v>22424</v>
      </c>
      <c r="M29" s="72">
        <f>'[7]Qtde Emis'!M170</f>
        <v>204965</v>
      </c>
      <c r="O29" s="2"/>
    </row>
    <row r="30" spans="1:15" ht="21" customHeight="1" x14ac:dyDescent="0.25">
      <c r="A30" s="69">
        <f>'01'!A30</f>
        <v>45139</v>
      </c>
      <c r="C30" s="70">
        <f>'[7]Qtde Emis'!C171</f>
        <v>5535175</v>
      </c>
      <c r="D30" s="71">
        <f>'[7]Qtde Emis'!D171</f>
        <v>4842662</v>
      </c>
      <c r="E30" s="71">
        <f>'[7]Qtde Emis'!E171</f>
        <v>1037287</v>
      </c>
      <c r="F30" s="71">
        <f>'[7]Qtde Emis'!F171</f>
        <v>158268</v>
      </c>
      <c r="G30" s="71">
        <f>'[7]Qtde Emis'!G171</f>
        <v>3209690</v>
      </c>
      <c r="H30" s="71">
        <f>'[7]Qtde Emis'!H171</f>
        <v>437417</v>
      </c>
      <c r="I30" s="71">
        <f>'[7]Qtde Emis'!I171</f>
        <v>692513</v>
      </c>
      <c r="J30" s="71">
        <f>'[7]Qtde Emis'!J171</f>
        <v>88725</v>
      </c>
      <c r="K30" s="71">
        <f>'[7]Qtde Emis'!K171</f>
        <v>376569</v>
      </c>
      <c r="L30" s="71">
        <f>'[7]Qtde Emis'!L171</f>
        <v>22208</v>
      </c>
      <c r="M30" s="72">
        <f>'[7]Qtde Emis'!M171</f>
        <v>205011</v>
      </c>
      <c r="O30" s="2"/>
    </row>
    <row r="31" spans="1:15" ht="21" customHeight="1" x14ac:dyDescent="0.25">
      <c r="A31" s="69">
        <f>'01'!A31</f>
        <v>45170</v>
      </c>
      <c r="C31" s="70">
        <f>'[7]Qtde Emis'!C172</f>
        <v>5354349</v>
      </c>
      <c r="D31" s="71">
        <f>'[7]Qtde Emis'!D172</f>
        <v>4685563</v>
      </c>
      <c r="E31" s="71">
        <f>'[7]Qtde Emis'!E172</f>
        <v>898555</v>
      </c>
      <c r="F31" s="71">
        <f>'[7]Qtde Emis'!F172</f>
        <v>157023</v>
      </c>
      <c r="G31" s="71">
        <f>'[7]Qtde Emis'!G172</f>
        <v>3192955</v>
      </c>
      <c r="H31" s="71">
        <f>'[7]Qtde Emis'!H172</f>
        <v>437030</v>
      </c>
      <c r="I31" s="71">
        <f>'[7]Qtde Emis'!I172</f>
        <v>668786</v>
      </c>
      <c r="J31" s="71">
        <f>'[7]Qtde Emis'!J172</f>
        <v>71343</v>
      </c>
      <c r="K31" s="71">
        <f>'[7]Qtde Emis'!K172</f>
        <v>371909</v>
      </c>
      <c r="L31" s="71">
        <f>'[7]Qtde Emis'!L172</f>
        <v>21440</v>
      </c>
      <c r="M31" s="72">
        <f>'[7]Qtde Emis'!M172</f>
        <v>204094</v>
      </c>
      <c r="O31" s="2"/>
    </row>
    <row r="32" spans="1:15" ht="21" customHeight="1" x14ac:dyDescent="0.25">
      <c r="A32" s="69">
        <f>'01'!A32</f>
        <v>45200</v>
      </c>
      <c r="C32" s="70">
        <f>'[7]Qtde Emis'!C173</f>
        <v>5667509</v>
      </c>
      <c r="D32" s="71">
        <f>'[7]Qtde Emis'!D173</f>
        <v>4966403</v>
      </c>
      <c r="E32" s="71">
        <f>'[7]Qtde Emis'!E173</f>
        <v>1150172</v>
      </c>
      <c r="F32" s="71">
        <f>'[7]Qtde Emis'!F173</f>
        <v>162272</v>
      </c>
      <c r="G32" s="71">
        <f>'[7]Qtde Emis'!G173</f>
        <v>3215739</v>
      </c>
      <c r="H32" s="71">
        <f>'[7]Qtde Emis'!H173</f>
        <v>438220</v>
      </c>
      <c r="I32" s="71">
        <f>'[7]Qtde Emis'!I173</f>
        <v>701106</v>
      </c>
      <c r="J32" s="71">
        <f>'[7]Qtde Emis'!J173</f>
        <v>92276</v>
      </c>
      <c r="K32" s="71">
        <f>'[7]Qtde Emis'!K173</f>
        <v>381567</v>
      </c>
      <c r="L32" s="71">
        <f>'[7]Qtde Emis'!L173</f>
        <v>21713</v>
      </c>
      <c r="M32" s="72">
        <f>'[7]Qtde Emis'!M173</f>
        <v>205550</v>
      </c>
      <c r="O32" s="2"/>
    </row>
    <row r="33" spans="1:15" ht="21" customHeight="1" thickBot="1" x14ac:dyDescent="0.3">
      <c r="A33" s="73">
        <f>'01'!A33</f>
        <v>45231</v>
      </c>
      <c r="B33" s="10"/>
      <c r="C33" s="74">
        <f>'[7]Qtde Emis'!C174</f>
        <v>5674089</v>
      </c>
      <c r="D33" s="75">
        <f>'[7]Qtde Emis'!D174</f>
        <v>4973400</v>
      </c>
      <c r="E33" s="75">
        <f>'[7]Qtde Emis'!E174</f>
        <v>1155742</v>
      </c>
      <c r="F33" s="75">
        <f>'[7]Qtde Emis'!F174</f>
        <v>163527</v>
      </c>
      <c r="G33" s="75">
        <f>'[7]Qtde Emis'!G174</f>
        <v>3215838</v>
      </c>
      <c r="H33" s="75">
        <f>'[7]Qtde Emis'!H174</f>
        <v>438293</v>
      </c>
      <c r="I33" s="75">
        <f>'[7]Qtde Emis'!I174</f>
        <v>700689</v>
      </c>
      <c r="J33" s="75">
        <f>'[7]Qtde Emis'!J174</f>
        <v>90504</v>
      </c>
      <c r="K33" s="75">
        <f>'[7]Qtde Emis'!K174</f>
        <v>383089</v>
      </c>
      <c r="L33" s="75">
        <f>'[7]Qtde Emis'!L174</f>
        <v>21533</v>
      </c>
      <c r="M33" s="76">
        <f>'[7]Qtde Emis'!M174</f>
        <v>205563</v>
      </c>
      <c r="O33" s="2"/>
    </row>
    <row r="34" spans="1:15" ht="15" customHeight="1" x14ac:dyDescent="0.25">
      <c r="A34" s="178" t="s">
        <v>159</v>
      </c>
    </row>
    <row r="35" spans="1:15" ht="15" customHeight="1" x14ac:dyDescent="0.25"/>
  </sheetData>
  <mergeCells count="16">
    <mergeCell ref="C3:H3"/>
    <mergeCell ref="A5:A8"/>
    <mergeCell ref="C6:C8"/>
    <mergeCell ref="D6:H6"/>
    <mergeCell ref="I6:M6"/>
    <mergeCell ref="D7:D8"/>
    <mergeCell ref="E7:E8"/>
    <mergeCell ref="F7:F8"/>
    <mergeCell ref="G7:G8"/>
    <mergeCell ref="H7:H8"/>
    <mergeCell ref="I7:I8"/>
    <mergeCell ref="J7:J8"/>
    <mergeCell ref="C5:M5"/>
    <mergeCell ref="K7:K8"/>
    <mergeCell ref="L7:L8"/>
    <mergeCell ref="M7:M8"/>
  </mergeCells>
  <pageMargins left="0.511811024" right="0.511811024" top="0.78740157499999996" bottom="0.78740157499999996" header="0.31496062000000002" footer="0.31496062000000002"/>
  <pageSetup paperSize="9"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268F9-AF13-4281-9D8E-595512EE667E}">
  <dimension ref="A1:O35"/>
  <sheetViews>
    <sheetView showGridLines="0" topLeftCell="A9" zoomScaleNormal="100" workbookViewId="0">
      <selection activeCell="A3" sqref="A3"/>
    </sheetView>
  </sheetViews>
  <sheetFormatPr defaultRowHeight="24" customHeight="1" x14ac:dyDescent="0.25"/>
  <cols>
    <col min="1" max="1" width="12.7109375" style="1" customWidth="1"/>
    <col min="2" max="2" width="1.7109375" style="1" customWidth="1"/>
    <col min="3" max="13" width="15.7109375" style="1" customWidth="1"/>
    <col min="14" max="16384" width="9.140625" style="1"/>
  </cols>
  <sheetData>
    <row r="1" spans="1:15" ht="24" customHeight="1" x14ac:dyDescent="0.25">
      <c r="A1" s="18" t="str">
        <f>'01'!$A$1</f>
        <v>Boletim Estatístico de Benefícios por Incapacidade - vol. 01, nº 11</v>
      </c>
      <c r="M1" s="9" t="str">
        <f>'01'!$M$1</f>
        <v>novembro de 2023</v>
      </c>
    </row>
    <row r="2" spans="1:15" ht="9.9499999999999993" customHeight="1" thickBot="1" x14ac:dyDescent="0.3"/>
    <row r="3" spans="1:15" ht="24" customHeight="1" thickBot="1" x14ac:dyDescent="0.3">
      <c r="A3" s="60">
        <v>11</v>
      </c>
      <c r="B3" s="5"/>
      <c r="C3" s="210" t="s">
        <v>127</v>
      </c>
      <c r="D3" s="211"/>
      <c r="E3" s="211"/>
      <c r="F3" s="211"/>
      <c r="G3" s="211"/>
      <c r="H3" s="211"/>
      <c r="I3" s="212"/>
      <c r="J3" s="6"/>
      <c r="K3" s="6"/>
      <c r="L3" s="6"/>
      <c r="M3" s="6"/>
    </row>
    <row r="4" spans="1:15" ht="9.9499999999999993" customHeight="1" thickBot="1" x14ac:dyDescent="0.3">
      <c r="A4" s="6"/>
      <c r="B4" s="6"/>
      <c r="C4" s="6"/>
      <c r="D4" s="6"/>
      <c r="E4" s="6"/>
      <c r="F4" s="6"/>
      <c r="G4" s="6"/>
      <c r="H4" s="6"/>
      <c r="I4" s="6"/>
      <c r="J4" s="6"/>
      <c r="K4" s="6"/>
      <c r="L4" s="6"/>
      <c r="M4" s="6"/>
    </row>
    <row r="5" spans="1:15" ht="24" customHeight="1" x14ac:dyDescent="0.25">
      <c r="A5" s="199" t="s">
        <v>1</v>
      </c>
      <c r="B5" s="5"/>
      <c r="C5" s="196" t="s">
        <v>11</v>
      </c>
      <c r="D5" s="197"/>
      <c r="E5" s="197"/>
      <c r="F5" s="197"/>
      <c r="G5" s="197"/>
      <c r="H5" s="197"/>
      <c r="I5" s="197"/>
      <c r="J5" s="197"/>
      <c r="K5" s="197"/>
      <c r="L5" s="197"/>
      <c r="M5" s="198"/>
    </row>
    <row r="6" spans="1:15" ht="24" customHeight="1" x14ac:dyDescent="0.25">
      <c r="A6" s="200"/>
      <c r="B6" s="5"/>
      <c r="C6" s="202" t="s">
        <v>5</v>
      </c>
      <c r="D6" s="204" t="s">
        <v>3</v>
      </c>
      <c r="E6" s="204"/>
      <c r="F6" s="204"/>
      <c r="G6" s="204"/>
      <c r="H6" s="204"/>
      <c r="I6" s="204" t="s">
        <v>6</v>
      </c>
      <c r="J6" s="204"/>
      <c r="K6" s="204"/>
      <c r="L6" s="204"/>
      <c r="M6" s="205"/>
    </row>
    <row r="7" spans="1:15" ht="24" customHeight="1" x14ac:dyDescent="0.25">
      <c r="A7" s="200"/>
      <c r="B7" s="5"/>
      <c r="C7" s="202"/>
      <c r="D7" s="206" t="s">
        <v>5</v>
      </c>
      <c r="E7" s="206" t="s">
        <v>121</v>
      </c>
      <c r="F7" s="206" t="s">
        <v>7</v>
      </c>
      <c r="G7" s="206" t="s">
        <v>122</v>
      </c>
      <c r="H7" s="206" t="s">
        <v>4</v>
      </c>
      <c r="I7" s="206" t="s">
        <v>5</v>
      </c>
      <c r="J7" s="206" t="s">
        <v>121</v>
      </c>
      <c r="K7" s="206" t="s">
        <v>7</v>
      </c>
      <c r="L7" s="206" t="s">
        <v>8</v>
      </c>
      <c r="M7" s="208" t="s">
        <v>122</v>
      </c>
    </row>
    <row r="8" spans="1:15" ht="24" customHeight="1" thickBot="1" x14ac:dyDescent="0.3">
      <c r="A8" s="201"/>
      <c r="B8" s="5"/>
      <c r="C8" s="203"/>
      <c r="D8" s="207"/>
      <c r="E8" s="207"/>
      <c r="F8" s="207"/>
      <c r="G8" s="207"/>
      <c r="H8" s="207"/>
      <c r="I8" s="207"/>
      <c r="J8" s="207"/>
      <c r="K8" s="207"/>
      <c r="L8" s="207"/>
      <c r="M8" s="209"/>
    </row>
    <row r="9" spans="1:15" ht="9.9499999999999993" customHeight="1" thickBot="1" x14ac:dyDescent="0.3">
      <c r="A9" s="3"/>
      <c r="C9" s="3"/>
      <c r="D9" s="4"/>
      <c r="E9" s="4"/>
      <c r="F9" s="4"/>
      <c r="G9" s="4"/>
      <c r="H9" s="4"/>
      <c r="I9" s="4"/>
      <c r="J9" s="4"/>
      <c r="K9" s="4"/>
      <c r="L9" s="4"/>
      <c r="M9" s="4"/>
    </row>
    <row r="10" spans="1:15" ht="21" customHeight="1" x14ac:dyDescent="0.25">
      <c r="A10" s="65">
        <f>'10'!A10</f>
        <v>44531</v>
      </c>
      <c r="C10" s="77">
        <f>'[7]Vlr Méd Emis'!C151</f>
        <v>1477.5276877052315</v>
      </c>
      <c r="D10" s="78">
        <f>'[7]Vlr Méd Emis'!D151</f>
        <v>1509.3365901326731</v>
      </c>
      <c r="E10" s="78">
        <f>'[7]Vlr Méd Emis'!E151</f>
        <v>1476.8073358344254</v>
      </c>
      <c r="F10" s="78">
        <f>'[7]Vlr Méd Emis'!F151</f>
        <v>819.30732509010511</v>
      </c>
      <c r="G10" s="78">
        <f>'[7]Vlr Méd Emis'!G151</f>
        <v>1346.5859921552217</v>
      </c>
      <c r="H10" s="78">
        <f>'[7]Vlr Méd Emis'!H151</f>
        <v>2977.7771150538902</v>
      </c>
      <c r="I10" s="78">
        <f>'[7]Vlr Méd Emis'!I151</f>
        <v>1254.2301323605695</v>
      </c>
      <c r="J10" s="78">
        <f>'[7]Vlr Méd Emis'!J151</f>
        <v>1710.8527764739629</v>
      </c>
      <c r="K10" s="78">
        <f>'[7]Vlr Méd Emis'!K151</f>
        <v>987.25039231257483</v>
      </c>
      <c r="L10" s="78">
        <f>'[7]Vlr Méd Emis'!L151</f>
        <v>281.37530682636543</v>
      </c>
      <c r="M10" s="79">
        <f>'[7]Vlr Méd Emis'!M151</f>
        <v>1670.2762907032318</v>
      </c>
      <c r="O10" s="2"/>
    </row>
    <row r="11" spans="1:15" ht="21" customHeight="1" x14ac:dyDescent="0.25">
      <c r="A11" s="69">
        <f>'10'!A11</f>
        <v>44562</v>
      </c>
      <c r="C11" s="80">
        <f>'[7]Vlr Méd Emis'!C152</f>
        <v>1629.4809934818961</v>
      </c>
      <c r="D11" s="81">
        <f>'[7]Vlr Méd Emis'!D152</f>
        <v>1664.3397444302664</v>
      </c>
      <c r="E11" s="81">
        <f>'[7]Vlr Méd Emis'!E152</f>
        <v>1576.7413166396136</v>
      </c>
      <c r="F11" s="81">
        <f>'[7]Vlr Méd Emis'!F152</f>
        <v>902.63961989556321</v>
      </c>
      <c r="G11" s="81">
        <f>'[7]Vlr Méd Emis'!G152</f>
        <v>1501.0128735661556</v>
      </c>
      <c r="H11" s="81">
        <f>'[7]Vlr Méd Emis'!H152</f>
        <v>3270.5448661617033</v>
      </c>
      <c r="I11" s="81">
        <f>'[7]Vlr Méd Emis'!I152</f>
        <v>1384.7459687622486</v>
      </c>
      <c r="J11" s="81">
        <f>'[7]Vlr Méd Emis'!J152</f>
        <v>1830.815269680345</v>
      </c>
      <c r="K11" s="81">
        <f>'[7]Vlr Méd Emis'!K152</f>
        <v>1087.8062647282511</v>
      </c>
      <c r="L11" s="81">
        <f>'[7]Vlr Méd Emis'!L152</f>
        <v>310.3396401862027</v>
      </c>
      <c r="M11" s="82">
        <f>'[7]Vlr Méd Emis'!M152</f>
        <v>1870.4955320805675</v>
      </c>
      <c r="O11" s="2"/>
    </row>
    <row r="12" spans="1:15" ht="21" customHeight="1" x14ac:dyDescent="0.25">
      <c r="A12" s="69">
        <f>'10'!A12</f>
        <v>44593</v>
      </c>
      <c r="C12" s="80">
        <f>'[7]Vlr Méd Emis'!C153</f>
        <v>1623.5967132324261</v>
      </c>
      <c r="D12" s="81">
        <f>'[7]Vlr Méd Emis'!D153</f>
        <v>1657.5449183263011</v>
      </c>
      <c r="E12" s="81">
        <f>'[7]Vlr Méd Emis'!E153</f>
        <v>1568.3558573668583</v>
      </c>
      <c r="F12" s="81">
        <f>'[7]Vlr Méd Emis'!F153</f>
        <v>902.79920589573555</v>
      </c>
      <c r="G12" s="81">
        <f>'[7]Vlr Méd Emis'!G153</f>
        <v>1494.9377556520071</v>
      </c>
      <c r="H12" s="81">
        <f>'[7]Vlr Méd Emis'!H153</f>
        <v>3267.2639151388257</v>
      </c>
      <c r="I12" s="81">
        <f>'[7]Vlr Méd Emis'!I153</f>
        <v>1384.8339899710527</v>
      </c>
      <c r="J12" s="81">
        <f>'[7]Vlr Méd Emis'!J153</f>
        <v>1842.0057276751886</v>
      </c>
      <c r="K12" s="81">
        <f>'[7]Vlr Méd Emis'!K153</f>
        <v>1088.3621891957721</v>
      </c>
      <c r="L12" s="81">
        <f>'[7]Vlr Méd Emis'!L153</f>
        <v>310.39225385117743</v>
      </c>
      <c r="M12" s="82">
        <f>'[7]Vlr Méd Emis'!M153</f>
        <v>1867.0668078287797</v>
      </c>
      <c r="O12" s="2"/>
    </row>
    <row r="13" spans="1:15" ht="21" customHeight="1" x14ac:dyDescent="0.25">
      <c r="A13" s="69">
        <f>'10'!A13</f>
        <v>44621</v>
      </c>
      <c r="C13" s="80">
        <f>'[7]Vlr Méd Emis'!C154</f>
        <v>1627.7101880235452</v>
      </c>
      <c r="D13" s="81">
        <f>'[7]Vlr Méd Emis'!D154</f>
        <v>1661.939957199899</v>
      </c>
      <c r="E13" s="81">
        <f>'[7]Vlr Méd Emis'!E154</f>
        <v>1608.6770022822295</v>
      </c>
      <c r="F13" s="81">
        <f>'[7]Vlr Méd Emis'!F154</f>
        <v>902.25262407680941</v>
      </c>
      <c r="G13" s="81">
        <f>'[7]Vlr Méd Emis'!G154</f>
        <v>1491.0543992860664</v>
      </c>
      <c r="H13" s="81">
        <f>'[7]Vlr Méd Emis'!H154</f>
        <v>3263.7672717954151</v>
      </c>
      <c r="I13" s="81">
        <f>'[7]Vlr Méd Emis'!I154</f>
        <v>1387.2949085553337</v>
      </c>
      <c r="J13" s="81">
        <f>'[7]Vlr Méd Emis'!J154</f>
        <v>1886.232555376127</v>
      </c>
      <c r="K13" s="81">
        <f>'[7]Vlr Méd Emis'!K154</f>
        <v>1088.4042404296936</v>
      </c>
      <c r="L13" s="81">
        <f>'[7]Vlr Méd Emis'!L154</f>
        <v>310.18440435853995</v>
      </c>
      <c r="M13" s="82">
        <f>'[7]Vlr Méd Emis'!M154</f>
        <v>1861.7492220141753</v>
      </c>
      <c r="O13" s="2"/>
    </row>
    <row r="14" spans="1:15" ht="21" customHeight="1" x14ac:dyDescent="0.25">
      <c r="A14" s="69">
        <f>'10'!A14</f>
        <v>44652</v>
      </c>
      <c r="C14" s="80">
        <f>'[7]Vlr Méd Emis'!C155</f>
        <v>2496.29663979713</v>
      </c>
      <c r="D14" s="81">
        <f>'[7]Vlr Méd Emis'!D155</f>
        <v>2553.8251751876533</v>
      </c>
      <c r="E14" s="81">
        <f>'[7]Vlr Méd Emis'!E155</f>
        <v>2106.5599251892672</v>
      </c>
      <c r="F14" s="81">
        <f>'[7]Vlr Méd Emis'!F155</f>
        <v>1352.8175608435411</v>
      </c>
      <c r="G14" s="81">
        <f>'[7]Vlr Méd Emis'!G155</f>
        <v>2373.6206508882938</v>
      </c>
      <c r="H14" s="81">
        <f>'[7]Vlr Méd Emis'!H155</f>
        <v>5144.7753322748031</v>
      </c>
      <c r="I14" s="81">
        <f>'[7]Vlr Méd Emis'!I155</f>
        <v>2092.3209437455307</v>
      </c>
      <c r="J14" s="81">
        <f>'[7]Vlr Méd Emis'!J155</f>
        <v>2508.1422885525326</v>
      </c>
      <c r="K14" s="81">
        <f>'[7]Vlr Méd Emis'!K155</f>
        <v>1633.5626472051331</v>
      </c>
      <c r="L14" s="81">
        <f>'[7]Vlr Méd Emis'!L155</f>
        <v>310.44165637260613</v>
      </c>
      <c r="M14" s="82">
        <f>'[7]Vlr Méd Emis'!M155</f>
        <v>2965.1693240383297</v>
      </c>
      <c r="O14" s="2"/>
    </row>
    <row r="15" spans="1:15" ht="21" customHeight="1" x14ac:dyDescent="0.25">
      <c r="A15" s="69">
        <f>'10'!A15</f>
        <v>44682</v>
      </c>
      <c r="C15" s="80">
        <f>'[7]Vlr Méd Emis'!C156</f>
        <v>2466.8412653101113</v>
      </c>
      <c r="D15" s="81">
        <f>'[7]Vlr Méd Emis'!D156</f>
        <v>2520.6930665634136</v>
      </c>
      <c r="E15" s="81">
        <f>'[7]Vlr Méd Emis'!E156</f>
        <v>2169.6646882609698</v>
      </c>
      <c r="F15" s="81">
        <f>'[7]Vlr Méd Emis'!F156</f>
        <v>1349.299173834462</v>
      </c>
      <c r="G15" s="81">
        <f>'[7]Vlr Méd Emis'!G156</f>
        <v>2337.5269165570171</v>
      </c>
      <c r="H15" s="81">
        <f>'[7]Vlr Méd Emis'!H156</f>
        <v>4931.6035712609137</v>
      </c>
      <c r="I15" s="81">
        <f>'[7]Vlr Méd Emis'!I156</f>
        <v>2089.4234156488251</v>
      </c>
      <c r="J15" s="81">
        <f>'[7]Vlr Méd Emis'!J156</f>
        <v>2571.2912863919764</v>
      </c>
      <c r="K15" s="81">
        <f>'[7]Vlr Méd Emis'!K156</f>
        <v>1625.0785282061622</v>
      </c>
      <c r="L15" s="81">
        <f>'[7]Vlr Méd Emis'!L156</f>
        <v>301.4129069676307</v>
      </c>
      <c r="M15" s="82">
        <f>'[7]Vlr Méd Emis'!M156</f>
        <v>2951.368417836879</v>
      </c>
      <c r="O15" s="2"/>
    </row>
    <row r="16" spans="1:15" ht="21" customHeight="1" x14ac:dyDescent="0.25">
      <c r="A16" s="69">
        <f>'10'!A16</f>
        <v>44713</v>
      </c>
      <c r="C16" s="80">
        <f>'[7]Vlr Méd Emis'!C157</f>
        <v>1610.0405327300559</v>
      </c>
      <c r="D16" s="81">
        <f>'[7]Vlr Méd Emis'!D157</f>
        <v>1642.9945560649805</v>
      </c>
      <c r="E16" s="81">
        <f>'[7]Vlr Méd Emis'!E157</f>
        <v>1579.9038112574849</v>
      </c>
      <c r="F16" s="81">
        <f>'[7]Vlr Méd Emis'!F157</f>
        <v>902.45452208001848</v>
      </c>
      <c r="G16" s="81">
        <f>'[7]Vlr Méd Emis'!G157</f>
        <v>1473.4514581008184</v>
      </c>
      <c r="H16" s="81">
        <f>'[7]Vlr Méd Emis'!H157</f>
        <v>3256.055067544562</v>
      </c>
      <c r="I16" s="81">
        <f>'[7]Vlr Méd Emis'!I157</f>
        <v>1379.0187704396926</v>
      </c>
      <c r="J16" s="81">
        <f>'[7]Vlr Méd Emis'!J157</f>
        <v>1858.3798229343436</v>
      </c>
      <c r="K16" s="81">
        <f>'[7]Vlr Méd Emis'!K157</f>
        <v>1090.6378330542532</v>
      </c>
      <c r="L16" s="81">
        <f>'[7]Vlr Méd Emis'!L157</f>
        <v>310.7815898043865</v>
      </c>
      <c r="M16" s="82">
        <f>'[7]Vlr Méd Emis'!M157</f>
        <v>1839.1187518859606</v>
      </c>
      <c r="O16" s="2"/>
    </row>
    <row r="17" spans="1:15" ht="21" customHeight="1" x14ac:dyDescent="0.25">
      <c r="A17" s="69">
        <f>'10'!A17</f>
        <v>44743</v>
      </c>
      <c r="C17" s="80">
        <f>'[7]Vlr Méd Emis'!C158</f>
        <v>1615.6723171493052</v>
      </c>
      <c r="D17" s="81">
        <f>'[7]Vlr Méd Emis'!D158</f>
        <v>1648.5359036181521</v>
      </c>
      <c r="E17" s="81">
        <f>'[7]Vlr Méd Emis'!E158</f>
        <v>1612.8074588605432</v>
      </c>
      <c r="F17" s="81">
        <f>'[7]Vlr Méd Emis'!F158</f>
        <v>902.49910664785227</v>
      </c>
      <c r="G17" s="81">
        <f>'[7]Vlr Méd Emis'!G158</f>
        <v>1472.3400741306746</v>
      </c>
      <c r="H17" s="81">
        <f>'[7]Vlr Méd Emis'!H158</f>
        <v>3258.9490662058292</v>
      </c>
      <c r="I17" s="81">
        <f>'[7]Vlr Méd Emis'!I158</f>
        <v>1385.3918254608616</v>
      </c>
      <c r="J17" s="81">
        <f>'[7]Vlr Méd Emis'!J158</f>
        <v>1899.2771573525424</v>
      </c>
      <c r="K17" s="81">
        <f>'[7]Vlr Méd Emis'!K158</f>
        <v>1091.3596150889157</v>
      </c>
      <c r="L17" s="81">
        <f>'[7]Vlr Méd Emis'!L158</f>
        <v>310.97224591215132</v>
      </c>
      <c r="M17" s="82">
        <f>'[7]Vlr Méd Emis'!M158</f>
        <v>1838.7915959635543</v>
      </c>
      <c r="O17" s="2"/>
    </row>
    <row r="18" spans="1:15" ht="21" customHeight="1" x14ac:dyDescent="0.25">
      <c r="A18" s="69">
        <f>'10'!A18</f>
        <v>44774</v>
      </c>
      <c r="C18" s="80">
        <f>'[7]Vlr Méd Emis'!C159</f>
        <v>1614.4757017378108</v>
      </c>
      <c r="D18" s="81">
        <f>'[7]Vlr Méd Emis'!D159</f>
        <v>1646.6915113297571</v>
      </c>
      <c r="E18" s="81">
        <f>'[7]Vlr Méd Emis'!E159</f>
        <v>1615.6565655583911</v>
      </c>
      <c r="F18" s="81">
        <f>'[7]Vlr Méd Emis'!F159</f>
        <v>902.83621782501348</v>
      </c>
      <c r="G18" s="81">
        <f>'[7]Vlr Méd Emis'!G159</f>
        <v>1469.3010924046598</v>
      </c>
      <c r="H18" s="81">
        <f>'[7]Vlr Méd Emis'!H159</f>
        <v>3258.9840857740055</v>
      </c>
      <c r="I18" s="81">
        <f>'[7]Vlr Méd Emis'!I159</f>
        <v>1388.2829784764654</v>
      </c>
      <c r="J18" s="81">
        <f>'[7]Vlr Méd Emis'!J159</f>
        <v>1905.4151116708028</v>
      </c>
      <c r="K18" s="81">
        <f>'[7]Vlr Méd Emis'!K159</f>
        <v>1092.0474332291114</v>
      </c>
      <c r="L18" s="81">
        <f>'[7]Vlr Méd Emis'!L159</f>
        <v>311.27878243593898</v>
      </c>
      <c r="M18" s="82">
        <f>'[7]Vlr Méd Emis'!M159</f>
        <v>1836.0951382781818</v>
      </c>
      <c r="O18" s="2"/>
    </row>
    <row r="19" spans="1:15" ht="21" customHeight="1" x14ac:dyDescent="0.25">
      <c r="A19" s="69">
        <f>'10'!A19</f>
        <v>44805</v>
      </c>
      <c r="C19" s="80">
        <f>'[7]Vlr Méd Emis'!C160</f>
        <v>1616.9535772519257</v>
      </c>
      <c r="D19" s="81">
        <f>'[7]Vlr Méd Emis'!D160</f>
        <v>1648.85961843055</v>
      </c>
      <c r="E19" s="81">
        <f>'[7]Vlr Méd Emis'!E160</f>
        <v>1634.0378709491349</v>
      </c>
      <c r="F19" s="81">
        <f>'[7]Vlr Méd Emis'!F160</f>
        <v>902.49569348142222</v>
      </c>
      <c r="G19" s="81">
        <f>'[7]Vlr Méd Emis'!G160</f>
        <v>1467.1475535574668</v>
      </c>
      <c r="H19" s="81">
        <f>'[7]Vlr Méd Emis'!H160</f>
        <v>3260.7165166953923</v>
      </c>
      <c r="I19" s="81">
        <f>'[7]Vlr Méd Emis'!I160</f>
        <v>1392.4642253083114</v>
      </c>
      <c r="J19" s="81">
        <f>'[7]Vlr Méd Emis'!J160</f>
        <v>1931.4891708753696</v>
      </c>
      <c r="K19" s="81">
        <f>'[7]Vlr Méd Emis'!K160</f>
        <v>1092.9072162195075</v>
      </c>
      <c r="L19" s="81">
        <f>'[7]Vlr Méd Emis'!L160</f>
        <v>311.71727171721329</v>
      </c>
      <c r="M19" s="82">
        <f>'[7]Vlr Méd Emis'!M160</f>
        <v>1834.0936955223297</v>
      </c>
      <c r="O19" s="2"/>
    </row>
    <row r="20" spans="1:15" ht="21" customHeight="1" x14ac:dyDescent="0.25">
      <c r="A20" s="69">
        <f>'10'!A20</f>
        <v>44835</v>
      </c>
      <c r="C20" s="80">
        <f>'[7]Vlr Méd Emis'!C161</f>
        <v>1616.5529374902114</v>
      </c>
      <c r="D20" s="81">
        <f>'[7]Vlr Méd Emis'!D161</f>
        <v>1647.8777355119701</v>
      </c>
      <c r="E20" s="81">
        <f>'[7]Vlr Méd Emis'!E161</f>
        <v>1644.8156056656919</v>
      </c>
      <c r="F20" s="81">
        <f>'[7]Vlr Méd Emis'!F161</f>
        <v>902.77064631382848</v>
      </c>
      <c r="G20" s="81">
        <f>'[7]Vlr Méd Emis'!G161</f>
        <v>1463.0321220382364</v>
      </c>
      <c r="H20" s="81">
        <f>'[7]Vlr Méd Emis'!H161</f>
        <v>3260.1095184312176</v>
      </c>
      <c r="I20" s="81">
        <f>'[7]Vlr Méd Emis'!I161</f>
        <v>1395.2218573944442</v>
      </c>
      <c r="J20" s="81">
        <f>'[7]Vlr Méd Emis'!J161</f>
        <v>1946.562416193399</v>
      </c>
      <c r="K20" s="81">
        <f>'[7]Vlr Méd Emis'!K161</f>
        <v>1093.5180279802273</v>
      </c>
      <c r="L20" s="81">
        <f>'[7]Vlr Méd Emis'!L161</f>
        <v>312.10332388140608</v>
      </c>
      <c r="M20" s="82">
        <f>'[7]Vlr Méd Emis'!M161</f>
        <v>1828.9929659152037</v>
      </c>
      <c r="O20" s="2"/>
    </row>
    <row r="21" spans="1:15" ht="21" customHeight="1" x14ac:dyDescent="0.25">
      <c r="A21" s="69">
        <f>'10'!A21</f>
        <v>44866</v>
      </c>
      <c r="C21" s="80">
        <f>'[7]Vlr Méd Emis'!C162</f>
        <v>1706.6214389994798</v>
      </c>
      <c r="D21" s="81">
        <f>'[7]Vlr Méd Emis'!D162</f>
        <v>1740.8569445545147</v>
      </c>
      <c r="E21" s="81">
        <f>'[7]Vlr Méd Emis'!E162</f>
        <v>2012.0972158444094</v>
      </c>
      <c r="F21" s="81">
        <f>'[7]Vlr Méd Emis'!F162</f>
        <v>947.93661418953911</v>
      </c>
      <c r="G21" s="81">
        <f>'[7]Vlr Méd Emis'!G162</f>
        <v>1476.1146376613824</v>
      </c>
      <c r="H21" s="81">
        <f>'[7]Vlr Méd Emis'!H162</f>
        <v>3321.0866457991624</v>
      </c>
      <c r="I21" s="81">
        <f>'[7]Vlr Méd Emis'!I162</f>
        <v>1464.2412940510817</v>
      </c>
      <c r="J21" s="81">
        <f>'[7]Vlr Méd Emis'!J162</f>
        <v>2316.7693400106682</v>
      </c>
      <c r="K21" s="81">
        <f>'[7]Vlr Méd Emis'!K162</f>
        <v>1131.8895957666382</v>
      </c>
      <c r="L21" s="81">
        <f>'[7]Vlr Méd Emis'!L162</f>
        <v>308.85392435486591</v>
      </c>
      <c r="M21" s="82">
        <f>'[7]Vlr Méd Emis'!M162</f>
        <v>1838.6788425726695</v>
      </c>
      <c r="O21" s="2"/>
    </row>
    <row r="22" spans="1:15" ht="21" customHeight="1" x14ac:dyDescent="0.25">
      <c r="A22" s="69">
        <f>'10'!A22</f>
        <v>44896</v>
      </c>
      <c r="C22" s="80">
        <f>'[7]Vlr Méd Emis'!C163</f>
        <v>1600.0072511541364</v>
      </c>
      <c r="D22" s="81">
        <f>'[7]Vlr Méd Emis'!D163</f>
        <v>1630.406282947198</v>
      </c>
      <c r="E22" s="81">
        <f>'[7]Vlr Méd Emis'!E163</f>
        <v>1594.3073014118772</v>
      </c>
      <c r="F22" s="81">
        <f>'[7]Vlr Méd Emis'!F163</f>
        <v>901.91378569616529</v>
      </c>
      <c r="G22" s="81">
        <f>'[7]Vlr Méd Emis'!G163</f>
        <v>1452.9212391093236</v>
      </c>
      <c r="H22" s="81">
        <f>'[7]Vlr Méd Emis'!H163</f>
        <v>3259.3399297617821</v>
      </c>
      <c r="I22" s="81">
        <f>'[7]Vlr Méd Emis'!I163</f>
        <v>1385.3406516053726</v>
      </c>
      <c r="J22" s="81">
        <f>'[7]Vlr Méd Emis'!J163</f>
        <v>1896.4234527617575</v>
      </c>
      <c r="K22" s="81">
        <f>'[7]Vlr Méd Emis'!K163</f>
        <v>1094.9487741986759</v>
      </c>
      <c r="L22" s="81">
        <f>'[7]Vlr Méd Emis'!L163</f>
        <v>312.57481404077453</v>
      </c>
      <c r="M22" s="82">
        <f>'[7]Vlr Méd Emis'!M163</f>
        <v>1816.6305967614862</v>
      </c>
      <c r="O22" s="2"/>
    </row>
    <row r="23" spans="1:15" ht="21" customHeight="1" x14ac:dyDescent="0.25">
      <c r="A23" s="69">
        <f>'10'!A23</f>
        <v>44927</v>
      </c>
      <c r="C23" s="80">
        <f>'[7]Vlr Méd Emis'!C164</f>
        <v>1702.0043787854167</v>
      </c>
      <c r="D23" s="81">
        <f>'[7]Vlr Méd Emis'!D164</f>
        <v>1734.7715362301601</v>
      </c>
      <c r="E23" s="81">
        <f>'[7]Vlr Méd Emis'!E164</f>
        <v>1663.8742588069854</v>
      </c>
      <c r="F23" s="81">
        <f>'[7]Vlr Méd Emis'!F164</f>
        <v>958.40720178622405</v>
      </c>
      <c r="G23" s="81">
        <f>'[7]Vlr Méd Emis'!G164</f>
        <v>1559.2964156813609</v>
      </c>
      <c r="H23" s="81">
        <f>'[7]Vlr Méd Emis'!H164</f>
        <v>3445.4690010088739</v>
      </c>
      <c r="I23" s="81">
        <f>'[7]Vlr Méd Emis'!I164</f>
        <v>1471.2139319930789</v>
      </c>
      <c r="J23" s="81">
        <f>'[7]Vlr Méd Emis'!J164</f>
        <v>1970.8844841175351</v>
      </c>
      <c r="K23" s="81">
        <f>'[7]Vlr Méd Emis'!K164</f>
        <v>1162.4793951572171</v>
      </c>
      <c r="L23" s="81">
        <f>'[7]Vlr Méd Emis'!L164</f>
        <v>334.1356428970077</v>
      </c>
      <c r="M23" s="82">
        <f>'[7]Vlr Méd Emis'!M164</f>
        <v>1948.7814472351481</v>
      </c>
      <c r="O23" s="2"/>
    </row>
    <row r="24" spans="1:15" ht="21" customHeight="1" x14ac:dyDescent="0.25">
      <c r="A24" s="69">
        <f>'10'!A24</f>
        <v>44958</v>
      </c>
      <c r="C24" s="80">
        <f>'[7]Vlr Méd Emis'!C165</f>
        <v>1697.1716556100084</v>
      </c>
      <c r="D24" s="81">
        <f>'[7]Vlr Méd Emis'!D165</f>
        <v>1729.7777649142215</v>
      </c>
      <c r="E24" s="81">
        <f>'[7]Vlr Méd Emis'!E165</f>
        <v>1668.4440190114576</v>
      </c>
      <c r="F24" s="81">
        <f>'[7]Vlr Méd Emis'!F165</f>
        <v>958.60921005204227</v>
      </c>
      <c r="G24" s="81">
        <f>'[7]Vlr Méd Emis'!G165</f>
        <v>1551.0960490493173</v>
      </c>
      <c r="H24" s="81">
        <f>'[7]Vlr Méd Emis'!H165</f>
        <v>3440.3618421963661</v>
      </c>
      <c r="I24" s="81">
        <f>'[7]Vlr Méd Emis'!I165</f>
        <v>1468.0236398486663</v>
      </c>
      <c r="J24" s="81">
        <f>'[7]Vlr Méd Emis'!J165</f>
        <v>1979.9442218964305</v>
      </c>
      <c r="K24" s="81">
        <f>'[7]Vlr Méd Emis'!K165</f>
        <v>1162.8270026192979</v>
      </c>
      <c r="L24" s="81">
        <f>'[7]Vlr Méd Emis'!L165</f>
        <v>334.20716357358657</v>
      </c>
      <c r="M24" s="82">
        <f>'[7]Vlr Méd Emis'!M165</f>
        <v>1938.0819098623235</v>
      </c>
      <c r="O24" s="2"/>
    </row>
    <row r="25" spans="1:15" ht="21" customHeight="1" x14ac:dyDescent="0.25">
      <c r="A25" s="69">
        <f>'10'!A25</f>
        <v>44986</v>
      </c>
      <c r="C25" s="80">
        <f>'[7]Vlr Méd Emis'!C166</f>
        <v>1700.3220040945819</v>
      </c>
      <c r="D25" s="81">
        <f>'[7]Vlr Méd Emis'!D166</f>
        <v>1733.0478130907186</v>
      </c>
      <c r="E25" s="81">
        <f>'[7]Vlr Méd Emis'!E166</f>
        <v>1692.9649093353096</v>
      </c>
      <c r="F25" s="81">
        <f>'[7]Vlr Méd Emis'!F166</f>
        <v>958.68575632109992</v>
      </c>
      <c r="G25" s="81">
        <f>'[7]Vlr Méd Emis'!G166</f>
        <v>1548.5926299126838</v>
      </c>
      <c r="H25" s="81">
        <f>'[7]Vlr Méd Emis'!H166</f>
        <v>3441.7100008483981</v>
      </c>
      <c r="I25" s="81">
        <f>'[7]Vlr Méd Emis'!I166</f>
        <v>1470.5196639105061</v>
      </c>
      <c r="J25" s="81">
        <f>'[7]Vlr Méd Emis'!J166</f>
        <v>2006.3156781095131</v>
      </c>
      <c r="K25" s="81">
        <f>'[7]Vlr Méd Emis'!K166</f>
        <v>1163.2173411369877</v>
      </c>
      <c r="L25" s="81">
        <f>'[7]Vlr Méd Emis'!L166</f>
        <v>334.210498936124</v>
      </c>
      <c r="M25" s="82">
        <f>'[7]Vlr Méd Emis'!M166</f>
        <v>1935.3085651463566</v>
      </c>
      <c r="O25" s="2"/>
    </row>
    <row r="26" spans="1:15" ht="21" customHeight="1" x14ac:dyDescent="0.25">
      <c r="A26" s="69">
        <f>'10'!A26</f>
        <v>45017</v>
      </c>
      <c r="C26" s="80">
        <f>'[7]Vlr Méd Emis'!C167</f>
        <v>1702.3569625581188</v>
      </c>
      <c r="D26" s="81">
        <f>'[7]Vlr Méd Emis'!D167</f>
        <v>1734.8436729401706</v>
      </c>
      <c r="E26" s="81">
        <f>'[7]Vlr Méd Emis'!E167</f>
        <v>1714.118410331781</v>
      </c>
      <c r="F26" s="81">
        <f>'[7]Vlr Méd Emis'!F167</f>
        <v>958.63058164379038</v>
      </c>
      <c r="G26" s="81">
        <f>'[7]Vlr Méd Emis'!G167</f>
        <v>1545.5632505814183</v>
      </c>
      <c r="H26" s="81">
        <f>'[7]Vlr Méd Emis'!H167</f>
        <v>3441.3521583101251</v>
      </c>
      <c r="I26" s="81">
        <f>'[7]Vlr Méd Emis'!I167</f>
        <v>1474.1647772384154</v>
      </c>
      <c r="J26" s="81">
        <f>'[7]Vlr Méd Emis'!J167</f>
        <v>2033.2621730323051</v>
      </c>
      <c r="K26" s="81">
        <f>'[7]Vlr Méd Emis'!K167</f>
        <v>1163.6806807730422</v>
      </c>
      <c r="L26" s="81">
        <f>'[7]Vlr Méd Emis'!L167</f>
        <v>334.5196441980267</v>
      </c>
      <c r="M26" s="82">
        <f>'[7]Vlr Méd Emis'!M167</f>
        <v>1931.3493758577074</v>
      </c>
      <c r="O26" s="2"/>
    </row>
    <row r="27" spans="1:15" ht="21" customHeight="1" x14ac:dyDescent="0.25">
      <c r="A27" s="69">
        <f>'10'!A27</f>
        <v>45047</v>
      </c>
      <c r="C27" s="80">
        <f>'[7]Vlr Méd Emis'!C168</f>
        <v>2640.6409048209671</v>
      </c>
      <c r="D27" s="81">
        <f>'[7]Vlr Méd Emis'!D168</f>
        <v>2699.2281990119191</v>
      </c>
      <c r="E27" s="81">
        <f>'[7]Vlr Méd Emis'!E168</f>
        <v>2252.279672985725</v>
      </c>
      <c r="F27" s="81">
        <f>'[7]Vlr Méd Emis'!F168</f>
        <v>1440.9814571929915</v>
      </c>
      <c r="G27" s="81">
        <f>'[7]Vlr Méd Emis'!G168</f>
        <v>2513.8632371172416</v>
      </c>
      <c r="H27" s="81">
        <f>'[7]Vlr Méd Emis'!H168</f>
        <v>5529.2685230882689</v>
      </c>
      <c r="I27" s="81">
        <f>'[7]Vlr Méd Emis'!I168</f>
        <v>2230.3766870365539</v>
      </c>
      <c r="J27" s="81">
        <f>'[7]Vlr Méd Emis'!J168</f>
        <v>2683.6271550648776</v>
      </c>
      <c r="K27" s="81">
        <f>'[7]Vlr Méd Emis'!K168</f>
        <v>1748.6748365684618</v>
      </c>
      <c r="L27" s="81">
        <f>'[7]Vlr Méd Emis'!L168</f>
        <v>337.14678263925498</v>
      </c>
      <c r="M27" s="82">
        <f>'[7]Vlr Méd Emis'!M168</f>
        <v>3126.0563356848193</v>
      </c>
      <c r="O27" s="2"/>
    </row>
    <row r="28" spans="1:15" ht="21" customHeight="1" x14ac:dyDescent="0.25">
      <c r="A28" s="69">
        <f>'10'!A28</f>
        <v>45078</v>
      </c>
      <c r="C28" s="80">
        <f>'[7]Vlr Méd Emis'!C169</f>
        <v>2627.8226488751529</v>
      </c>
      <c r="D28" s="81">
        <f>'[7]Vlr Méd Emis'!D169</f>
        <v>2683.7454766328897</v>
      </c>
      <c r="E28" s="81">
        <f>'[7]Vlr Méd Emis'!E169</f>
        <v>2313.7247494480698</v>
      </c>
      <c r="F28" s="81">
        <f>'[7]Vlr Méd Emis'!F169</f>
        <v>1441.576145873843</v>
      </c>
      <c r="G28" s="81">
        <f>'[7]Vlr Méd Emis'!G169</f>
        <v>2497.0838519097892</v>
      </c>
      <c r="H28" s="81">
        <f>'[7]Vlr Méd Emis'!H169</f>
        <v>5343.0729136254158</v>
      </c>
      <c r="I28" s="81">
        <f>'[7]Vlr Méd Emis'!I169</f>
        <v>2237.4030500397025</v>
      </c>
      <c r="J28" s="81">
        <f>'[7]Vlr Méd Emis'!J169</f>
        <v>2741.5411603390221</v>
      </c>
      <c r="K28" s="81">
        <f>'[7]Vlr Méd Emis'!K169</f>
        <v>1749.4764388085243</v>
      </c>
      <c r="L28" s="81">
        <f>'[7]Vlr Méd Emis'!L169</f>
        <v>337.46023888520239</v>
      </c>
      <c r="M28" s="82">
        <f>'[7]Vlr Méd Emis'!M169</f>
        <v>3125.72045673511</v>
      </c>
      <c r="O28" s="2"/>
    </row>
    <row r="29" spans="1:15" ht="21" customHeight="1" x14ac:dyDescent="0.25">
      <c r="A29" s="69">
        <f>'10'!A29</f>
        <v>45108</v>
      </c>
      <c r="C29" s="80">
        <f>'[7]Vlr Méd Emis'!C170</f>
        <v>1707.6865363420279</v>
      </c>
      <c r="D29" s="81">
        <f>'[7]Vlr Méd Emis'!D170</f>
        <v>1741.458137708792</v>
      </c>
      <c r="E29" s="81">
        <f>'[7]Vlr Méd Emis'!E170</f>
        <v>1679.4480496260533</v>
      </c>
      <c r="F29" s="81">
        <f>'[7]Vlr Méd Emis'!F170</f>
        <v>961.59664054684902</v>
      </c>
      <c r="G29" s="81">
        <f>'[7]Vlr Méd Emis'!G170</f>
        <v>1558.5128098351024</v>
      </c>
      <c r="H29" s="81">
        <f>'[7]Vlr Méd Emis'!H170</f>
        <v>3507.7621993531916</v>
      </c>
      <c r="I29" s="81">
        <f>'[7]Vlr Méd Emis'!I170</f>
        <v>1471.4993177024448</v>
      </c>
      <c r="J29" s="81">
        <f>'[7]Vlr Méd Emis'!J170</f>
        <v>1985.0472653681322</v>
      </c>
      <c r="K29" s="81">
        <f>'[7]Vlr Méd Emis'!K170</f>
        <v>1166.7583183182383</v>
      </c>
      <c r="L29" s="81">
        <f>'[7]Vlr Méd Emis'!L170</f>
        <v>338.01252541919371</v>
      </c>
      <c r="M29" s="82">
        <f>'[7]Vlr Méd Emis'!M170</f>
        <v>1932.3266317176103</v>
      </c>
      <c r="O29" s="2"/>
    </row>
    <row r="30" spans="1:15" ht="21" customHeight="1" x14ac:dyDescent="0.25">
      <c r="A30" s="69">
        <f>'10'!A30</f>
        <v>45139</v>
      </c>
      <c r="C30" s="80">
        <f>'[7]Vlr Méd Emis'!C171</f>
        <v>1708.625296320351</v>
      </c>
      <c r="D30" s="81">
        <f>'[7]Vlr Méd Emis'!D171</f>
        <v>1742.3462216648611</v>
      </c>
      <c r="E30" s="81">
        <f>'[7]Vlr Méd Emis'!E171</f>
        <v>1681.6470492448088</v>
      </c>
      <c r="F30" s="81">
        <f>'[7]Vlr Méd Emis'!F171</f>
        <v>961.78315464907621</v>
      </c>
      <c r="G30" s="81">
        <f>'[7]Vlr Méd Emis'!G171</f>
        <v>1559.6486747411743</v>
      </c>
      <c r="H30" s="81">
        <f>'[7]Vlr Méd Emis'!H171</f>
        <v>3509.3171152012837</v>
      </c>
      <c r="I30" s="81">
        <f>'[7]Vlr Méd Emis'!I171</f>
        <v>1472.8188294804572</v>
      </c>
      <c r="J30" s="81">
        <f>'[7]Vlr Méd Emis'!J171</f>
        <v>1992.9409018878559</v>
      </c>
      <c r="K30" s="81">
        <f>'[7]Vlr Méd Emis'!K171</f>
        <v>1167.287166999939</v>
      </c>
      <c r="L30" s="81">
        <f>'[7]Vlr Méd Emis'!L171</f>
        <v>338.54120857348704</v>
      </c>
      <c r="M30" s="82">
        <f>'[7]Vlr Méd Emis'!M171</f>
        <v>1931.7988800113164</v>
      </c>
      <c r="O30" s="2"/>
    </row>
    <row r="31" spans="1:15" ht="21" customHeight="1" x14ac:dyDescent="0.25">
      <c r="A31" s="69">
        <f>'10'!A31</f>
        <v>45170</v>
      </c>
      <c r="C31" s="80">
        <f>'[7]Vlr Méd Emis'!C172</f>
        <v>1709.6151997469719</v>
      </c>
      <c r="D31" s="81">
        <f>'[7]Vlr Méd Emis'!D172</f>
        <v>1744.3304219535626</v>
      </c>
      <c r="E31" s="81">
        <f>'[7]Vlr Méd Emis'!E172</f>
        <v>1688.4461101991531</v>
      </c>
      <c r="F31" s="81">
        <f>'[7]Vlr Méd Emis'!F172</f>
        <v>962.55189895747765</v>
      </c>
      <c r="G31" s="81">
        <f>'[7]Vlr Méd Emis'!G172</f>
        <v>1556.411721718596</v>
      </c>
      <c r="H31" s="81">
        <f>'[7]Vlr Méd Emis'!H172</f>
        <v>3513.0609216300941</v>
      </c>
      <c r="I31" s="81">
        <f>'[7]Vlr Méd Emis'!I172</f>
        <v>1466.397846650498</v>
      </c>
      <c r="J31" s="81">
        <f>'[7]Vlr Méd Emis'!J172</f>
        <v>2028.6159781618378</v>
      </c>
      <c r="K31" s="81">
        <f>'[7]Vlr Méd Emis'!K172</f>
        <v>1167.8672889604716</v>
      </c>
      <c r="L31" s="81">
        <f>'[7]Vlr Méd Emis'!L172</f>
        <v>340.48500559701489</v>
      </c>
      <c r="M31" s="82">
        <f>'[7]Vlr Méd Emis'!M172</f>
        <v>1932.1412998422295</v>
      </c>
      <c r="O31" s="2"/>
    </row>
    <row r="32" spans="1:15" ht="21" customHeight="1" x14ac:dyDescent="0.25">
      <c r="A32" s="69">
        <f>'10'!A32</f>
        <v>45200</v>
      </c>
      <c r="C32" s="80">
        <f>'[7]Vlr Méd Emis'!C173</f>
        <v>1709.145590293725</v>
      </c>
      <c r="D32" s="81">
        <f>'[7]Vlr Méd Emis'!D173</f>
        <v>1741.5071750258687</v>
      </c>
      <c r="E32" s="81">
        <f>'[7]Vlr Méd Emis'!E173</f>
        <v>1707.7941744626021</v>
      </c>
      <c r="F32" s="81">
        <f>'[7]Vlr Méd Emis'!F173</f>
        <v>962.48880367531058</v>
      </c>
      <c r="G32" s="81">
        <f>'[7]Vlr Méd Emis'!G173</f>
        <v>1551.6716820239453</v>
      </c>
      <c r="H32" s="81">
        <f>'[7]Vlr Méd Emis'!H173</f>
        <v>3511.5085826981881</v>
      </c>
      <c r="I32" s="81">
        <f>'[7]Vlr Méd Emis'!I173</f>
        <v>1479.9068282542155</v>
      </c>
      <c r="J32" s="81">
        <f>'[7]Vlr Méd Emis'!J173</f>
        <v>2039.4969232519832</v>
      </c>
      <c r="K32" s="81">
        <f>'[7]Vlr Méd Emis'!K173</f>
        <v>1167.6546131871992</v>
      </c>
      <c r="L32" s="81">
        <f>'[7]Vlr Méd Emis'!L173</f>
        <v>339.55289734260577</v>
      </c>
      <c r="M32" s="82">
        <f>'[7]Vlr Méd Emis'!M173</f>
        <v>1928.7947399172951</v>
      </c>
      <c r="O32" s="2"/>
    </row>
    <row r="33" spans="1:15" ht="21" customHeight="1" thickBot="1" x14ac:dyDescent="0.3">
      <c r="A33" s="73">
        <f>'10'!A33</f>
        <v>45231</v>
      </c>
      <c r="B33" s="10"/>
      <c r="C33" s="83">
        <f>'[7]Vlr Méd Emis'!C174</f>
        <v>1802.0408695862895</v>
      </c>
      <c r="D33" s="84">
        <f>'[7]Vlr Méd Emis'!D174</f>
        <v>1837.7491930309247</v>
      </c>
      <c r="E33" s="84">
        <f>'[7]Vlr Méd Emis'!E174</f>
        <v>2053.2990633030554</v>
      </c>
      <c r="F33" s="84">
        <f>'[7]Vlr Méd Emis'!F174</f>
        <v>1012.8618886789337</v>
      </c>
      <c r="G33" s="84">
        <f>'[7]Vlr Méd Emis'!G174</f>
        <v>1567.2628453734301</v>
      </c>
      <c r="H33" s="84">
        <f>'[7]Vlr Méd Emis'!H174</f>
        <v>3561.7365333007829</v>
      </c>
      <c r="I33" s="84">
        <f>'[7]Vlr Méd Emis'!I174</f>
        <v>1548.5878029339692</v>
      </c>
      <c r="J33" s="84">
        <f>'[7]Vlr Méd Emis'!J174</f>
        <v>2393.3696250994431</v>
      </c>
      <c r="K33" s="84">
        <f>'[7]Vlr Méd Emis'!K174</f>
        <v>1204.441577126986</v>
      </c>
      <c r="L33" s="84">
        <f>'[7]Vlr Méd Emis'!L174</f>
        <v>337.88838248270099</v>
      </c>
      <c r="M33" s="85">
        <f>'[7]Vlr Méd Emis'!M174</f>
        <v>1944.8288097566196</v>
      </c>
      <c r="O33" s="2"/>
    </row>
    <row r="34" spans="1:15" ht="15" customHeight="1" x14ac:dyDescent="0.25">
      <c r="A34" s="178" t="s">
        <v>159</v>
      </c>
    </row>
    <row r="35" spans="1:15" ht="15" customHeight="1" x14ac:dyDescent="0.25">
      <c r="A35" s="7" t="s">
        <v>129</v>
      </c>
    </row>
  </sheetData>
  <mergeCells count="16">
    <mergeCell ref="C3:I3"/>
    <mergeCell ref="A5:A8"/>
    <mergeCell ref="C5:M5"/>
    <mergeCell ref="C6:C8"/>
    <mergeCell ref="D6:H6"/>
    <mergeCell ref="I6:M6"/>
    <mergeCell ref="D7:D8"/>
    <mergeCell ref="E7:E8"/>
    <mergeCell ref="F7:F8"/>
    <mergeCell ref="G7:G8"/>
    <mergeCell ref="H7:H8"/>
    <mergeCell ref="I7:I8"/>
    <mergeCell ref="J7:J8"/>
    <mergeCell ref="K7:K8"/>
    <mergeCell ref="L7:L8"/>
    <mergeCell ref="M7:M8"/>
  </mergeCells>
  <pageMargins left="0.511811024" right="0.511811024" top="0.78740157499999996" bottom="0.78740157499999996" header="0.31496062000000002" footer="0.31496062000000002"/>
  <pageSetup paperSize="9" scale="6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072A2-7F92-4BB9-8179-1F869F76646F}">
  <dimension ref="A1:O35"/>
  <sheetViews>
    <sheetView showGridLines="0" zoomScaleNormal="100" workbookViewId="0">
      <selection activeCell="A3" sqref="A3"/>
    </sheetView>
  </sheetViews>
  <sheetFormatPr defaultRowHeight="24" customHeight="1" x14ac:dyDescent="0.25"/>
  <cols>
    <col min="1" max="1" width="12.7109375" style="1" customWidth="1"/>
    <col min="2" max="2" width="1.7109375" style="1" customWidth="1"/>
    <col min="3" max="13" width="15.7109375" style="1" customWidth="1"/>
    <col min="14" max="16384" width="9.140625" style="1"/>
  </cols>
  <sheetData>
    <row r="1" spans="1:15" ht="24" customHeight="1" x14ac:dyDescent="0.25">
      <c r="A1" s="18" t="str">
        <f>'01'!$A$1</f>
        <v>Boletim Estatístico de Benefícios por Incapacidade - vol. 01, nº 11</v>
      </c>
      <c r="M1" s="9" t="str">
        <f>'01'!$M$1</f>
        <v>novembro de 2023</v>
      </c>
    </row>
    <row r="2" spans="1:15" ht="9.9499999999999993" customHeight="1" thickBot="1" x14ac:dyDescent="0.3"/>
    <row r="3" spans="1:15" ht="24" customHeight="1" thickBot="1" x14ac:dyDescent="0.3">
      <c r="A3" s="60">
        <v>12</v>
      </c>
      <c r="B3" s="5"/>
      <c r="C3" s="210" t="s">
        <v>128</v>
      </c>
      <c r="D3" s="211"/>
      <c r="E3" s="211"/>
      <c r="F3" s="211"/>
      <c r="G3" s="211"/>
      <c r="H3" s="211"/>
      <c r="I3" s="212"/>
      <c r="J3" s="6"/>
      <c r="K3" s="6"/>
      <c r="L3" s="6"/>
      <c r="M3" s="6"/>
    </row>
    <row r="4" spans="1:15" ht="9.9499999999999993" customHeight="1" thickBot="1" x14ac:dyDescent="0.3">
      <c r="A4" s="6"/>
      <c r="B4" s="6"/>
      <c r="C4" s="6"/>
      <c r="D4" s="6"/>
      <c r="E4" s="6"/>
      <c r="F4" s="6"/>
      <c r="G4" s="6"/>
      <c r="H4" s="6"/>
      <c r="I4" s="6"/>
      <c r="J4" s="6"/>
      <c r="K4" s="6"/>
      <c r="L4" s="6"/>
      <c r="M4" s="6"/>
    </row>
    <row r="5" spans="1:15" ht="24" customHeight="1" x14ac:dyDescent="0.25">
      <c r="A5" s="199" t="s">
        <v>1</v>
      </c>
      <c r="B5" s="5"/>
      <c r="C5" s="196" t="s">
        <v>132</v>
      </c>
      <c r="D5" s="197"/>
      <c r="E5" s="197"/>
      <c r="F5" s="197"/>
      <c r="G5" s="197"/>
      <c r="H5" s="197"/>
      <c r="I5" s="197"/>
      <c r="J5" s="197"/>
      <c r="K5" s="197"/>
      <c r="L5" s="197"/>
      <c r="M5" s="198"/>
    </row>
    <row r="6" spans="1:15" ht="24" customHeight="1" x14ac:dyDescent="0.25">
      <c r="A6" s="200"/>
      <c r="B6" s="5"/>
      <c r="C6" s="202" t="s">
        <v>5</v>
      </c>
      <c r="D6" s="204" t="s">
        <v>3</v>
      </c>
      <c r="E6" s="204"/>
      <c r="F6" s="204"/>
      <c r="G6" s="204"/>
      <c r="H6" s="204"/>
      <c r="I6" s="204" t="s">
        <v>6</v>
      </c>
      <c r="J6" s="204"/>
      <c r="K6" s="204"/>
      <c r="L6" s="204"/>
      <c r="M6" s="205"/>
    </row>
    <row r="7" spans="1:15" ht="24" customHeight="1" x14ac:dyDescent="0.25">
      <c r="A7" s="200"/>
      <c r="B7" s="5"/>
      <c r="C7" s="202"/>
      <c r="D7" s="206" t="s">
        <v>5</v>
      </c>
      <c r="E7" s="206" t="s">
        <v>121</v>
      </c>
      <c r="F7" s="206" t="s">
        <v>7</v>
      </c>
      <c r="G7" s="206" t="s">
        <v>122</v>
      </c>
      <c r="H7" s="206" t="s">
        <v>4</v>
      </c>
      <c r="I7" s="206" t="s">
        <v>5</v>
      </c>
      <c r="J7" s="206" t="s">
        <v>121</v>
      </c>
      <c r="K7" s="206" t="s">
        <v>7</v>
      </c>
      <c r="L7" s="206" t="s">
        <v>8</v>
      </c>
      <c r="M7" s="208" t="s">
        <v>122</v>
      </c>
    </row>
    <row r="8" spans="1:15" ht="24" customHeight="1" thickBot="1" x14ac:dyDescent="0.3">
      <c r="A8" s="201"/>
      <c r="B8" s="5"/>
      <c r="C8" s="203"/>
      <c r="D8" s="207"/>
      <c r="E8" s="207"/>
      <c r="F8" s="207"/>
      <c r="G8" s="207"/>
      <c r="H8" s="207"/>
      <c r="I8" s="207"/>
      <c r="J8" s="207"/>
      <c r="K8" s="207"/>
      <c r="L8" s="207"/>
      <c r="M8" s="209"/>
    </row>
    <row r="9" spans="1:15" ht="9.9499999999999993" customHeight="1" thickBot="1" x14ac:dyDescent="0.3">
      <c r="A9" s="3"/>
      <c r="C9" s="3"/>
      <c r="D9" s="4"/>
      <c r="E9" s="4"/>
      <c r="F9" s="4"/>
      <c r="G9" s="4"/>
      <c r="H9" s="4"/>
      <c r="I9" s="4"/>
      <c r="J9" s="4"/>
      <c r="K9" s="4"/>
      <c r="L9" s="4"/>
      <c r="M9" s="4"/>
    </row>
    <row r="10" spans="1:15" ht="21" customHeight="1" x14ac:dyDescent="0.25">
      <c r="A10" s="65">
        <f>'11'!A10</f>
        <v>44531</v>
      </c>
      <c r="C10" s="122">
        <f>'11'!C10*'10'!C10/1000000</f>
        <v>7789.6678122400008</v>
      </c>
      <c r="D10" s="123">
        <f>'11'!D10*'10'!D10/1000000</f>
        <v>6965.1732958999992</v>
      </c>
      <c r="E10" s="123">
        <f>'11'!E10*'10'!E10/1000000</f>
        <v>1293.5119165399999</v>
      </c>
      <c r="F10" s="123">
        <f>'11'!F10*'10'!F10/1000000</f>
        <v>108.20427981</v>
      </c>
      <c r="G10" s="123">
        <f>'11'!G10*'10'!G10/1000000</f>
        <v>4273.4929866399998</v>
      </c>
      <c r="H10" s="123">
        <f>'11'!H10*'10'!H10/1000000</f>
        <v>1289.96411291</v>
      </c>
      <c r="I10" s="123">
        <f>'11'!I10*'10'!I10/1000000</f>
        <v>824.4945163399999</v>
      </c>
      <c r="J10" s="123">
        <f>'11'!J10*'10'!J10/1000000</f>
        <v>131.21898625</v>
      </c>
      <c r="K10" s="123">
        <f>'11'!K10*'10'!K10/1000000</f>
        <v>346.84771857999999</v>
      </c>
      <c r="L10" s="123">
        <f>'11'!L10*'10'!L10/1000000</f>
        <v>7.4235247199999987</v>
      </c>
      <c r="M10" s="124">
        <f>'11'!M10*'10'!M10/1000000</f>
        <v>339.00428679000004</v>
      </c>
      <c r="O10" s="2"/>
    </row>
    <row r="11" spans="1:15" ht="21" customHeight="1" x14ac:dyDescent="0.25">
      <c r="A11" s="69">
        <f>'11'!A11</f>
        <v>44562</v>
      </c>
      <c r="C11" s="125">
        <f>'11'!C11*'10'!C11/1000000</f>
        <v>8603.0127416299983</v>
      </c>
      <c r="D11" s="179">
        <f>'11'!D11*'10'!D11/1000000</f>
        <v>7691.5147856599997</v>
      </c>
      <c r="E11" s="179">
        <f>'11'!E11*'10'!E11/1000000</f>
        <v>1394.9178149700001</v>
      </c>
      <c r="F11" s="179">
        <f>'11'!F11*'10'!F11/1000000</f>
        <v>120.13682021</v>
      </c>
      <c r="G11" s="179">
        <f>'11'!G11*'10'!G11/1000000</f>
        <v>4758.0411947499997</v>
      </c>
      <c r="H11" s="179">
        <f>'11'!H11*'10'!H11/1000000</f>
        <v>1418.4189557300001</v>
      </c>
      <c r="I11" s="179">
        <f>'11'!I11*'10'!I11/1000000</f>
        <v>911.49795597000002</v>
      </c>
      <c r="J11" s="179">
        <f>'11'!J11*'10'!J11/1000000</f>
        <v>140.49493297999999</v>
      </c>
      <c r="K11" s="179">
        <f>'11'!K11*'10'!K11/1000000</f>
        <v>383.32552279000004</v>
      </c>
      <c r="L11" s="179">
        <f>'11'!L11*'10'!L11/1000000</f>
        <v>8.1333812900000009</v>
      </c>
      <c r="M11" s="126">
        <f>'11'!M11*'10'!M11/1000000</f>
        <v>379.54411891000001</v>
      </c>
      <c r="O11" s="2"/>
    </row>
    <row r="12" spans="1:15" ht="21" customHeight="1" x14ac:dyDescent="0.25">
      <c r="A12" s="69">
        <f>'11'!A12</f>
        <v>44593</v>
      </c>
      <c r="C12" s="125">
        <f>'11'!C12*'10'!C12/1000000</f>
        <v>8583.2641706600007</v>
      </c>
      <c r="D12" s="179">
        <f>'11'!D12*'10'!D12/1000000</f>
        <v>7671.9118460299997</v>
      </c>
      <c r="E12" s="179">
        <f>'11'!E12*'10'!E12/1000000</f>
        <v>1354.30037653</v>
      </c>
      <c r="F12" s="179">
        <f>'11'!F12*'10'!F12/1000000</f>
        <v>121.03196994</v>
      </c>
      <c r="G12" s="179">
        <f>'11'!G12*'10'!G12/1000000</f>
        <v>4779.6553556899999</v>
      </c>
      <c r="H12" s="179">
        <f>'11'!H12*'10'!H12/1000000</f>
        <v>1416.9241438699999</v>
      </c>
      <c r="I12" s="179">
        <f>'11'!I12*'10'!I12/1000000</f>
        <v>911.35232462999988</v>
      </c>
      <c r="J12" s="179">
        <f>'11'!J12*'10'!J12/1000000</f>
        <v>138.55382883000001</v>
      </c>
      <c r="K12" s="179">
        <f>'11'!K12*'10'!K12/1000000</f>
        <v>384.28327521</v>
      </c>
      <c r="L12" s="179">
        <f>'11'!L12*'10'!L12/1000000</f>
        <v>8.0798207600000005</v>
      </c>
      <c r="M12" s="126">
        <f>'11'!M12*'10'!M12/1000000</f>
        <v>380.43539982999999</v>
      </c>
      <c r="O12" s="2"/>
    </row>
    <row r="13" spans="1:15" ht="21" customHeight="1" x14ac:dyDescent="0.25">
      <c r="A13" s="69">
        <f>'11'!A13</f>
        <v>44621</v>
      </c>
      <c r="C13" s="125">
        <f>'11'!C13*'10'!C13/1000000</f>
        <v>8601.2845309200002</v>
      </c>
      <c r="D13" s="179">
        <f>'11'!D13*'10'!D13/1000000</f>
        <v>7687.6190406200012</v>
      </c>
      <c r="E13" s="179">
        <f>'11'!E13*'10'!E13/1000000</f>
        <v>1375.9078747599999</v>
      </c>
      <c r="F13" s="179">
        <f>'11'!F13*'10'!F13/1000000</f>
        <v>122.16500529999999</v>
      </c>
      <c r="G13" s="179">
        <f>'11'!G13*'10'!G13/1000000</f>
        <v>4772.6534023900003</v>
      </c>
      <c r="H13" s="179">
        <f>'11'!H13*'10'!H13/1000000</f>
        <v>1416.89275817</v>
      </c>
      <c r="I13" s="179">
        <f>'11'!I13*'10'!I13/1000000</f>
        <v>913.66549029999999</v>
      </c>
      <c r="J13" s="179">
        <f>'11'!J13*'10'!J13/1000000</f>
        <v>140.16594118999998</v>
      </c>
      <c r="K13" s="179">
        <f>'11'!K13*'10'!K13/1000000</f>
        <v>385.62053398</v>
      </c>
      <c r="L13" s="179">
        <f>'11'!L13*'10'!L13/1000000</f>
        <v>8.0561093499999998</v>
      </c>
      <c r="M13" s="126">
        <f>'11'!M13*'10'!M13/1000000</f>
        <v>379.82290577999999</v>
      </c>
      <c r="O13" s="2"/>
    </row>
    <row r="14" spans="1:15" ht="21" customHeight="1" x14ac:dyDescent="0.25">
      <c r="A14" s="69">
        <f>'11'!A14</f>
        <v>44652</v>
      </c>
      <c r="C14" s="125">
        <f>'11'!C14*'10'!C14/1000000</f>
        <v>13218.429907799999</v>
      </c>
      <c r="D14" s="179">
        <f>'11'!D14*'10'!D14/1000000</f>
        <v>11837.347437819999</v>
      </c>
      <c r="E14" s="179">
        <f>'11'!E14*'10'!E14/1000000</f>
        <v>1810.0300173199998</v>
      </c>
      <c r="F14" s="179">
        <f>'11'!F14*'10'!F14/1000000</f>
        <v>184.87875349999999</v>
      </c>
      <c r="G14" s="179">
        <f>'11'!G14*'10'!G14/1000000</f>
        <v>7606.6993747299985</v>
      </c>
      <c r="H14" s="179">
        <f>'11'!H14*'10'!H14/1000000</f>
        <v>2235.7392922700001</v>
      </c>
      <c r="I14" s="179">
        <f>'11'!I14*'10'!I14/1000000</f>
        <v>1381.08246998</v>
      </c>
      <c r="J14" s="179">
        <f>'11'!J14*'10'!J14/1000000</f>
        <v>186.58572113</v>
      </c>
      <c r="K14" s="179">
        <f>'11'!K14*'10'!K14/1000000</f>
        <v>581.24282619000007</v>
      </c>
      <c r="L14" s="179">
        <f>'11'!L14*'10'!L14/1000000</f>
        <v>7.9916995599999998</v>
      </c>
      <c r="M14" s="126">
        <f>'11'!M14*'10'!M14/1000000</f>
        <v>605.26222310000003</v>
      </c>
      <c r="O14" s="2"/>
    </row>
    <row r="15" spans="1:15" ht="21" customHeight="1" x14ac:dyDescent="0.25">
      <c r="A15" s="69">
        <f>'11'!A15</f>
        <v>44682</v>
      </c>
      <c r="C15" s="125">
        <f>'11'!C15*'10'!C15/1000000</f>
        <v>13049.511354570001</v>
      </c>
      <c r="D15" s="179">
        <f>'11'!D15*'10'!D15/1000000</f>
        <v>11669.34689621</v>
      </c>
      <c r="E15" s="179">
        <f>'11'!E15*'10'!E15/1000000</f>
        <v>1850.59596887</v>
      </c>
      <c r="F15" s="179">
        <f>'11'!F15*'10'!F15/1000000</f>
        <v>185.89159788000001</v>
      </c>
      <c r="G15" s="179">
        <f>'11'!G15*'10'!G15/1000000</f>
        <v>7489.7915447400001</v>
      </c>
      <c r="H15" s="179">
        <f>'11'!H15*'10'!H15/1000000</f>
        <v>2143.06778472</v>
      </c>
      <c r="I15" s="179">
        <f>'11'!I15*'10'!I15/1000000</f>
        <v>1380.16445836</v>
      </c>
      <c r="J15" s="179">
        <f>'11'!J15*'10'!J15/1000000</f>
        <v>189.70987111000002</v>
      </c>
      <c r="K15" s="179">
        <f>'11'!K15*'10'!K15/1000000</f>
        <v>580.40654682000002</v>
      </c>
      <c r="L15" s="179">
        <f>'11'!L15*'10'!L15/1000000</f>
        <v>7.6914545600000004</v>
      </c>
      <c r="M15" s="126">
        <f>'11'!M15*'10'!M15/1000000</f>
        <v>602.35658587</v>
      </c>
      <c r="O15" s="2"/>
    </row>
    <row r="16" spans="1:15" ht="21" customHeight="1" x14ac:dyDescent="0.25">
      <c r="A16" s="69">
        <f>'11'!A16</f>
        <v>44713</v>
      </c>
      <c r="C16" s="125">
        <f>'11'!C16*'10'!C16/1000000</f>
        <v>8560.8704897000007</v>
      </c>
      <c r="D16" s="179">
        <f>'11'!D16*'10'!D16/1000000</f>
        <v>7645.5026522200005</v>
      </c>
      <c r="E16" s="179">
        <f>'11'!E16*'10'!E16/1000000</f>
        <v>1385.1806665199999</v>
      </c>
      <c r="F16" s="179">
        <f>'11'!F16*'10'!F16/1000000</f>
        <v>125.23180912000001</v>
      </c>
      <c r="G16" s="179">
        <f>'11'!G16*'10'!G16/1000000</f>
        <v>4719.7611840399995</v>
      </c>
      <c r="H16" s="179">
        <f>'11'!H16*'10'!H16/1000000</f>
        <v>1415.3289925399999</v>
      </c>
      <c r="I16" s="179">
        <f>'11'!I16*'10'!I16/1000000</f>
        <v>915.36783748000005</v>
      </c>
      <c r="J16" s="179">
        <f>'11'!J16*'10'!J16/1000000</f>
        <v>141.26845900000001</v>
      </c>
      <c r="K16" s="179">
        <f>'11'!K16*'10'!K16/1000000</f>
        <v>390.79734833999999</v>
      </c>
      <c r="L16" s="179">
        <f>'11'!L16*'10'!L16/1000000</f>
        <v>7.8643281300000005</v>
      </c>
      <c r="M16" s="126">
        <f>'11'!M16*'10'!M16/1000000</f>
        <v>375.43770201000001</v>
      </c>
      <c r="O16" s="2"/>
    </row>
    <row r="17" spans="1:15" ht="21" customHeight="1" x14ac:dyDescent="0.25">
      <c r="A17" s="69">
        <f>'11'!A17</f>
        <v>44743</v>
      </c>
      <c r="C17" s="125">
        <f>'11'!C17*'10'!C17/1000000</f>
        <v>8610.1488192300003</v>
      </c>
      <c r="D17" s="179">
        <f>'11'!D17*'10'!D17/1000000</f>
        <v>7688.1054459699999</v>
      </c>
      <c r="E17" s="179">
        <f>'11'!E17*'10'!E17/1000000</f>
        <v>1439.45162353</v>
      </c>
      <c r="F17" s="179">
        <f>'11'!F17*'10'!F17/1000000</f>
        <v>125.99699778</v>
      </c>
      <c r="G17" s="179">
        <f>'11'!G17*'10'!G17/1000000</f>
        <v>4707.3539062899999</v>
      </c>
      <c r="H17" s="179">
        <f>'11'!H17*'10'!H17/1000000</f>
        <v>1415.3029183699998</v>
      </c>
      <c r="I17" s="179">
        <f>'11'!I17*'10'!I17/1000000</f>
        <v>922.04337325999995</v>
      </c>
      <c r="J17" s="179">
        <f>'11'!J17*'10'!J17/1000000</f>
        <v>147.12370644000001</v>
      </c>
      <c r="K17" s="179">
        <f>'11'!K17*'10'!K17/1000000</f>
        <v>391.78937093999997</v>
      </c>
      <c r="L17" s="179">
        <f>'11'!L17*'10'!L17/1000000</f>
        <v>7.7593794799999998</v>
      </c>
      <c r="M17" s="126">
        <f>'11'!M17*'10'!M17/1000000</f>
        <v>375.3709164</v>
      </c>
      <c r="O17" s="2"/>
    </row>
    <row r="18" spans="1:15" ht="21" customHeight="1" x14ac:dyDescent="0.25">
      <c r="A18" s="69">
        <f>'11'!A18</f>
        <v>44774</v>
      </c>
      <c r="C18" s="125">
        <f>'11'!C18*'10'!C18/1000000</f>
        <v>8680.8421111600001</v>
      </c>
      <c r="D18" s="179">
        <f>'11'!D18*'10'!D18/1000000</f>
        <v>7750.2260525000002</v>
      </c>
      <c r="E18" s="179">
        <f>'11'!E18*'10'!E18/1000000</f>
        <v>1506.0649650599998</v>
      </c>
      <c r="F18" s="179">
        <f>'11'!F18*'10'!F18/1000000</f>
        <v>127.25295923</v>
      </c>
      <c r="G18" s="179">
        <f>'11'!G18*'10'!G18/1000000</f>
        <v>4699.6183161000008</v>
      </c>
      <c r="H18" s="179">
        <f>'11'!H18*'10'!H18/1000000</f>
        <v>1417.28981211</v>
      </c>
      <c r="I18" s="179">
        <f>'11'!I18*'10'!I18/1000000</f>
        <v>930.61605865999979</v>
      </c>
      <c r="J18" s="179">
        <f>'11'!J18*'10'!J18/1000000</f>
        <v>154.33290780000002</v>
      </c>
      <c r="K18" s="179">
        <f>'11'!K18*'10'!K18/1000000</f>
        <v>393.62740525999999</v>
      </c>
      <c r="L18" s="179">
        <f>'11'!L18*'10'!L18/1000000</f>
        <v>7.6773798899999983</v>
      </c>
      <c r="M18" s="126">
        <f>'11'!M18*'10'!M18/1000000</f>
        <v>374.97836570999999</v>
      </c>
      <c r="O18" s="2"/>
    </row>
    <row r="19" spans="1:15" ht="21" customHeight="1" x14ac:dyDescent="0.25">
      <c r="A19" s="69">
        <f>'11'!A19</f>
        <v>44805</v>
      </c>
      <c r="C19" s="125">
        <f>'11'!C19*'10'!C19/1000000</f>
        <v>8732.4305568600012</v>
      </c>
      <c r="D19" s="179">
        <f>'11'!D19*'10'!D19/1000000</f>
        <v>7796.62775917</v>
      </c>
      <c r="E19" s="179">
        <f>'11'!E19*'10'!E19/1000000</f>
        <v>1558.0551099500001</v>
      </c>
      <c r="F19" s="179">
        <f>'11'!F19*'10'!F19/1000000</f>
        <v>128.46755448000002</v>
      </c>
      <c r="G19" s="179">
        <f>'11'!G19*'10'!G19/1000000</f>
        <v>4691.2043025000003</v>
      </c>
      <c r="H19" s="179">
        <f>'11'!H19*'10'!H19/1000000</f>
        <v>1418.9007922400001</v>
      </c>
      <c r="I19" s="179">
        <f>'11'!I19*'10'!I19/1000000</f>
        <v>935.80279769000003</v>
      </c>
      <c r="J19" s="179">
        <f>'11'!J19*'10'!J19/1000000</f>
        <v>158.71239666</v>
      </c>
      <c r="K19" s="179">
        <f>'11'!K19*'10'!K19/1000000</f>
        <v>394.88704955000003</v>
      </c>
      <c r="L19" s="179">
        <f>'11'!L19*'10'!L19/1000000</f>
        <v>7.5750414199999998</v>
      </c>
      <c r="M19" s="126">
        <f>'11'!M19*'10'!M19/1000000</f>
        <v>374.62831005999999</v>
      </c>
      <c r="O19" s="2"/>
    </row>
    <row r="20" spans="1:15" ht="21" customHeight="1" x14ac:dyDescent="0.25">
      <c r="A20" s="69">
        <f>'11'!A20</f>
        <v>44835</v>
      </c>
      <c r="C20" s="125">
        <f>'11'!C20*'10'!C20/1000000</f>
        <v>8825.1262101699995</v>
      </c>
      <c r="D20" s="179">
        <f>'11'!D20*'10'!D20/1000000</f>
        <v>7880.7758768800004</v>
      </c>
      <c r="E20" s="179">
        <f>'11'!E20*'10'!E20/1000000</f>
        <v>1643.2793478900001</v>
      </c>
      <c r="F20" s="179">
        <f>'11'!F20*'10'!F20/1000000</f>
        <v>129.87439072000001</v>
      </c>
      <c r="G20" s="179">
        <f>'11'!G20*'10'!G20/1000000</f>
        <v>4687.1891609799995</v>
      </c>
      <c r="H20" s="179">
        <f>'11'!H20*'10'!H20/1000000</f>
        <v>1420.4329772900001</v>
      </c>
      <c r="I20" s="179">
        <f>'11'!I20*'10'!I20/1000000</f>
        <v>944.35033328999998</v>
      </c>
      <c r="J20" s="179">
        <f>'11'!J20*'10'!J20/1000000</f>
        <v>165.54929380999999</v>
      </c>
      <c r="K20" s="179">
        <f>'11'!K20*'10'!K20/1000000</f>
        <v>397.30571807000007</v>
      </c>
      <c r="L20" s="179">
        <f>'11'!L20*'10'!L20/1000000</f>
        <v>7.4845498099999999</v>
      </c>
      <c r="M20" s="126">
        <f>'11'!M20*'10'!M20/1000000</f>
        <v>374.0107716</v>
      </c>
      <c r="O20" s="2"/>
    </row>
    <row r="21" spans="1:15" ht="21" customHeight="1" x14ac:dyDescent="0.25">
      <c r="A21" s="69">
        <f>'11'!A21</f>
        <v>44866</v>
      </c>
      <c r="C21" s="125">
        <f>'11'!C21*'10'!C21/1000000</f>
        <v>9334.0485290200013</v>
      </c>
      <c r="D21" s="179">
        <f>'11'!D21*'10'!D21/1000000</f>
        <v>8342.8845619399999</v>
      </c>
      <c r="E21" s="179">
        <f>'11'!E21*'10'!E21/1000000</f>
        <v>2030.83990141</v>
      </c>
      <c r="F21" s="179">
        <f>'11'!F21*'10'!F21/1000000</f>
        <v>137.28492015</v>
      </c>
      <c r="G21" s="179">
        <f>'11'!G21*'10'!G21/1000000</f>
        <v>4727.0150443100001</v>
      </c>
      <c r="H21" s="179">
        <f>'11'!H21*'10'!H21/1000000</f>
        <v>1447.7446960699999</v>
      </c>
      <c r="I21" s="179">
        <f>'11'!I21*'10'!I21/1000000</f>
        <v>991.16396707999979</v>
      </c>
      <c r="J21" s="179">
        <f>'11'!J21*'10'!J21/1000000</f>
        <v>195.45424537000002</v>
      </c>
      <c r="K21" s="179">
        <f>'11'!K21*'10'!K21/1000000</f>
        <v>412.39718288000006</v>
      </c>
      <c r="L21" s="179">
        <f>'11'!L21*'10'!L21/1000000</f>
        <v>7.3247796699999999</v>
      </c>
      <c r="M21" s="126">
        <f>'11'!M21*'10'!M21/1000000</f>
        <v>375.98775916000005</v>
      </c>
      <c r="O21" s="2"/>
    </row>
    <row r="22" spans="1:15" ht="21" customHeight="1" x14ac:dyDescent="0.25">
      <c r="A22" s="69">
        <f>'11'!A22</f>
        <v>44896</v>
      </c>
      <c r="C22" s="125">
        <f>'11'!C22*'10'!C22/1000000</f>
        <v>8729.6843625000001</v>
      </c>
      <c r="D22" s="179">
        <f>'11'!D22*'10'!D22/1000000</f>
        <v>7792.099662900001</v>
      </c>
      <c r="E22" s="179">
        <f>'11'!E22*'10'!E22/1000000</f>
        <v>1591.1712989499999</v>
      </c>
      <c r="F22" s="179">
        <f>'11'!F22*'10'!F22/1000000</f>
        <v>131.54322372999999</v>
      </c>
      <c r="G22" s="179">
        <f>'11'!G22*'10'!G22/1000000</f>
        <v>4648.4921945400001</v>
      </c>
      <c r="H22" s="179">
        <f>'11'!H22*'10'!H22/1000000</f>
        <v>1420.8929456800001</v>
      </c>
      <c r="I22" s="179">
        <f>'11'!I22*'10'!I22/1000000</f>
        <v>937.58469960000014</v>
      </c>
      <c r="J22" s="179">
        <f>'11'!J22*'10'!J22/1000000</f>
        <v>159.47973026</v>
      </c>
      <c r="K22" s="179">
        <f>'11'!K22*'10'!K22/1000000</f>
        <v>399.54242791000001</v>
      </c>
      <c r="L22" s="179">
        <f>'11'!L22*'10'!L22/1000000</f>
        <v>7.3286290899999997</v>
      </c>
      <c r="M22" s="126">
        <f>'11'!M22*'10'!M22/1000000</f>
        <v>371.23391233999996</v>
      </c>
      <c r="O22" s="2"/>
    </row>
    <row r="23" spans="1:15" ht="21" customHeight="1" x14ac:dyDescent="0.25">
      <c r="A23" s="69">
        <f>'11'!A23</f>
        <v>44927</v>
      </c>
      <c r="C23" s="125">
        <f>'11'!C23*'10'!C23/1000000</f>
        <v>9280.7473447899993</v>
      </c>
      <c r="D23" s="179">
        <f>'11'!D23*'10'!D23/1000000</f>
        <v>8283.3658126600003</v>
      </c>
      <c r="E23" s="179">
        <f>'11'!E23*'10'!E23/1000000</f>
        <v>1649.3769223900001</v>
      </c>
      <c r="F23" s="179">
        <f>'11'!F23*'10'!F23/1000000</f>
        <v>141.00661797000001</v>
      </c>
      <c r="G23" s="179">
        <f>'11'!G23*'10'!G23/1000000</f>
        <v>4990.3098768899999</v>
      </c>
      <c r="H23" s="179">
        <f>'11'!H23*'10'!H23/1000000</f>
        <v>1502.67239541</v>
      </c>
      <c r="I23" s="179">
        <f>'11'!I23*'10'!I23/1000000</f>
        <v>997.38153212999998</v>
      </c>
      <c r="J23" s="179">
        <f>'11'!J23*'10'!J23/1000000</f>
        <v>165.53852959</v>
      </c>
      <c r="K23" s="179">
        <f>'11'!K23*'10'!K23/1000000</f>
        <v>425.78946542</v>
      </c>
      <c r="L23" s="179">
        <f>'11'!L23*'10'!L23/1000000</f>
        <v>7.7830215300000001</v>
      </c>
      <c r="M23" s="126">
        <f>'11'!M23*'10'!M23/1000000</f>
        <v>398.27051558999995</v>
      </c>
      <c r="O23" s="2"/>
    </row>
    <row r="24" spans="1:15" ht="21" customHeight="1" x14ac:dyDescent="0.25">
      <c r="A24" s="69">
        <f>'11'!A24</f>
        <v>44958</v>
      </c>
      <c r="C24" s="125">
        <f>'11'!C24*'10'!C24/1000000</f>
        <v>9229.8168676300011</v>
      </c>
      <c r="D24" s="179">
        <f>'11'!D24*'10'!D24/1000000</f>
        <v>8235.3145289800013</v>
      </c>
      <c r="E24" s="179">
        <f>'11'!E24*'10'!E24/1000000</f>
        <v>1626.7179025400001</v>
      </c>
      <c r="F24" s="179">
        <f>'11'!F24*'10'!F24/1000000</f>
        <v>142.01699586000001</v>
      </c>
      <c r="G24" s="179">
        <f>'11'!G24*'10'!G24/1000000</f>
        <v>4965.9798040600008</v>
      </c>
      <c r="H24" s="179">
        <f>'11'!H24*'10'!H24/1000000</f>
        <v>1500.5998265200001</v>
      </c>
      <c r="I24" s="179">
        <f>'11'!I24*'10'!I24/1000000</f>
        <v>994.50233865000007</v>
      </c>
      <c r="J24" s="179">
        <f>'11'!J24*'10'!J24/1000000</f>
        <v>163.41271641</v>
      </c>
      <c r="K24" s="179">
        <f>'11'!K24*'10'!K24/1000000</f>
        <v>427.07612455999998</v>
      </c>
      <c r="L24" s="179">
        <f>'11'!L24*'10'!L24/1000000</f>
        <v>7.7435799800000007</v>
      </c>
      <c r="M24" s="126">
        <f>'11'!M24*'10'!M24/1000000</f>
        <v>396.26991770000001</v>
      </c>
      <c r="O24" s="2"/>
    </row>
    <row r="25" spans="1:15" ht="21" customHeight="1" x14ac:dyDescent="0.25">
      <c r="A25" s="69">
        <f>'11'!A25</f>
        <v>44986</v>
      </c>
      <c r="C25" s="125">
        <f>'11'!C25*'10'!C25/1000000</f>
        <v>9254.5160045299981</v>
      </c>
      <c r="D25" s="179">
        <f>'11'!D25*'10'!D25/1000000</f>
        <v>8256.7978229599976</v>
      </c>
      <c r="E25" s="179">
        <f>'11'!E25*'10'!E25/1000000</f>
        <v>1656.1852466800001</v>
      </c>
      <c r="F25" s="179">
        <f>'11'!F25*'10'!F25/1000000</f>
        <v>143.09535336000002</v>
      </c>
      <c r="G25" s="179">
        <f>'11'!G25*'10'!G25/1000000</f>
        <v>4956.5324241899998</v>
      </c>
      <c r="H25" s="179">
        <f>'11'!H25*'10'!H25/1000000</f>
        <v>1500.98479873</v>
      </c>
      <c r="I25" s="179">
        <f>'11'!I25*'10'!I25/1000000</f>
        <v>997.71818157000018</v>
      </c>
      <c r="J25" s="179">
        <f>'11'!J25*'10'!J25/1000000</f>
        <v>165.98249605000001</v>
      </c>
      <c r="K25" s="179">
        <f>'11'!K25*'10'!K25/1000000</f>
        <v>428.40015135000004</v>
      </c>
      <c r="L25" s="179">
        <f>'11'!L25*'10'!L25/1000000</f>
        <v>7.6965335799999988</v>
      </c>
      <c r="M25" s="126">
        <f>'11'!M25*'10'!M25/1000000</f>
        <v>395.63900058999997</v>
      </c>
      <c r="O25" s="2"/>
    </row>
    <row r="26" spans="1:15" ht="21" customHeight="1" x14ac:dyDescent="0.25">
      <c r="A26" s="69">
        <f>'11'!A26</f>
        <v>45017</v>
      </c>
      <c r="C26" s="125">
        <f>'11'!C26*'10'!C26/1000000</f>
        <v>9328.4837561500008</v>
      </c>
      <c r="D26" s="179">
        <f>'11'!D26*'10'!D26/1000000</f>
        <v>8321.7692589500002</v>
      </c>
      <c r="E26" s="179">
        <f>'11'!E26*'10'!E26/1000000</f>
        <v>1717.9374661500001</v>
      </c>
      <c r="F26" s="179">
        <f>'11'!F26*'10'!F26/1000000</f>
        <v>144.92097818000002</v>
      </c>
      <c r="G26" s="179">
        <f>'11'!G26*'10'!G26/1000000</f>
        <v>4956.3338698500002</v>
      </c>
      <c r="H26" s="179">
        <f>'11'!H26*'10'!H26/1000000</f>
        <v>1502.57694477</v>
      </c>
      <c r="I26" s="179">
        <f>'11'!I26*'10'!I26/1000000</f>
        <v>1006.7144972000001</v>
      </c>
      <c r="J26" s="179">
        <f>'11'!J26*'10'!J26/1000000</f>
        <v>172.64225784999999</v>
      </c>
      <c r="K26" s="179">
        <f>'11'!K26*'10'!K26/1000000</f>
        <v>430.94470282999998</v>
      </c>
      <c r="L26" s="179">
        <f>'11'!L26*'10'!L26/1000000</f>
        <v>7.6625069699999999</v>
      </c>
      <c r="M26" s="126">
        <f>'11'!M26*'10'!M26/1000000</f>
        <v>395.46502955</v>
      </c>
      <c r="O26" s="2"/>
    </row>
    <row r="27" spans="1:15" ht="21" customHeight="1" x14ac:dyDescent="0.25">
      <c r="A27" s="69">
        <f>'11'!A27</f>
        <v>45047</v>
      </c>
      <c r="C27" s="125">
        <f>'11'!C27*'10'!C27/1000000</f>
        <v>14485.774374139997</v>
      </c>
      <c r="D27" s="179">
        <f>'11'!D27*'10'!D27/1000000</f>
        <v>12956.875689319999</v>
      </c>
      <c r="E27" s="179">
        <f>'11'!E27*'10'!E27/1000000</f>
        <v>2263.54557591</v>
      </c>
      <c r="F27" s="179">
        <f>'11'!F27*'10'!F27/1000000</f>
        <v>220.08397991999996</v>
      </c>
      <c r="G27" s="179">
        <f>'11'!G27*'10'!G27/1000000</f>
        <v>8059.1287914300001</v>
      </c>
      <c r="H27" s="179">
        <f>'11'!H27*'10'!H27/1000000</f>
        <v>2414.1173420599998</v>
      </c>
      <c r="I27" s="179">
        <f>'11'!I27*'10'!I27/1000000</f>
        <v>1528.8986848200004</v>
      </c>
      <c r="J27" s="179">
        <f>'11'!J27*'10'!J27/1000000</f>
        <v>230.19348647999999</v>
      </c>
      <c r="K27" s="179">
        <f>'11'!K27*'10'!K27/1000000</f>
        <v>650.70463946000007</v>
      </c>
      <c r="L27" s="179">
        <f>'11'!L27*'10'!L27/1000000</f>
        <v>7.6748093600000002</v>
      </c>
      <c r="M27" s="126">
        <f>'11'!M27*'10'!M27/1000000</f>
        <v>640.32574951999993</v>
      </c>
      <c r="O27" s="2"/>
    </row>
    <row r="28" spans="1:15" ht="21" customHeight="1" x14ac:dyDescent="0.25">
      <c r="A28" s="69">
        <f>'11'!A28</f>
        <v>45078</v>
      </c>
      <c r="C28" s="125">
        <f>'11'!C28*'10'!C28/1000000</f>
        <v>14421.81129139</v>
      </c>
      <c r="D28" s="179">
        <f>'11'!D28*'10'!D28/1000000</f>
        <v>12883.341630539999</v>
      </c>
      <c r="E28" s="179">
        <f>'11'!E28*'10'!E28/1000000</f>
        <v>2323.4493345700002</v>
      </c>
      <c r="F28" s="179">
        <f>'11'!F28*'10'!F28/1000000</f>
        <v>222.41213408999997</v>
      </c>
      <c r="G28" s="179">
        <f>'11'!G28*'10'!G28/1000000</f>
        <v>8003.7755192499999</v>
      </c>
      <c r="H28" s="179">
        <f>'11'!H28*'10'!H28/1000000</f>
        <v>2333.7046426300003</v>
      </c>
      <c r="I28" s="179">
        <f>'11'!I28*'10'!I28/1000000</f>
        <v>1538.4696608499999</v>
      </c>
      <c r="J28" s="179">
        <f>'11'!J28*'10'!J28/1000000</f>
        <v>236.12894014</v>
      </c>
      <c r="K28" s="179">
        <f>'11'!K28*'10'!K28/1000000</f>
        <v>654.28669335000006</v>
      </c>
      <c r="L28" s="179">
        <f>'11'!L28*'10'!L28/1000000</f>
        <v>7.6282887000000006</v>
      </c>
      <c r="M28" s="126">
        <f>'11'!M28*'10'!M28/1000000</f>
        <v>640.42573865999998</v>
      </c>
      <c r="O28" s="2"/>
    </row>
    <row r="29" spans="1:15" ht="21" customHeight="1" x14ac:dyDescent="0.25">
      <c r="A29" s="69">
        <f>'11'!A29</f>
        <v>45108</v>
      </c>
      <c r="C29" s="125">
        <f>'11'!C29*'10'!C29/1000000</f>
        <v>9429.4608242100003</v>
      </c>
      <c r="D29" s="179">
        <f>'11'!D29*'10'!D29/1000000</f>
        <v>8412.9947120200013</v>
      </c>
      <c r="E29" s="179">
        <f>'11'!E29*'10'!E29/1000000</f>
        <v>1730.88618449</v>
      </c>
      <c r="F29" s="179">
        <f>'11'!F29*'10'!F29/1000000</f>
        <v>149.9590729</v>
      </c>
      <c r="G29" s="179">
        <f>'11'!G29*'10'!G29/1000000</f>
        <v>4998.4716347799995</v>
      </c>
      <c r="H29" s="179">
        <f>'11'!H29*'10'!H29/1000000</f>
        <v>1533.6778198499999</v>
      </c>
      <c r="I29" s="179">
        <f>'11'!I29*'10'!I29/1000000</f>
        <v>1016.4661121900002</v>
      </c>
      <c r="J29" s="179">
        <f>'11'!J29*'10'!J29/1000000</f>
        <v>175.0851389</v>
      </c>
      <c r="K29" s="179">
        <f>'11'!K29*'10'!K29/1000000</f>
        <v>437.74205234999994</v>
      </c>
      <c r="L29" s="179">
        <f>'11'!L29*'10'!L29/1000000</f>
        <v>7.5795928699999999</v>
      </c>
      <c r="M29" s="126">
        <f>'11'!M29*'10'!M29/1000000</f>
        <v>396.05932806999999</v>
      </c>
      <c r="O29" s="2"/>
    </row>
    <row r="30" spans="1:15" ht="21" customHeight="1" x14ac:dyDescent="0.25">
      <c r="A30" s="69">
        <f>'11'!A30</f>
        <v>45139</v>
      </c>
      <c r="C30" s="125">
        <f>'11'!C30*'10'!C30/1000000</f>
        <v>9457.5400245599994</v>
      </c>
      <c r="D30" s="179">
        <f>'11'!D30*'10'!D30/1000000</f>
        <v>8437.5938385000009</v>
      </c>
      <c r="E30" s="179">
        <f>'11'!E30*'10'!E30/1000000</f>
        <v>1744.35062277</v>
      </c>
      <c r="F30" s="179">
        <f>'11'!F30*'10'!F30/1000000</f>
        <v>152.21949631999999</v>
      </c>
      <c r="G30" s="179">
        <f>'11'!G30*'10'!G30/1000000</f>
        <v>5005.9887548300003</v>
      </c>
      <c r="H30" s="179">
        <f>'11'!H30*'10'!H30/1000000</f>
        <v>1535.03496458</v>
      </c>
      <c r="I30" s="179">
        <f>'11'!I30*'10'!I30/1000000</f>
        <v>1019.9461860599998</v>
      </c>
      <c r="J30" s="179">
        <f>'11'!J30*'10'!J30/1000000</f>
        <v>176.82368152000001</v>
      </c>
      <c r="K30" s="179">
        <f>'11'!K30*'10'!K30/1000000</f>
        <v>439.56416119000005</v>
      </c>
      <c r="L30" s="179">
        <f>'11'!L30*'10'!L30/1000000</f>
        <v>7.5183231600000004</v>
      </c>
      <c r="M30" s="126">
        <f>'11'!M30*'10'!M30/1000000</f>
        <v>396.04002019000001</v>
      </c>
      <c r="O30" s="2"/>
    </row>
    <row r="31" spans="1:15" ht="21" customHeight="1" x14ac:dyDescent="0.25">
      <c r="A31" s="69">
        <f>'11'!A31</f>
        <v>45170</v>
      </c>
      <c r="C31" s="125">
        <f>'11'!C31*'10'!C31/1000000</f>
        <v>9153.8764351499995</v>
      </c>
      <c r="D31" s="179">
        <f>'11'!D31*'10'!D31/1000000</f>
        <v>8173.1700848800001</v>
      </c>
      <c r="E31" s="179">
        <f>'11'!E31*'10'!E31/1000000</f>
        <v>1517.16169455</v>
      </c>
      <c r="F31" s="179">
        <f>'11'!F31*'10'!F31/1000000</f>
        <v>151.14278683000001</v>
      </c>
      <c r="G31" s="179">
        <f>'11'!G31*'10'!G31/1000000</f>
        <v>4969.5525889199998</v>
      </c>
      <c r="H31" s="179">
        <f>'11'!H31*'10'!H31/1000000</f>
        <v>1535.3130145799998</v>
      </c>
      <c r="I31" s="179">
        <f>'11'!I31*'10'!I31/1000000</f>
        <v>980.70635027000003</v>
      </c>
      <c r="J31" s="179">
        <f>'11'!J31*'10'!J31/1000000</f>
        <v>144.72754972999999</v>
      </c>
      <c r="K31" s="179">
        <f>'11'!K31*'10'!K31/1000000</f>
        <v>434.34035556999999</v>
      </c>
      <c r="L31" s="179">
        <f>'11'!L31*'10'!L31/1000000</f>
        <v>7.2999985199999999</v>
      </c>
      <c r="M31" s="126">
        <f>'11'!M31*'10'!M31/1000000</f>
        <v>394.33844644999999</v>
      </c>
      <c r="O31" s="2"/>
    </row>
    <row r="32" spans="1:15" ht="21" customHeight="1" x14ac:dyDescent="0.25">
      <c r="A32" s="69">
        <f>'11'!A32</f>
        <v>45200</v>
      </c>
      <c r="C32" s="125">
        <f>'11'!C32*'10'!C32/1000000</f>
        <v>9686.5980153</v>
      </c>
      <c r="D32" s="179">
        <f>'11'!D32*'10'!D32/1000000</f>
        <v>8649.0264585699988</v>
      </c>
      <c r="E32" s="179">
        <f>'11'!E32*'10'!E32/1000000</f>
        <v>1964.2570412299999</v>
      </c>
      <c r="F32" s="179">
        <f>'11'!F32*'10'!F32/1000000</f>
        <v>156.18498314999999</v>
      </c>
      <c r="G32" s="179">
        <f>'11'!G32*'10'!G32/1000000</f>
        <v>4989.77114308</v>
      </c>
      <c r="H32" s="179">
        <f>'11'!H32*'10'!H32/1000000</f>
        <v>1538.8132911099999</v>
      </c>
      <c r="I32" s="179">
        <f>'11'!I32*'10'!I32/1000000</f>
        <v>1037.5715567300001</v>
      </c>
      <c r="J32" s="179">
        <f>'11'!J32*'10'!J32/1000000</f>
        <v>188.19661809000002</v>
      </c>
      <c r="K32" s="179">
        <f>'11'!K32*'10'!K32/1000000</f>
        <v>445.53846779000003</v>
      </c>
      <c r="L32" s="179">
        <f>'11'!L32*'10'!L32/1000000</f>
        <v>7.3727120599999996</v>
      </c>
      <c r="M32" s="126">
        <f>'11'!M32*'10'!M32/1000000</f>
        <v>396.46375879000004</v>
      </c>
      <c r="O32" s="2"/>
    </row>
    <row r="33" spans="1:15" ht="21" customHeight="1" thickBot="1" x14ac:dyDescent="0.3">
      <c r="A33" s="73">
        <f>'11'!A33</f>
        <v>45231</v>
      </c>
      <c r="B33" s="10"/>
      <c r="C33" s="127">
        <f>'11'!C33*'10'!C33/1000000</f>
        <v>10224.94027567</v>
      </c>
      <c r="D33" s="128">
        <f>'11'!D33*'10'!D33/1000000</f>
        <v>9139.8618366200008</v>
      </c>
      <c r="E33" s="128">
        <f>'11'!E33*'10'!E33/1000000</f>
        <v>2373.0839660199999</v>
      </c>
      <c r="F33" s="128">
        <f>'11'!F33*'10'!F33/1000000</f>
        <v>165.63026607</v>
      </c>
      <c r="G33" s="128">
        <f>'11'!G33*'10'!G33/1000000</f>
        <v>5040.0634141400005</v>
      </c>
      <c r="H33" s="128">
        <f>'11'!H33*'10'!H33/1000000</f>
        <v>1561.08419039</v>
      </c>
      <c r="I33" s="128">
        <f>'11'!I33*'10'!I33/1000000</f>
        <v>1085.07843905</v>
      </c>
      <c r="J33" s="128">
        <f>'11'!J33*'10'!J33/1000000</f>
        <v>216.60952454999997</v>
      </c>
      <c r="K33" s="128">
        <f>'11'!K33*'10'!K33/1000000</f>
        <v>461.40831933999993</v>
      </c>
      <c r="L33" s="128">
        <f>'11'!L33*'10'!L33/1000000</f>
        <v>7.2757505399999998</v>
      </c>
      <c r="M33" s="129">
        <f>'11'!M33*'10'!M33/1000000</f>
        <v>399.78484462</v>
      </c>
      <c r="O33" s="2"/>
    </row>
    <row r="34" spans="1:15" ht="15" customHeight="1" x14ac:dyDescent="0.25">
      <c r="A34" s="178" t="s">
        <v>159</v>
      </c>
    </row>
    <row r="35" spans="1:15" ht="15" customHeight="1" x14ac:dyDescent="0.25">
      <c r="A35" s="7" t="s">
        <v>129</v>
      </c>
    </row>
  </sheetData>
  <mergeCells count="16">
    <mergeCell ref="C3:I3"/>
    <mergeCell ref="A5:A8"/>
    <mergeCell ref="C5:M5"/>
    <mergeCell ref="C6:C8"/>
    <mergeCell ref="D6:H6"/>
    <mergeCell ref="I6:M6"/>
    <mergeCell ref="D7:D8"/>
    <mergeCell ref="E7:E8"/>
    <mergeCell ref="F7:F8"/>
    <mergeCell ref="G7:G8"/>
    <mergeCell ref="H7:H8"/>
    <mergeCell ref="I7:I8"/>
    <mergeCell ref="J7:J8"/>
    <mergeCell ref="K7:K8"/>
    <mergeCell ref="L7:L8"/>
    <mergeCell ref="M7:M8"/>
  </mergeCells>
  <pageMargins left="0.511811024" right="0.511811024" top="0.78740157499999996" bottom="0.78740157499999996" header="0.31496062000000002" footer="0.31496062000000002"/>
  <pageSetup paperSize="9" scale="6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F0F1F-DBB7-4AD8-B223-3E43C72C56B0}">
  <dimension ref="A1:O35"/>
  <sheetViews>
    <sheetView showGridLines="0" zoomScaleNormal="100" workbookViewId="0">
      <selection activeCell="A3" sqref="A3"/>
    </sheetView>
  </sheetViews>
  <sheetFormatPr defaultRowHeight="24" customHeight="1" x14ac:dyDescent="0.25"/>
  <cols>
    <col min="1" max="1" width="12.7109375" style="1" customWidth="1"/>
    <col min="2" max="2" width="1.7109375" style="1" customWidth="1"/>
    <col min="3" max="13" width="15.7109375" style="1" customWidth="1"/>
    <col min="14" max="14" width="9.140625" style="1"/>
    <col min="15" max="15" width="13.85546875" style="1" bestFit="1" customWidth="1"/>
    <col min="16" max="16384" width="9.140625" style="1"/>
  </cols>
  <sheetData>
    <row r="1" spans="1:15" ht="24" customHeight="1" x14ac:dyDescent="0.25">
      <c r="A1" s="18" t="str">
        <f>'01'!$A$1</f>
        <v>Boletim Estatístico de Benefícios por Incapacidade - vol. 01, nº 11</v>
      </c>
      <c r="M1" s="9" t="str">
        <f>'01'!$M$1</f>
        <v>novembro de 2023</v>
      </c>
    </row>
    <row r="2" spans="1:15" ht="9.9499999999999993" customHeight="1" thickBot="1" x14ac:dyDescent="0.3"/>
    <row r="3" spans="1:15" ht="24" customHeight="1" thickBot="1" x14ac:dyDescent="0.3">
      <c r="A3" s="60">
        <v>13</v>
      </c>
      <c r="B3" s="5"/>
      <c r="C3" s="210" t="s">
        <v>130</v>
      </c>
      <c r="D3" s="211"/>
      <c r="E3" s="211"/>
      <c r="F3" s="211"/>
      <c r="G3" s="211"/>
      <c r="H3" s="211"/>
      <c r="I3" s="212"/>
      <c r="J3" s="6"/>
      <c r="K3" s="6"/>
      <c r="L3" s="6"/>
      <c r="M3" s="6"/>
    </row>
    <row r="4" spans="1:15" ht="9.9499999999999993" customHeight="1" thickBot="1" x14ac:dyDescent="0.3">
      <c r="A4" s="6"/>
      <c r="B4" s="6"/>
      <c r="C4" s="6"/>
      <c r="D4" s="6"/>
      <c r="E4" s="6"/>
      <c r="F4" s="6"/>
      <c r="G4" s="6"/>
      <c r="H4" s="6"/>
      <c r="I4" s="6"/>
      <c r="J4" s="6"/>
      <c r="K4" s="6"/>
      <c r="L4" s="6"/>
      <c r="M4" s="6"/>
    </row>
    <row r="5" spans="1:15" ht="24" customHeight="1" x14ac:dyDescent="0.25">
      <c r="A5" s="199" t="s">
        <v>1</v>
      </c>
      <c r="B5" s="5"/>
      <c r="C5" s="196" t="s">
        <v>133</v>
      </c>
      <c r="D5" s="197"/>
      <c r="E5" s="197"/>
      <c r="F5" s="197"/>
      <c r="G5" s="197"/>
      <c r="H5" s="197"/>
      <c r="I5" s="197"/>
      <c r="J5" s="197"/>
      <c r="K5" s="197"/>
      <c r="L5" s="197"/>
      <c r="M5" s="198"/>
    </row>
    <row r="6" spans="1:15" ht="24" customHeight="1" x14ac:dyDescent="0.25">
      <c r="A6" s="200"/>
      <c r="B6" s="5"/>
      <c r="C6" s="202" t="s">
        <v>5</v>
      </c>
      <c r="D6" s="204" t="s">
        <v>3</v>
      </c>
      <c r="E6" s="204"/>
      <c r="F6" s="204"/>
      <c r="G6" s="204"/>
      <c r="H6" s="204"/>
      <c r="I6" s="204" t="s">
        <v>6</v>
      </c>
      <c r="J6" s="204"/>
      <c r="K6" s="204"/>
      <c r="L6" s="204"/>
      <c r="M6" s="205"/>
    </row>
    <row r="7" spans="1:15" ht="24" customHeight="1" x14ac:dyDescent="0.25">
      <c r="A7" s="200"/>
      <c r="B7" s="5"/>
      <c r="C7" s="202"/>
      <c r="D7" s="206" t="s">
        <v>5</v>
      </c>
      <c r="E7" s="206" t="s">
        <v>121</v>
      </c>
      <c r="F7" s="206" t="s">
        <v>7</v>
      </c>
      <c r="G7" s="206" t="s">
        <v>122</v>
      </c>
      <c r="H7" s="206" t="s">
        <v>4</v>
      </c>
      <c r="I7" s="206" t="s">
        <v>5</v>
      </c>
      <c r="J7" s="206" t="s">
        <v>121</v>
      </c>
      <c r="K7" s="206" t="s">
        <v>7</v>
      </c>
      <c r="L7" s="206" t="s">
        <v>8</v>
      </c>
      <c r="M7" s="208" t="s">
        <v>122</v>
      </c>
    </row>
    <row r="8" spans="1:15" ht="24" customHeight="1" thickBot="1" x14ac:dyDescent="0.3">
      <c r="A8" s="201"/>
      <c r="B8" s="5"/>
      <c r="C8" s="203"/>
      <c r="D8" s="207"/>
      <c r="E8" s="207"/>
      <c r="F8" s="207"/>
      <c r="G8" s="207"/>
      <c r="H8" s="207"/>
      <c r="I8" s="207"/>
      <c r="J8" s="207"/>
      <c r="K8" s="207"/>
      <c r="L8" s="207"/>
      <c r="M8" s="209"/>
    </row>
    <row r="9" spans="1:15" ht="9.9499999999999993" customHeight="1" thickBot="1" x14ac:dyDescent="0.3">
      <c r="A9" s="3"/>
      <c r="C9" s="3"/>
      <c r="D9" s="4"/>
      <c r="E9" s="4"/>
      <c r="F9" s="4"/>
      <c r="G9" s="4"/>
      <c r="H9" s="4"/>
      <c r="I9" s="4"/>
      <c r="J9" s="4"/>
      <c r="K9" s="4"/>
      <c r="L9" s="4"/>
      <c r="M9" s="4"/>
    </row>
    <row r="10" spans="1:15" ht="21" customHeight="1" x14ac:dyDescent="0.25">
      <c r="A10" s="65">
        <f>'12'!A10</f>
        <v>44531</v>
      </c>
      <c r="C10" s="122">
        <f>'[7]Vlr Despesa'!C151/1000000</f>
        <v>9535.2663164300011</v>
      </c>
      <c r="D10" s="123">
        <f>'[7]Vlr Despesa'!D150/1000000</f>
        <v>8674.3497553699981</v>
      </c>
      <c r="E10" s="123">
        <f>'[7]Vlr Despesa'!E150/1000000</f>
        <v>1790.12570815</v>
      </c>
      <c r="F10" s="123">
        <f>'[7]Vlr Despesa'!F150/1000000</f>
        <v>113.79946654999999</v>
      </c>
      <c r="G10" s="123">
        <f>'[7]Vlr Despesa'!G150/1000000</f>
        <v>5243.7827907499995</v>
      </c>
      <c r="H10" s="123">
        <f>'[7]Vlr Despesa'!H150/1000000</f>
        <v>1526.6417899200001</v>
      </c>
      <c r="I10" s="123">
        <f>'[7]Vlr Despesa'!I150/1000000</f>
        <v>962.1594265</v>
      </c>
      <c r="J10" s="123">
        <f>'[7]Vlr Despesa'!J150/1000000</f>
        <v>178.31019951000002</v>
      </c>
      <c r="K10" s="123">
        <f>'[7]Vlr Despesa'!K150/1000000</f>
        <v>358.68010505000001</v>
      </c>
      <c r="L10" s="123">
        <f>'[7]Vlr Despesa'!L150/1000000</f>
        <v>7.4912052000000005</v>
      </c>
      <c r="M10" s="124">
        <f>'[7]Vlr Despesa'!M150/1000000</f>
        <v>417.67791673999994</v>
      </c>
      <c r="O10" s="2"/>
    </row>
    <row r="11" spans="1:15" ht="21" customHeight="1" x14ac:dyDescent="0.25">
      <c r="A11" s="69">
        <f>'12'!A11</f>
        <v>44562</v>
      </c>
      <c r="C11" s="125">
        <f>'[7]Vlr Despesa'!C151/1000000</f>
        <v>9535.2663164300011</v>
      </c>
      <c r="D11" s="179">
        <f>'[7]Vlr Despesa'!D151/1000000</f>
        <v>8580.6467038299998</v>
      </c>
      <c r="E11" s="179">
        <f>'[7]Vlr Despesa'!E151/1000000</f>
        <v>1725.43453836</v>
      </c>
      <c r="F11" s="179">
        <f>'[7]Vlr Despesa'!F151/1000000</f>
        <v>114.90782639</v>
      </c>
      <c r="G11" s="179">
        <f>'[7]Vlr Despesa'!G151/1000000</f>
        <v>5223.2837911899996</v>
      </c>
      <c r="H11" s="179">
        <f>'[7]Vlr Despesa'!H151/1000000</f>
        <v>1517.0205478900002</v>
      </c>
      <c r="I11" s="179">
        <f>'[7]Vlr Despesa'!I151/1000000</f>
        <v>954.61961259999987</v>
      </c>
      <c r="J11" s="179">
        <f>'[7]Vlr Despesa'!J151/1000000</f>
        <v>171.91878091999999</v>
      </c>
      <c r="K11" s="179">
        <f>'[7]Vlr Despesa'!K151/1000000</f>
        <v>359.04653668000003</v>
      </c>
      <c r="L11" s="179">
        <f>'[7]Vlr Despesa'!L151/1000000</f>
        <v>7.4914715599999999</v>
      </c>
      <c r="M11" s="126">
        <f>'[7]Vlr Despesa'!M151/1000000</f>
        <v>416.16282344000001</v>
      </c>
      <c r="O11" s="2"/>
    </row>
    <row r="12" spans="1:15" ht="21" customHeight="1" x14ac:dyDescent="0.25">
      <c r="A12" s="69">
        <f>'12'!A12</f>
        <v>44593</v>
      </c>
      <c r="C12" s="125">
        <f>'[7]Vlr Despesa'!C152/1000000</f>
        <v>10520.47750576</v>
      </c>
      <c r="D12" s="179">
        <f>'[7]Vlr Despesa'!D152/1000000</f>
        <v>9468.6986933899989</v>
      </c>
      <c r="E12" s="179">
        <f>'[7]Vlr Despesa'!E152/1000000</f>
        <v>1905.1893090399999</v>
      </c>
      <c r="F12" s="179">
        <f>'[7]Vlr Despesa'!F152/1000000</f>
        <v>127.97266823999999</v>
      </c>
      <c r="G12" s="179">
        <f>'[7]Vlr Despesa'!G152/1000000</f>
        <v>5754.3004435699995</v>
      </c>
      <c r="H12" s="179">
        <f>'[7]Vlr Despesa'!H152/1000000</f>
        <v>1681.2362725400001</v>
      </c>
      <c r="I12" s="179">
        <f>'[7]Vlr Despesa'!I152/1000000</f>
        <v>1051.77881237</v>
      </c>
      <c r="J12" s="179">
        <f>'[7]Vlr Despesa'!J152/1000000</f>
        <v>185.71636788000001</v>
      </c>
      <c r="K12" s="179">
        <f>'[7]Vlr Despesa'!K152/1000000</f>
        <v>397.84760772999999</v>
      </c>
      <c r="L12" s="179">
        <f>'[7]Vlr Despesa'!L152/1000000</f>
        <v>8.1637156500000003</v>
      </c>
      <c r="M12" s="126">
        <f>'[7]Vlr Despesa'!M152/1000000</f>
        <v>460.05112111</v>
      </c>
      <c r="O12" s="2"/>
    </row>
    <row r="13" spans="1:15" ht="21" customHeight="1" x14ac:dyDescent="0.25">
      <c r="A13" s="69">
        <f>'12'!A13</f>
        <v>44621</v>
      </c>
      <c r="C13" s="125">
        <f>'[7]Vlr Despesa'!C153/1000000</f>
        <v>10355.249010799998</v>
      </c>
      <c r="D13" s="179">
        <f>'[7]Vlr Despesa'!D153/1000000</f>
        <v>9319.7087776999997</v>
      </c>
      <c r="E13" s="179">
        <f>'[7]Vlr Despesa'!E153/1000000</f>
        <v>1717.5615357199999</v>
      </c>
      <c r="F13" s="179">
        <f>'[7]Vlr Despesa'!F153/1000000</f>
        <v>126.86109147000001</v>
      </c>
      <c r="G13" s="179">
        <f>'[7]Vlr Despesa'!G153/1000000</f>
        <v>5805.4480293799988</v>
      </c>
      <c r="H13" s="179">
        <f>'[7]Vlr Despesa'!H153/1000000</f>
        <v>1669.8381211299998</v>
      </c>
      <c r="I13" s="179">
        <f>'[7]Vlr Despesa'!I153/1000000</f>
        <v>1035.5402331</v>
      </c>
      <c r="J13" s="179">
        <f>'[7]Vlr Despesa'!J153/1000000</f>
        <v>168.81452069000002</v>
      </c>
      <c r="K13" s="179">
        <f>'[7]Vlr Despesa'!K153/1000000</f>
        <v>395.86405406999995</v>
      </c>
      <c r="L13" s="179">
        <f>'[7]Vlr Despesa'!L153/1000000</f>
        <v>8.1281985999999993</v>
      </c>
      <c r="M13" s="126">
        <f>'[7]Vlr Despesa'!M153/1000000</f>
        <v>462.73345974</v>
      </c>
      <c r="O13" s="2"/>
    </row>
    <row r="14" spans="1:15" ht="21" customHeight="1" x14ac:dyDescent="0.25">
      <c r="A14" s="69">
        <f>'12'!A14</f>
        <v>44652</v>
      </c>
      <c r="C14" s="125">
        <f>'[7]Vlr Despesa'!C154/1000000</f>
        <v>10557.77070243</v>
      </c>
      <c r="D14" s="179">
        <f>'[7]Vlr Despesa'!D154/1000000</f>
        <v>9504.1289790699993</v>
      </c>
      <c r="E14" s="179">
        <f>'[7]Vlr Despesa'!E154/1000000</f>
        <v>1897.02973105</v>
      </c>
      <c r="F14" s="179">
        <f>'[7]Vlr Despesa'!F154/1000000</f>
        <v>131.25883263</v>
      </c>
      <c r="G14" s="179">
        <f>'[7]Vlr Despesa'!G154/1000000</f>
        <v>5794.3059108200005</v>
      </c>
      <c r="H14" s="179">
        <f>'[7]Vlr Despesa'!H154/1000000</f>
        <v>1681.5345045699999</v>
      </c>
      <c r="I14" s="179">
        <f>'[7]Vlr Despesa'!I154/1000000</f>
        <v>1053.6417233599998</v>
      </c>
      <c r="J14" s="179">
        <f>'[7]Vlr Despesa'!J154/1000000</f>
        <v>185.84535812000001</v>
      </c>
      <c r="K14" s="179">
        <f>'[7]Vlr Despesa'!K154/1000000</f>
        <v>398.96154321</v>
      </c>
      <c r="L14" s="179">
        <f>'[7]Vlr Despesa'!L154/1000000</f>
        <v>8.0874144799999996</v>
      </c>
      <c r="M14" s="126">
        <f>'[7]Vlr Despesa'!M154/1000000</f>
        <v>460.74740754999993</v>
      </c>
      <c r="O14" s="2"/>
    </row>
    <row r="15" spans="1:15" ht="21" customHeight="1" x14ac:dyDescent="0.25">
      <c r="A15" s="69">
        <f>'12'!A15</f>
        <v>44682</v>
      </c>
      <c r="C15" s="125">
        <f>'[7]Vlr Despesa'!C155/1000000</f>
        <v>15156.372460319999</v>
      </c>
      <c r="D15" s="179">
        <f>'[7]Vlr Despesa'!D155/1000000</f>
        <v>13636.227555029998</v>
      </c>
      <c r="E15" s="179">
        <f>'[7]Vlr Despesa'!E155/1000000</f>
        <v>2273.9519929900002</v>
      </c>
      <c r="F15" s="179">
        <f>'[7]Vlr Despesa'!F155/1000000</f>
        <v>193.34188746999999</v>
      </c>
      <c r="G15" s="179">
        <f>'[7]Vlr Despesa'!G155/1000000</f>
        <v>8666.315810109998</v>
      </c>
      <c r="H15" s="179">
        <f>'[7]Vlr Despesa'!H155/1000000</f>
        <v>2502.61786446</v>
      </c>
      <c r="I15" s="179">
        <f>'[7]Vlr Despesa'!I155/1000000</f>
        <v>1520.14490529</v>
      </c>
      <c r="J15" s="179">
        <f>'[7]Vlr Despesa'!J155/1000000</f>
        <v>227.16822833999998</v>
      </c>
      <c r="K15" s="179">
        <f>'[7]Vlr Despesa'!K155/1000000</f>
        <v>595.25202841000009</v>
      </c>
      <c r="L15" s="179">
        <f>'[7]Vlr Despesa'!L155/1000000</f>
        <v>8.0212680299999999</v>
      </c>
      <c r="M15" s="126">
        <f>'[7]Vlr Despesa'!M155/1000000</f>
        <v>689.7033805100001</v>
      </c>
      <c r="O15" s="2"/>
    </row>
    <row r="16" spans="1:15" ht="21" customHeight="1" x14ac:dyDescent="0.25">
      <c r="A16" s="69">
        <f>'12'!A16</f>
        <v>44713</v>
      </c>
      <c r="C16" s="125">
        <f>'[7]Vlr Despesa'!C156/1000000</f>
        <v>15031.198276770001</v>
      </c>
      <c r="D16" s="179">
        <f>'[7]Vlr Despesa'!D156/1000000</f>
        <v>13521.214346389999</v>
      </c>
      <c r="E16" s="179">
        <f>'[7]Vlr Despesa'!E156/1000000</f>
        <v>2198.4785149700001</v>
      </c>
      <c r="F16" s="179">
        <f>'[7]Vlr Despesa'!F156/1000000</f>
        <v>193.907433</v>
      </c>
      <c r="G16" s="179">
        <f>'[7]Vlr Despesa'!G156/1000000</f>
        <v>8627.6383010099999</v>
      </c>
      <c r="H16" s="179">
        <f>'[7]Vlr Despesa'!H156/1000000</f>
        <v>2501.1900974099999</v>
      </c>
      <c r="I16" s="179">
        <f>'[7]Vlr Despesa'!I156/1000000</f>
        <v>1509.9839303800002</v>
      </c>
      <c r="J16" s="179">
        <f>'[7]Vlr Despesa'!J156/1000000</f>
        <v>219.05508366999999</v>
      </c>
      <c r="K16" s="179">
        <f>'[7]Vlr Despesa'!K156/1000000</f>
        <v>594.7353402</v>
      </c>
      <c r="L16" s="179">
        <f>'[7]Vlr Despesa'!L156/1000000</f>
        <v>7.7224158199999993</v>
      </c>
      <c r="M16" s="126">
        <f>'[7]Vlr Despesa'!M156/1000000</f>
        <v>688.47109068999998</v>
      </c>
      <c r="O16" s="2"/>
    </row>
    <row r="17" spans="1:15" ht="21" customHeight="1" x14ac:dyDescent="0.25">
      <c r="A17" s="69">
        <f>'12'!A17</f>
        <v>44743</v>
      </c>
      <c r="C17" s="125">
        <f>'[7]Vlr Despesa'!C157/1000000</f>
        <v>10541.670008159999</v>
      </c>
      <c r="D17" s="179">
        <f>'[7]Vlr Despesa'!D157/1000000</f>
        <v>9478.3153746399985</v>
      </c>
      <c r="E17" s="179">
        <f>'[7]Vlr Despesa'!E157/1000000</f>
        <v>1880.5106675699999</v>
      </c>
      <c r="F17" s="179">
        <f>'[7]Vlr Despesa'!F157/1000000</f>
        <v>134.90619251000001</v>
      </c>
      <c r="G17" s="179">
        <f>'[7]Vlr Despesa'!G157/1000000</f>
        <v>5782.8266129499998</v>
      </c>
      <c r="H17" s="179">
        <f>'[7]Vlr Despesa'!H157/1000000</f>
        <v>1680.0719016100002</v>
      </c>
      <c r="I17" s="179">
        <f>'[7]Vlr Despesa'!I157/1000000</f>
        <v>1063.3546335199999</v>
      </c>
      <c r="J17" s="179">
        <f>'[7]Vlr Despesa'!J157/1000000</f>
        <v>187.64668571999997</v>
      </c>
      <c r="K17" s="179">
        <f>'[7]Vlr Despesa'!K157/1000000</f>
        <v>406.73691925999992</v>
      </c>
      <c r="L17" s="179">
        <f>'[7]Vlr Despesa'!L157/1000000</f>
        <v>7.893738739999999</v>
      </c>
      <c r="M17" s="126">
        <f>'[7]Vlr Despesa'!M157/1000000</f>
        <v>461.07728980000002</v>
      </c>
      <c r="O17" s="2"/>
    </row>
    <row r="18" spans="1:15" ht="21" customHeight="1" x14ac:dyDescent="0.25">
      <c r="A18" s="69">
        <f>'12'!A18</f>
        <v>44774</v>
      </c>
      <c r="C18" s="125">
        <f>'[7]Vlr Despesa'!C158/1000000</f>
        <v>10607.932932259999</v>
      </c>
      <c r="D18" s="179">
        <f>'[7]Vlr Despesa'!D158/1000000</f>
        <v>9534.9533137399976</v>
      </c>
      <c r="E18" s="179">
        <f>'[7]Vlr Despesa'!E158/1000000</f>
        <v>1967.4187386499998</v>
      </c>
      <c r="F18" s="179">
        <f>'[7]Vlr Despesa'!F158/1000000</f>
        <v>132.98723731999999</v>
      </c>
      <c r="G18" s="179">
        <f>'[7]Vlr Despesa'!G158/1000000</f>
        <v>5757.8660143099996</v>
      </c>
      <c r="H18" s="179">
        <f>'[7]Vlr Despesa'!H158/1000000</f>
        <v>1676.6813234599997</v>
      </c>
      <c r="I18" s="179">
        <f>'[7]Vlr Despesa'!I158/1000000</f>
        <v>1072.97961852</v>
      </c>
      <c r="J18" s="179">
        <f>'[7]Vlr Despesa'!J158/1000000</f>
        <v>198.69903936999998</v>
      </c>
      <c r="K18" s="179">
        <f>'[7]Vlr Despesa'!K158/1000000</f>
        <v>405.28689867000003</v>
      </c>
      <c r="L18" s="179">
        <f>'[7]Vlr Despesa'!L158/1000000</f>
        <v>7.8007956300000005</v>
      </c>
      <c r="M18" s="126">
        <f>'[7]Vlr Despesa'!M158/1000000</f>
        <v>461.19288485000004</v>
      </c>
      <c r="O18" s="2"/>
    </row>
    <row r="19" spans="1:15" ht="21" customHeight="1" x14ac:dyDescent="0.25">
      <c r="A19" s="69">
        <f>'12'!A19</f>
        <v>44805</v>
      </c>
      <c r="C19" s="125">
        <f>'[7]Vlr Despesa'!C159/1000000</f>
        <v>10739.53173943</v>
      </c>
      <c r="D19" s="179">
        <f>'[7]Vlr Despesa'!D159/1000000</f>
        <v>9656.8482534100003</v>
      </c>
      <c r="E19" s="179">
        <f>'[7]Vlr Despesa'!E159/1000000</f>
        <v>2060.76619583</v>
      </c>
      <c r="F19" s="179">
        <f>'[7]Vlr Despesa'!F159/1000000</f>
        <v>135.90161846999999</v>
      </c>
      <c r="G19" s="179">
        <f>'[7]Vlr Despesa'!G159/1000000</f>
        <v>5770.4061478800004</v>
      </c>
      <c r="H19" s="179">
        <f>'[7]Vlr Despesa'!H159/1000000</f>
        <v>1689.77429123</v>
      </c>
      <c r="I19" s="179">
        <f>'[7]Vlr Despesa'!I159/1000000</f>
        <v>1082.6834860199999</v>
      </c>
      <c r="J19" s="179">
        <f>'[7]Vlr Despesa'!J159/1000000</f>
        <v>207.70207968</v>
      </c>
      <c r="K19" s="179">
        <f>'[7]Vlr Despesa'!K159/1000000</f>
        <v>405.97258019999998</v>
      </c>
      <c r="L19" s="179">
        <f>'[7]Vlr Despesa'!L159/1000000</f>
        <v>7.7513455600000007</v>
      </c>
      <c r="M19" s="126">
        <f>'[7]Vlr Despesa'!M159/1000000</f>
        <v>461.25748057999999</v>
      </c>
      <c r="O19" s="2"/>
    </row>
    <row r="20" spans="1:15" ht="21" customHeight="1" x14ac:dyDescent="0.25">
      <c r="A20" s="69">
        <f>'12'!A20</f>
        <v>44835</v>
      </c>
      <c r="C20" s="125">
        <f>'[7]Vlr Despesa'!C160/1000000</f>
        <v>10839.705592939999</v>
      </c>
      <c r="D20" s="179">
        <f>'[7]Vlr Despesa'!D160/1000000</f>
        <v>9750.3465897099995</v>
      </c>
      <c r="E20" s="179">
        <f>'[7]Vlr Despesa'!E160/1000000</f>
        <v>2153.22705688</v>
      </c>
      <c r="F20" s="179">
        <f>'[7]Vlr Despesa'!F160/1000000</f>
        <v>137.75026478000001</v>
      </c>
      <c r="G20" s="179">
        <f>'[7]Vlr Despesa'!G160/1000000</f>
        <v>5767.99177332</v>
      </c>
      <c r="H20" s="179">
        <f>'[7]Vlr Despesa'!H160/1000000</f>
        <v>1691.3774947300001</v>
      </c>
      <c r="I20" s="179">
        <f>'[7]Vlr Despesa'!I160/1000000</f>
        <v>1089.3590032300001</v>
      </c>
      <c r="J20" s="179">
        <f>'[7]Vlr Despesa'!J160/1000000</f>
        <v>211.48793368</v>
      </c>
      <c r="K20" s="179">
        <f>'[7]Vlr Despesa'!K160/1000000</f>
        <v>408.87367823</v>
      </c>
      <c r="L20" s="179">
        <f>'[7]Vlr Despesa'!L160/1000000</f>
        <v>7.6041366100000003</v>
      </c>
      <c r="M20" s="126">
        <f>'[7]Vlr Despesa'!M160/1000000</f>
        <v>461.39325470999995</v>
      </c>
      <c r="O20" s="2"/>
    </row>
    <row r="21" spans="1:15" ht="21" customHeight="1" x14ac:dyDescent="0.25">
      <c r="A21" s="69">
        <f>'12'!A21</f>
        <v>44866</v>
      </c>
      <c r="C21" s="125">
        <f>'[7]Vlr Despesa'!C161/1000000</f>
        <v>10933.775188849999</v>
      </c>
      <c r="D21" s="179">
        <f>'[7]Vlr Despesa'!D161/1000000</f>
        <v>9832.3199157099989</v>
      </c>
      <c r="E21" s="179">
        <f>'[7]Vlr Despesa'!E161/1000000</f>
        <v>2235.7386701700002</v>
      </c>
      <c r="F21" s="179">
        <f>'[7]Vlr Despesa'!F161/1000000</f>
        <v>138.70160993000002</v>
      </c>
      <c r="G21" s="179">
        <f>'[7]Vlr Despesa'!G161/1000000</f>
        <v>5766.682069389999</v>
      </c>
      <c r="H21" s="179">
        <f>'[7]Vlr Despesa'!H161/1000000</f>
        <v>1691.19756622</v>
      </c>
      <c r="I21" s="179">
        <f>'[7]Vlr Despesa'!I161/1000000</f>
        <v>1101.4552731399999</v>
      </c>
      <c r="J21" s="179">
        <f>'[7]Vlr Despesa'!J161/1000000</f>
        <v>219.50286446000001</v>
      </c>
      <c r="K21" s="179">
        <f>'[7]Vlr Despesa'!K161/1000000</f>
        <v>412.46494468999998</v>
      </c>
      <c r="L21" s="179">
        <f>'[7]Vlr Despesa'!L161/1000000</f>
        <v>7.5149840099999992</v>
      </c>
      <c r="M21" s="126">
        <f>'[7]Vlr Despesa'!M161/1000000</f>
        <v>461.97247998</v>
      </c>
      <c r="O21" s="2"/>
    </row>
    <row r="22" spans="1:15" ht="21" customHeight="1" x14ac:dyDescent="0.25">
      <c r="A22" s="69">
        <f>'12'!A22</f>
        <v>44896</v>
      </c>
      <c r="C22" s="125">
        <f>'[7]Vlr Despesa'!C162/1000000</f>
        <v>11550.446903669999</v>
      </c>
      <c r="D22" s="179">
        <f>'[7]Vlr Despesa'!D162/1000000</f>
        <v>10398.922472280001</v>
      </c>
      <c r="E22" s="179">
        <f>'[7]Vlr Despesa'!E162/1000000</f>
        <v>2711.7969718700006</v>
      </c>
      <c r="F22" s="179">
        <f>'[7]Vlr Despesa'!F162/1000000</f>
        <v>146.95002496000001</v>
      </c>
      <c r="G22" s="179">
        <f>'[7]Vlr Despesa'!G162/1000000</f>
        <v>5817.5869510300008</v>
      </c>
      <c r="H22" s="179">
        <f>'[7]Vlr Despesa'!H162/1000000</f>
        <v>1722.5885244200001</v>
      </c>
      <c r="I22" s="179">
        <f>'[7]Vlr Despesa'!I162/1000000</f>
        <v>1151.52443139</v>
      </c>
      <c r="J22" s="179">
        <f>'[7]Vlr Despesa'!J162/1000000</f>
        <v>253.39075421999999</v>
      </c>
      <c r="K22" s="179">
        <f>'[7]Vlr Despesa'!K162/1000000</f>
        <v>426.04034236000001</v>
      </c>
      <c r="L22" s="179">
        <f>'[7]Vlr Despesa'!L162/1000000</f>
        <v>7.4318133799999995</v>
      </c>
      <c r="M22" s="126">
        <f>'[7]Vlr Despesa'!M162/1000000</f>
        <v>464.66152143000005</v>
      </c>
      <c r="O22" s="2"/>
    </row>
    <row r="23" spans="1:15" ht="21" customHeight="1" x14ac:dyDescent="0.25">
      <c r="A23" s="69">
        <f>'12'!A23</f>
        <v>44927</v>
      </c>
      <c r="C23" s="125">
        <f>'[7]Vlr Despesa'!C163/1000000</f>
        <v>10746.052197319999</v>
      </c>
      <c r="D23" s="179">
        <f>'[7]Vlr Despesa'!D163/1000000</f>
        <v>9660.3445664899991</v>
      </c>
      <c r="E23" s="179">
        <f>'[7]Vlr Despesa'!E163/1000000</f>
        <v>2093.8136655600001</v>
      </c>
      <c r="F23" s="179">
        <f>'[7]Vlr Despesa'!F163/1000000</f>
        <v>141.0120465</v>
      </c>
      <c r="G23" s="179">
        <f>'[7]Vlr Despesa'!G163/1000000</f>
        <v>5735.3821772499996</v>
      </c>
      <c r="H23" s="179">
        <f>'[7]Vlr Despesa'!H163/1000000</f>
        <v>1690.1366771800001</v>
      </c>
      <c r="I23" s="179">
        <f>'[7]Vlr Despesa'!I163/1000000</f>
        <v>1085.70763083</v>
      </c>
      <c r="J23" s="179">
        <f>'[7]Vlr Despesa'!J163/1000000</f>
        <v>204.58456546000002</v>
      </c>
      <c r="K23" s="179">
        <f>'[7]Vlr Despesa'!K163/1000000</f>
        <v>414.41896823000002</v>
      </c>
      <c r="L23" s="179">
        <f>'[7]Vlr Despesa'!L163/1000000</f>
        <v>7.3577852899999998</v>
      </c>
      <c r="M23" s="126">
        <f>'[7]Vlr Despesa'!M163/1000000</f>
        <v>459.34631185000001</v>
      </c>
      <c r="O23" s="2"/>
    </row>
    <row r="24" spans="1:15" ht="21" customHeight="1" x14ac:dyDescent="0.25">
      <c r="A24" s="69">
        <f>'12'!A24</f>
        <v>44958</v>
      </c>
      <c r="C24" s="125">
        <f>'[7]Vlr Despesa'!C164/1000000</f>
        <v>11430.925434719999</v>
      </c>
      <c r="D24" s="179">
        <f>'[7]Vlr Despesa'!D164/1000000</f>
        <v>10278.12550848</v>
      </c>
      <c r="E24" s="179">
        <f>'[7]Vlr Despesa'!E164/1000000</f>
        <v>2220.34946846</v>
      </c>
      <c r="F24" s="179">
        <f>'[7]Vlr Despesa'!F164/1000000</f>
        <v>151.60235633000002</v>
      </c>
      <c r="G24" s="179">
        <f>'[7]Vlr Despesa'!G164/1000000</f>
        <v>6110.3365186500005</v>
      </c>
      <c r="H24" s="179">
        <f>'[7]Vlr Despesa'!H164/1000000</f>
        <v>1795.8371650399999</v>
      </c>
      <c r="I24" s="179">
        <f>'[7]Vlr Despesa'!I164/1000000</f>
        <v>1152.7999262400001</v>
      </c>
      <c r="J24" s="179">
        <f>'[7]Vlr Despesa'!J164/1000000</f>
        <v>213.82547069000003</v>
      </c>
      <c r="K24" s="179">
        <f>'[7]Vlr Despesa'!K164/1000000</f>
        <v>443.03930559999998</v>
      </c>
      <c r="L24" s="179">
        <f>'[7]Vlr Despesa'!L164/1000000</f>
        <v>7.8150857</v>
      </c>
      <c r="M24" s="126">
        <f>'[7]Vlr Despesa'!M164/1000000</f>
        <v>488.12006424999998</v>
      </c>
      <c r="O24" s="2"/>
    </row>
    <row r="25" spans="1:15" ht="21" customHeight="1" x14ac:dyDescent="0.25">
      <c r="A25" s="69">
        <f>'12'!A25</f>
        <v>44986</v>
      </c>
      <c r="C25" s="125">
        <f>'[7]Vlr Despesa'!C165/1000000</f>
        <v>11439.251716750003</v>
      </c>
      <c r="D25" s="179">
        <f>'[7]Vlr Despesa'!D165/1000000</f>
        <v>10284.630310150002</v>
      </c>
      <c r="E25" s="179">
        <f>'[7]Vlr Despesa'!E165/1000000</f>
        <v>2220.2364202799999</v>
      </c>
      <c r="F25" s="179">
        <f>'[7]Vlr Despesa'!F165/1000000</f>
        <v>152.15616508000002</v>
      </c>
      <c r="G25" s="179">
        <f>'[7]Vlr Despesa'!G165/1000000</f>
        <v>6120.2603419600009</v>
      </c>
      <c r="H25" s="179">
        <f>'[7]Vlr Despesa'!H165/1000000</f>
        <v>1791.9773828299999</v>
      </c>
      <c r="I25" s="179">
        <f>'[7]Vlr Despesa'!I165/1000000</f>
        <v>1154.6214066</v>
      </c>
      <c r="J25" s="179">
        <f>'[7]Vlr Despesa'!J165/1000000</f>
        <v>214.75889952999998</v>
      </c>
      <c r="K25" s="179">
        <f>'[7]Vlr Despesa'!K165/1000000</f>
        <v>443.87946161000002</v>
      </c>
      <c r="L25" s="179">
        <f>'[7]Vlr Despesa'!L165/1000000</f>
        <v>7.7745277100000001</v>
      </c>
      <c r="M25" s="126">
        <f>'[7]Vlr Despesa'!M165/1000000</f>
        <v>488.20851775</v>
      </c>
      <c r="O25" s="2"/>
    </row>
    <row r="26" spans="1:15" ht="21" customHeight="1" x14ac:dyDescent="0.25">
      <c r="A26" s="69">
        <f>'12'!A26</f>
        <v>45017</v>
      </c>
      <c r="C26" s="125">
        <f>'[7]Vlr Despesa'!C166/1000000</f>
        <v>11376.2321512</v>
      </c>
      <c r="D26" s="179">
        <f>'[7]Vlr Despesa'!D166/1000000</f>
        <v>10224.464054550001</v>
      </c>
      <c r="E26" s="179">
        <f>'[7]Vlr Despesa'!E166/1000000</f>
        <v>2184.6050359800001</v>
      </c>
      <c r="F26" s="179">
        <f>'[7]Vlr Despesa'!F166/1000000</f>
        <v>154.02024113000002</v>
      </c>
      <c r="G26" s="179">
        <f>'[7]Vlr Despesa'!G166/1000000</f>
        <v>6094.7467205900002</v>
      </c>
      <c r="H26" s="179">
        <f>'[7]Vlr Despesa'!H166/1000000</f>
        <v>1791.0920568500001</v>
      </c>
      <c r="I26" s="179">
        <f>'[7]Vlr Despesa'!I166/1000000</f>
        <v>1151.7680966500002</v>
      </c>
      <c r="J26" s="179">
        <f>'[7]Vlr Despesa'!J166/1000000</f>
        <v>211.24643965000001</v>
      </c>
      <c r="K26" s="179">
        <f>'[7]Vlr Despesa'!K166/1000000</f>
        <v>445.45286075000001</v>
      </c>
      <c r="L26" s="179">
        <f>'[7]Vlr Despesa'!L166/1000000</f>
        <v>7.7466527599999999</v>
      </c>
      <c r="M26" s="126">
        <f>'[7]Vlr Despesa'!M166/1000000</f>
        <v>487.32214349000003</v>
      </c>
      <c r="O26" s="2"/>
    </row>
    <row r="27" spans="1:15" ht="21" customHeight="1" x14ac:dyDescent="0.25">
      <c r="A27" s="69">
        <f>'12'!A27</f>
        <v>45047</v>
      </c>
      <c r="C27" s="125">
        <f>'[7]Vlr Despesa'!C167/1000000</f>
        <v>11564.261672780003</v>
      </c>
      <c r="D27" s="179">
        <f>'[7]Vlr Despesa'!D167/1000000</f>
        <v>10390.496472740002</v>
      </c>
      <c r="E27" s="179">
        <f>'[7]Vlr Despesa'!E167/1000000</f>
        <v>2332.0783174200001</v>
      </c>
      <c r="F27" s="179">
        <f>'[7]Vlr Despesa'!F167/1000000</f>
        <v>155.56902757</v>
      </c>
      <c r="G27" s="179">
        <f>'[7]Vlr Despesa'!G167/1000000</f>
        <v>6107.7358500600003</v>
      </c>
      <c r="H27" s="179">
        <f>'[7]Vlr Despesa'!H167/1000000</f>
        <v>1795.1132776900001</v>
      </c>
      <c r="I27" s="179">
        <f>'[7]Vlr Despesa'!I167/1000000</f>
        <v>1173.7652000399999</v>
      </c>
      <c r="J27" s="179">
        <f>'[7]Vlr Despesa'!J167/1000000</f>
        <v>227.29198849999997</v>
      </c>
      <c r="K27" s="179">
        <f>'[7]Vlr Despesa'!K167/1000000</f>
        <v>449.96559980000001</v>
      </c>
      <c r="L27" s="179">
        <f>'[7]Vlr Despesa'!L167/1000000</f>
        <v>7.7348053999999991</v>
      </c>
      <c r="M27" s="126">
        <f>'[7]Vlr Despesa'!M167/1000000</f>
        <v>488.77280634000005</v>
      </c>
      <c r="O27" s="2"/>
    </row>
    <row r="28" spans="1:15" ht="21" customHeight="1" x14ac:dyDescent="0.25">
      <c r="A28" s="69">
        <f>'12'!A28</f>
        <v>45078</v>
      </c>
      <c r="C28" s="125">
        <f>'[7]Vlr Despesa'!C168/1000000</f>
        <v>16771.124006639999</v>
      </c>
      <c r="D28" s="179">
        <f>'[7]Vlr Despesa'!D168/1000000</f>
        <v>15065.59880355</v>
      </c>
      <c r="E28" s="179">
        <f>'[7]Vlr Despesa'!E168/1000000</f>
        <v>2940.44114025</v>
      </c>
      <c r="F28" s="179">
        <f>'[7]Vlr Despesa'!F168/1000000</f>
        <v>233.80442057999997</v>
      </c>
      <c r="G28" s="179">
        <f>'[7]Vlr Despesa'!G168/1000000</f>
        <v>9198.8500385900006</v>
      </c>
      <c r="H28" s="179">
        <f>'[7]Vlr Despesa'!H168/1000000</f>
        <v>2692.5032041299996</v>
      </c>
      <c r="I28" s="179">
        <f>'[7]Vlr Despesa'!I168/1000000</f>
        <v>1705.5252030899999</v>
      </c>
      <c r="J28" s="179">
        <f>'[7]Vlr Despesa'!J168/1000000</f>
        <v>290.03259427999996</v>
      </c>
      <c r="K28" s="179">
        <f>'[7]Vlr Despesa'!K168/1000000</f>
        <v>672.82339648000004</v>
      </c>
      <c r="L28" s="179">
        <f>'[7]Vlr Despesa'!L168/1000000</f>
        <v>7.7062512699999992</v>
      </c>
      <c r="M28" s="126">
        <f>'[7]Vlr Despesa'!M168/1000000</f>
        <v>734.96296106</v>
      </c>
      <c r="O28" s="2"/>
    </row>
    <row r="29" spans="1:15" ht="21" customHeight="1" x14ac:dyDescent="0.25">
      <c r="A29" s="69">
        <f>'12'!A29</f>
        <v>45108</v>
      </c>
      <c r="C29" s="125">
        <f>'[7]Vlr Despesa'!C169/1000000</f>
        <v>16690.08628227</v>
      </c>
      <c r="D29" s="179">
        <f>'[7]Vlr Despesa'!D169/1000000</f>
        <v>14985.318677169998</v>
      </c>
      <c r="E29" s="179">
        <f>'[7]Vlr Despesa'!E169/1000000</f>
        <v>2875.45148582</v>
      </c>
      <c r="F29" s="179">
        <f>'[7]Vlr Despesa'!F169/1000000</f>
        <v>236.03550238999998</v>
      </c>
      <c r="G29" s="179">
        <f>'[7]Vlr Despesa'!G169/1000000</f>
        <v>9187.8269290499993</v>
      </c>
      <c r="H29" s="179">
        <f>'[7]Vlr Despesa'!H169/1000000</f>
        <v>2686.0047599100003</v>
      </c>
      <c r="I29" s="179">
        <f>'[7]Vlr Despesa'!I169/1000000</f>
        <v>1704.7676050999999</v>
      </c>
      <c r="J29" s="179">
        <f>'[7]Vlr Despesa'!J169/1000000</f>
        <v>285.53650423999994</v>
      </c>
      <c r="K29" s="179">
        <f>'[7]Vlr Despesa'!K169/1000000</f>
        <v>675.90735698000003</v>
      </c>
      <c r="L29" s="179">
        <f>'[7]Vlr Despesa'!L169/1000000</f>
        <v>7.6750166799999997</v>
      </c>
      <c r="M29" s="126">
        <f>'[7]Vlr Despesa'!M169/1000000</f>
        <v>735.64872720000005</v>
      </c>
      <c r="O29" s="2"/>
    </row>
    <row r="30" spans="1:15" ht="21" customHeight="1" x14ac:dyDescent="0.25">
      <c r="A30" s="69">
        <f>'12'!A30</f>
        <v>45139</v>
      </c>
      <c r="C30" s="125">
        <f>'[7]Vlr Despesa'!C170/1000000</f>
        <v>11621.557404520001</v>
      </c>
      <c r="D30" s="179">
        <f>'[7]Vlr Despesa'!D170/1000000</f>
        <v>10440.38595233</v>
      </c>
      <c r="E30" s="179">
        <f>'[7]Vlr Despesa'!E170/1000000</f>
        <v>2328.7044360199998</v>
      </c>
      <c r="F30" s="179">
        <f>'[7]Vlr Despesa'!F170/1000000</f>
        <v>163.39558496999999</v>
      </c>
      <c r="G30" s="179">
        <f>'[7]Vlr Despesa'!G170/1000000</f>
        <v>6140.1133961699989</v>
      </c>
      <c r="H30" s="179">
        <f>'[7]Vlr Despesa'!H170/1000000</f>
        <v>1808.1725351700002</v>
      </c>
      <c r="I30" s="179">
        <f>'[7]Vlr Despesa'!I170/1000000</f>
        <v>1181.1714521900001</v>
      </c>
      <c r="J30" s="179">
        <f>'[7]Vlr Despesa'!J170/1000000</f>
        <v>226.53382109</v>
      </c>
      <c r="K30" s="179">
        <f>'[7]Vlr Despesa'!K170/1000000</f>
        <v>457.11558778000006</v>
      </c>
      <c r="L30" s="179">
        <f>'[7]Vlr Despesa'!L170/1000000</f>
        <v>7.6088800499999998</v>
      </c>
      <c r="M30" s="126">
        <f>'[7]Vlr Despesa'!M170/1000000</f>
        <v>489.91316326999998</v>
      </c>
      <c r="O30" s="2"/>
    </row>
    <row r="31" spans="1:15" ht="21" customHeight="1" x14ac:dyDescent="0.25">
      <c r="A31" s="69">
        <f>'12'!A31</f>
        <v>45170</v>
      </c>
      <c r="C31" s="125">
        <f>'[7]Vlr Despesa'!C171/1000000</f>
        <v>11957.49566572</v>
      </c>
      <c r="D31" s="179">
        <f>'[7]Vlr Despesa'!D171/1000000</f>
        <v>10763.06174881</v>
      </c>
      <c r="E31" s="179">
        <f>'[7]Vlr Despesa'!E171/1000000</f>
        <v>2489.6817272799999</v>
      </c>
      <c r="F31" s="179">
        <f>'[7]Vlr Despesa'!F171/1000000</f>
        <v>169.72107395999998</v>
      </c>
      <c r="G31" s="179">
        <f>'[7]Vlr Despesa'!G171/1000000</f>
        <v>6290.4401826599997</v>
      </c>
      <c r="H31" s="179">
        <f>'[7]Vlr Despesa'!H171/1000000</f>
        <v>1813.2187649099999</v>
      </c>
      <c r="I31" s="179">
        <f>'[7]Vlr Despesa'!I171/1000000</f>
        <v>1194.4339169099999</v>
      </c>
      <c r="J31" s="179">
        <f>'[7]Vlr Despesa'!J171/1000000</f>
        <v>235.27785164000002</v>
      </c>
      <c r="K31" s="179">
        <f>'[7]Vlr Despesa'!K171/1000000</f>
        <v>461.06346537000002</v>
      </c>
      <c r="L31" s="179">
        <f>'[7]Vlr Despesa'!L171/1000000</f>
        <v>7.5935136600000002</v>
      </c>
      <c r="M31" s="126">
        <f>'[7]Vlr Despesa'!M171/1000000</f>
        <v>490.49908624</v>
      </c>
      <c r="O31" s="2"/>
    </row>
    <row r="32" spans="1:15" ht="21" customHeight="1" x14ac:dyDescent="0.25">
      <c r="A32" s="69">
        <f>'12'!A32</f>
        <v>45200</v>
      </c>
      <c r="C32" s="125">
        <f>'[7]Vlr Despesa'!C172/1000000</f>
        <v>11465.861322560002</v>
      </c>
      <c r="D32" s="179">
        <f>'[7]Vlr Despesa'!D172/1000000</f>
        <v>10316.82941387</v>
      </c>
      <c r="E32" s="179">
        <f>'[7]Vlr Despesa'!E172/1000000</f>
        <v>2198.3926833600003</v>
      </c>
      <c r="F32" s="179">
        <f>'[7]Vlr Despesa'!F172/1000000</f>
        <v>164.19619034000004</v>
      </c>
      <c r="G32" s="179">
        <f>'[7]Vlr Despesa'!G172/1000000</f>
        <v>6149.1022242299996</v>
      </c>
      <c r="H32" s="179">
        <f>'[7]Vlr Despesa'!H172/1000000</f>
        <v>1805.1383159399998</v>
      </c>
      <c r="I32" s="179">
        <f>'[7]Vlr Despesa'!I172/1000000</f>
        <v>1149.0319086900001</v>
      </c>
      <c r="J32" s="179">
        <f>'[7]Vlr Despesa'!J172/1000000</f>
        <v>201.24344038999999</v>
      </c>
      <c r="K32" s="179">
        <f>'[7]Vlr Despesa'!K172/1000000</f>
        <v>452.34552561999999</v>
      </c>
      <c r="L32" s="179">
        <f>'[7]Vlr Despesa'!L172/1000000</f>
        <v>7.3698478099999996</v>
      </c>
      <c r="M32" s="126">
        <f>'[7]Vlr Despesa'!M172/1000000</f>
        <v>488.07309486999998</v>
      </c>
      <c r="O32" s="2"/>
    </row>
    <row r="33" spans="1:15" ht="21" customHeight="1" thickBot="1" x14ac:dyDescent="0.3">
      <c r="A33" s="73">
        <f>'12'!A33</f>
        <v>45231</v>
      </c>
      <c r="B33" s="10"/>
      <c r="C33" s="127">
        <f>'[7]Vlr Despesa'!C173/1000000</f>
        <v>12050.93211329</v>
      </c>
      <c r="D33" s="128">
        <f>'[7]Vlr Despesa'!D173/1000000</f>
        <v>10835.254181350001</v>
      </c>
      <c r="E33" s="128">
        <f>'[7]Vlr Despesa'!E173/1000000</f>
        <v>2705.2392544999998</v>
      </c>
      <c r="F33" s="128">
        <f>'[7]Vlr Despesa'!F173/1000000</f>
        <v>170.78830859999999</v>
      </c>
      <c r="G33" s="128">
        <f>'[7]Vlr Despesa'!G173/1000000</f>
        <v>6140.7712291600001</v>
      </c>
      <c r="H33" s="128">
        <f>'[7]Vlr Despesa'!H173/1000000</f>
        <v>1818.4553890899999</v>
      </c>
      <c r="I33" s="128">
        <f>'[7]Vlr Despesa'!I173/1000000</f>
        <v>1215.67793194</v>
      </c>
      <c r="J33" s="128">
        <f>'[7]Vlr Despesa'!J173/1000000</f>
        <v>245.39714377999999</v>
      </c>
      <c r="K33" s="128">
        <f>'[7]Vlr Despesa'!K173/1000000</f>
        <v>471.09678001000003</v>
      </c>
      <c r="L33" s="128">
        <f>'[7]Vlr Despesa'!L173/1000000</f>
        <v>7.4060065299999991</v>
      </c>
      <c r="M33" s="129">
        <f>'[7]Vlr Despesa'!M173/1000000</f>
        <v>491.77800162</v>
      </c>
      <c r="O33" s="2"/>
    </row>
    <row r="34" spans="1:15" ht="15" customHeight="1" x14ac:dyDescent="0.25">
      <c r="A34" s="178" t="s">
        <v>159</v>
      </c>
    </row>
    <row r="35" spans="1:15" ht="15" customHeight="1" x14ac:dyDescent="0.25">
      <c r="A35" s="7" t="s">
        <v>134</v>
      </c>
    </row>
  </sheetData>
  <mergeCells count="16">
    <mergeCell ref="C3:I3"/>
    <mergeCell ref="A5:A8"/>
    <mergeCell ref="C5:M5"/>
    <mergeCell ref="C6:C8"/>
    <mergeCell ref="D6:H6"/>
    <mergeCell ref="I6:M6"/>
    <mergeCell ref="D7:D8"/>
    <mergeCell ref="E7:E8"/>
    <mergeCell ref="F7:F8"/>
    <mergeCell ref="G7:G8"/>
    <mergeCell ref="H7:H8"/>
    <mergeCell ref="I7:I8"/>
    <mergeCell ref="J7:J8"/>
    <mergeCell ref="K7:K8"/>
    <mergeCell ref="L7:L8"/>
    <mergeCell ref="M7:M8"/>
  </mergeCells>
  <pageMargins left="0.511811024" right="0.511811024" top="0.78740157499999996" bottom="0.78740157499999996" header="0.31496062000000002" footer="0.31496062000000002"/>
  <pageSetup paperSize="9" scale="6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D6DA4-88EB-45E6-A08E-601153508426}">
  <dimension ref="A1:Q48"/>
  <sheetViews>
    <sheetView showGridLines="0" zoomScaleNormal="100" workbookViewId="0">
      <selection activeCell="A3" sqref="A3"/>
    </sheetView>
  </sheetViews>
  <sheetFormatPr defaultRowHeight="24" customHeight="1" x14ac:dyDescent="0.25"/>
  <cols>
    <col min="1" max="1" width="24.7109375" style="1" customWidth="1"/>
    <col min="2" max="2" width="1.7109375" style="1" customWidth="1"/>
    <col min="3" max="3" width="13.7109375" style="1" customWidth="1"/>
    <col min="4" max="4" width="12.7109375" style="1" customWidth="1"/>
    <col min="5" max="5" width="13.7109375" style="1" customWidth="1"/>
    <col min="6" max="6" width="12.7109375" style="1" customWidth="1"/>
    <col min="7" max="7" width="15.7109375" style="1" customWidth="1"/>
    <col min="8" max="10" width="13.7109375" style="1" customWidth="1"/>
    <col min="11" max="11" width="12.7109375" style="1" customWidth="1"/>
    <col min="12" max="12" width="13.7109375" style="1" customWidth="1"/>
    <col min="13" max="13" width="15.7109375" style="1" customWidth="1"/>
    <col min="14" max="16384" width="9.140625" style="1"/>
  </cols>
  <sheetData>
    <row r="1" spans="1:17" ht="24" customHeight="1" x14ac:dyDescent="0.25">
      <c r="A1" s="18" t="str">
        <f>'01'!$A$1</f>
        <v>Boletim Estatístico de Benefícios por Incapacidade - vol. 01, nº 11</v>
      </c>
      <c r="M1" s="9" t="str">
        <f>'01'!$M$1</f>
        <v>novembro de 2023</v>
      </c>
    </row>
    <row r="2" spans="1:17" ht="9.9499999999999993" customHeight="1" thickBot="1" x14ac:dyDescent="0.3"/>
    <row r="3" spans="1:17" ht="24" customHeight="1" thickBot="1" x14ac:dyDescent="0.3">
      <c r="A3" s="59">
        <v>14</v>
      </c>
      <c r="B3" s="5"/>
      <c r="C3" s="213" t="s">
        <v>140</v>
      </c>
      <c r="D3" s="214"/>
      <c r="E3" s="214"/>
      <c r="F3" s="214"/>
      <c r="G3" s="214"/>
      <c r="H3" s="214"/>
      <c r="I3" s="215"/>
      <c r="J3" s="6"/>
      <c r="K3" s="6"/>
      <c r="L3" s="6"/>
      <c r="M3" s="6"/>
    </row>
    <row r="4" spans="1:17" ht="9.9499999999999993" customHeight="1" thickBot="1" x14ac:dyDescent="0.3">
      <c r="A4" s="6"/>
      <c r="B4" s="6"/>
      <c r="C4" s="6"/>
      <c r="D4" s="6"/>
      <c r="E4" s="6"/>
      <c r="F4" s="6"/>
      <c r="G4" s="6"/>
      <c r="H4" s="6"/>
      <c r="I4" s="6"/>
      <c r="J4" s="6"/>
      <c r="K4" s="6"/>
      <c r="L4" s="6"/>
      <c r="M4" s="6"/>
    </row>
    <row r="5" spans="1:17" ht="24" customHeight="1" x14ac:dyDescent="0.25">
      <c r="A5" s="228" t="s">
        <v>77</v>
      </c>
      <c r="B5" s="5"/>
      <c r="C5" s="196" t="s">
        <v>131</v>
      </c>
      <c r="D5" s="197"/>
      <c r="E5" s="197"/>
      <c r="F5" s="197"/>
      <c r="G5" s="197"/>
      <c r="H5" s="197"/>
      <c r="I5" s="197"/>
      <c r="J5" s="197"/>
      <c r="K5" s="197"/>
      <c r="L5" s="197"/>
      <c r="M5" s="198"/>
    </row>
    <row r="6" spans="1:17" ht="24" customHeight="1" x14ac:dyDescent="0.25">
      <c r="A6" s="229"/>
      <c r="B6" s="5"/>
      <c r="C6" s="202" t="s">
        <v>5</v>
      </c>
      <c r="D6" s="204" t="s">
        <v>3</v>
      </c>
      <c r="E6" s="204"/>
      <c r="F6" s="204"/>
      <c r="G6" s="204"/>
      <c r="H6" s="204"/>
      <c r="I6" s="204" t="s">
        <v>6</v>
      </c>
      <c r="J6" s="204"/>
      <c r="K6" s="204"/>
      <c r="L6" s="204"/>
      <c r="M6" s="205"/>
    </row>
    <row r="7" spans="1:17" ht="24" customHeight="1" x14ac:dyDescent="0.25">
      <c r="A7" s="229"/>
      <c r="B7" s="5"/>
      <c r="C7" s="202"/>
      <c r="D7" s="206" t="s">
        <v>5</v>
      </c>
      <c r="E7" s="206" t="s">
        <v>121</v>
      </c>
      <c r="F7" s="206" t="s">
        <v>7</v>
      </c>
      <c r="G7" s="206" t="s">
        <v>122</v>
      </c>
      <c r="H7" s="206" t="s">
        <v>4</v>
      </c>
      <c r="I7" s="206" t="s">
        <v>5</v>
      </c>
      <c r="J7" s="206" t="s">
        <v>121</v>
      </c>
      <c r="K7" s="206" t="s">
        <v>7</v>
      </c>
      <c r="L7" s="206" t="s">
        <v>8</v>
      </c>
      <c r="M7" s="208" t="s">
        <v>122</v>
      </c>
    </row>
    <row r="8" spans="1:17" ht="24" customHeight="1" thickBot="1" x14ac:dyDescent="0.3">
      <c r="A8" s="230"/>
      <c r="B8" s="5"/>
      <c r="C8" s="203"/>
      <c r="D8" s="207"/>
      <c r="E8" s="207"/>
      <c r="F8" s="207"/>
      <c r="G8" s="207"/>
      <c r="H8" s="207"/>
      <c r="I8" s="207"/>
      <c r="J8" s="207"/>
      <c r="K8" s="207"/>
      <c r="L8" s="207"/>
      <c r="M8" s="209"/>
    </row>
    <row r="9" spans="1:17" ht="9.9499999999999993" customHeight="1" thickBot="1" x14ac:dyDescent="0.3">
      <c r="A9" s="3"/>
      <c r="C9" s="3"/>
      <c r="D9" s="4"/>
      <c r="E9" s="4"/>
      <c r="F9" s="4"/>
      <c r="G9" s="4"/>
      <c r="H9" s="4"/>
      <c r="I9" s="4"/>
      <c r="J9" s="4"/>
      <c r="K9" s="4"/>
      <c r="L9" s="4"/>
      <c r="M9" s="4"/>
    </row>
    <row r="10" spans="1:17" ht="15" customHeight="1" x14ac:dyDescent="0.25">
      <c r="A10" s="104" t="s">
        <v>44</v>
      </c>
      <c r="B10" s="10"/>
      <c r="C10" s="105">
        <f>D10+I10</f>
        <v>5674089</v>
      </c>
      <c r="D10" s="106">
        <f>SUM(E10:H10)</f>
        <v>4973400</v>
      </c>
      <c r="E10" s="106">
        <f>E11+E19+E29+E34+E38</f>
        <v>1155742</v>
      </c>
      <c r="F10" s="106">
        <f>F11+F19+F29+F34+F38</f>
        <v>163527</v>
      </c>
      <c r="G10" s="106">
        <f>G11+G19+G29+G34+G38</f>
        <v>3215838</v>
      </c>
      <c r="H10" s="106">
        <f>H11+H19+H29+H34+H38</f>
        <v>438293</v>
      </c>
      <c r="I10" s="106">
        <f>SUM(J10:M10)</f>
        <v>700689</v>
      </c>
      <c r="J10" s="106">
        <f>J11+J19+J29+J34+J38</f>
        <v>90504</v>
      </c>
      <c r="K10" s="106">
        <f>K11+K19+K29+K34+K38</f>
        <v>383089</v>
      </c>
      <c r="L10" s="106">
        <f>L11+L19+L29+L34+L38</f>
        <v>21533</v>
      </c>
      <c r="M10" s="107">
        <f>M11+M19+M29+M34+M38</f>
        <v>205563</v>
      </c>
      <c r="O10" s="2"/>
    </row>
    <row r="11" spans="1:17" ht="15" customHeight="1" x14ac:dyDescent="0.25">
      <c r="A11" s="108" t="s">
        <v>45</v>
      </c>
      <c r="B11" s="10"/>
      <c r="C11" s="109">
        <f t="shared" ref="C11:C42" si="0">D11+I11</f>
        <v>244092</v>
      </c>
      <c r="D11" s="110">
        <f t="shared" ref="D11:D38" si="1">SUM(E11:H11)</f>
        <v>218329</v>
      </c>
      <c r="E11" s="110">
        <f>SUM(E12:E18)</f>
        <v>59997</v>
      </c>
      <c r="F11" s="110">
        <f>SUM(F12:F18)</f>
        <v>9731</v>
      </c>
      <c r="G11" s="110">
        <f>SUM(G12:G18)</f>
        <v>142476</v>
      </c>
      <c r="H11" s="110">
        <f>SUM(H12:H18)</f>
        <v>6125</v>
      </c>
      <c r="I11" s="110">
        <f t="shared" ref="I11:I38" si="2">SUM(J11:M11)</f>
        <v>25763</v>
      </c>
      <c r="J11" s="110">
        <f>SUM(J12:J18)</f>
        <v>6212</v>
      </c>
      <c r="K11" s="110">
        <f>SUM(K12:K18)</f>
        <v>10268</v>
      </c>
      <c r="L11" s="110">
        <f>SUM(L12:L18)</f>
        <v>447</v>
      </c>
      <c r="M11" s="111">
        <f>SUM(M12:M18)</f>
        <v>8836</v>
      </c>
      <c r="N11" s="132"/>
      <c r="O11" s="132"/>
      <c r="P11" s="132"/>
      <c r="Q11" s="132"/>
    </row>
    <row r="12" spans="1:17" ht="15" customHeight="1" x14ac:dyDescent="0.25">
      <c r="A12" s="112" t="s">
        <v>46</v>
      </c>
      <c r="C12" s="87">
        <f t="shared" si="0"/>
        <v>61102</v>
      </c>
      <c r="D12" s="88">
        <f t="shared" si="1"/>
        <v>56216</v>
      </c>
      <c r="E12" s="88">
        <f>[8]Planilha1!V10</f>
        <v>14483</v>
      </c>
      <c r="F12" s="88">
        <f>[8]Planilha1!X10</f>
        <v>3220</v>
      </c>
      <c r="G12" s="88">
        <f>[8]Planilha1!W10</f>
        <v>37788</v>
      </c>
      <c r="H12" s="88">
        <f>[8]Planilha1!Y10</f>
        <v>725</v>
      </c>
      <c r="I12" s="88">
        <f t="shared" si="2"/>
        <v>4886</v>
      </c>
      <c r="J12" s="88">
        <f>[8]Planilha1!Z10</f>
        <v>992</v>
      </c>
      <c r="K12" s="88">
        <f>[8]Planilha1!AB10</f>
        <v>2301</v>
      </c>
      <c r="L12" s="88">
        <f>[8]Planilha1!AC10</f>
        <v>77</v>
      </c>
      <c r="M12" s="89">
        <f>[8]Planilha1!AA10</f>
        <v>1516</v>
      </c>
      <c r="N12" s="132"/>
      <c r="O12" s="132"/>
      <c r="P12" s="132"/>
      <c r="Q12" s="132"/>
    </row>
    <row r="13" spans="1:17" ht="15" customHeight="1" x14ac:dyDescent="0.25">
      <c r="A13" s="112" t="s">
        <v>47</v>
      </c>
      <c r="C13" s="87">
        <f t="shared" si="0"/>
        <v>12317</v>
      </c>
      <c r="D13" s="88">
        <f t="shared" ref="D13:D18" si="3">SUM(E13:H13)</f>
        <v>11269</v>
      </c>
      <c r="E13" s="88">
        <f>[8]Planilha1!V11</f>
        <v>3518</v>
      </c>
      <c r="F13" s="88">
        <f>[8]Planilha1!X11</f>
        <v>830</v>
      </c>
      <c r="G13" s="88">
        <f>[8]Planilha1!W11</f>
        <v>6635</v>
      </c>
      <c r="H13" s="88">
        <f>[8]Planilha1!Y11</f>
        <v>286</v>
      </c>
      <c r="I13" s="88">
        <f t="shared" ref="I13:I18" si="4">SUM(J13:M13)</f>
        <v>1048</v>
      </c>
      <c r="J13" s="88">
        <f>[8]Planilha1!Z11</f>
        <v>251</v>
      </c>
      <c r="K13" s="88">
        <f>[8]Planilha1!AB11</f>
        <v>439</v>
      </c>
      <c r="L13" s="88">
        <f>[8]Planilha1!AC11</f>
        <v>29</v>
      </c>
      <c r="M13" s="89">
        <f>[8]Planilha1!AA11</f>
        <v>329</v>
      </c>
      <c r="N13" s="132"/>
      <c r="O13" s="132"/>
      <c r="P13" s="132"/>
      <c r="Q13" s="132"/>
    </row>
    <row r="14" spans="1:17" ht="15" customHeight="1" x14ac:dyDescent="0.25">
      <c r="A14" s="112" t="s">
        <v>48</v>
      </c>
      <c r="C14" s="87">
        <f t="shared" si="0"/>
        <v>44819</v>
      </c>
      <c r="D14" s="88">
        <f t="shared" si="3"/>
        <v>36659</v>
      </c>
      <c r="E14" s="88">
        <f>[8]Planilha1!V12</f>
        <v>9175</v>
      </c>
      <c r="F14" s="88">
        <f>[8]Planilha1!X12</f>
        <v>1298</v>
      </c>
      <c r="G14" s="88">
        <f>[8]Planilha1!W12</f>
        <v>25112</v>
      </c>
      <c r="H14" s="88">
        <f>[8]Planilha1!Y12</f>
        <v>1074</v>
      </c>
      <c r="I14" s="88">
        <f t="shared" si="4"/>
        <v>8160</v>
      </c>
      <c r="J14" s="88">
        <f>[8]Planilha1!Z12</f>
        <v>2600</v>
      </c>
      <c r="K14" s="88">
        <f>[8]Planilha1!AB12</f>
        <v>3006</v>
      </c>
      <c r="L14" s="88">
        <f>[8]Planilha1!AC12</f>
        <v>146</v>
      </c>
      <c r="M14" s="89">
        <f>[8]Planilha1!AA12</f>
        <v>2408</v>
      </c>
      <c r="N14" s="132"/>
      <c r="O14" s="132"/>
      <c r="P14" s="132"/>
      <c r="Q14" s="132"/>
    </row>
    <row r="15" spans="1:17" ht="15" customHeight="1" x14ac:dyDescent="0.25">
      <c r="A15" s="112" t="s">
        <v>49</v>
      </c>
      <c r="C15" s="87">
        <f t="shared" si="0"/>
        <v>6460</v>
      </c>
      <c r="D15" s="88">
        <f t="shared" si="3"/>
        <v>5951</v>
      </c>
      <c r="E15" s="88">
        <f>[8]Planilha1!V13</f>
        <v>1283</v>
      </c>
      <c r="F15" s="88">
        <f>[8]Planilha1!X13</f>
        <v>169</v>
      </c>
      <c r="G15" s="88">
        <f>[8]Planilha1!W13</f>
        <v>4408</v>
      </c>
      <c r="H15" s="88">
        <f>[8]Planilha1!Y13</f>
        <v>91</v>
      </c>
      <c r="I15" s="88">
        <f t="shared" si="4"/>
        <v>509</v>
      </c>
      <c r="J15" s="88">
        <f>[8]Planilha1!Z13</f>
        <v>128</v>
      </c>
      <c r="K15" s="88">
        <f>[8]Planilha1!AB13</f>
        <v>132</v>
      </c>
      <c r="L15" s="88">
        <f>[8]Planilha1!AC13</f>
        <v>26</v>
      </c>
      <c r="M15" s="89">
        <f>[8]Planilha1!AA13</f>
        <v>223</v>
      </c>
      <c r="N15" s="132"/>
      <c r="O15" s="132"/>
      <c r="P15" s="132"/>
      <c r="Q15" s="132"/>
    </row>
    <row r="16" spans="1:17" ht="15" customHeight="1" x14ac:dyDescent="0.25">
      <c r="A16" s="112" t="s">
        <v>50</v>
      </c>
      <c r="C16" s="87">
        <f t="shared" si="0"/>
        <v>86482</v>
      </c>
      <c r="D16" s="88">
        <f t="shared" si="3"/>
        <v>77345</v>
      </c>
      <c r="E16" s="88">
        <f>[8]Planilha1!V14</f>
        <v>23046</v>
      </c>
      <c r="F16" s="88">
        <f>[8]Planilha1!X14</f>
        <v>2813</v>
      </c>
      <c r="G16" s="88">
        <f>[8]Planilha1!W14</f>
        <v>48305</v>
      </c>
      <c r="H16" s="88">
        <f>[8]Planilha1!Y14</f>
        <v>3181</v>
      </c>
      <c r="I16" s="88">
        <f t="shared" si="4"/>
        <v>9137</v>
      </c>
      <c r="J16" s="88">
        <f>[8]Planilha1!Z14</f>
        <v>1871</v>
      </c>
      <c r="K16" s="88">
        <f>[8]Planilha1!AB14</f>
        <v>3552</v>
      </c>
      <c r="L16" s="88">
        <f>[8]Planilha1!AC14</f>
        <v>123</v>
      </c>
      <c r="M16" s="89">
        <f>[8]Planilha1!AA14</f>
        <v>3591</v>
      </c>
      <c r="O16" s="2"/>
    </row>
    <row r="17" spans="1:16" ht="15" customHeight="1" x14ac:dyDescent="0.25">
      <c r="A17" s="112" t="s">
        <v>51</v>
      </c>
      <c r="C17" s="87">
        <f t="shared" si="0"/>
        <v>5259</v>
      </c>
      <c r="D17" s="88">
        <f t="shared" si="3"/>
        <v>4781</v>
      </c>
      <c r="E17" s="88">
        <f>[8]Planilha1!V15</f>
        <v>1715</v>
      </c>
      <c r="F17" s="88">
        <f>[8]Planilha1!X15</f>
        <v>274</v>
      </c>
      <c r="G17" s="88">
        <f>[8]Planilha1!W15</f>
        <v>2446</v>
      </c>
      <c r="H17" s="88">
        <f>[8]Planilha1!Y15</f>
        <v>346</v>
      </c>
      <c r="I17" s="88">
        <f t="shared" si="4"/>
        <v>478</v>
      </c>
      <c r="J17" s="88">
        <f>[8]Planilha1!Z15</f>
        <v>160</v>
      </c>
      <c r="K17" s="88">
        <f>[8]Planilha1!AB15</f>
        <v>185</v>
      </c>
      <c r="L17" s="88">
        <f>[8]Planilha1!AC15</f>
        <v>13</v>
      </c>
      <c r="M17" s="89">
        <f>[8]Planilha1!AA15</f>
        <v>120</v>
      </c>
      <c r="O17" s="2"/>
    </row>
    <row r="18" spans="1:16" ht="15" customHeight="1" x14ac:dyDescent="0.25">
      <c r="A18" s="112" t="s">
        <v>52</v>
      </c>
      <c r="C18" s="87">
        <f t="shared" si="0"/>
        <v>27653</v>
      </c>
      <c r="D18" s="88">
        <f t="shared" si="3"/>
        <v>26108</v>
      </c>
      <c r="E18" s="88">
        <f>[8]Planilha1!V16</f>
        <v>6777</v>
      </c>
      <c r="F18" s="88">
        <f>[8]Planilha1!X16</f>
        <v>1127</v>
      </c>
      <c r="G18" s="88">
        <f>[8]Planilha1!W16</f>
        <v>17782</v>
      </c>
      <c r="H18" s="88">
        <f>[8]Planilha1!Y16</f>
        <v>422</v>
      </c>
      <c r="I18" s="88">
        <f t="shared" si="4"/>
        <v>1545</v>
      </c>
      <c r="J18" s="88">
        <f>[8]Planilha1!Z16</f>
        <v>210</v>
      </c>
      <c r="K18" s="88">
        <f>[8]Planilha1!AB16</f>
        <v>653</v>
      </c>
      <c r="L18" s="88">
        <f>[8]Planilha1!AC16</f>
        <v>33</v>
      </c>
      <c r="M18" s="89">
        <f>[8]Planilha1!AA16</f>
        <v>649</v>
      </c>
      <c r="O18" s="2"/>
    </row>
    <row r="19" spans="1:16" ht="15" customHeight="1" x14ac:dyDescent="0.25">
      <c r="A19" s="108" t="s">
        <v>53</v>
      </c>
      <c r="B19" s="10"/>
      <c r="C19" s="109">
        <f t="shared" si="0"/>
        <v>1171296</v>
      </c>
      <c r="D19" s="110">
        <f t="shared" si="1"/>
        <v>1074529</v>
      </c>
      <c r="E19" s="110">
        <f>SUM(E20:E28)</f>
        <v>285695</v>
      </c>
      <c r="F19" s="110">
        <f>SUM(F20:F28)</f>
        <v>40709</v>
      </c>
      <c r="G19" s="110">
        <f>SUM(G20:G28)</f>
        <v>685565</v>
      </c>
      <c r="H19" s="110">
        <f>SUM(H20:H28)</f>
        <v>62560</v>
      </c>
      <c r="I19" s="110">
        <f t="shared" si="2"/>
        <v>96767</v>
      </c>
      <c r="J19" s="110">
        <f>SUM(J20:J28)</f>
        <v>17682</v>
      </c>
      <c r="K19" s="110">
        <f>SUM(K20:K28)</f>
        <v>38484</v>
      </c>
      <c r="L19" s="110">
        <f>SUM(L20:L28)</f>
        <v>2192</v>
      </c>
      <c r="M19" s="111">
        <f>SUM(M20:M28)</f>
        <v>38409</v>
      </c>
      <c r="O19" s="2"/>
    </row>
    <row r="20" spans="1:16" ht="15" customHeight="1" x14ac:dyDescent="0.25">
      <c r="A20" s="112" t="s">
        <v>54</v>
      </c>
      <c r="C20" s="87">
        <f t="shared" si="0"/>
        <v>92998</v>
      </c>
      <c r="D20" s="88">
        <f t="shared" ref="D20:D28" si="5">SUM(E20:H20)</f>
        <v>87247</v>
      </c>
      <c r="E20" s="88">
        <f>[8]Planilha1!V18</f>
        <v>24655</v>
      </c>
      <c r="F20" s="88">
        <f>[8]Planilha1!X18</f>
        <v>3855</v>
      </c>
      <c r="G20" s="88">
        <f>[8]Planilha1!W18</f>
        <v>56018</v>
      </c>
      <c r="H20" s="88">
        <f>[8]Planilha1!Y18</f>
        <v>2719</v>
      </c>
      <c r="I20" s="88">
        <f t="shared" ref="I20:I28" si="6">SUM(J20:M20)</f>
        <v>5751</v>
      </c>
      <c r="J20" s="88">
        <f>[8]Planilha1!Z18</f>
        <v>1106</v>
      </c>
      <c r="K20" s="88">
        <f>[8]Planilha1!AB18</f>
        <v>2433</v>
      </c>
      <c r="L20" s="88">
        <f>[8]Planilha1!AC18</f>
        <v>174</v>
      </c>
      <c r="M20" s="89">
        <f>[8]Planilha1!AA18</f>
        <v>2038</v>
      </c>
      <c r="O20" s="2"/>
    </row>
    <row r="21" spans="1:16" ht="15" customHeight="1" x14ac:dyDescent="0.25">
      <c r="A21" s="112" t="s">
        <v>55</v>
      </c>
      <c r="C21" s="87">
        <f t="shared" si="0"/>
        <v>88172</v>
      </c>
      <c r="D21" s="88">
        <f t="shared" si="5"/>
        <v>83364</v>
      </c>
      <c r="E21" s="88">
        <f>[8]Planilha1!V19</f>
        <v>26181</v>
      </c>
      <c r="F21" s="88">
        <f>[8]Planilha1!X19</f>
        <v>2351</v>
      </c>
      <c r="G21" s="88">
        <f>[8]Planilha1!W19</f>
        <v>53543</v>
      </c>
      <c r="H21" s="88">
        <f>[8]Planilha1!Y19</f>
        <v>1289</v>
      </c>
      <c r="I21" s="88">
        <f t="shared" si="6"/>
        <v>4808</v>
      </c>
      <c r="J21" s="88">
        <f>[8]Planilha1!Z19</f>
        <v>818</v>
      </c>
      <c r="K21" s="88">
        <f>[8]Planilha1!AB19</f>
        <v>2319</v>
      </c>
      <c r="L21" s="88">
        <f>[8]Planilha1!AC19</f>
        <v>132</v>
      </c>
      <c r="M21" s="89">
        <f>[8]Planilha1!AA19</f>
        <v>1539</v>
      </c>
      <c r="O21" s="2"/>
    </row>
    <row r="22" spans="1:16" ht="15" customHeight="1" x14ac:dyDescent="0.25">
      <c r="A22" s="112" t="s">
        <v>56</v>
      </c>
      <c r="C22" s="87">
        <f t="shared" si="0"/>
        <v>151921</v>
      </c>
      <c r="D22" s="88">
        <f t="shared" si="5"/>
        <v>141352</v>
      </c>
      <c r="E22" s="88">
        <f>[8]Planilha1!V20</f>
        <v>39781</v>
      </c>
      <c r="F22" s="88">
        <f>[8]Planilha1!X20</f>
        <v>9048</v>
      </c>
      <c r="G22" s="88">
        <f>[8]Planilha1!W20</f>
        <v>84025</v>
      </c>
      <c r="H22" s="88">
        <f>[8]Planilha1!Y20</f>
        <v>8498</v>
      </c>
      <c r="I22" s="88">
        <f t="shared" si="6"/>
        <v>10569</v>
      </c>
      <c r="J22" s="88">
        <f>[8]Planilha1!Z20</f>
        <v>1503</v>
      </c>
      <c r="K22" s="88">
        <f>[8]Planilha1!AB20</f>
        <v>5626</v>
      </c>
      <c r="L22" s="88">
        <f>[8]Planilha1!AC20</f>
        <v>267</v>
      </c>
      <c r="M22" s="89">
        <f>[8]Planilha1!AA20</f>
        <v>3173</v>
      </c>
      <c r="O22" s="2"/>
    </row>
    <row r="23" spans="1:16" ht="15" customHeight="1" x14ac:dyDescent="0.25">
      <c r="A23" s="112" t="s">
        <v>57</v>
      </c>
      <c r="C23" s="87">
        <f t="shared" si="0"/>
        <v>89798</v>
      </c>
      <c r="D23" s="88">
        <f t="shared" si="5"/>
        <v>83890</v>
      </c>
      <c r="E23" s="88">
        <f>[8]Planilha1!V21</f>
        <v>21827</v>
      </c>
      <c r="F23" s="88">
        <f>[8]Planilha1!X21</f>
        <v>3575</v>
      </c>
      <c r="G23" s="88">
        <f>[8]Planilha1!W21</f>
        <v>53870</v>
      </c>
      <c r="H23" s="88">
        <f>[8]Planilha1!Y21</f>
        <v>4618</v>
      </c>
      <c r="I23" s="88">
        <f t="shared" si="6"/>
        <v>5908</v>
      </c>
      <c r="J23" s="88">
        <f>[8]Planilha1!Z21</f>
        <v>1007</v>
      </c>
      <c r="K23" s="88">
        <f>[8]Planilha1!AB21</f>
        <v>2805</v>
      </c>
      <c r="L23" s="88">
        <f>[8]Planilha1!AC21</f>
        <v>276</v>
      </c>
      <c r="M23" s="89">
        <f>[8]Planilha1!AA21</f>
        <v>1820</v>
      </c>
      <c r="O23" s="2"/>
    </row>
    <row r="24" spans="1:16" ht="15" customHeight="1" x14ac:dyDescent="0.25">
      <c r="A24" s="112" t="s">
        <v>58</v>
      </c>
      <c r="C24" s="87">
        <f t="shared" si="0"/>
        <v>98124</v>
      </c>
      <c r="D24" s="88">
        <f t="shared" si="5"/>
        <v>90673</v>
      </c>
      <c r="E24" s="88">
        <f>[8]Planilha1!V22</f>
        <v>21008</v>
      </c>
      <c r="F24" s="88">
        <f>[8]Planilha1!X22</f>
        <v>5864</v>
      </c>
      <c r="G24" s="88">
        <f>[8]Planilha1!W22</f>
        <v>60051</v>
      </c>
      <c r="H24" s="88">
        <f>[8]Planilha1!Y22</f>
        <v>3750</v>
      </c>
      <c r="I24" s="88">
        <f t="shared" si="6"/>
        <v>7451</v>
      </c>
      <c r="J24" s="88">
        <f>[8]Planilha1!Z22</f>
        <v>823</v>
      </c>
      <c r="K24" s="88">
        <f>[8]Planilha1!AB22</f>
        <v>4080</v>
      </c>
      <c r="L24" s="88">
        <f>[8]Planilha1!AC22</f>
        <v>213</v>
      </c>
      <c r="M24" s="89">
        <f>[8]Planilha1!AA22</f>
        <v>2335</v>
      </c>
      <c r="O24" s="2"/>
    </row>
    <row r="25" spans="1:16" ht="15" customHeight="1" x14ac:dyDescent="0.25">
      <c r="A25" s="112" t="s">
        <v>59</v>
      </c>
      <c r="C25" s="87">
        <f t="shared" si="0"/>
        <v>178737</v>
      </c>
      <c r="D25" s="88">
        <f t="shared" si="5"/>
        <v>157583</v>
      </c>
      <c r="E25" s="88">
        <f>[8]Planilha1!V23</f>
        <v>44124</v>
      </c>
      <c r="F25" s="88">
        <f>[8]Planilha1!X23</f>
        <v>5507</v>
      </c>
      <c r="G25" s="88">
        <f>[8]Planilha1!W23</f>
        <v>93612</v>
      </c>
      <c r="H25" s="88">
        <f>[8]Planilha1!Y23</f>
        <v>14340</v>
      </c>
      <c r="I25" s="88">
        <f t="shared" si="6"/>
        <v>21154</v>
      </c>
      <c r="J25" s="88">
        <f>[8]Planilha1!Z23</f>
        <v>4519</v>
      </c>
      <c r="K25" s="88">
        <f>[8]Planilha1!AB23</f>
        <v>8824</v>
      </c>
      <c r="L25" s="88">
        <f>[8]Planilha1!AC23</f>
        <v>478</v>
      </c>
      <c r="M25" s="89">
        <f>[8]Planilha1!AA23</f>
        <v>7333</v>
      </c>
      <c r="O25" s="2"/>
    </row>
    <row r="26" spans="1:16" ht="15" customHeight="1" x14ac:dyDescent="0.25">
      <c r="A26" s="112" t="s">
        <v>60</v>
      </c>
      <c r="C26" s="87">
        <f t="shared" si="0"/>
        <v>106972</v>
      </c>
      <c r="D26" s="88">
        <f t="shared" si="5"/>
        <v>101062</v>
      </c>
      <c r="E26" s="88">
        <f>[8]Planilha1!V24</f>
        <v>28427</v>
      </c>
      <c r="F26" s="88">
        <f>[8]Planilha1!X24</f>
        <v>551</v>
      </c>
      <c r="G26" s="88">
        <f>[8]Planilha1!W24</f>
        <v>64269</v>
      </c>
      <c r="H26" s="88">
        <f>[8]Planilha1!Y24</f>
        <v>7815</v>
      </c>
      <c r="I26" s="88">
        <f t="shared" si="6"/>
        <v>5910</v>
      </c>
      <c r="J26" s="88">
        <f>[8]Planilha1!Z24</f>
        <v>1697</v>
      </c>
      <c r="K26" s="88">
        <f>[8]Planilha1!AB24</f>
        <v>1155</v>
      </c>
      <c r="L26" s="88">
        <f>[8]Planilha1!AC24</f>
        <v>87</v>
      </c>
      <c r="M26" s="89">
        <f>[8]Planilha1!AA24</f>
        <v>2971</v>
      </c>
      <c r="O26" s="2"/>
    </row>
    <row r="27" spans="1:16" ht="15" customHeight="1" x14ac:dyDescent="0.25">
      <c r="A27" s="112" t="s">
        <v>61</v>
      </c>
      <c r="C27" s="87">
        <f t="shared" si="0"/>
        <v>57628</v>
      </c>
      <c r="D27" s="88">
        <f t="shared" si="5"/>
        <v>52643</v>
      </c>
      <c r="E27" s="88">
        <f>[8]Planilha1!V25</f>
        <v>16541</v>
      </c>
      <c r="F27" s="88">
        <f>[8]Planilha1!X25</f>
        <v>1216</v>
      </c>
      <c r="G27" s="88">
        <f>[8]Planilha1!W25</f>
        <v>29837</v>
      </c>
      <c r="H27" s="88">
        <f>[8]Planilha1!Y25</f>
        <v>5049</v>
      </c>
      <c r="I27" s="88">
        <f t="shared" si="6"/>
        <v>4985</v>
      </c>
      <c r="J27" s="88">
        <f>[8]Planilha1!Z25</f>
        <v>1223</v>
      </c>
      <c r="K27" s="88">
        <f>[8]Planilha1!AB25</f>
        <v>1686</v>
      </c>
      <c r="L27" s="88">
        <f>[8]Planilha1!AC25</f>
        <v>86</v>
      </c>
      <c r="M27" s="89">
        <f>[8]Planilha1!AA25</f>
        <v>1990</v>
      </c>
      <c r="O27" s="2"/>
    </row>
    <row r="28" spans="1:16" ht="15" customHeight="1" x14ac:dyDescent="0.25">
      <c r="A28" s="112" t="s">
        <v>62</v>
      </c>
      <c r="C28" s="87">
        <f t="shared" si="0"/>
        <v>306946</v>
      </c>
      <c r="D28" s="88">
        <f t="shared" si="5"/>
        <v>276715</v>
      </c>
      <c r="E28" s="88">
        <f>[8]Planilha1!V26</f>
        <v>63151</v>
      </c>
      <c r="F28" s="88">
        <f>[8]Planilha1!X26</f>
        <v>8742</v>
      </c>
      <c r="G28" s="88">
        <f>[8]Planilha1!W26</f>
        <v>190340</v>
      </c>
      <c r="H28" s="88">
        <f>[8]Planilha1!Y26</f>
        <v>14482</v>
      </c>
      <c r="I28" s="88">
        <f t="shared" si="6"/>
        <v>30231</v>
      </c>
      <c r="J28" s="88">
        <f>[8]Planilha1!Z26</f>
        <v>4986</v>
      </c>
      <c r="K28" s="88">
        <f>[8]Planilha1!AB26</f>
        <v>9556</v>
      </c>
      <c r="L28" s="88">
        <f>[8]Planilha1!AC26</f>
        <v>479</v>
      </c>
      <c r="M28" s="89">
        <f>[8]Planilha1!AA26</f>
        <v>15210</v>
      </c>
      <c r="O28" s="2"/>
    </row>
    <row r="29" spans="1:16" ht="15" customHeight="1" x14ac:dyDescent="0.25">
      <c r="A29" s="108" t="s">
        <v>63</v>
      </c>
      <c r="B29" s="10"/>
      <c r="C29" s="109">
        <f t="shared" si="0"/>
        <v>2685778</v>
      </c>
      <c r="D29" s="110">
        <f t="shared" si="1"/>
        <v>2304011</v>
      </c>
      <c r="E29" s="110">
        <f>SUM(E30:E33)</f>
        <v>480284</v>
      </c>
      <c r="F29" s="110">
        <f>SUM(F30:F33)</f>
        <v>45681</v>
      </c>
      <c r="G29" s="110">
        <f>SUM(G30:G33)</f>
        <v>1528289</v>
      </c>
      <c r="H29" s="110">
        <f>SUM(H30:H33)</f>
        <v>249757</v>
      </c>
      <c r="I29" s="110">
        <f t="shared" si="2"/>
        <v>381767</v>
      </c>
      <c r="J29" s="110">
        <f>SUM(J30:J33)</f>
        <v>36874</v>
      </c>
      <c r="K29" s="110">
        <f>SUM(K30:K33)</f>
        <v>233770</v>
      </c>
      <c r="L29" s="110">
        <f>SUM(L30:L33)</f>
        <v>14739</v>
      </c>
      <c r="M29" s="111">
        <f>SUM(M30:M33)</f>
        <v>96384</v>
      </c>
      <c r="O29" s="2"/>
    </row>
    <row r="30" spans="1:16" ht="15" customHeight="1" x14ac:dyDescent="0.25">
      <c r="A30" s="112" t="s">
        <v>64</v>
      </c>
      <c r="C30" s="87">
        <f t="shared" si="0"/>
        <v>767839</v>
      </c>
      <c r="D30" s="88">
        <f t="shared" ref="D30:D33" si="7">SUM(E30:H30)</f>
        <v>705477</v>
      </c>
      <c r="E30" s="88">
        <f>[8]Planilha1!V28</f>
        <v>145264</v>
      </c>
      <c r="F30" s="88">
        <f>[8]Planilha1!X28</f>
        <v>9837</v>
      </c>
      <c r="G30" s="88">
        <f>[8]Planilha1!W28</f>
        <v>491465</v>
      </c>
      <c r="H30" s="88">
        <f>[8]Planilha1!Y28</f>
        <v>58911</v>
      </c>
      <c r="I30" s="88">
        <f t="shared" ref="I30:I33" si="8">SUM(J30:M30)</f>
        <v>62362</v>
      </c>
      <c r="J30" s="88">
        <f>[8]Planilha1!Z28</f>
        <v>9955</v>
      </c>
      <c r="K30" s="88">
        <f>[8]Planilha1!AB28</f>
        <v>20705</v>
      </c>
      <c r="L30" s="88">
        <f>[8]Planilha1!AC28</f>
        <v>1225</v>
      </c>
      <c r="M30" s="89">
        <f>[8]Planilha1!AA28</f>
        <v>30477</v>
      </c>
      <c r="O30" s="2"/>
    </row>
    <row r="31" spans="1:16" ht="15" customHeight="1" x14ac:dyDescent="0.25">
      <c r="A31" s="112" t="s">
        <v>65</v>
      </c>
      <c r="C31" s="87">
        <f t="shared" si="0"/>
        <v>110087</v>
      </c>
      <c r="D31" s="88">
        <f t="shared" si="7"/>
        <v>100321</v>
      </c>
      <c r="E31" s="88">
        <f>[8]Planilha1!V29</f>
        <v>23037</v>
      </c>
      <c r="F31" s="88">
        <f>[8]Planilha1!X29</f>
        <v>2635</v>
      </c>
      <c r="G31" s="88">
        <f>[8]Planilha1!W29</f>
        <v>65880</v>
      </c>
      <c r="H31" s="88">
        <f>[8]Planilha1!Y29</f>
        <v>8769</v>
      </c>
      <c r="I31" s="88">
        <f t="shared" si="8"/>
        <v>9766</v>
      </c>
      <c r="J31" s="88">
        <f>[8]Planilha1!Z29</f>
        <v>1331</v>
      </c>
      <c r="K31" s="88">
        <f>[8]Planilha1!AB29</f>
        <v>4598</v>
      </c>
      <c r="L31" s="88">
        <f>[8]Planilha1!AC29</f>
        <v>184</v>
      </c>
      <c r="M31" s="89">
        <f>[8]Planilha1!AA29</f>
        <v>3653</v>
      </c>
      <c r="O31" s="2"/>
      <c r="P31" s="2"/>
    </row>
    <row r="32" spans="1:16" ht="15" customHeight="1" x14ac:dyDescent="0.25">
      <c r="A32" s="112" t="s">
        <v>66</v>
      </c>
      <c r="C32" s="87">
        <f t="shared" si="0"/>
        <v>462360</v>
      </c>
      <c r="D32" s="88">
        <f t="shared" si="7"/>
        <v>416268</v>
      </c>
      <c r="E32" s="88">
        <f>[8]Planilha1!V30</f>
        <v>103198</v>
      </c>
      <c r="F32" s="88">
        <f>[8]Planilha1!X30</f>
        <v>2635</v>
      </c>
      <c r="G32" s="88">
        <f>[8]Planilha1!W30</f>
        <v>270901</v>
      </c>
      <c r="H32" s="88">
        <f>[8]Planilha1!Y30</f>
        <v>39534</v>
      </c>
      <c r="I32" s="88">
        <f t="shared" si="8"/>
        <v>46092</v>
      </c>
      <c r="J32" s="88">
        <f>[8]Planilha1!Z30</f>
        <v>8695</v>
      </c>
      <c r="K32" s="88">
        <f>[8]Planilha1!AB30</f>
        <v>16294</v>
      </c>
      <c r="L32" s="88">
        <f>[8]Planilha1!AC30</f>
        <v>4923</v>
      </c>
      <c r="M32" s="89">
        <f>[8]Planilha1!AA30</f>
        <v>16180</v>
      </c>
      <c r="O32" s="2"/>
    </row>
    <row r="33" spans="1:15" ht="15" customHeight="1" x14ac:dyDescent="0.25">
      <c r="A33" s="112" t="s">
        <v>67</v>
      </c>
      <c r="C33" s="87">
        <f t="shared" si="0"/>
        <v>1345492</v>
      </c>
      <c r="D33" s="88">
        <f t="shared" si="7"/>
        <v>1081945</v>
      </c>
      <c r="E33" s="88">
        <f>[8]Planilha1!V31</f>
        <v>208785</v>
      </c>
      <c r="F33" s="88">
        <f>[8]Planilha1!X31</f>
        <v>30574</v>
      </c>
      <c r="G33" s="88">
        <f>[8]Planilha1!W31</f>
        <v>700043</v>
      </c>
      <c r="H33" s="88">
        <f>[8]Planilha1!Y31</f>
        <v>142543</v>
      </c>
      <c r="I33" s="88">
        <f t="shared" si="8"/>
        <v>263547</v>
      </c>
      <c r="J33" s="88">
        <f>[8]Planilha1!Z31</f>
        <v>16893</v>
      </c>
      <c r="K33" s="88">
        <f>[8]Planilha1!AB31</f>
        <v>192173</v>
      </c>
      <c r="L33" s="88">
        <f>[8]Planilha1!AC31</f>
        <v>8407</v>
      </c>
      <c r="M33" s="89">
        <f>[8]Planilha1!AA31</f>
        <v>46074</v>
      </c>
      <c r="O33" s="2"/>
    </row>
    <row r="34" spans="1:15" ht="15" customHeight="1" x14ac:dyDescent="0.25">
      <c r="A34" s="108" t="s">
        <v>68</v>
      </c>
      <c r="B34" s="10"/>
      <c r="C34" s="109">
        <f t="shared" si="0"/>
        <v>1167542</v>
      </c>
      <c r="D34" s="110">
        <f t="shared" si="1"/>
        <v>1009617</v>
      </c>
      <c r="E34" s="110">
        <f>SUM(E35:E37)</f>
        <v>238870</v>
      </c>
      <c r="F34" s="110">
        <f>SUM(F35:F37)</f>
        <v>54253</v>
      </c>
      <c r="G34" s="110">
        <f>SUM(G35:G37)</f>
        <v>607885</v>
      </c>
      <c r="H34" s="110">
        <f>SUM(H35:H37)</f>
        <v>108609</v>
      </c>
      <c r="I34" s="110">
        <f t="shared" si="2"/>
        <v>157925</v>
      </c>
      <c r="J34" s="110">
        <f>SUM(J35:J37)</f>
        <v>22600</v>
      </c>
      <c r="K34" s="110">
        <f>SUM(K35:K37)</f>
        <v>84905</v>
      </c>
      <c r="L34" s="110">
        <f>SUM(L35:L37)</f>
        <v>3314</v>
      </c>
      <c r="M34" s="111">
        <f>SUM(M35:M37)</f>
        <v>47106</v>
      </c>
      <c r="O34" s="2"/>
    </row>
    <row r="35" spans="1:15" ht="15" customHeight="1" x14ac:dyDescent="0.25">
      <c r="A35" s="112" t="s">
        <v>69</v>
      </c>
      <c r="C35" s="87">
        <f t="shared" si="0"/>
        <v>311799</v>
      </c>
      <c r="D35" s="88">
        <f t="shared" ref="D35:D37" si="9">SUM(E35:H35)</f>
        <v>271242</v>
      </c>
      <c r="E35" s="88">
        <f>[8]Planilha1!V33</f>
        <v>59866</v>
      </c>
      <c r="F35" s="88">
        <f>[8]Planilha1!X33</f>
        <v>13629</v>
      </c>
      <c r="G35" s="88">
        <f>[8]Planilha1!W33</f>
        <v>175644</v>
      </c>
      <c r="H35" s="88">
        <f>[8]Planilha1!Y33</f>
        <v>22103</v>
      </c>
      <c r="I35" s="88">
        <f t="shared" ref="I35:I37" si="10">SUM(J35:M35)</f>
        <v>40557</v>
      </c>
      <c r="J35" s="88">
        <f>[8]Planilha1!Z33</f>
        <v>5170</v>
      </c>
      <c r="K35" s="88">
        <f>[8]Planilha1!AB33</f>
        <v>20442</v>
      </c>
      <c r="L35" s="88">
        <f>[8]Planilha1!AC33</f>
        <v>929</v>
      </c>
      <c r="M35" s="89">
        <f>[8]Planilha1!AA33</f>
        <v>14016</v>
      </c>
      <c r="O35" s="2"/>
    </row>
    <row r="36" spans="1:15" ht="15" customHeight="1" x14ac:dyDescent="0.25">
      <c r="A36" s="112" t="s">
        <v>70</v>
      </c>
      <c r="C36" s="87">
        <f t="shared" si="0"/>
        <v>386243</v>
      </c>
      <c r="D36" s="88">
        <f t="shared" si="9"/>
        <v>319591</v>
      </c>
      <c r="E36" s="88">
        <f>[8]Planilha1!V34</f>
        <v>72893</v>
      </c>
      <c r="F36" s="88">
        <f>[8]Planilha1!X34</f>
        <v>23064</v>
      </c>
      <c r="G36" s="88">
        <f>[8]Planilha1!W34</f>
        <v>187295</v>
      </c>
      <c r="H36" s="88">
        <f>[8]Planilha1!Y34</f>
        <v>36339</v>
      </c>
      <c r="I36" s="88">
        <f t="shared" si="10"/>
        <v>66652</v>
      </c>
      <c r="J36" s="88">
        <f>[8]Planilha1!Z34</f>
        <v>8225</v>
      </c>
      <c r="K36" s="88">
        <f>[8]Planilha1!AB34</f>
        <v>39185</v>
      </c>
      <c r="L36" s="88">
        <f>[8]Planilha1!AC34</f>
        <v>968</v>
      </c>
      <c r="M36" s="89">
        <f>[8]Planilha1!AA34</f>
        <v>18274</v>
      </c>
      <c r="O36" s="2"/>
    </row>
    <row r="37" spans="1:15" ht="15" customHeight="1" x14ac:dyDescent="0.25">
      <c r="A37" s="112" t="s">
        <v>71</v>
      </c>
      <c r="C37" s="87">
        <f t="shared" si="0"/>
        <v>469500</v>
      </c>
      <c r="D37" s="88">
        <f t="shared" si="9"/>
        <v>418784</v>
      </c>
      <c r="E37" s="88">
        <f>[8]Planilha1!V35</f>
        <v>106111</v>
      </c>
      <c r="F37" s="88">
        <f>[8]Planilha1!X35</f>
        <v>17560</v>
      </c>
      <c r="G37" s="88">
        <f>[8]Planilha1!W35</f>
        <v>244946</v>
      </c>
      <c r="H37" s="88">
        <f>[8]Planilha1!Y35</f>
        <v>50167</v>
      </c>
      <c r="I37" s="88">
        <f t="shared" si="10"/>
        <v>50716</v>
      </c>
      <c r="J37" s="88">
        <f>[8]Planilha1!Z35</f>
        <v>9205</v>
      </c>
      <c r="K37" s="88">
        <f>[8]Planilha1!AB35</f>
        <v>25278</v>
      </c>
      <c r="L37" s="88">
        <f>[8]Planilha1!AC35</f>
        <v>1417</v>
      </c>
      <c r="M37" s="89">
        <f>[8]Planilha1!AA35</f>
        <v>14816</v>
      </c>
      <c r="O37" s="2"/>
    </row>
    <row r="38" spans="1:15" ht="15" customHeight="1" x14ac:dyDescent="0.25">
      <c r="A38" s="108" t="s">
        <v>72</v>
      </c>
      <c r="B38" s="10"/>
      <c r="C38" s="109">
        <f t="shared" si="0"/>
        <v>405381</v>
      </c>
      <c r="D38" s="110">
        <f t="shared" si="1"/>
        <v>366914</v>
      </c>
      <c r="E38" s="110">
        <f>SUM(E39:E42)</f>
        <v>90896</v>
      </c>
      <c r="F38" s="110">
        <f>SUM(F39:F42)</f>
        <v>13153</v>
      </c>
      <c r="G38" s="110">
        <f>SUM(G39:G42)</f>
        <v>251623</v>
      </c>
      <c r="H38" s="110">
        <f>SUM(H39:H42)</f>
        <v>11242</v>
      </c>
      <c r="I38" s="110">
        <f t="shared" si="2"/>
        <v>38467</v>
      </c>
      <c r="J38" s="110">
        <f>SUM(J39:J42)</f>
        <v>7136</v>
      </c>
      <c r="K38" s="110">
        <f>SUM(K39:K42)</f>
        <v>15662</v>
      </c>
      <c r="L38" s="110">
        <f>SUM(L39:L42)</f>
        <v>841</v>
      </c>
      <c r="M38" s="111">
        <f>SUM(M39:M42)</f>
        <v>14828</v>
      </c>
      <c r="O38" s="2"/>
    </row>
    <row r="39" spans="1:15" ht="15" customHeight="1" x14ac:dyDescent="0.25">
      <c r="A39" s="112" t="s">
        <v>73</v>
      </c>
      <c r="C39" s="87">
        <f t="shared" si="0"/>
        <v>86774</v>
      </c>
      <c r="D39" s="88">
        <f t="shared" ref="D39:D42" si="11">SUM(E39:H39)</f>
        <v>76230</v>
      </c>
      <c r="E39" s="88">
        <f>[8]Planilha1!V37</f>
        <v>19270</v>
      </c>
      <c r="F39" s="88">
        <f>[8]Planilha1!X37</f>
        <v>2680</v>
      </c>
      <c r="G39" s="88">
        <f>[8]Planilha1!W37</f>
        <v>52729</v>
      </c>
      <c r="H39" s="88">
        <f>[8]Planilha1!Y37</f>
        <v>1551</v>
      </c>
      <c r="I39" s="88">
        <f t="shared" ref="I39:I42" si="12">SUM(J39:M39)</f>
        <v>10544</v>
      </c>
      <c r="J39" s="88">
        <f>[8]Planilha1!Z37</f>
        <v>1885</v>
      </c>
      <c r="K39" s="88">
        <f>[8]Planilha1!AB37</f>
        <v>4405</v>
      </c>
      <c r="L39" s="88">
        <f>[8]Planilha1!AC37</f>
        <v>153</v>
      </c>
      <c r="M39" s="89">
        <f>[8]Planilha1!AA37</f>
        <v>4101</v>
      </c>
      <c r="O39" s="2"/>
    </row>
    <row r="40" spans="1:15" ht="15" customHeight="1" x14ac:dyDescent="0.25">
      <c r="A40" s="112" t="s">
        <v>74</v>
      </c>
      <c r="C40" s="87">
        <f t="shared" si="0"/>
        <v>83132</v>
      </c>
      <c r="D40" s="88">
        <f t="shared" si="11"/>
        <v>75581</v>
      </c>
      <c r="E40" s="88">
        <f>[8]Planilha1!V38</f>
        <v>19576</v>
      </c>
      <c r="F40" s="88">
        <f>[8]Planilha1!X38</f>
        <v>3861</v>
      </c>
      <c r="G40" s="88">
        <f>[8]Planilha1!W38</f>
        <v>50280</v>
      </c>
      <c r="H40" s="88">
        <f>[8]Planilha1!Y38</f>
        <v>1864</v>
      </c>
      <c r="I40" s="88">
        <f t="shared" si="12"/>
        <v>7551</v>
      </c>
      <c r="J40" s="88">
        <f>[8]Planilha1!Z38</f>
        <v>1353</v>
      </c>
      <c r="K40" s="88">
        <f>[8]Planilha1!AB38</f>
        <v>3415</v>
      </c>
      <c r="L40" s="88">
        <f>[8]Planilha1!AC38</f>
        <v>142</v>
      </c>
      <c r="M40" s="89">
        <f>[8]Planilha1!AA38</f>
        <v>2641</v>
      </c>
      <c r="O40" s="2"/>
    </row>
    <row r="41" spans="1:15" ht="15" customHeight="1" x14ac:dyDescent="0.25">
      <c r="A41" s="112" t="s">
        <v>75</v>
      </c>
      <c r="C41" s="87">
        <f t="shared" si="0"/>
        <v>150412</v>
      </c>
      <c r="D41" s="88">
        <f t="shared" si="11"/>
        <v>139434</v>
      </c>
      <c r="E41" s="88">
        <f>[8]Planilha1!V39</f>
        <v>30204</v>
      </c>
      <c r="F41" s="88">
        <f>[8]Planilha1!X39</f>
        <v>5678</v>
      </c>
      <c r="G41" s="88">
        <f>[8]Planilha1!W39</f>
        <v>98164</v>
      </c>
      <c r="H41" s="88">
        <f>[8]Planilha1!Y39</f>
        <v>5388</v>
      </c>
      <c r="I41" s="88">
        <f t="shared" si="12"/>
        <v>10978</v>
      </c>
      <c r="J41" s="88">
        <f>[8]Planilha1!Z39</f>
        <v>1541</v>
      </c>
      <c r="K41" s="88">
        <f>[8]Planilha1!AB39</f>
        <v>4874</v>
      </c>
      <c r="L41" s="88">
        <f>[8]Planilha1!AC39</f>
        <v>412</v>
      </c>
      <c r="M41" s="89">
        <f>[8]Planilha1!AA39</f>
        <v>4151</v>
      </c>
      <c r="O41" s="2"/>
    </row>
    <row r="42" spans="1:15" ht="15" customHeight="1" thickBot="1" x14ac:dyDescent="0.3">
      <c r="A42" s="171" t="s">
        <v>76</v>
      </c>
      <c r="C42" s="172">
        <f t="shared" si="0"/>
        <v>85063</v>
      </c>
      <c r="D42" s="173">
        <f t="shared" si="11"/>
        <v>75669</v>
      </c>
      <c r="E42" s="173">
        <f>[8]Planilha1!V40</f>
        <v>21846</v>
      </c>
      <c r="F42" s="173">
        <f>[8]Planilha1!X40</f>
        <v>934</v>
      </c>
      <c r="G42" s="173">
        <f>[8]Planilha1!W40</f>
        <v>50450</v>
      </c>
      <c r="H42" s="173">
        <f>[8]Planilha1!Y40</f>
        <v>2439</v>
      </c>
      <c r="I42" s="173">
        <f t="shared" si="12"/>
        <v>9394</v>
      </c>
      <c r="J42" s="173">
        <f>[8]Planilha1!Z40</f>
        <v>2357</v>
      </c>
      <c r="K42" s="173">
        <f>[8]Planilha1!AB40</f>
        <v>2968</v>
      </c>
      <c r="L42" s="173">
        <f>[8]Planilha1!AC40</f>
        <v>134</v>
      </c>
      <c r="M42" s="174">
        <f>[8]Planilha1!AA40</f>
        <v>3935</v>
      </c>
      <c r="O42" s="2"/>
    </row>
    <row r="43" spans="1:15" ht="15" customHeight="1" x14ac:dyDescent="0.25">
      <c r="A43" s="178" t="s">
        <v>159</v>
      </c>
    </row>
    <row r="44" spans="1:15" ht="15" customHeight="1" x14ac:dyDescent="0.25"/>
    <row r="46" spans="1:15" ht="24" customHeight="1" x14ac:dyDescent="0.25">
      <c r="C46" s="2"/>
    </row>
    <row r="48" spans="1:15" ht="24" customHeight="1" x14ac:dyDescent="0.25">
      <c r="C48" s="2"/>
    </row>
  </sheetData>
  <mergeCells count="16">
    <mergeCell ref="A5:A8"/>
    <mergeCell ref="C6:C8"/>
    <mergeCell ref="D6:H6"/>
    <mergeCell ref="I6:M6"/>
    <mergeCell ref="D7:D8"/>
    <mergeCell ref="E7:E8"/>
    <mergeCell ref="F7:F8"/>
    <mergeCell ref="G7:G8"/>
    <mergeCell ref="L7:L8"/>
    <mergeCell ref="M7:M8"/>
    <mergeCell ref="C5:M5"/>
    <mergeCell ref="C3:I3"/>
    <mergeCell ref="H7:H8"/>
    <mergeCell ref="I7:I8"/>
    <mergeCell ref="J7:J8"/>
    <mergeCell ref="K7:K8"/>
  </mergeCells>
  <pageMargins left="0.511811024" right="0.511811024" top="0.78740157499999996" bottom="0.78740157499999996" header="0.31496062000000002" footer="0.31496062000000002"/>
  <pageSetup paperSize="9" scale="70" orientation="landscape" r:id="rId1"/>
  <ignoredErrors>
    <ignoredError sqref="I11:M11 I19:M19 I12 I29:M29 I34:M34 I38:M38 D19:D42 I10"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7CA4-A2D8-41E1-B9B1-48C44746831F}">
  <dimension ref="A1:P46"/>
  <sheetViews>
    <sheetView showGridLines="0" zoomScaleNormal="100" workbookViewId="0">
      <selection activeCell="A3" sqref="A3"/>
    </sheetView>
  </sheetViews>
  <sheetFormatPr defaultRowHeight="24" customHeight="1" x14ac:dyDescent="0.25"/>
  <cols>
    <col min="1" max="1" width="24.7109375" style="1" customWidth="1"/>
    <col min="2" max="2" width="1.7109375" style="1" customWidth="1"/>
    <col min="3" max="3" width="13.7109375" style="1" customWidth="1"/>
    <col min="4" max="4" width="12.7109375" style="1" customWidth="1"/>
    <col min="5" max="5" width="13.7109375" style="1" customWidth="1"/>
    <col min="6" max="6" width="12.7109375" style="1" customWidth="1"/>
    <col min="7" max="7" width="15.7109375" style="1" customWidth="1"/>
    <col min="8" max="10" width="13.7109375" style="1" customWidth="1"/>
    <col min="11" max="11" width="12.7109375" style="1" customWidth="1"/>
    <col min="12" max="12" width="13.7109375" style="1" customWidth="1"/>
    <col min="13" max="13" width="15.7109375" style="1" customWidth="1"/>
    <col min="14" max="16384" width="9.140625" style="1"/>
  </cols>
  <sheetData>
    <row r="1" spans="1:16" ht="24" customHeight="1" x14ac:dyDescent="0.25">
      <c r="A1" s="18" t="str">
        <f>'01'!$A$1</f>
        <v>Boletim Estatístico de Benefícios por Incapacidade - vol. 01, nº 11</v>
      </c>
      <c r="M1" s="9" t="str">
        <f>'01'!$M$1</f>
        <v>novembro de 2023</v>
      </c>
    </row>
    <row r="2" spans="1:16" ht="9.9499999999999993" customHeight="1" thickBot="1" x14ac:dyDescent="0.3"/>
    <row r="3" spans="1:16" ht="24" customHeight="1" thickBot="1" x14ac:dyDescent="0.3">
      <c r="A3" s="59">
        <v>15</v>
      </c>
      <c r="B3" s="5"/>
      <c r="C3" s="213" t="s">
        <v>138</v>
      </c>
      <c r="D3" s="214"/>
      <c r="E3" s="214"/>
      <c r="F3" s="214"/>
      <c r="G3" s="214"/>
      <c r="H3" s="214"/>
      <c r="I3" s="214"/>
      <c r="J3" s="215"/>
      <c r="K3" s="6"/>
      <c r="L3" s="6"/>
      <c r="M3" s="6"/>
    </row>
    <row r="4" spans="1:16" ht="9.9499999999999993" customHeight="1" thickBot="1" x14ac:dyDescent="0.3">
      <c r="A4" s="6"/>
      <c r="B4" s="6"/>
      <c r="C4" s="6"/>
      <c r="D4" s="6"/>
      <c r="E4" s="6"/>
      <c r="F4" s="6"/>
      <c r="G4" s="6"/>
      <c r="H4" s="6"/>
      <c r="I4" s="6"/>
      <c r="J4" s="6"/>
      <c r="K4" s="6"/>
      <c r="L4" s="6"/>
      <c r="M4" s="6"/>
    </row>
    <row r="5" spans="1:16" ht="24" customHeight="1" x14ac:dyDescent="0.25">
      <c r="A5" s="228" t="s">
        <v>77</v>
      </c>
      <c r="B5" s="5"/>
      <c r="C5" s="196" t="s">
        <v>139</v>
      </c>
      <c r="D5" s="197"/>
      <c r="E5" s="197"/>
      <c r="F5" s="197"/>
      <c r="G5" s="197"/>
      <c r="H5" s="197"/>
      <c r="I5" s="197"/>
      <c r="J5" s="197"/>
      <c r="K5" s="197"/>
      <c r="L5" s="197"/>
      <c r="M5" s="198"/>
    </row>
    <row r="6" spans="1:16" ht="24" customHeight="1" x14ac:dyDescent="0.25">
      <c r="A6" s="229"/>
      <c r="B6" s="5"/>
      <c r="C6" s="202" t="s">
        <v>5</v>
      </c>
      <c r="D6" s="204" t="s">
        <v>3</v>
      </c>
      <c r="E6" s="204"/>
      <c r="F6" s="204"/>
      <c r="G6" s="204"/>
      <c r="H6" s="204"/>
      <c r="I6" s="204" t="s">
        <v>6</v>
      </c>
      <c r="J6" s="204"/>
      <c r="K6" s="204"/>
      <c r="L6" s="204"/>
      <c r="M6" s="205"/>
    </row>
    <row r="7" spans="1:16" ht="24" customHeight="1" x14ac:dyDescent="0.25">
      <c r="A7" s="229"/>
      <c r="B7" s="5"/>
      <c r="C7" s="202"/>
      <c r="D7" s="206" t="s">
        <v>5</v>
      </c>
      <c r="E7" s="206" t="s">
        <v>121</v>
      </c>
      <c r="F7" s="206" t="s">
        <v>7</v>
      </c>
      <c r="G7" s="206" t="s">
        <v>122</v>
      </c>
      <c r="H7" s="206" t="s">
        <v>4</v>
      </c>
      <c r="I7" s="206" t="s">
        <v>5</v>
      </c>
      <c r="J7" s="206" t="s">
        <v>121</v>
      </c>
      <c r="K7" s="206" t="s">
        <v>7</v>
      </c>
      <c r="L7" s="206" t="s">
        <v>8</v>
      </c>
      <c r="M7" s="208" t="s">
        <v>122</v>
      </c>
    </row>
    <row r="8" spans="1:16" ht="24" customHeight="1" thickBot="1" x14ac:dyDescent="0.3">
      <c r="A8" s="230"/>
      <c r="B8" s="5"/>
      <c r="C8" s="203"/>
      <c r="D8" s="207"/>
      <c r="E8" s="207"/>
      <c r="F8" s="207"/>
      <c r="G8" s="207"/>
      <c r="H8" s="207"/>
      <c r="I8" s="207"/>
      <c r="J8" s="207"/>
      <c r="K8" s="207"/>
      <c r="L8" s="207"/>
      <c r="M8" s="209"/>
    </row>
    <row r="9" spans="1:16" ht="9.9499999999999993" customHeight="1" thickBot="1" x14ac:dyDescent="0.3">
      <c r="A9" s="3"/>
      <c r="C9" s="3"/>
      <c r="D9" s="4"/>
      <c r="E9" s="4"/>
      <c r="F9" s="4"/>
      <c r="G9" s="4"/>
      <c r="H9" s="4"/>
      <c r="I9" s="4"/>
      <c r="J9" s="4"/>
      <c r="K9" s="4"/>
      <c r="L9" s="4"/>
      <c r="M9" s="4"/>
    </row>
    <row r="10" spans="1:16" ht="15" customHeight="1" x14ac:dyDescent="0.25">
      <c r="A10" s="104" t="s">
        <v>44</v>
      </c>
      <c r="B10" s="10"/>
      <c r="C10" s="113">
        <f>(D10*'14'!D10+'15'!I10*'14'!I10)/'14'!C10</f>
        <v>1802.0408695862893</v>
      </c>
      <c r="D10" s="114">
        <f>SUMPRODUCT(E10:H10,'14'!E10:H10)/'14'!D10</f>
        <v>1837.7491930309243</v>
      </c>
      <c r="E10" s="114">
        <f>[8]Planilha1!V82</f>
        <v>2053.2990633030554</v>
      </c>
      <c r="F10" s="114">
        <f>[8]Planilha1!X82</f>
        <v>1012.8618886789337</v>
      </c>
      <c r="G10" s="114">
        <f>[8]Planilha1!W82</f>
        <v>1567.2628453734296</v>
      </c>
      <c r="H10" s="114">
        <f>[8]Planilha1!Y82</f>
        <v>3561.7365333007824</v>
      </c>
      <c r="I10" s="114">
        <f>SUMPRODUCT(J10:M10,'14'!J10:M10)/'14'!I10</f>
        <v>1548.5878029339688</v>
      </c>
      <c r="J10" s="114">
        <f>[8]Planilha1!Z82</f>
        <v>2393.3696250994431</v>
      </c>
      <c r="K10" s="114">
        <f>[8]Planilha1!AB82</f>
        <v>1204.441577126986</v>
      </c>
      <c r="L10" s="114">
        <f>[8]Planilha1!AC82</f>
        <v>337.88838248270099</v>
      </c>
      <c r="M10" s="115">
        <f>[8]Planilha1!AA82</f>
        <v>1944.8288097566196</v>
      </c>
      <c r="O10" s="2"/>
    </row>
    <row r="11" spans="1:16" ht="15" customHeight="1" x14ac:dyDescent="0.25">
      <c r="A11" s="108" t="s">
        <v>45</v>
      </c>
      <c r="B11" s="10"/>
      <c r="C11" s="116">
        <f>(D11*'14'!D11+'15'!I11*'14'!I11)/'14'!C11</f>
        <v>1640.0539062877519</v>
      </c>
      <c r="D11" s="117">
        <f>SUMPRODUCT(E11:H11,'14'!E11:H11)/'14'!D11</f>
        <v>1651.1736346980933</v>
      </c>
      <c r="E11" s="117">
        <f>[8]Planilha1!V83</f>
        <v>2064.6459936330152</v>
      </c>
      <c r="F11" s="117">
        <f>[8]Planilha1!X83</f>
        <v>938.35031548658924</v>
      </c>
      <c r="G11" s="117">
        <f>[8]Planilha1!W83</f>
        <v>1447.5621701198797</v>
      </c>
      <c r="H11" s="117">
        <f>[8]Planilha1!Y83</f>
        <v>3469.8070432653058</v>
      </c>
      <c r="I11" s="117">
        <f>SUMPRODUCT(J11:M11,'14'!J11:M11)/'14'!I11</f>
        <v>1545.8195708415151</v>
      </c>
      <c r="J11" s="117">
        <f>[8]Planilha1!Z83</f>
        <v>2434.6297295556983</v>
      </c>
      <c r="K11" s="117">
        <f>[8]Planilha1!AB83</f>
        <v>976.35359368913123</v>
      </c>
      <c r="L11" s="117">
        <f>[8]Planilha1!AC83</f>
        <v>319.35628635346757</v>
      </c>
      <c r="M11" s="118">
        <f>[8]Planilha1!AD83</f>
        <v>1644.7576690346261</v>
      </c>
      <c r="O11" s="2"/>
    </row>
    <row r="12" spans="1:16" ht="15" customHeight="1" x14ac:dyDescent="0.25">
      <c r="A12" s="112" t="s">
        <v>46</v>
      </c>
      <c r="C12" s="98">
        <f>(D12*'14'!D12+'15'!I12*'14'!I12)/'14'!C12</f>
        <v>1524.7702708585643</v>
      </c>
      <c r="D12" s="99">
        <f>SUMPRODUCT(E12:H12,'14'!E12:H12)/'14'!D12</f>
        <v>1527.503036679949</v>
      </c>
      <c r="E12" s="99">
        <f>[8]Planilha1!V84</f>
        <v>1910.8605744666161</v>
      </c>
      <c r="F12" s="99">
        <f>[8]Planilha1!X84</f>
        <v>926.00919565217384</v>
      </c>
      <c r="G12" s="99">
        <f>[8]Planilha1!W84</f>
        <v>1390.2878831904309</v>
      </c>
      <c r="H12" s="99">
        <f>[8]Planilha1!Y84</f>
        <v>3692.6467172413795</v>
      </c>
      <c r="I12" s="99">
        <f>SUMPRODUCT(J12:M12,'14'!J12:M12)/'14'!I12</f>
        <v>1493.3283626688499</v>
      </c>
      <c r="J12" s="99">
        <f>[8]Planilha1!Z84</f>
        <v>2388.6804838709677</v>
      </c>
      <c r="K12" s="99">
        <f>[8]Planilha1!AB84</f>
        <v>941.56797479356806</v>
      </c>
      <c r="L12" s="99">
        <f>[8]Planilha1!AC84</f>
        <v>356.82389610389606</v>
      </c>
      <c r="M12" s="100">
        <f>[8]Planilha1!AA84</f>
        <v>1802.6437928759897</v>
      </c>
      <c r="O12" s="2"/>
      <c r="P12" s="16"/>
    </row>
    <row r="13" spans="1:16" ht="15" customHeight="1" x14ac:dyDescent="0.25">
      <c r="A13" s="112" t="s">
        <v>47</v>
      </c>
      <c r="C13" s="98">
        <f>(D13*'14'!D13+'15'!I13*'14'!I13)/'14'!C13</f>
        <v>1508.8110327190063</v>
      </c>
      <c r="D13" s="99">
        <f>SUMPRODUCT(E13:H13,'14'!E13:H13)/'14'!D13</f>
        <v>1521.3904854024318</v>
      </c>
      <c r="E13" s="99">
        <f>[8]Planilha1!V85</f>
        <v>1948.7155059693009</v>
      </c>
      <c r="F13" s="99">
        <f>[8]Planilha1!X85</f>
        <v>801.63392771084341</v>
      </c>
      <c r="G13" s="99">
        <f>[8]Planilha1!W85</f>
        <v>1308.5342230595329</v>
      </c>
      <c r="H13" s="99">
        <f>[8]Planilha1!Y85</f>
        <v>3291.9143356643358</v>
      </c>
      <c r="I13" s="99">
        <f>SUMPRODUCT(J13:M13,'14'!J13:M13)/'14'!I13</f>
        <v>1373.5459064885497</v>
      </c>
      <c r="J13" s="99">
        <f>[8]Planilha1!Z85</f>
        <v>2188.8791235059762</v>
      </c>
      <c r="K13" s="99">
        <f>[8]Planilha1!AB85</f>
        <v>846.51004555808652</v>
      </c>
      <c r="L13" s="99">
        <f>[8]Planilha1!AC85</f>
        <v>294.93172413793104</v>
      </c>
      <c r="M13" s="100">
        <f>[8]Planilha1!AA85</f>
        <v>1549.8374468085108</v>
      </c>
      <c r="O13" s="2"/>
      <c r="P13" s="16"/>
    </row>
    <row r="14" spans="1:16" ht="15" customHeight="1" x14ac:dyDescent="0.25">
      <c r="A14" s="112" t="s">
        <v>48</v>
      </c>
      <c r="C14" s="98">
        <f>(D14*'14'!D14+'15'!I14*'14'!I14)/'14'!C14</f>
        <v>1823.9176494343919</v>
      </c>
      <c r="D14" s="99">
        <f>SUMPRODUCT(E14:H14,'14'!E14:H14)/'14'!D14</f>
        <v>1827.9850980659594</v>
      </c>
      <c r="E14" s="99">
        <f>[8]Planilha1!V86</f>
        <v>2247.5122724795642</v>
      </c>
      <c r="F14" s="99">
        <f>[8]Planilha1!X86</f>
        <v>1214.5244067796609</v>
      </c>
      <c r="G14" s="99">
        <f>[8]Planilha1!W86</f>
        <v>1623.5439041095892</v>
      </c>
      <c r="H14" s="99">
        <f>[8]Planilha1!Y86</f>
        <v>3765.6363221601491</v>
      </c>
      <c r="I14" s="99">
        <f>SUMPRODUCT(J14:M14,'14'!J14:M14)/'14'!I14</f>
        <v>1805.6445367647059</v>
      </c>
      <c r="J14" s="99">
        <f>[8]Planilha1!Z86</f>
        <v>2530.7853</v>
      </c>
      <c r="K14" s="99">
        <f>[8]Planilha1!AB86</f>
        <v>1152.6165236194279</v>
      </c>
      <c r="L14" s="99">
        <f>[8]Planilha1!AC86</f>
        <v>309.60465753424654</v>
      </c>
      <c r="M14" s="100">
        <f>[8]Planilha1!AA86</f>
        <v>1928.5922300664452</v>
      </c>
      <c r="O14" s="2"/>
      <c r="P14" s="16"/>
    </row>
    <row r="15" spans="1:16" ht="15" customHeight="1" x14ac:dyDescent="0.25">
      <c r="A15" s="112" t="s">
        <v>49</v>
      </c>
      <c r="C15" s="98">
        <f>(D15*'14'!D15+'15'!I15*'14'!I15)/'14'!C15</f>
        <v>1573.7800030959752</v>
      </c>
      <c r="D15" s="99">
        <f>SUMPRODUCT(E15:H15,'14'!E15:H15)/'14'!D15</f>
        <v>1572.4020702402959</v>
      </c>
      <c r="E15" s="99">
        <f>[8]Planilha1!V87</f>
        <v>2013.0408028059237</v>
      </c>
      <c r="F15" s="99">
        <f>[8]Planilha1!X87</f>
        <v>859.82532544378705</v>
      </c>
      <c r="G15" s="99">
        <f>[8]Planilha1!W87</f>
        <v>1417.9950226860253</v>
      </c>
      <c r="H15" s="99">
        <f>[8]Planilha1!Y87</f>
        <v>4162.6464835164834</v>
      </c>
      <c r="I15" s="99">
        <f>SUMPRODUCT(J15:M15,'14'!J15:M15)/'14'!I15</f>
        <v>1589.8901768172886</v>
      </c>
      <c r="J15" s="99">
        <f>[8]Planilha1!Z87</f>
        <v>2352.6837500000001</v>
      </c>
      <c r="K15" s="99">
        <f>[8]Planilha1!AB87</f>
        <v>994.66742424242432</v>
      </c>
      <c r="L15" s="99">
        <f>[8]Planilha1!AC87</f>
        <v>380.30923076923079</v>
      </c>
      <c r="M15" s="100">
        <f>[8]Planilha1!AA87</f>
        <v>1645.4100448430493</v>
      </c>
      <c r="O15" s="2"/>
      <c r="P15" s="16"/>
    </row>
    <row r="16" spans="1:16" ht="15" customHeight="1" x14ac:dyDescent="0.25">
      <c r="A16" s="112" t="s">
        <v>50</v>
      </c>
      <c r="C16" s="98">
        <f>(D16*'14'!D16+'15'!I16*'14'!I16)/'14'!C16</f>
        <v>1680.4502351934507</v>
      </c>
      <c r="D16" s="99">
        <f>SUMPRODUCT(E16:H16,'14'!E16:H16)/'14'!D16</f>
        <v>1699.9169257224125</v>
      </c>
      <c r="E16" s="99">
        <f>[8]Planilha1!V88</f>
        <v>2115.5611941334723</v>
      </c>
      <c r="F16" s="99">
        <f>[8]Planilha1!X88</f>
        <v>860.73248844649845</v>
      </c>
      <c r="G16" s="99">
        <f>[8]Planilha1!W88</f>
        <v>1441.3554946692889</v>
      </c>
      <c r="H16" s="99">
        <f>[8]Planilha1!Y88</f>
        <v>3357.0995535994971</v>
      </c>
      <c r="I16" s="99">
        <f>SUMPRODUCT(J16:M16,'14'!J16:M16)/'14'!I16</f>
        <v>1515.664071358214</v>
      </c>
      <c r="J16" s="99">
        <f>[8]Planilha1!Z88</f>
        <v>2411.169620523784</v>
      </c>
      <c r="K16" s="99">
        <f>[8]Planilha1!AB88</f>
        <v>878.69142454954954</v>
      </c>
      <c r="L16" s="99">
        <f>[8]Planilha1!AC88</f>
        <v>314.12739837398374</v>
      </c>
      <c r="M16" s="100">
        <f>[8]Planilha1!AA88</f>
        <v>1720.2936925647452</v>
      </c>
      <c r="O16" s="2"/>
      <c r="P16" s="16"/>
    </row>
    <row r="17" spans="1:16" ht="15" customHeight="1" x14ac:dyDescent="0.25">
      <c r="A17" s="112" t="s">
        <v>51</v>
      </c>
      <c r="C17" s="98">
        <f>(D17*'14'!D17+'15'!I17*'14'!I17)/'14'!C17</f>
        <v>1750.4837592698232</v>
      </c>
      <c r="D17" s="99">
        <f>SUMPRODUCT(E17:H17,'14'!E17:H17)/'14'!D17</f>
        <v>1783.0204978038068</v>
      </c>
      <c r="E17" s="99">
        <f>[8]Planilha1!V89</f>
        <v>2077.8065714285713</v>
      </c>
      <c r="F17" s="99">
        <f>[8]Planilha1!X89</f>
        <v>947.30751824817526</v>
      </c>
      <c r="G17" s="99">
        <f>[8]Planilha1!W89</f>
        <v>1420.1079231398201</v>
      </c>
      <c r="H17" s="99">
        <f>[8]Planilha1!Y89</f>
        <v>3549.2384104046241</v>
      </c>
      <c r="I17" s="99">
        <f>SUMPRODUCT(J17:M17,'14'!J17:M17)/'14'!I17</f>
        <v>1425.0483054393308</v>
      </c>
      <c r="J17" s="99">
        <f>[8]Planilha1!Z89</f>
        <v>2125.8052500000003</v>
      </c>
      <c r="K17" s="99">
        <f>[8]Planilha1!AB89</f>
        <v>801.08562162162161</v>
      </c>
      <c r="L17" s="99">
        <f>[8]Planilha1!AC89</f>
        <v>271.95615384615382</v>
      </c>
      <c r="M17" s="100">
        <f>[8]Planilha1!AA89</f>
        <v>1577.5665000000001</v>
      </c>
      <c r="O17" s="2"/>
      <c r="P17" s="16"/>
    </row>
    <row r="18" spans="1:16" ht="15" customHeight="1" x14ac:dyDescent="0.25">
      <c r="A18" s="112" t="s">
        <v>52</v>
      </c>
      <c r="C18" s="98">
        <f>(D18*'14'!D18+'15'!I18*'14'!I18)/'14'!C18</f>
        <v>1564.9070657794816</v>
      </c>
      <c r="D18" s="99">
        <f>SUMPRODUCT(E18:H18,'14'!E18:H18)/'14'!D18</f>
        <v>1574.623194040141</v>
      </c>
      <c r="E18" s="99">
        <f>[8]Planilha1!V90</f>
        <v>2039.2021292607349</v>
      </c>
      <c r="F18" s="99">
        <f>[8]Planilha1!X90</f>
        <v>959.55212067435673</v>
      </c>
      <c r="G18" s="99">
        <f>[8]Planilha1!W90</f>
        <v>1400.5919986503206</v>
      </c>
      <c r="H18" s="99">
        <f>[8]Planilha1!Y90</f>
        <v>3089.6856872037915</v>
      </c>
      <c r="I18" s="99">
        <f>SUMPRODUCT(J18:M18,'14'!J18:M18)/'14'!I18</f>
        <v>1400.7202200647248</v>
      </c>
      <c r="J18" s="99">
        <f>[8]Planilha1!Z90</f>
        <v>2249.1794285714286</v>
      </c>
      <c r="K18" s="99">
        <f>[8]Planilha1!AB90</f>
        <v>952.00418070444107</v>
      </c>
      <c r="L18" s="99">
        <f>[8]Planilha1!AC90</f>
        <v>286.67818181818177</v>
      </c>
      <c r="M18" s="100">
        <f>[8]Planilha1!AA90</f>
        <v>1634.3080893682588</v>
      </c>
      <c r="O18" s="2"/>
      <c r="P18" s="16"/>
    </row>
    <row r="19" spans="1:16" ht="15" customHeight="1" x14ac:dyDescent="0.25">
      <c r="A19" s="108" t="s">
        <v>53</v>
      </c>
      <c r="B19" s="10"/>
      <c r="C19" s="116">
        <f>(D19*'14'!D19+'15'!I19*'14'!I19)/'14'!C19</f>
        <v>1585.3218006479935</v>
      </c>
      <c r="D19" s="117">
        <f>SUMPRODUCT(E19:H19,'14'!E19:H19)/'14'!D19</f>
        <v>1596.9328227809576</v>
      </c>
      <c r="E19" s="117">
        <f>[8]Planilha1!V91</f>
        <v>1896.0542099791735</v>
      </c>
      <c r="F19" s="117">
        <f>[8]Planilha1!X91</f>
        <v>829.83337664889825</v>
      </c>
      <c r="G19" s="117">
        <f>[8]Planilha1!W91</f>
        <v>1397.906618015797</v>
      </c>
      <c r="H19" s="117">
        <f>[8]Planilha1!Y91</f>
        <v>2911.1234670716108</v>
      </c>
      <c r="I19" s="117">
        <f>SUMPRODUCT(J19:M19,'14'!J19:M19)/'14'!I19</f>
        <v>1456.3896233405242</v>
      </c>
      <c r="J19" s="117">
        <f>[8]Planilha1!Z91</f>
        <v>2345.7427502544961</v>
      </c>
      <c r="K19" s="117">
        <f>[8]Planilha1!AB91</f>
        <v>973.6399566053426</v>
      </c>
      <c r="L19" s="117">
        <f>[8]Planilha1!AC91</f>
        <v>349.03683394160589</v>
      </c>
      <c r="M19" s="118">
        <f>[8]Planilha1!AD91</f>
        <v>1593.8551522245441</v>
      </c>
      <c r="O19" s="2"/>
      <c r="P19" s="16"/>
    </row>
    <row r="20" spans="1:16" ht="15" customHeight="1" x14ac:dyDescent="0.25">
      <c r="A20" s="112" t="s">
        <v>54</v>
      </c>
      <c r="C20" s="98">
        <f>(D20*'14'!D20+'15'!I20*'14'!I20)/'14'!C20</f>
        <v>1512.4695951525839</v>
      </c>
      <c r="D20" s="99">
        <f>SUMPRODUCT(E20:H20,'14'!E20:H20)/'14'!D20</f>
        <v>1516.4104250002865</v>
      </c>
      <c r="E20" s="99">
        <f>[8]Planilha1!V92</f>
        <v>1957.3777444737375</v>
      </c>
      <c r="F20" s="99">
        <f>[8]Planilha1!X92</f>
        <v>841.61728145265886</v>
      </c>
      <c r="G20" s="99">
        <f>[8]Planilha1!W92</f>
        <v>1301.8210694776678</v>
      </c>
      <c r="H20" s="99">
        <f>[8]Planilha1!Y92</f>
        <v>2895.6472122103714</v>
      </c>
      <c r="I20" s="99">
        <f>SUMPRODUCT(J20:M20,'14'!J20:M20)/'14'!I20</f>
        <v>1452.684239262737</v>
      </c>
      <c r="J20" s="99">
        <f>[8]Planilha1!Z92</f>
        <v>2472.2453254972875</v>
      </c>
      <c r="K20" s="99">
        <f>[8]Planilha1!AB92</f>
        <v>884.35931360460336</v>
      </c>
      <c r="L20" s="99">
        <f>[8]Planilha1!AC92</f>
        <v>325.7348275862069</v>
      </c>
      <c r="M20" s="100">
        <f>[8]Planilha1!AA92</f>
        <v>1674.0724533856724</v>
      </c>
      <c r="O20" s="2"/>
      <c r="P20" s="16"/>
    </row>
    <row r="21" spans="1:16" ht="15" customHeight="1" x14ac:dyDescent="0.25">
      <c r="A21" s="112" t="s">
        <v>55</v>
      </c>
      <c r="C21" s="98">
        <f>(D21*'14'!D21+'15'!I21*'14'!I21)/'14'!C21</f>
        <v>1505.558762985982</v>
      </c>
      <c r="D21" s="99">
        <f>SUMPRODUCT(E21:H21,'14'!E21:H21)/'14'!D21</f>
        <v>1512.5383198982775</v>
      </c>
      <c r="E21" s="99">
        <f>[8]Planilha1!V93</f>
        <v>1877.8418074175929</v>
      </c>
      <c r="F21" s="99">
        <f>[8]Planilha1!X93</f>
        <v>845.41965546575932</v>
      </c>
      <c r="G21" s="99">
        <f>[8]Planilha1!W93</f>
        <v>1320.9030816353211</v>
      </c>
      <c r="H21" s="99">
        <f>[8]Planilha1!Y93</f>
        <v>3269.8004887509696</v>
      </c>
      <c r="I21" s="99">
        <f>SUMPRODUCT(J21:M21,'14'!J21:M21)/'14'!I21</f>
        <v>1384.5430012479201</v>
      </c>
      <c r="J21" s="99">
        <f>[8]Planilha1!Z93</f>
        <v>2176.3316014669927</v>
      </c>
      <c r="K21" s="99">
        <f>[8]Planilha1!AB93</f>
        <v>985.73285467874098</v>
      </c>
      <c r="L21" s="99">
        <f>[8]Planilha1!AC93</f>
        <v>324.23969696969698</v>
      </c>
      <c r="M21" s="100">
        <f>[8]Planilha1!AA93</f>
        <v>1655.5746393762183</v>
      </c>
      <c r="O21" s="2"/>
      <c r="P21" s="16"/>
    </row>
    <row r="22" spans="1:16" ht="15" customHeight="1" x14ac:dyDescent="0.25">
      <c r="A22" s="112" t="s">
        <v>56</v>
      </c>
      <c r="C22" s="98">
        <f>(D22*'14'!D22+'15'!I22*'14'!I22)/'14'!C22</f>
        <v>1505.0528493756628</v>
      </c>
      <c r="D22" s="99">
        <f>SUMPRODUCT(E22:H22,'14'!E22:H22)/'14'!D22</f>
        <v>1525.0783697436191</v>
      </c>
      <c r="E22" s="99">
        <f>[8]Planilha1!V94</f>
        <v>1800.3045375933234</v>
      </c>
      <c r="F22" s="99">
        <f>[8]Planilha1!X94</f>
        <v>802.00842838196286</v>
      </c>
      <c r="G22" s="99">
        <f>[8]Planilha1!W94</f>
        <v>1352.4981929187741</v>
      </c>
      <c r="H22" s="99">
        <f>[8]Planilha1!Y94</f>
        <v>2712.9595187102846</v>
      </c>
      <c r="I22" s="99">
        <f>SUMPRODUCT(J22:M22,'14'!J22:M22)/'14'!I22</f>
        <v>1237.2273829122908</v>
      </c>
      <c r="J22" s="99">
        <f>[8]Planilha1!Z94</f>
        <v>1998.6611177644711</v>
      </c>
      <c r="K22" s="99">
        <f>[8]Planilha1!AB94</f>
        <v>873.91841628154987</v>
      </c>
      <c r="L22" s="99">
        <f>[8]Planilha1!AC94</f>
        <v>392.74636704119848</v>
      </c>
      <c r="M22" s="100">
        <f>[8]Planilha1!AA94</f>
        <v>1591.787034352348</v>
      </c>
      <c r="O22" s="2"/>
      <c r="P22" s="16"/>
    </row>
    <row r="23" spans="1:16" ht="15" customHeight="1" x14ac:dyDescent="0.25">
      <c r="A23" s="112" t="s">
        <v>57</v>
      </c>
      <c r="C23" s="98">
        <f>(D23*'14'!D23+'15'!I23*'14'!I23)/'14'!C23</f>
        <v>1512.4131549700439</v>
      </c>
      <c r="D23" s="99">
        <f>SUMPRODUCT(E23:H23,'14'!E23:H23)/'14'!D23</f>
        <v>1526.2442288711409</v>
      </c>
      <c r="E23" s="99">
        <f>[8]Planilha1!V95</f>
        <v>1892.5960269391119</v>
      </c>
      <c r="F23" s="99">
        <f>[8]Planilha1!X95</f>
        <v>798.33210349650346</v>
      </c>
      <c r="G23" s="99">
        <f>[8]Planilha1!W95</f>
        <v>1338.1782782624837</v>
      </c>
      <c r="H23" s="99">
        <f>[8]Planilha1!Y95</f>
        <v>2552.0211693373753</v>
      </c>
      <c r="I23" s="99">
        <f>SUMPRODUCT(J23:M23,'14'!J23:M23)/'14'!I23</f>
        <v>1316.0203334461748</v>
      </c>
      <c r="J23" s="99">
        <f>[8]Planilha1!Z95</f>
        <v>2303.6761171797421</v>
      </c>
      <c r="K23" s="99">
        <f>[8]Planilha1!AB95</f>
        <v>870.71246345811051</v>
      </c>
      <c r="L23" s="99">
        <f>[8]Planilha1!AC95</f>
        <v>363.10503623188407</v>
      </c>
      <c r="M23" s="100">
        <f>[8]Planilha1!AA95</f>
        <v>1600.3740824175825</v>
      </c>
      <c r="O23" s="2"/>
      <c r="P23" s="16"/>
    </row>
    <row r="24" spans="1:16" ht="15" customHeight="1" x14ac:dyDescent="0.25">
      <c r="A24" s="112" t="s">
        <v>58</v>
      </c>
      <c r="C24" s="98">
        <f>(D24*'14'!D24+'15'!I24*'14'!I24)/'14'!C24</f>
        <v>1473.5029901960784</v>
      </c>
      <c r="D24" s="99">
        <f>SUMPRODUCT(E24:H24,'14'!E24:H24)/'14'!D24</f>
        <v>1487.286482083972</v>
      </c>
      <c r="E24" s="99">
        <f>[8]Planilha1!V96</f>
        <v>1813.9426137661842</v>
      </c>
      <c r="F24" s="99">
        <f>[8]Planilha1!X96</f>
        <v>833.61406718963156</v>
      </c>
      <c r="G24" s="99">
        <f>[8]Planilha1!W96</f>
        <v>1372.0727086976071</v>
      </c>
      <c r="H24" s="99">
        <f>[8]Planilha1!Y96</f>
        <v>2524.471904</v>
      </c>
      <c r="I24" s="99">
        <f>SUMPRODUCT(J24:M24,'14'!J24:M24)/'14'!I24</f>
        <v>1305.7683827674139</v>
      </c>
      <c r="J24" s="99">
        <f>[8]Planilha1!Z96</f>
        <v>2096.110461725395</v>
      </c>
      <c r="K24" s="99">
        <f>[8]Planilha1!AB96</f>
        <v>966.32401715686285</v>
      </c>
      <c r="L24" s="99">
        <f>[8]Planilha1!AC96</f>
        <v>331.0606572769953</v>
      </c>
      <c r="M24" s="100">
        <f>[8]Planilha1!AA96</f>
        <v>1709.2348608137045</v>
      </c>
      <c r="O24" s="2"/>
      <c r="P24" s="16"/>
    </row>
    <row r="25" spans="1:16" ht="15" customHeight="1" x14ac:dyDescent="0.25">
      <c r="A25" s="112" t="s">
        <v>59</v>
      </c>
      <c r="C25" s="98">
        <f>(D25*'14'!D25+'15'!I25*'14'!I25)/'14'!C25</f>
        <v>1644.9689566793668</v>
      </c>
      <c r="D25" s="99">
        <f>SUMPRODUCT(E25:H25,'14'!E25:H25)/'14'!D25</f>
        <v>1664.2250511159198</v>
      </c>
      <c r="E25" s="99">
        <f>[8]Planilha1!V97</f>
        <v>1863.690456667573</v>
      </c>
      <c r="F25" s="99">
        <f>[8]Planilha1!X97</f>
        <v>854.26286181223895</v>
      </c>
      <c r="G25" s="99">
        <f>[8]Planilha1!W97</f>
        <v>1423.5470399094133</v>
      </c>
      <c r="H25" s="99">
        <f>[8]Planilha1!Y97</f>
        <v>2932.6769483960948</v>
      </c>
      <c r="I25" s="99">
        <f>SUMPRODUCT(J25:M25,'14'!J25:M25)/'14'!I25</f>
        <v>1501.5240701522168</v>
      </c>
      <c r="J25" s="99">
        <f>[8]Planilha1!Z97</f>
        <v>2350.9548594821863</v>
      </c>
      <c r="K25" s="99">
        <f>[8]Planilha1!AB97</f>
        <v>953.99284451495919</v>
      </c>
      <c r="L25" s="99">
        <f>[8]Planilha1!AC97</f>
        <v>346.30152719665273</v>
      </c>
      <c r="M25" s="100">
        <f>[8]Planilha1!AA97</f>
        <v>1712.2201254602483</v>
      </c>
      <c r="O25" s="2"/>
      <c r="P25" s="16"/>
    </row>
    <row r="26" spans="1:16" ht="15" customHeight="1" x14ac:dyDescent="0.25">
      <c r="A26" s="112" t="s">
        <v>60</v>
      </c>
      <c r="C26" s="98">
        <f>(D26*'14'!D26+'15'!I26*'14'!I26)/'14'!C26</f>
        <v>1619.6073256553118</v>
      </c>
      <c r="D26" s="99">
        <f>SUMPRODUCT(E26:H26,'14'!E26:H26)/'14'!D26</f>
        <v>1617.0756171459104</v>
      </c>
      <c r="E26" s="99">
        <f>[8]Planilha1!V98</f>
        <v>1921.9688926021038</v>
      </c>
      <c r="F26" s="99">
        <f>[8]Planilha1!X98</f>
        <v>914.44722323048995</v>
      </c>
      <c r="G26" s="99">
        <f>[8]Planilha1!W98</f>
        <v>1370.5486027478257</v>
      </c>
      <c r="H26" s="99">
        <f>[8]Planilha1!Y98</f>
        <v>2584.9568445297505</v>
      </c>
      <c r="I26" s="99">
        <f>SUMPRODUCT(J26:M26,'14'!J26:M26)/'14'!I26</f>
        <v>1662.8999695431473</v>
      </c>
      <c r="J26" s="99">
        <f>[8]Planilha1!Z98</f>
        <v>2179.0602416028287</v>
      </c>
      <c r="K26" s="99">
        <f>[8]Planilha1!AB98</f>
        <v>999.11638961038955</v>
      </c>
      <c r="L26" s="99">
        <f>[8]Planilha1!AC98</f>
        <v>324.88528735632184</v>
      </c>
      <c r="M26" s="100">
        <f>[8]Planilha1!AA98</f>
        <v>1665.3076876472567</v>
      </c>
      <c r="O26" s="2"/>
      <c r="P26" s="16"/>
    </row>
    <row r="27" spans="1:16" ht="15" customHeight="1" x14ac:dyDescent="0.25">
      <c r="A27" s="112" t="s">
        <v>61</v>
      </c>
      <c r="C27" s="98">
        <f>(D27*'14'!D27+'15'!I27*'14'!I27)/'14'!C27</f>
        <v>1657.8578980703826</v>
      </c>
      <c r="D27" s="99">
        <f>SUMPRODUCT(E27:H27,'14'!E27:H27)/'14'!D27</f>
        <v>1656.8384981858937</v>
      </c>
      <c r="E27" s="99">
        <f>[8]Planilha1!V99</f>
        <v>1919.6073429659632</v>
      </c>
      <c r="F27" s="99">
        <f>[8]Planilha1!X99</f>
        <v>884.60270559210517</v>
      </c>
      <c r="G27" s="99">
        <f>[8]Planilha1!W99</f>
        <v>1372.1043600227904</v>
      </c>
      <c r="H27" s="99">
        <f>[8]Planilha1!Y99</f>
        <v>2664.6007763913649</v>
      </c>
      <c r="I27" s="99">
        <f>SUMPRODUCT(J27:M27,'14'!J27:M27)/'14'!I27</f>
        <v>1668.6230471414244</v>
      </c>
      <c r="J27" s="99">
        <f>[8]Planilha1!Z99</f>
        <v>2201.0253883892069</v>
      </c>
      <c r="K27" s="99">
        <f>[8]Planilha1!AB99</f>
        <v>1129.9466785290629</v>
      </c>
      <c r="L27" s="99">
        <f>[8]Planilha1!AC99</f>
        <v>350.92465116279072</v>
      </c>
      <c r="M27" s="100">
        <f>[8]Planilha1!AA99</f>
        <v>1854.7548844221108</v>
      </c>
      <c r="O27" s="2"/>
      <c r="P27" s="16"/>
    </row>
    <row r="28" spans="1:16" ht="15" customHeight="1" x14ac:dyDescent="0.25">
      <c r="A28" s="112" t="s">
        <v>62</v>
      </c>
      <c r="C28" s="98">
        <f>(D28*'14'!D28+'15'!I28*'14'!I28)/'14'!C28</f>
        <v>1699.3741103972686</v>
      </c>
      <c r="D28" s="99">
        <f>SUMPRODUCT(E28:H28,'14'!E28:H28)/'14'!D28</f>
        <v>1684.7350873642556</v>
      </c>
      <c r="E28" s="99">
        <f>[8]Planilha1!V100</f>
        <v>1973.2681298791786</v>
      </c>
      <c r="F28" s="99">
        <f>[8]Planilha1!X100</f>
        <v>831.24975863646762</v>
      </c>
      <c r="G28" s="99">
        <f>[8]Planilha1!W100</f>
        <v>1493.618314752548</v>
      </c>
      <c r="H28" s="99">
        <f>[8]Planilha1!Y100</f>
        <v>3453.6333800580028</v>
      </c>
      <c r="I28" s="99">
        <f>SUMPRODUCT(J28:M28,'14'!J28:M28)/'14'!I28</f>
        <v>1833.3702487512817</v>
      </c>
      <c r="J28" s="99">
        <f>[8]Planilha1!Z100</f>
        <v>2587.3060609707181</v>
      </c>
      <c r="K28" s="99">
        <f>[8]Planilha1!AB100</f>
        <v>1072.9679300962746</v>
      </c>
      <c r="L28" s="99">
        <f>[8]Planilha1!AC100</f>
        <v>346.63544885177453</v>
      </c>
      <c r="M28" s="100">
        <f>[8]Planilha1!AA100</f>
        <v>2110.7815943458249</v>
      </c>
      <c r="O28" s="2"/>
      <c r="P28" s="16"/>
    </row>
    <row r="29" spans="1:16" ht="15" customHeight="1" x14ac:dyDescent="0.25">
      <c r="A29" s="108" t="s">
        <v>63</v>
      </c>
      <c r="B29" s="10"/>
      <c r="C29" s="116">
        <f>(D29*'14'!D29+'15'!I29*'14'!I29)/'14'!C29</f>
        <v>1917.0166910570383</v>
      </c>
      <c r="D29" s="117">
        <f>SUMPRODUCT(E29:H29,'14'!E29:H29)/'14'!D29</f>
        <v>1977.749131905186</v>
      </c>
      <c r="E29" s="117">
        <f>[8]Planilha1!V101</f>
        <v>2138.6429503168956</v>
      </c>
      <c r="F29" s="117">
        <f>[8]Planilha1!X101</f>
        <v>1162.7244513036053</v>
      </c>
      <c r="G29" s="117">
        <f>[8]Planilha1!W101</f>
        <v>1658.4109259570669</v>
      </c>
      <c r="H29" s="117">
        <f>[8]Planilha1!Y101</f>
        <v>3771.482573541482</v>
      </c>
      <c r="I29" s="117">
        <f>SUMPRODUCT(J29:M29,'14'!J29:M29)/'14'!I29</f>
        <v>1550.488909004159</v>
      </c>
      <c r="J29" s="117">
        <f>[8]Planilha1!Z101</f>
        <v>2469.5193946954491</v>
      </c>
      <c r="K29" s="117">
        <f>[8]Planilha1!AB101</f>
        <v>1328.6341694828247</v>
      </c>
      <c r="L29" s="117">
        <f>[8]Planilha1!AC101</f>
        <v>339.96848768573176</v>
      </c>
      <c r="M29" s="118">
        <f>[8]Planilha1!AD101</f>
        <v>1922.0911751306326</v>
      </c>
      <c r="O29" s="2"/>
      <c r="P29" s="16"/>
    </row>
    <row r="30" spans="1:16" ht="15" customHeight="1" x14ac:dyDescent="0.25">
      <c r="A30" s="112" t="s">
        <v>64</v>
      </c>
      <c r="C30" s="98">
        <f>(D30*'14'!D30+'15'!I30*'14'!I30)/'14'!C30</f>
        <v>1714.9676947511132</v>
      </c>
      <c r="D30" s="99">
        <f>SUMPRODUCT(E30:H30,'14'!E30:H30)/'14'!D30</f>
        <v>1726.5682662368865</v>
      </c>
      <c r="E30" s="99">
        <f>[8]Planilha1!V102</f>
        <v>1905.4783709659653</v>
      </c>
      <c r="F30" s="99">
        <f>[8]Planilha1!X102</f>
        <v>953.43357832672552</v>
      </c>
      <c r="G30" s="99">
        <f>[8]Planilha1!W102</f>
        <v>1474.8041729116012</v>
      </c>
      <c r="H30" s="99">
        <f>[8]Planilha1!Y102</f>
        <v>3514.84835989883</v>
      </c>
      <c r="I30" s="99">
        <f>SUMPRODUCT(J30:M30,'14'!J30:M30)/'14'!I30</f>
        <v>1583.7349509316568</v>
      </c>
      <c r="J30" s="99">
        <f>[8]Planilha1!Z102</f>
        <v>2147.7330477147161</v>
      </c>
      <c r="K30" s="99">
        <f>[8]Planilha1!AB102</f>
        <v>983.36922337599617</v>
      </c>
      <c r="L30" s="99">
        <f>[8]Planilha1!AC102</f>
        <v>335.11241632653065</v>
      </c>
      <c r="M30" s="100">
        <f>[8]Planilha1!AA102</f>
        <v>1857.5655097286478</v>
      </c>
      <c r="O30" s="2"/>
      <c r="P30" s="16"/>
    </row>
    <row r="31" spans="1:16" ht="15" customHeight="1" x14ac:dyDescent="0.25">
      <c r="A31" s="112" t="s">
        <v>65</v>
      </c>
      <c r="C31" s="98">
        <f>(D31*'14'!D31+'15'!I31*'14'!I31)/'14'!C31</f>
        <v>1807.1878259921698</v>
      </c>
      <c r="D31" s="99">
        <f>SUMPRODUCT(E31:H31,'14'!E31:H31)/'14'!D31</f>
        <v>1835.9262661855444</v>
      </c>
      <c r="E31" s="99">
        <f>[8]Planilha1!V103</f>
        <v>2026.8474771020531</v>
      </c>
      <c r="F31" s="99">
        <f>[8]Planilha1!X103</f>
        <v>974.95888045540789</v>
      </c>
      <c r="G31" s="99">
        <f>[8]Planilha1!W103</f>
        <v>1555.9991461748634</v>
      </c>
      <c r="H31" s="99">
        <f>[8]Planilha1!Y103</f>
        <v>3696.1150895198994</v>
      </c>
      <c r="I31" s="99">
        <f>SUMPRODUCT(J31:M31,'14'!J31:M31)/'14'!I31</f>
        <v>1511.9728906409994</v>
      </c>
      <c r="J31" s="99">
        <f>[8]Planilha1!Z103</f>
        <v>2237.1746882043576</v>
      </c>
      <c r="K31" s="99">
        <f>[8]Planilha1!AB103</f>
        <v>1024.3524271422357</v>
      </c>
      <c r="L31" s="99">
        <f>[8]Planilha1!AC103</f>
        <v>342.01483695652178</v>
      </c>
      <c r="M31" s="100">
        <f>[8]Planilha1!AA103</f>
        <v>1920.4337667670407</v>
      </c>
      <c r="O31" s="2"/>
      <c r="P31" s="16"/>
    </row>
    <row r="32" spans="1:16" ht="15" customHeight="1" x14ac:dyDescent="0.25">
      <c r="A32" s="112" t="s">
        <v>66</v>
      </c>
      <c r="C32" s="98">
        <f>(D32*'14'!D32+'15'!I32*'14'!I32)/'14'!C32</f>
        <v>1938.1055780344323</v>
      </c>
      <c r="D32" s="99">
        <f>SUMPRODUCT(E32:H32,'14'!E32:H32)/'14'!D32</f>
        <v>1975.544028582548</v>
      </c>
      <c r="E32" s="99">
        <f>[8]Planilha1!V104</f>
        <v>2178.4539704257836</v>
      </c>
      <c r="F32" s="99">
        <f>[8]Planilha1!X104</f>
        <v>1148.7721024667933</v>
      </c>
      <c r="G32" s="99">
        <f>[8]Planilha1!W104</f>
        <v>1664.5801407894398</v>
      </c>
      <c r="H32" s="99">
        <f>[8]Planilha1!Y104</f>
        <v>3631.8164020842814</v>
      </c>
      <c r="I32" s="99">
        <f>SUMPRODUCT(J32:M32,'14'!J32:M32)/'14'!I32</f>
        <v>1599.9898761173306</v>
      </c>
      <c r="J32" s="99">
        <f>[8]Planilha1!Z104</f>
        <v>2624.2328947671076</v>
      </c>
      <c r="K32" s="99">
        <f>[8]Planilha1!AB104</f>
        <v>993.31354609058553</v>
      </c>
      <c r="L32" s="99">
        <f>[8]Planilha1!AC104</f>
        <v>333.45818200284378</v>
      </c>
      <c r="M32" s="100">
        <f>[8]Planilha1!AA104</f>
        <v>2045.8815080346108</v>
      </c>
      <c r="O32" s="2"/>
      <c r="P32" s="16"/>
    </row>
    <row r="33" spans="1:16" ht="15" customHeight="1" x14ac:dyDescent="0.25">
      <c r="A33" s="112" t="s">
        <v>67</v>
      </c>
      <c r="C33" s="98">
        <f>(D33*'14'!D33+'15'!I33*'14'!I33)/'14'!C33</f>
        <v>2044.1895835352423</v>
      </c>
      <c r="D33" s="99">
        <f>SUMPRODUCT(E33:H33,'14'!E33:H33)/'14'!D33</f>
        <v>2155.5290090993535</v>
      </c>
      <c r="E33" s="99">
        <f>[8]Planilha1!V105</f>
        <v>2293.5268457983093</v>
      </c>
      <c r="F33" s="99">
        <f>[8]Planilha1!X105</f>
        <v>1247.4474524105449</v>
      </c>
      <c r="G33" s="99">
        <f>[8]Planilha1!W105</f>
        <v>1794.5624687483485</v>
      </c>
      <c r="H33" s="99">
        <f>[8]Planilha1!Y105</f>
        <v>3920.9184493801868</v>
      </c>
      <c r="I33" s="99">
        <f>SUMPRODUCT(J33:M33,'14'!J33:M33)/'14'!I33</f>
        <v>1587.1055158282963</v>
      </c>
      <c r="J33" s="99">
        <f>[8]Planilha1!Z105</f>
        <v>2597.8210584265671</v>
      </c>
      <c r="K33" s="99">
        <f>[8]Planilha1!AB105</f>
        <v>1401.5451007685781</v>
      </c>
      <c r="L33" s="99">
        <f>[8]Planilha1!AC105</f>
        <v>344.44361484477224</v>
      </c>
      <c r="M33" s="100">
        <f>[8]Planilha1!AA105</f>
        <v>2217.2384017016107</v>
      </c>
      <c r="O33" s="2"/>
      <c r="P33" s="16"/>
    </row>
    <row r="34" spans="1:16" ht="15" customHeight="1" x14ac:dyDescent="0.25">
      <c r="A34" s="108" t="s">
        <v>68</v>
      </c>
      <c r="B34" s="10"/>
      <c r="C34" s="116">
        <f>(D34*'14'!D34+'15'!I34*'14'!I34)/'14'!C34</f>
        <v>1790.0822185888235</v>
      </c>
      <c r="D34" s="117">
        <f>SUMPRODUCT(E34:H34,'14'!E34:H34)/'14'!D34</f>
        <v>1847.9013586340168</v>
      </c>
      <c r="E34" s="117">
        <f>[8]Planilha1!V106</f>
        <v>2037.0894527985936</v>
      </c>
      <c r="F34" s="117">
        <f>[8]Planilha1!X106</f>
        <v>1027.1729891434575</v>
      </c>
      <c r="G34" s="117">
        <f>[8]Planilha1!W106</f>
        <v>1557.5357435205674</v>
      </c>
      <c r="H34" s="117">
        <f>[8]Planilha1!Y106</f>
        <v>3466.9616401955636</v>
      </c>
      <c r="I34" s="117">
        <f>SUMPRODUCT(J34:M34,'14'!J34:M34)/'14'!I34</f>
        <v>1420.4435501385599</v>
      </c>
      <c r="J34" s="117">
        <f>[8]Planilha1!Z106</f>
        <v>2302.4380438053099</v>
      </c>
      <c r="K34" s="117">
        <f>[8]Planilha1!AB106</f>
        <v>1022.8576668040751</v>
      </c>
      <c r="L34" s="117">
        <f>[8]Planilha1!AC106</f>
        <v>327.00705491852744</v>
      </c>
      <c r="M34" s="118">
        <f>[8]Planilha1!AD106</f>
        <v>1790.8337852000186</v>
      </c>
      <c r="O34" s="2"/>
      <c r="P34" s="16"/>
    </row>
    <row r="35" spans="1:16" ht="15" customHeight="1" x14ac:dyDescent="0.25">
      <c r="A35" s="112" t="s">
        <v>69</v>
      </c>
      <c r="C35" s="98">
        <f>(D35*'14'!D35+'15'!I35*'14'!I35)/'14'!C35</f>
        <v>1740.9940804171918</v>
      </c>
      <c r="D35" s="99">
        <f>SUMPRODUCT(E35:H35,'14'!E35:H35)/'14'!D35</f>
        <v>1788.4529281232258</v>
      </c>
      <c r="E35" s="99">
        <f>[8]Planilha1!V107</f>
        <v>2012.5774715197274</v>
      </c>
      <c r="F35" s="99">
        <f>[8]Planilha1!X107</f>
        <v>980.22844962946647</v>
      </c>
      <c r="G35" s="99">
        <f>[8]Planilha1!W107</f>
        <v>1555.7452400879049</v>
      </c>
      <c r="H35" s="99">
        <f>[8]Planilha1!Y107</f>
        <v>3529.0112532235444</v>
      </c>
      <c r="I35" s="99">
        <f>SUMPRODUCT(J35:M35,'14'!J35:M35)/'14'!I35</f>
        <v>1423.5930702468131</v>
      </c>
      <c r="J35" s="99">
        <f>[8]Planilha1!Z107</f>
        <v>2180.3222998065762</v>
      </c>
      <c r="K35" s="99">
        <f>[8]Planilha1!AB107</f>
        <v>1015.1531503766754</v>
      </c>
      <c r="L35" s="99">
        <f>[8]Planilha1!AC107</f>
        <v>315.9969752421959</v>
      </c>
      <c r="M35" s="100">
        <f>[8]Planilha1!AA107</f>
        <v>1813.5756257134703</v>
      </c>
      <c r="O35" s="2"/>
      <c r="P35" s="16"/>
    </row>
    <row r="36" spans="1:16" ht="15" customHeight="1" x14ac:dyDescent="0.25">
      <c r="A36" s="112" t="s">
        <v>70</v>
      </c>
      <c r="C36" s="98">
        <f>(D36*'14'!D36+'15'!I36*'14'!I36)/'14'!C36</f>
        <v>1768.1011127450852</v>
      </c>
      <c r="D36" s="99">
        <f>SUMPRODUCT(E36:H36,'14'!E36:H36)/'14'!D36</f>
        <v>1849.6426765772503</v>
      </c>
      <c r="E36" s="99">
        <f>[8]Planilha1!V108</f>
        <v>2061.6125134100666</v>
      </c>
      <c r="F36" s="99">
        <f>[8]Planilha1!X108</f>
        <v>1073.2213180714534</v>
      </c>
      <c r="G36" s="99">
        <f>[8]Planilha1!W108</f>
        <v>1573.6415922475239</v>
      </c>
      <c r="H36" s="99">
        <f>[8]Planilha1!Y108</f>
        <v>3339.7741602685819</v>
      </c>
      <c r="I36" s="99">
        <f>SUMPRODUCT(J36:M36,'14'!J36:M36)/'14'!I36</f>
        <v>1377.1158470863591</v>
      </c>
      <c r="J36" s="99">
        <f>[8]Planilha1!Z108</f>
        <v>2262.3994407294831</v>
      </c>
      <c r="K36" s="99">
        <f>[8]Planilha1!AB108</f>
        <v>1038.4441102462677</v>
      </c>
      <c r="L36" s="99">
        <f>[8]Planilha1!AC108</f>
        <v>312.66614669421489</v>
      </c>
      <c r="M36" s="100">
        <f>[8]Planilha1!AA108</f>
        <v>1761.2562520520958</v>
      </c>
      <c r="O36" s="2"/>
      <c r="P36" s="16"/>
    </row>
    <row r="37" spans="1:16" ht="15" customHeight="1" x14ac:dyDescent="0.25">
      <c r="A37" s="112" t="s">
        <v>71</v>
      </c>
      <c r="C37" s="98">
        <f>(D37*'14'!D37+'15'!I37*'14'!I37)/'14'!C37</f>
        <v>1842.6342233652822</v>
      </c>
      <c r="D37" s="99">
        <f>SUMPRODUCT(E37:H37,'14'!E37:H37)/'14'!D37</f>
        <v>1885.076612812333</v>
      </c>
      <c r="E37" s="99">
        <f>[8]Planilha1!V109</f>
        <v>2034.0725630707468</v>
      </c>
      <c r="F37" s="99">
        <f>[8]Planilha1!X109</f>
        <v>1003.1267744874715</v>
      </c>
      <c r="G37" s="99">
        <f>[8]Planilha1!W109</f>
        <v>1546.5045213230671</v>
      </c>
      <c r="H37" s="99">
        <f>[8]Planilha1!Y109</f>
        <v>3531.7529021069627</v>
      </c>
      <c r="I37" s="99">
        <f>SUMPRODUCT(J37:M37,'14'!J37:M37)/'14'!I37</f>
        <v>1492.1690127375978</v>
      </c>
      <c r="J37" s="99">
        <f>[8]Planilha1!Z109</f>
        <v>2406.8004454101033</v>
      </c>
      <c r="K37" s="99">
        <f>[8]Planilha1!AB109</f>
        <v>1004.9266967323364</v>
      </c>
      <c r="L37" s="99">
        <f>[8]Planilha1!AC109</f>
        <v>344.02213126323215</v>
      </c>
      <c r="M37" s="100">
        <f>[8]Planilha1!AA109</f>
        <v>1865.026265523758</v>
      </c>
      <c r="O37" s="2"/>
      <c r="P37" s="16"/>
    </row>
    <row r="38" spans="1:16" ht="15" customHeight="1" x14ac:dyDescent="0.25">
      <c r="A38" s="108" t="s">
        <v>72</v>
      </c>
      <c r="B38" s="10"/>
      <c r="C38" s="116">
        <f>(D38*'14'!D38+'15'!I38*'14'!I38)/'14'!C38</f>
        <v>1727.6868164910402</v>
      </c>
      <c r="D38" s="117">
        <f>SUMPRODUCT(E38:H38,'14'!E38:H38)/'14'!D38</f>
        <v>1746.9590635680297</v>
      </c>
      <c r="E38" s="117">
        <f>[8]Planilha1!V110</f>
        <v>2131.6960535117059</v>
      </c>
      <c r="F38" s="117">
        <f>[8]Planilha1!X110</f>
        <v>1054.9578331939483</v>
      </c>
      <c r="G38" s="117">
        <f>[8]Planilha1!W110</f>
        <v>1566.354843317185</v>
      </c>
      <c r="H38" s="117">
        <f>[8]Planilha1!Y110</f>
        <v>3488.1985634228786</v>
      </c>
      <c r="I38" s="117">
        <f>SUMPRODUCT(J38:M38,'14'!J38:M38)/'14'!I38</f>
        <v>1543.8602310020121</v>
      </c>
      <c r="J38" s="117">
        <f>[8]Planilha1!Z110</f>
        <v>2369.9584374999999</v>
      </c>
      <c r="K38" s="117">
        <f>[8]Planilha1!AB110</f>
        <v>1051.7826937811262</v>
      </c>
      <c r="L38" s="117">
        <f>[8]Planilha1!AC110</f>
        <v>325.10418549346014</v>
      </c>
      <c r="M38" s="118">
        <f>[8]Planilha1!AD110</f>
        <v>1735.1776993495007</v>
      </c>
      <c r="O38" s="2"/>
      <c r="P38" s="16"/>
    </row>
    <row r="39" spans="1:16" ht="15" customHeight="1" x14ac:dyDescent="0.25">
      <c r="A39" s="112" t="s">
        <v>73</v>
      </c>
      <c r="C39" s="98">
        <f>(D39*'14'!D39+'15'!I39*'14'!I39)/'14'!C39</f>
        <v>1615.3198640145665</v>
      </c>
      <c r="D39" s="99">
        <f>SUMPRODUCT(E39:H39,'14'!E39:H39)/'14'!D39</f>
        <v>1634.7581366915913</v>
      </c>
      <c r="E39" s="99">
        <f>[8]Planilha1!V111</f>
        <v>2043.8559169693826</v>
      </c>
      <c r="F39" s="99">
        <f>[8]Planilha1!X111</f>
        <v>1009.7858992537314</v>
      </c>
      <c r="G39" s="99">
        <f>[8]Planilha1!W111</f>
        <v>1469.5022458229816</v>
      </c>
      <c r="H39" s="99">
        <f>[8]Planilha1!Y111</f>
        <v>3250.0961379754999</v>
      </c>
      <c r="I39" s="99">
        <f>SUMPRODUCT(J39:M39,'14'!J39:M39)/'14'!I39</f>
        <v>1474.786904400607</v>
      </c>
      <c r="J39" s="99">
        <f>[8]Planilha1!Z111</f>
        <v>2229.1811458885941</v>
      </c>
      <c r="K39" s="99">
        <f>[8]Planilha1!AB111</f>
        <v>1027.7269920544836</v>
      </c>
      <c r="L39" s="99">
        <f>[8]Planilha1!AC111</f>
        <v>297.2902614379085</v>
      </c>
      <c r="M39" s="100">
        <f>[8]Planilha1!AA111</f>
        <v>1652.1638258961227</v>
      </c>
      <c r="O39" s="2"/>
    </row>
    <row r="40" spans="1:16" ht="15" customHeight="1" x14ac:dyDescent="0.25">
      <c r="A40" s="112" t="s">
        <v>74</v>
      </c>
      <c r="C40" s="98">
        <f>(D40*'14'!D40+'15'!I40*'14'!I40)/'14'!C40</f>
        <v>1682.7280612760428</v>
      </c>
      <c r="D40" s="99">
        <f>SUMPRODUCT(E40:H40,'14'!E40:H40)/'14'!D40</f>
        <v>1698.1095365237297</v>
      </c>
      <c r="E40" s="99">
        <f>[8]Planilha1!V112</f>
        <v>2123.9158009807929</v>
      </c>
      <c r="F40" s="99">
        <f>[8]Planilha1!X112</f>
        <v>1071.7066045066047</v>
      </c>
      <c r="G40" s="99">
        <f>[8]Planilha1!W112</f>
        <v>1520.1015763723151</v>
      </c>
      <c r="H40" s="99">
        <f>[8]Planilha1!Y112</f>
        <v>3325.3619635193136</v>
      </c>
      <c r="I40" s="99">
        <f>SUMPRODUCT(J40:M40,'14'!J40:M40)/'14'!I40</f>
        <v>1528.768680969408</v>
      </c>
      <c r="J40" s="99">
        <f>[8]Planilha1!Z112</f>
        <v>2349.3196008869181</v>
      </c>
      <c r="K40" s="99">
        <f>[8]Planilha1!AB112</f>
        <v>1021.421308931186</v>
      </c>
      <c r="L40" s="99">
        <f>[8]Planilha1!AC112</f>
        <v>316.99422535211266</v>
      </c>
      <c r="M40" s="100">
        <f>[8]Planilha1!AA112</f>
        <v>1829.5857402499055</v>
      </c>
      <c r="O40" s="2"/>
    </row>
    <row r="41" spans="1:16" ht="15" customHeight="1" x14ac:dyDescent="0.25">
      <c r="A41" s="112" t="s">
        <v>75</v>
      </c>
      <c r="C41" s="98">
        <f>(D41*'14'!D41+'15'!I41*'14'!I41)/'14'!C41</f>
        <v>1676.3735801664761</v>
      </c>
      <c r="D41" s="99">
        <f>SUMPRODUCT(E41:H41,'14'!E41:H41)/'14'!D41</f>
        <v>1691.0924772293702</v>
      </c>
      <c r="E41" s="99">
        <f>[8]Planilha1!V113</f>
        <v>2059.4250913786254</v>
      </c>
      <c r="F41" s="99">
        <f>[8]Planilha1!X113</f>
        <v>1048.8113613948574</v>
      </c>
      <c r="G41" s="99">
        <f>[8]Planilha1!W113</f>
        <v>1514.2314711095717</v>
      </c>
      <c r="H41" s="99">
        <f>[8]Planilha1!Y113</f>
        <v>3525.3793559762435</v>
      </c>
      <c r="I41" s="99">
        <f>SUMPRODUCT(J41:M41,'14'!J41:M41)/'14'!I41</f>
        <v>1489.4256212424848</v>
      </c>
      <c r="J41" s="99">
        <f>[8]Planilha1!Z113</f>
        <v>2210.6948799480856</v>
      </c>
      <c r="K41" s="99">
        <f>[8]Planilha1!AB113</f>
        <v>1008.1476610586788</v>
      </c>
      <c r="L41" s="99">
        <f>[8]Planilha1!AC113</f>
        <v>325.43211165048541</v>
      </c>
      <c r="M41" s="100">
        <f>[8]Planilha1!AA113</f>
        <v>1902.2991881474343</v>
      </c>
      <c r="O41" s="2"/>
    </row>
    <row r="42" spans="1:16" ht="15" customHeight="1" thickBot="1" x14ac:dyDescent="0.3">
      <c r="A42" s="171" t="s">
        <v>76</v>
      </c>
      <c r="C42" s="175">
        <f>(D42*'14'!D42+'15'!I42*'14'!I42)/'14'!C42</f>
        <v>2012.6853382786876</v>
      </c>
      <c r="D42" s="176">
        <f>SUMPRODUCT(E42:H42,'14'!E42:H42)/'14'!D42</f>
        <v>2011.7289740844997</v>
      </c>
      <c r="E42" s="176">
        <f>[8]Planilha1!V114</f>
        <v>2316.0711242332695</v>
      </c>
      <c r="F42" s="176">
        <f>[8]Planilha1!X114</f>
        <v>1152.7024197002143</v>
      </c>
      <c r="G42" s="176">
        <f>[8]Planilha1!W114</f>
        <v>1815.1000085232906</v>
      </c>
      <c r="H42" s="176">
        <f>[8]Planilha1!Y114</f>
        <v>3681.9231119311194</v>
      </c>
      <c r="I42" s="176">
        <f>SUMPRODUCT(J42:M42,'14'!J42:M42)/'14'!I42</f>
        <v>2020.3888854588033</v>
      </c>
      <c r="J42" s="176">
        <f>[8]Planilha1!Z114</f>
        <v>2598.5179126007638</v>
      </c>
      <c r="K42" s="176">
        <f>[8]Planilha1!AB114</f>
        <v>1194.076037735849</v>
      </c>
      <c r="L42" s="176">
        <f>[8]Planilha1!AC114</f>
        <v>364.44776119402985</v>
      </c>
      <c r="M42" s="177">
        <f>[8]Planilha1!AA114</f>
        <v>2353.7414968233797</v>
      </c>
      <c r="O42" s="2"/>
    </row>
    <row r="43" spans="1:16" ht="15" customHeight="1" x14ac:dyDescent="0.25">
      <c r="A43" s="178" t="s">
        <v>159</v>
      </c>
      <c r="O43" s="2"/>
    </row>
    <row r="44" spans="1:16" ht="15" customHeight="1" x14ac:dyDescent="0.25">
      <c r="O44" s="2"/>
    </row>
    <row r="45" spans="1:16" ht="15" customHeight="1" x14ac:dyDescent="0.25">
      <c r="A45" s="7"/>
    </row>
    <row r="46" spans="1:16" ht="15" customHeight="1" x14ac:dyDescent="0.25"/>
  </sheetData>
  <mergeCells count="16">
    <mergeCell ref="A5:A8"/>
    <mergeCell ref="C6:C8"/>
    <mergeCell ref="D6:H6"/>
    <mergeCell ref="I6:M6"/>
    <mergeCell ref="D7:D8"/>
    <mergeCell ref="E7:E8"/>
    <mergeCell ref="F7:F8"/>
    <mergeCell ref="G7:G8"/>
    <mergeCell ref="C5:M5"/>
    <mergeCell ref="L7:L8"/>
    <mergeCell ref="M7:M8"/>
    <mergeCell ref="C3:J3"/>
    <mergeCell ref="H7:H8"/>
    <mergeCell ref="I7:I8"/>
    <mergeCell ref="J7:J8"/>
    <mergeCell ref="K7:K8"/>
  </mergeCells>
  <pageMargins left="0.511811024" right="0.511811024" top="0.78740157499999996" bottom="0.78740157499999996" header="0.31496062000000002" footer="0.31496062000000002"/>
  <pageSetup paperSize="9"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2601F-C952-42A4-A23B-29598A84A22A}">
  <dimension ref="A1:Q21"/>
  <sheetViews>
    <sheetView showGridLines="0" zoomScaleNormal="100" workbookViewId="0">
      <selection activeCell="A3" sqref="A3"/>
    </sheetView>
  </sheetViews>
  <sheetFormatPr defaultRowHeight="24" customHeight="1" x14ac:dyDescent="0.25"/>
  <cols>
    <col min="1" max="1" width="46.7109375" style="1" customWidth="1"/>
    <col min="2" max="2" width="1.7109375" style="1" customWidth="1"/>
    <col min="3" max="3" width="11.7109375" style="1" customWidth="1"/>
    <col min="4" max="5" width="7.7109375" style="1" customWidth="1"/>
    <col min="6" max="6" width="8.42578125" style="1" bestFit="1" customWidth="1"/>
    <col min="7" max="7" width="11.7109375" style="1" customWidth="1"/>
    <col min="8" max="9" width="7.7109375" style="1" customWidth="1"/>
    <col min="10" max="10" width="11.7109375" style="1" customWidth="1"/>
    <col min="11" max="12" width="7.7109375" style="1" customWidth="1"/>
    <col min="13" max="15" width="12.7109375" style="1" customWidth="1"/>
    <col min="16" max="16384" width="9.140625" style="1"/>
  </cols>
  <sheetData>
    <row r="1" spans="1:17" ht="24" customHeight="1" x14ac:dyDescent="0.25">
      <c r="A1" s="18" t="str">
        <f>'01'!$A$1</f>
        <v>Boletim Estatístico de Benefícios por Incapacidade - vol. 01, nº 11</v>
      </c>
      <c r="O1" s="9" t="str">
        <f>'01'!$M$1</f>
        <v>novembro de 2023</v>
      </c>
    </row>
    <row r="2" spans="1:17" ht="9.9499999999999993" customHeight="1" thickBot="1" x14ac:dyDescent="0.3"/>
    <row r="3" spans="1:17" ht="24" customHeight="1" thickBot="1" x14ac:dyDescent="0.3">
      <c r="A3" s="59">
        <v>16</v>
      </c>
      <c r="B3" s="5"/>
      <c r="C3" s="213" t="s">
        <v>142</v>
      </c>
      <c r="D3" s="214"/>
      <c r="E3" s="214"/>
      <c r="F3" s="214"/>
      <c r="G3" s="214"/>
      <c r="H3" s="214"/>
      <c r="I3" s="214"/>
      <c r="J3" s="214"/>
      <c r="K3" s="214"/>
      <c r="L3" s="214"/>
      <c r="M3" s="215"/>
      <c r="N3" s="6"/>
      <c r="O3" s="6"/>
    </row>
    <row r="4" spans="1:17" ht="9.9499999999999993" customHeight="1" thickBot="1" x14ac:dyDescent="0.3">
      <c r="A4" s="6"/>
      <c r="B4" s="6"/>
      <c r="C4" s="6"/>
      <c r="D4" s="6"/>
      <c r="E4" s="6"/>
      <c r="F4" s="6"/>
      <c r="G4" s="6"/>
      <c r="H4" s="6"/>
      <c r="I4" s="6"/>
      <c r="J4" s="6"/>
      <c r="K4" s="6"/>
      <c r="L4" s="6"/>
      <c r="M4" s="6"/>
      <c r="N4" s="6"/>
      <c r="O4" s="6"/>
    </row>
    <row r="5" spans="1:17" ht="24" customHeight="1" x14ac:dyDescent="0.25">
      <c r="A5" s="216" t="s">
        <v>18</v>
      </c>
      <c r="B5" s="5"/>
      <c r="C5" s="244" t="s">
        <v>131</v>
      </c>
      <c r="D5" s="220"/>
      <c r="E5" s="220"/>
      <c r="F5" s="220"/>
      <c r="G5" s="220"/>
      <c r="H5" s="220"/>
      <c r="I5" s="220"/>
      <c r="J5" s="220"/>
      <c r="K5" s="220"/>
      <c r="L5" s="220"/>
      <c r="M5" s="219" t="s">
        <v>141</v>
      </c>
      <c r="N5" s="220"/>
      <c r="O5" s="221"/>
    </row>
    <row r="6" spans="1:17" ht="24" customHeight="1" x14ac:dyDescent="0.25">
      <c r="A6" s="217"/>
      <c r="B6" s="5"/>
      <c r="C6" s="227" t="s">
        <v>5</v>
      </c>
      <c r="D6" s="222"/>
      <c r="E6" s="222"/>
      <c r="F6" s="222"/>
      <c r="G6" s="222" t="s">
        <v>16</v>
      </c>
      <c r="H6" s="222"/>
      <c r="I6" s="222"/>
      <c r="J6" s="222" t="s">
        <v>17</v>
      </c>
      <c r="K6" s="222"/>
      <c r="L6" s="222"/>
      <c r="M6" s="222" t="s">
        <v>5</v>
      </c>
      <c r="N6" s="222" t="s">
        <v>16</v>
      </c>
      <c r="O6" s="225" t="s">
        <v>17</v>
      </c>
    </row>
    <row r="7" spans="1:17" ht="24" customHeight="1" thickBot="1" x14ac:dyDescent="0.3">
      <c r="A7" s="218"/>
      <c r="B7" s="5"/>
      <c r="C7" s="61" t="s">
        <v>20</v>
      </c>
      <c r="D7" s="62" t="s">
        <v>19</v>
      </c>
      <c r="E7" s="63" t="s">
        <v>22</v>
      </c>
      <c r="F7" s="63" t="s">
        <v>173</v>
      </c>
      <c r="G7" s="62" t="s">
        <v>20</v>
      </c>
      <c r="H7" s="62" t="s">
        <v>19</v>
      </c>
      <c r="I7" s="63" t="s">
        <v>22</v>
      </c>
      <c r="J7" s="62" t="s">
        <v>20</v>
      </c>
      <c r="K7" s="62" t="s">
        <v>19</v>
      </c>
      <c r="L7" s="63" t="s">
        <v>22</v>
      </c>
      <c r="M7" s="223"/>
      <c r="N7" s="223"/>
      <c r="O7" s="226"/>
    </row>
    <row r="8" spans="1:17" ht="9.9499999999999993" customHeight="1" thickBot="1" x14ac:dyDescent="0.3">
      <c r="A8" s="3"/>
      <c r="C8" s="4"/>
      <c r="D8" s="4"/>
      <c r="E8" s="4"/>
      <c r="F8" s="4"/>
      <c r="G8" s="4"/>
      <c r="H8" s="4"/>
      <c r="I8" s="4"/>
      <c r="J8" s="4"/>
      <c r="K8" s="4"/>
      <c r="L8" s="4"/>
      <c r="M8" s="4"/>
      <c r="N8" s="4"/>
      <c r="O8" s="4"/>
    </row>
    <row r="9" spans="1:17" ht="21" customHeight="1" x14ac:dyDescent="0.25">
      <c r="A9" s="43" t="s">
        <v>13</v>
      </c>
      <c r="B9" s="10"/>
      <c r="C9" s="44">
        <f>[9]Planilha1!B31</f>
        <v>5673982</v>
      </c>
      <c r="D9" s="45"/>
      <c r="E9" s="45"/>
      <c r="F9" s="46">
        <f>(SUM([9]Planilha1!$H$19:$H$22)+SUM([9]Planilha1!$H$23:$H$26))/(SUM([9]Planilha1!$H$9:$H$12)+SUM([9]Planilha1!$H$13:$H$16))-1</f>
        <v>1.161003890774559E-3</v>
      </c>
      <c r="G9" s="47">
        <f>[9]Planilha1!C31</f>
        <v>3480197</v>
      </c>
      <c r="H9" s="45"/>
      <c r="I9" s="45"/>
      <c r="J9" s="47">
        <f>[9]Planilha1!D31</f>
        <v>2193785</v>
      </c>
      <c r="K9" s="45"/>
      <c r="L9" s="45"/>
      <c r="M9" s="48">
        <f>[9]Planilha1!J31</f>
        <v>1802.0523719197558</v>
      </c>
      <c r="N9" s="48">
        <f>[9]Planilha1!K31</f>
        <v>1970.7276104772232</v>
      </c>
      <c r="O9" s="49">
        <f>[9]Planilha1!L31</f>
        <v>1534.4677821801133</v>
      </c>
      <c r="Q9" s="2"/>
    </row>
    <row r="10" spans="1:17" ht="21" customHeight="1" x14ac:dyDescent="0.25">
      <c r="A10" s="25" t="s">
        <v>14</v>
      </c>
      <c r="B10" s="10"/>
      <c r="C10" s="26">
        <f>[9]Planilha1!B32</f>
        <v>4973319</v>
      </c>
      <c r="D10" s="50">
        <f>C10/$C$9</f>
        <v>0.87651300268488685</v>
      </c>
      <c r="E10" s="51"/>
      <c r="F10" s="52">
        <f>SUM([9]Planilha1!$H$19:$H$22)/SUM([9]Planilha1!$H$9:$H$12)-1</f>
        <v>1.4088667391671805E-3</v>
      </c>
      <c r="G10" s="28">
        <f>[9]Planilha1!C32</f>
        <v>2938397</v>
      </c>
      <c r="H10" s="50">
        <f>G10/$G$9</f>
        <v>0.84431915779480304</v>
      </c>
      <c r="I10" s="51"/>
      <c r="J10" s="28">
        <f>[9]Planilha1!D32</f>
        <v>2034922</v>
      </c>
      <c r="K10" s="50">
        <f>J10/$J$9</f>
        <v>0.92758497300327969</v>
      </c>
      <c r="L10" s="51"/>
      <c r="M10" s="27">
        <f>[9]Planilha1!J32</f>
        <v>1837.75710023427</v>
      </c>
      <c r="N10" s="27">
        <f>[9]Planilha1!K32</f>
        <v>2049.1853014381654</v>
      </c>
      <c r="O10" s="53">
        <f>[9]Planilha1!L32</f>
        <v>1532.4579329281416</v>
      </c>
      <c r="Q10" s="2"/>
    </row>
    <row r="11" spans="1:17" ht="21" customHeight="1" x14ac:dyDescent="0.25">
      <c r="A11" s="19" t="s">
        <v>121</v>
      </c>
      <c r="C11" s="20">
        <f>[9]Planilha1!B33</f>
        <v>1155742</v>
      </c>
      <c r="D11" s="11">
        <f t="shared" ref="D11:D19" si="0">C11/$C$9</f>
        <v>0.2036915168218722</v>
      </c>
      <c r="E11" s="11">
        <f>C11/$C$10</f>
        <v>0.2323884713608759</v>
      </c>
      <c r="F11" s="15">
        <f>[9]Planilha1!$H$19/[9]Planilha1!$H$9-1</f>
        <v>4.8427539533217878E-3</v>
      </c>
      <c r="G11" s="12">
        <f>[9]Planilha1!C33</f>
        <v>624015</v>
      </c>
      <c r="H11" s="11">
        <f>G11/$G$9</f>
        <v>0.17930450488866004</v>
      </c>
      <c r="I11" s="11">
        <f>G11/$G$10</f>
        <v>0.21236578991878904</v>
      </c>
      <c r="J11" s="12">
        <f>[9]Planilha1!D33</f>
        <v>531727</v>
      </c>
      <c r="K11" s="11">
        <f t="shared" ref="K11:K19" si="1">J11/$J$9</f>
        <v>0.24237881105030804</v>
      </c>
      <c r="L11" s="11">
        <f>J11/$J$10</f>
        <v>0.26130092455632203</v>
      </c>
      <c r="M11" s="13">
        <f>[9]Planilha1!J33</f>
        <v>2053.2990633030554</v>
      </c>
      <c r="N11" s="13">
        <f>[9]Planilha1!K33</f>
        <v>2193.9674128506526</v>
      </c>
      <c r="O11" s="21">
        <f>[9]Planilha1!L33</f>
        <v>1888.2159282677012</v>
      </c>
      <c r="Q11" s="2"/>
    </row>
    <row r="12" spans="1:17" ht="21" customHeight="1" x14ac:dyDescent="0.25">
      <c r="A12" s="19" t="s">
        <v>7</v>
      </c>
      <c r="C12" s="20">
        <f>[9]Planilha1!B34</f>
        <v>163527</v>
      </c>
      <c r="D12" s="11">
        <f t="shared" si="0"/>
        <v>2.8820500311773987E-2</v>
      </c>
      <c r="E12" s="11">
        <f t="shared" ref="E12:E14" si="2">C12/$C$10</f>
        <v>3.2880858838936329E-2</v>
      </c>
      <c r="F12" s="15">
        <f>[9]Planilha1!$H$21/[9]Planilha1!$H$11-1</f>
        <v>7.7339282192860903E-3</v>
      </c>
      <c r="G12" s="12">
        <f>[9]Planilha1!C34</f>
        <v>134500</v>
      </c>
      <c r="H12" s="11">
        <f t="shared" ref="H12:H19" si="3">G12/$G$9</f>
        <v>3.8647237498337018E-2</v>
      </c>
      <c r="I12" s="11">
        <f t="shared" ref="I12:I14" si="4">G12/$G$10</f>
        <v>4.5773256642992761E-2</v>
      </c>
      <c r="J12" s="12">
        <f>[9]Planilha1!D34</f>
        <v>29027</v>
      </c>
      <c r="K12" s="11">
        <f t="shared" si="1"/>
        <v>1.3231469811307853E-2</v>
      </c>
      <c r="L12" s="11">
        <f t="shared" ref="L12:L14" si="5">J12/$J$10</f>
        <v>1.4264428808573499E-2</v>
      </c>
      <c r="M12" s="13">
        <f>[9]Planilha1!J34</f>
        <v>1012.8618886789337</v>
      </c>
      <c r="N12" s="13">
        <f>[9]Planilha1!K34</f>
        <v>1038.6658823048326</v>
      </c>
      <c r="O12" s="21">
        <f>[9]Planilha1!L34</f>
        <v>893.29606573190472</v>
      </c>
      <c r="Q12" s="2"/>
    </row>
    <row r="13" spans="1:17" ht="21" customHeight="1" x14ac:dyDescent="0.25">
      <c r="A13" s="19" t="s">
        <v>122</v>
      </c>
      <c r="C13" s="20">
        <f>[9]Planilha1!B35</f>
        <v>3215759</v>
      </c>
      <c r="D13" s="11">
        <f t="shared" si="0"/>
        <v>0.56675523468350797</v>
      </c>
      <c r="E13" s="11">
        <f t="shared" si="2"/>
        <v>0.64660219865244917</v>
      </c>
      <c r="F13" s="15">
        <f>[9]Planilha1!$H$20/[9]Planilha1!$H$10-1</f>
        <v>3.0786080586819864E-5</v>
      </c>
      <c r="G13" s="12">
        <f>[9]Planilha1!C35</f>
        <v>1797397</v>
      </c>
      <c r="H13" s="11">
        <f t="shared" si="3"/>
        <v>0.51646415418437519</v>
      </c>
      <c r="I13" s="11">
        <f t="shared" si="4"/>
        <v>0.61169304215870079</v>
      </c>
      <c r="J13" s="12">
        <f>[9]Planilha1!D35</f>
        <v>1418362</v>
      </c>
      <c r="K13" s="11">
        <f t="shared" si="1"/>
        <v>0.64653646551508015</v>
      </c>
      <c r="L13" s="11">
        <f t="shared" si="5"/>
        <v>0.69701049966534345</v>
      </c>
      <c r="M13" s="13">
        <f>[9]Planilha1!J35</f>
        <v>1567.2685731269041</v>
      </c>
      <c r="N13" s="13">
        <f>[9]Planilha1!K35</f>
        <v>1726.2896057242779</v>
      </c>
      <c r="O13" s="21">
        <f>[9]Planilha1!L35</f>
        <v>1365.7516635315949</v>
      </c>
      <c r="Q13" s="2"/>
    </row>
    <row r="14" spans="1:17" ht="21" customHeight="1" x14ac:dyDescent="0.25">
      <c r="A14" s="19" t="s">
        <v>4</v>
      </c>
      <c r="C14" s="20">
        <f>[9]Planilha1!B36</f>
        <v>438291</v>
      </c>
      <c r="D14" s="11">
        <f t="shared" si="0"/>
        <v>7.7245750867732749E-2</v>
      </c>
      <c r="E14" s="11">
        <f t="shared" si="2"/>
        <v>8.8128471147738557E-2</v>
      </c>
      <c r="F14" s="15">
        <f>[9]Planilha1!$F$22/[9]Planilha1!$F$12-1</f>
        <v>4.1833455783235607E-5</v>
      </c>
      <c r="G14" s="12">
        <f>[9]Planilha1!C36</f>
        <v>382485</v>
      </c>
      <c r="H14" s="11">
        <f t="shared" si="3"/>
        <v>0.10990326122343075</v>
      </c>
      <c r="I14" s="11">
        <f t="shared" si="4"/>
        <v>0.13016791127951738</v>
      </c>
      <c r="J14" s="12">
        <f>[9]Planilha1!D36</f>
        <v>55806</v>
      </c>
      <c r="K14" s="11">
        <f t="shared" si="1"/>
        <v>2.5438226626583734E-2</v>
      </c>
      <c r="L14" s="11">
        <f t="shared" si="5"/>
        <v>2.7424146969761004E-2</v>
      </c>
      <c r="M14" s="13">
        <f>[9]Planilha1!J36</f>
        <v>3561.7433450378858</v>
      </c>
      <c r="N14" s="13">
        <f>[9]Planilha1!K36</f>
        <v>3685.694987855733</v>
      </c>
      <c r="O14" s="21">
        <f>[9]Planilha1!L36</f>
        <v>2712.1994948571837</v>
      </c>
      <c r="Q14" s="2"/>
    </row>
    <row r="15" spans="1:17" ht="21" customHeight="1" x14ac:dyDescent="0.25">
      <c r="A15" s="30" t="s">
        <v>15</v>
      </c>
      <c r="B15" s="10"/>
      <c r="C15" s="26">
        <f>[9]Planilha1!B37</f>
        <v>700663</v>
      </c>
      <c r="D15" s="50">
        <f t="shared" si="0"/>
        <v>0.12348699731511309</v>
      </c>
      <c r="E15" s="51"/>
      <c r="F15" s="52">
        <f>SUM([9]Planilha1!$H$23:$H$26)/SUM([9]Planilha1!$H$13:$H$16)-1</f>
        <v>-5.947745419380146E-4</v>
      </c>
      <c r="G15" s="28">
        <f>[9]Planilha1!C37</f>
        <v>541800</v>
      </c>
      <c r="H15" s="50">
        <f t="shared" si="3"/>
        <v>0.15568084220519701</v>
      </c>
      <c r="I15" s="51"/>
      <c r="J15" s="28">
        <f>[9]Planilha1!D37</f>
        <v>158863</v>
      </c>
      <c r="K15" s="50">
        <f t="shared" si="1"/>
        <v>7.2415026996720283E-2</v>
      </c>
      <c r="L15" s="51"/>
      <c r="M15" s="27">
        <f>[9]Planilha1!J37</f>
        <v>1548.6195465580456</v>
      </c>
      <c r="N15" s="27">
        <f>[9]Planilha1!K37</f>
        <v>1545.2203315060908</v>
      </c>
      <c r="O15" s="53">
        <f>[9]Planilha1!L37</f>
        <v>1560.2125211030886</v>
      </c>
      <c r="Q15" s="2"/>
    </row>
    <row r="16" spans="1:17" ht="21" customHeight="1" x14ac:dyDescent="0.25">
      <c r="A16" s="19" t="s">
        <v>121</v>
      </c>
      <c r="C16" s="20">
        <f>[9]Planilha1!B38</f>
        <v>90504</v>
      </c>
      <c r="D16" s="11">
        <f t="shared" si="0"/>
        <v>1.5950702698739615E-2</v>
      </c>
      <c r="E16" s="11">
        <f>C16/$C$15</f>
        <v>0.12916908699331919</v>
      </c>
      <c r="F16" s="14">
        <f>[9]Planilha1!$H$23/[9]Planilha1!$H$13-1</f>
        <v>-1.9203259785859794E-2</v>
      </c>
      <c r="G16" s="12">
        <f>[9]Planilha1!C38</f>
        <v>62191</v>
      </c>
      <c r="H16" s="11">
        <f t="shared" si="3"/>
        <v>1.7869965407130688E-2</v>
      </c>
      <c r="I16" s="11">
        <f>G16/$G$15</f>
        <v>0.1147858988556663</v>
      </c>
      <c r="J16" s="12">
        <f>[9]Planilha1!D38</f>
        <v>28313</v>
      </c>
      <c r="K16" s="11">
        <f t="shared" si="1"/>
        <v>1.2906004918440048E-2</v>
      </c>
      <c r="L16" s="11">
        <f>J16/$J$15</f>
        <v>0.17822274538438782</v>
      </c>
      <c r="M16" s="13">
        <f>[9]Planilha1!J38</f>
        <v>2393.3696250994431</v>
      </c>
      <c r="N16" s="13">
        <f>[9]Planilha1!K38</f>
        <v>2449.9208599315011</v>
      </c>
      <c r="O16" s="21">
        <f>[9]Planilha1!L38</f>
        <v>2269.1518507399428</v>
      </c>
      <c r="Q16" s="2"/>
    </row>
    <row r="17" spans="1:17" ht="21" customHeight="1" x14ac:dyDescent="0.25">
      <c r="A17" s="19" t="s">
        <v>7</v>
      </c>
      <c r="C17" s="20">
        <f>[9]Planilha1!B39</f>
        <v>383070</v>
      </c>
      <c r="D17" s="11">
        <f t="shared" si="0"/>
        <v>6.7513432365488651E-2</v>
      </c>
      <c r="E17" s="11">
        <f t="shared" ref="E17:E19" si="6">C17/$C$15</f>
        <v>0.54672503043545895</v>
      </c>
      <c r="F17" s="15">
        <f>[9]Planilha1!$H$25/[9]Planilha1!$H$15-1</f>
        <v>3.9888145463313762E-3</v>
      </c>
      <c r="G17" s="12">
        <f>[9]Planilha1!C39</f>
        <v>311005</v>
      </c>
      <c r="H17" s="11">
        <f t="shared" si="3"/>
        <v>8.9364194038440925E-2</v>
      </c>
      <c r="I17" s="11">
        <f t="shared" ref="I17:I19" si="7">G17/$G$15</f>
        <v>0.57402177925433739</v>
      </c>
      <c r="J17" s="12">
        <f>[9]Planilha1!D39</f>
        <v>72065</v>
      </c>
      <c r="K17" s="11">
        <f t="shared" si="1"/>
        <v>3.2849618353667294E-2</v>
      </c>
      <c r="L17" s="11">
        <f t="shared" ref="L17:L19" si="8">J17/$J$15</f>
        <v>0.45362985717253229</v>
      </c>
      <c r="M17" s="13">
        <f>[9]Planilha1!J39</f>
        <v>1204.4710652622236</v>
      </c>
      <c r="N17" s="13">
        <f>[9]Planilha1!K39</f>
        <v>1235.1936074982716</v>
      </c>
      <c r="O17" s="21">
        <f>[9]Planilha1!L39</f>
        <v>1071.884313744536</v>
      </c>
      <c r="Q17" s="2"/>
    </row>
    <row r="18" spans="1:17" ht="21" customHeight="1" x14ac:dyDescent="0.25">
      <c r="A18" s="19" t="s">
        <v>8</v>
      </c>
      <c r="C18" s="20">
        <f>[9]Planilha1!B40</f>
        <v>21531</v>
      </c>
      <c r="D18" s="11">
        <f t="shared" si="0"/>
        <v>3.7946895143481244E-3</v>
      </c>
      <c r="E18" s="11">
        <f t="shared" si="6"/>
        <v>3.0729466234123967E-2</v>
      </c>
      <c r="F18" s="15">
        <f>[9]Planilha1!$H$26/[9]Planilha1!$H$16-1</f>
        <v>-8.2899645373739617E-3</v>
      </c>
      <c r="G18" s="12">
        <f>[9]Planilha1!C40</f>
        <v>18522</v>
      </c>
      <c r="H18" s="11">
        <f t="shared" si="3"/>
        <v>5.3221125125962696E-3</v>
      </c>
      <c r="I18" s="11">
        <f t="shared" si="7"/>
        <v>3.4186046511627904E-2</v>
      </c>
      <c r="J18" s="12">
        <f>[9]Planilha1!D40</f>
        <v>3009</v>
      </c>
      <c r="K18" s="11">
        <f>J18/$J$9</f>
        <v>1.3716020485143258E-3</v>
      </c>
      <c r="L18" s="11">
        <f t="shared" si="8"/>
        <v>1.8940848403970718E-2</v>
      </c>
      <c r="M18" s="13">
        <f>[9]Planilha1!J40</f>
        <v>337.88551576796249</v>
      </c>
      <c r="N18" s="13">
        <f>[9]Planilha1!K40</f>
        <v>342.27549832631468</v>
      </c>
      <c r="O18" s="21">
        <f>[9]Planilha1!L40</f>
        <v>310.86283150548354</v>
      </c>
      <c r="Q18" s="2"/>
    </row>
    <row r="19" spans="1:17" ht="21" customHeight="1" thickBot="1" x14ac:dyDescent="0.3">
      <c r="A19" s="134" t="s">
        <v>122</v>
      </c>
      <c r="C19" s="135">
        <f>[9]Planilha1!B41</f>
        <v>205558</v>
      </c>
      <c r="D19" s="136">
        <f t="shared" si="0"/>
        <v>3.6228172736536703E-2</v>
      </c>
      <c r="E19" s="136">
        <f t="shared" si="6"/>
        <v>0.29337641633709788</v>
      </c>
      <c r="F19" s="137">
        <f>[9]Planilha1!$H$24/[9]Planilha1!$H$14-1</f>
        <v>6.3244952566376966E-5</v>
      </c>
      <c r="G19" s="138">
        <f>[9]Planilha1!C41</f>
        <v>150082</v>
      </c>
      <c r="H19" s="136">
        <f t="shared" si="3"/>
        <v>4.312457024702912E-2</v>
      </c>
      <c r="I19" s="136">
        <f t="shared" si="7"/>
        <v>0.27700627537836842</v>
      </c>
      <c r="J19" s="138">
        <f>[9]Planilha1!D41</f>
        <v>55476</v>
      </c>
      <c r="K19" s="136">
        <f t="shared" si="1"/>
        <v>2.5287801676098613E-2</v>
      </c>
      <c r="L19" s="136">
        <f t="shared" si="8"/>
        <v>0.34920654903910919</v>
      </c>
      <c r="M19" s="139">
        <f>[9]Planilha1!J41</f>
        <v>1944.8484067270551</v>
      </c>
      <c r="N19" s="139">
        <f>[9]Planilha1!K41</f>
        <v>1961.236742114311</v>
      </c>
      <c r="O19" s="140">
        <f>[9]Planilha1!L41</f>
        <v>1900.5122225827386</v>
      </c>
      <c r="Q19" s="2"/>
    </row>
    <row r="20" spans="1:17" ht="15" customHeight="1" x14ac:dyDescent="0.25">
      <c r="A20" s="7" t="s">
        <v>9</v>
      </c>
    </row>
    <row r="21" spans="1:17" ht="15" customHeight="1" x14ac:dyDescent="0.25">
      <c r="A21" s="7" t="str">
        <f>"[1] foram reportados "&amp;[9]Planilha1!$D$27&amp;" benefícios emitidos sem informação de sexo"</f>
        <v>[1] foram reportados 107 benefícios emitidos sem informação de sexo</v>
      </c>
      <c r="C21" s="131"/>
    </row>
  </sheetData>
  <mergeCells count="10">
    <mergeCell ref="C3:M3"/>
    <mergeCell ref="A5:A7"/>
    <mergeCell ref="C5:L5"/>
    <mergeCell ref="M5:O5"/>
    <mergeCell ref="C6:F6"/>
    <mergeCell ref="G6:I6"/>
    <mergeCell ref="J6:L6"/>
    <mergeCell ref="M6:M7"/>
    <mergeCell ref="N6:N7"/>
    <mergeCell ref="O6:O7"/>
  </mergeCells>
  <pageMargins left="0.511811024" right="0.511811024" top="0.78740157499999996" bottom="0.78740157499999996" header="0.31496062000000002" footer="0.31496062000000002"/>
  <pageSetup paperSize="9" scale="7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5F867-1E20-4762-A5A9-CD204BD346F0}">
  <dimension ref="A1:Q21"/>
  <sheetViews>
    <sheetView showGridLines="0" zoomScaleNormal="100" workbookViewId="0">
      <selection activeCell="A3" sqref="A3"/>
    </sheetView>
  </sheetViews>
  <sheetFormatPr defaultRowHeight="24" customHeight="1" x14ac:dyDescent="0.25"/>
  <cols>
    <col min="1" max="1" width="46.7109375" style="1" customWidth="1"/>
    <col min="2" max="2" width="1.7109375" style="1" customWidth="1"/>
    <col min="3" max="3" width="11.7109375" style="1" customWidth="1"/>
    <col min="4" max="5" width="7.7109375" style="1" customWidth="1"/>
    <col min="6" max="6" width="8.42578125" style="1" bestFit="1" customWidth="1"/>
    <col min="7" max="7" width="11.7109375" style="1" customWidth="1"/>
    <col min="8" max="9" width="7.7109375" style="1" customWidth="1"/>
    <col min="10" max="10" width="11.7109375" style="1" customWidth="1"/>
    <col min="11" max="12" width="7.7109375" style="1" customWidth="1"/>
    <col min="13" max="15" width="12.7109375" style="1" customWidth="1"/>
    <col min="16" max="16384" width="9.140625" style="1"/>
  </cols>
  <sheetData>
    <row r="1" spans="1:17" ht="24" customHeight="1" x14ac:dyDescent="0.25">
      <c r="A1" s="18" t="str">
        <f>'01'!$A$1</f>
        <v>Boletim Estatístico de Benefícios por Incapacidade - vol. 01, nº 11</v>
      </c>
      <c r="O1" s="9" t="str">
        <f>'01'!$M$1</f>
        <v>novembro de 2023</v>
      </c>
    </row>
    <row r="2" spans="1:17" ht="9.9499999999999993" customHeight="1" thickBot="1" x14ac:dyDescent="0.3"/>
    <row r="3" spans="1:17" ht="24" customHeight="1" thickBot="1" x14ac:dyDescent="0.3">
      <c r="A3" s="59">
        <v>17</v>
      </c>
      <c r="B3" s="5"/>
      <c r="C3" s="213" t="s">
        <v>163</v>
      </c>
      <c r="D3" s="214"/>
      <c r="E3" s="214"/>
      <c r="F3" s="214"/>
      <c r="G3" s="214"/>
      <c r="H3" s="214"/>
      <c r="I3" s="214"/>
      <c r="J3" s="214"/>
      <c r="K3" s="214"/>
      <c r="L3" s="214"/>
      <c r="M3" s="215"/>
      <c r="N3" s="6"/>
      <c r="O3" s="6"/>
    </row>
    <row r="4" spans="1:17" ht="9.9499999999999993" customHeight="1" thickBot="1" x14ac:dyDescent="0.3">
      <c r="A4" s="6"/>
      <c r="B4" s="6"/>
      <c r="C4" s="6"/>
      <c r="D4" s="6"/>
      <c r="E4" s="6"/>
      <c r="F4" s="6"/>
      <c r="G4" s="6"/>
      <c r="H4" s="6"/>
      <c r="I4" s="6"/>
      <c r="J4" s="6"/>
      <c r="K4" s="6"/>
      <c r="L4" s="6"/>
      <c r="M4" s="6"/>
      <c r="N4" s="6"/>
      <c r="O4" s="6"/>
    </row>
    <row r="5" spans="1:17" ht="24" customHeight="1" x14ac:dyDescent="0.25">
      <c r="A5" s="216" t="s">
        <v>18</v>
      </c>
      <c r="B5" s="5"/>
      <c r="C5" s="244" t="s">
        <v>131</v>
      </c>
      <c r="D5" s="220"/>
      <c r="E5" s="220"/>
      <c r="F5" s="220"/>
      <c r="G5" s="220"/>
      <c r="H5" s="220"/>
      <c r="I5" s="220"/>
      <c r="J5" s="220"/>
      <c r="K5" s="220"/>
      <c r="L5" s="220"/>
      <c r="M5" s="219" t="s">
        <v>141</v>
      </c>
      <c r="N5" s="220"/>
      <c r="O5" s="221"/>
    </row>
    <row r="6" spans="1:17" ht="24" customHeight="1" x14ac:dyDescent="0.25">
      <c r="A6" s="217"/>
      <c r="B6" s="5"/>
      <c r="C6" s="227" t="s">
        <v>5</v>
      </c>
      <c r="D6" s="222"/>
      <c r="E6" s="222"/>
      <c r="F6" s="222"/>
      <c r="G6" s="222" t="s">
        <v>24</v>
      </c>
      <c r="H6" s="222"/>
      <c r="I6" s="222"/>
      <c r="J6" s="222" t="s">
        <v>25</v>
      </c>
      <c r="K6" s="222"/>
      <c r="L6" s="222"/>
      <c r="M6" s="222" t="s">
        <v>5</v>
      </c>
      <c r="N6" s="222" t="s">
        <v>24</v>
      </c>
      <c r="O6" s="225" t="s">
        <v>25</v>
      </c>
    </row>
    <row r="7" spans="1:17" ht="24" customHeight="1" thickBot="1" x14ac:dyDescent="0.3">
      <c r="A7" s="218"/>
      <c r="B7" s="5"/>
      <c r="C7" s="61" t="s">
        <v>20</v>
      </c>
      <c r="D7" s="62" t="s">
        <v>19</v>
      </c>
      <c r="E7" s="63" t="s">
        <v>22</v>
      </c>
      <c r="F7" s="63" t="s">
        <v>173</v>
      </c>
      <c r="G7" s="62" t="s">
        <v>20</v>
      </c>
      <c r="H7" s="62" t="s">
        <v>19</v>
      </c>
      <c r="I7" s="63" t="s">
        <v>22</v>
      </c>
      <c r="J7" s="62" t="s">
        <v>20</v>
      </c>
      <c r="K7" s="62" t="s">
        <v>19</v>
      </c>
      <c r="L7" s="63" t="s">
        <v>22</v>
      </c>
      <c r="M7" s="223"/>
      <c r="N7" s="223"/>
      <c r="O7" s="226"/>
    </row>
    <row r="8" spans="1:17" ht="9.9499999999999993" customHeight="1" thickBot="1" x14ac:dyDescent="0.3">
      <c r="A8" s="3"/>
      <c r="C8" s="4"/>
      <c r="D8" s="4"/>
      <c r="E8" s="4"/>
      <c r="F8" s="4"/>
      <c r="G8" s="4"/>
      <c r="H8" s="4"/>
      <c r="I8" s="4"/>
      <c r="J8" s="4"/>
      <c r="K8" s="4"/>
      <c r="L8" s="4"/>
      <c r="M8" s="4"/>
      <c r="N8" s="4"/>
      <c r="O8" s="4"/>
    </row>
    <row r="9" spans="1:17" ht="21" customHeight="1" x14ac:dyDescent="0.25">
      <c r="A9" s="43" t="s">
        <v>13</v>
      </c>
      <c r="B9" s="10"/>
      <c r="C9" s="44">
        <f>[10]Planilha1!B31</f>
        <v>5674089</v>
      </c>
      <c r="D9" s="45"/>
      <c r="E9" s="45"/>
      <c r="F9" s="46">
        <f>(SUM([10]Planilha1!$F$19:$F$22)+SUM([10]Planilha1!$F$23:$F$26))/(SUM([10]Planilha1!$F$9:$F$12)+SUM([10]Planilha1!$F$13:$F$16))-1</f>
        <v>1.161003890774559E-3</v>
      </c>
      <c r="G9" s="47">
        <f>[10]Planilha1!C31</f>
        <v>5105065</v>
      </c>
      <c r="H9" s="45"/>
      <c r="I9" s="45"/>
      <c r="J9" s="47">
        <f>[10]Planilha1!D31</f>
        <v>569024</v>
      </c>
      <c r="K9" s="45"/>
      <c r="L9" s="45"/>
      <c r="M9" s="48">
        <f>[10]Planilha1!J31</f>
        <v>1802.0408695862895</v>
      </c>
      <c r="N9" s="48">
        <f>[10]Planilha1!K31</f>
        <v>1865.1374838126451</v>
      </c>
      <c r="O9" s="49">
        <f>[10]Planilha1!L31</f>
        <v>1235.9622561965753</v>
      </c>
      <c r="Q9" s="2"/>
    </row>
    <row r="10" spans="1:17" ht="21" customHeight="1" x14ac:dyDescent="0.25">
      <c r="A10" s="25" t="s">
        <v>14</v>
      </c>
      <c r="B10" s="10"/>
      <c r="C10" s="26">
        <f>[10]Planilha1!B32</f>
        <v>4973400</v>
      </c>
      <c r="D10" s="50">
        <f>C10/$C$9</f>
        <v>0.87651074912642368</v>
      </c>
      <c r="E10" s="51"/>
      <c r="F10" s="52">
        <f>SUM([10]Planilha1!$F$19:$F$22)/SUM([10]Planilha1!$F$9:$F$12)-1</f>
        <v>1.4088667391671805E-3</v>
      </c>
      <c r="G10" s="28">
        <f>[10]Planilha1!C32</f>
        <v>4425789</v>
      </c>
      <c r="H10" s="50">
        <f>G10/$G$9</f>
        <v>0.86694077352590027</v>
      </c>
      <c r="I10" s="51"/>
      <c r="J10" s="28">
        <f>[10]Planilha1!D32</f>
        <v>547611</v>
      </c>
      <c r="K10" s="50">
        <f>J10/$J$9</f>
        <v>0.96236889832414807</v>
      </c>
      <c r="L10" s="51"/>
      <c r="M10" s="27">
        <f>[10]Planilha1!J32</f>
        <v>1837.7491930309247</v>
      </c>
      <c r="N10" s="27">
        <f>[10]Planilha1!K32</f>
        <v>1911.0743665683115</v>
      </c>
      <c r="O10" s="53">
        <f>[10]Planilha1!L32</f>
        <v>1245.1355558599078</v>
      </c>
      <c r="Q10" s="2"/>
    </row>
    <row r="11" spans="1:17" ht="21" customHeight="1" x14ac:dyDescent="0.25">
      <c r="A11" s="19" t="s">
        <v>121</v>
      </c>
      <c r="C11" s="20">
        <f>[10]Planilha1!B33</f>
        <v>1155742</v>
      </c>
      <c r="D11" s="11">
        <f t="shared" ref="D11:D19" si="0">C11/$C$9</f>
        <v>0.20368767567798107</v>
      </c>
      <c r="E11" s="11">
        <f>C11/$C$10</f>
        <v>0.23238468653235211</v>
      </c>
      <c r="F11" s="15">
        <f>[10]Planilha1!$F$19/[10]Planilha1!$F$9-1</f>
        <v>4.8427539533217878E-3</v>
      </c>
      <c r="G11" s="12">
        <f>[10]Planilha1!C33</f>
        <v>1033767</v>
      </c>
      <c r="H11" s="11">
        <f>G11/$G$9</f>
        <v>0.20249830315578743</v>
      </c>
      <c r="I11" s="11">
        <f>G11/$G$10</f>
        <v>0.2335780128695697</v>
      </c>
      <c r="J11" s="12">
        <f>[10]Planilha1!D33</f>
        <v>121975</v>
      </c>
      <c r="K11" s="11">
        <f t="shared" ref="K11:K19" si="1">J11/$J$9</f>
        <v>0.21435826959847037</v>
      </c>
      <c r="L11" s="11">
        <f>J11/$J$10</f>
        <v>0.22274022983468192</v>
      </c>
      <c r="M11" s="13">
        <f>[10]Planilha1!J33</f>
        <v>2053.2990633030554</v>
      </c>
      <c r="N11" s="13">
        <f>[10]Planilha1!K33</f>
        <v>2104.4084332736488</v>
      </c>
      <c r="O11" s="21">
        <f>[10]Planilha1!L33</f>
        <v>1620.1350537405206</v>
      </c>
      <c r="Q11" s="2"/>
    </row>
    <row r="12" spans="1:17" ht="21" customHeight="1" x14ac:dyDescent="0.25">
      <c r="A12" s="19" t="s">
        <v>7</v>
      </c>
      <c r="C12" s="20">
        <f>[10]Planilha1!B34</f>
        <v>163527</v>
      </c>
      <c r="D12" s="11">
        <f t="shared" si="0"/>
        <v>2.8819956824787205E-2</v>
      </c>
      <c r="E12" s="11">
        <f t="shared" ref="E12:E14" si="2">C12/$C$10</f>
        <v>3.2880323320062736E-2</v>
      </c>
      <c r="F12" s="15">
        <f>[10]Planilha1!$F$21/[10]Planilha1!$F$11-1</f>
        <v>7.7339282192860903E-3</v>
      </c>
      <c r="G12" s="12">
        <f>[10]Planilha1!C34</f>
        <v>138590</v>
      </c>
      <c r="H12" s="11">
        <f t="shared" ref="H12:H19" si="3">G12/$G$9</f>
        <v>2.7147548562065322E-2</v>
      </c>
      <c r="I12" s="11">
        <f t="shared" ref="I12:I14" si="4">G12/$G$10</f>
        <v>3.1314190531902902E-2</v>
      </c>
      <c r="J12" s="12">
        <f>[10]Planilha1!D34</f>
        <v>24937</v>
      </c>
      <c r="K12" s="11">
        <f t="shared" si="1"/>
        <v>4.3824162074007425E-2</v>
      </c>
      <c r="L12" s="11">
        <f t="shared" ref="L12:L14" si="5">J12/$J$10</f>
        <v>4.5537799642446919E-2</v>
      </c>
      <c r="M12" s="13">
        <f>[10]Planilha1!J34</f>
        <v>1012.8618886789337</v>
      </c>
      <c r="N12" s="13">
        <f>[10]Planilha1!K34</f>
        <v>1072.0810063496644</v>
      </c>
      <c r="O12" s="21">
        <f>[10]Planilha1!L34</f>
        <v>683.74541444439978</v>
      </c>
      <c r="Q12" s="2"/>
    </row>
    <row r="13" spans="1:17" ht="21" customHeight="1" x14ac:dyDescent="0.25">
      <c r="A13" s="19" t="s">
        <v>122</v>
      </c>
      <c r="C13" s="20">
        <f>[10]Planilha1!B35</f>
        <v>3215838</v>
      </c>
      <c r="D13" s="11">
        <f t="shared" si="0"/>
        <v>0.56675846994997792</v>
      </c>
      <c r="E13" s="11">
        <f t="shared" si="2"/>
        <v>0.6466075521775847</v>
      </c>
      <c r="F13" s="15">
        <f>[10]Planilha1!$F$20/[10]Planilha1!$F$10-1</f>
        <v>3.0786080586819864E-5</v>
      </c>
      <c r="G13" s="12">
        <f>[10]Planilha1!C35</f>
        <v>2815139</v>
      </c>
      <c r="H13" s="11">
        <f t="shared" si="3"/>
        <v>0.55144038322724587</v>
      </c>
      <c r="I13" s="11">
        <f t="shared" si="4"/>
        <v>0.63607618890100726</v>
      </c>
      <c r="J13" s="12">
        <f>[10]Planilha1!D35</f>
        <v>400699</v>
      </c>
      <c r="K13" s="11">
        <f t="shared" si="1"/>
        <v>0.70418646665167017</v>
      </c>
      <c r="L13" s="11">
        <f t="shared" si="5"/>
        <v>0.73172197052287113</v>
      </c>
      <c r="M13" s="13">
        <f>[10]Planilha1!J35</f>
        <v>1567.2628453734301</v>
      </c>
      <c r="N13" s="13">
        <f>[10]Planilha1!K35</f>
        <v>1624.3887139640353</v>
      </c>
      <c r="O13" s="21">
        <f>[10]Planilha1!L35</f>
        <v>1165.921038734811</v>
      </c>
      <c r="Q13" s="2"/>
    </row>
    <row r="14" spans="1:17" ht="21" customHeight="1" x14ac:dyDescent="0.25">
      <c r="A14" s="19" t="s">
        <v>4</v>
      </c>
      <c r="C14" s="20">
        <f>[10]Planilha1!B36</f>
        <v>438293</v>
      </c>
      <c r="D14" s="11">
        <f t="shared" si="0"/>
        <v>7.7244646673677489E-2</v>
      </c>
      <c r="E14" s="11">
        <f t="shared" si="2"/>
        <v>8.8127437970000402E-2</v>
      </c>
      <c r="F14" s="15">
        <f>[10]Planilha1!$D$22/[10]Planilha1!$D$12-1</f>
        <v>1.6658299484273442E-4</v>
      </c>
      <c r="G14" s="12">
        <f>[10]Planilha1!C36</f>
        <v>438293</v>
      </c>
      <c r="H14" s="11">
        <f t="shared" si="3"/>
        <v>8.5854538580801609E-2</v>
      </c>
      <c r="I14" s="11">
        <f t="shared" si="4"/>
        <v>9.9031607697520146E-2</v>
      </c>
      <c r="J14" s="12">
        <f>[10]Planilha1!D36</f>
        <v>0</v>
      </c>
      <c r="K14" s="11">
        <f t="shared" si="1"/>
        <v>0</v>
      </c>
      <c r="L14" s="11">
        <f t="shared" si="5"/>
        <v>0</v>
      </c>
      <c r="M14" s="13">
        <f>[10]Planilha1!J36</f>
        <v>3561.7365333007829</v>
      </c>
      <c r="N14" s="13">
        <f>[10]Planilha1!K36</f>
        <v>3561.7365333007829</v>
      </c>
      <c r="O14" s="21">
        <f>[10]Planilha1!L36</f>
        <v>0</v>
      </c>
      <c r="Q14" s="2"/>
    </row>
    <row r="15" spans="1:17" ht="21" customHeight="1" x14ac:dyDescent="0.25">
      <c r="A15" s="30" t="s">
        <v>15</v>
      </c>
      <c r="B15" s="10"/>
      <c r="C15" s="26">
        <f>[10]Planilha1!B37</f>
        <v>700689</v>
      </c>
      <c r="D15" s="50">
        <f t="shared" si="0"/>
        <v>0.12348925087357636</v>
      </c>
      <c r="E15" s="51"/>
      <c r="F15" s="52">
        <f>SUM([10]Planilha1!$F$23:$F$26)/SUM([10]Planilha1!$F$13:$F$16)-1</f>
        <v>-5.947745419380146E-4</v>
      </c>
      <c r="G15" s="28">
        <f>[10]Planilha1!C37</f>
        <v>679276</v>
      </c>
      <c r="H15" s="50">
        <f t="shared" si="3"/>
        <v>0.13305922647409973</v>
      </c>
      <c r="I15" s="51"/>
      <c r="J15" s="28">
        <f>[10]Planilha1!D37</f>
        <v>21413</v>
      </c>
      <c r="K15" s="50">
        <f t="shared" si="1"/>
        <v>3.7631101675851986E-2</v>
      </c>
      <c r="L15" s="51"/>
      <c r="M15" s="27">
        <f>[10]Planilha1!J37</f>
        <v>1548.5878029339692</v>
      </c>
      <c r="N15" s="27">
        <f>[10]Planilha1!K37</f>
        <v>1565.8380084972823</v>
      </c>
      <c r="O15" s="53">
        <f>[10]Planilha1!L37</f>
        <v>1001.3664591603233</v>
      </c>
      <c r="Q15" s="2"/>
    </row>
    <row r="16" spans="1:17" ht="21" customHeight="1" x14ac:dyDescent="0.25">
      <c r="A16" s="19" t="s">
        <v>121</v>
      </c>
      <c r="C16" s="20">
        <f>[10]Planilha1!B38</f>
        <v>90504</v>
      </c>
      <c r="D16" s="11">
        <f t="shared" si="0"/>
        <v>1.59504019059271E-2</v>
      </c>
      <c r="E16" s="11">
        <f>C16/$C$15</f>
        <v>0.12916429400204657</v>
      </c>
      <c r="F16" s="14">
        <f>[10]Planilha1!$F$23/[10]Planilha1!$F$13-1</f>
        <v>-1.9203259785859794E-2</v>
      </c>
      <c r="G16" s="12">
        <f>[10]Planilha1!C38</f>
        <v>88397</v>
      </c>
      <c r="H16" s="11">
        <f t="shared" si="3"/>
        <v>1.731554838185214E-2</v>
      </c>
      <c r="I16" s="11">
        <f>G16/$G$15</f>
        <v>0.13013414282265234</v>
      </c>
      <c r="J16" s="12">
        <f>[10]Planilha1!D38</f>
        <v>2107</v>
      </c>
      <c r="K16" s="11">
        <f t="shared" si="1"/>
        <v>3.7028315150151839E-3</v>
      </c>
      <c r="L16" s="11">
        <f>J16/$J$15</f>
        <v>9.8398169336384442E-2</v>
      </c>
      <c r="M16" s="13">
        <f>[10]Planilha1!J38</f>
        <v>2393.3696250994431</v>
      </c>
      <c r="N16" s="13">
        <f>[10]Planilha1!K38</f>
        <v>2413.0546517415751</v>
      </c>
      <c r="O16" s="21">
        <f>[10]Planilha1!L38</f>
        <v>1567.5047460844803</v>
      </c>
      <c r="Q16" s="2"/>
    </row>
    <row r="17" spans="1:17" ht="21" customHeight="1" x14ac:dyDescent="0.25">
      <c r="A17" s="19" t="s">
        <v>7</v>
      </c>
      <c r="C17" s="20">
        <f>[10]Planilha1!B39</f>
        <v>383089</v>
      </c>
      <c r="D17" s="11">
        <f t="shared" si="0"/>
        <v>6.7515507775785688E-2</v>
      </c>
      <c r="E17" s="11">
        <f t="shared" ref="E17:E19" si="6">C17/$C$15</f>
        <v>0.54673185964101045</v>
      </c>
      <c r="F17" s="15">
        <f>[10]Planilha1!$F$25/[10]Planilha1!$F$15-1</f>
        <v>3.9888145463313762E-3</v>
      </c>
      <c r="G17" s="12">
        <f>[10]Planilha1!C39</f>
        <v>374224</v>
      </c>
      <c r="H17" s="11">
        <f t="shared" si="3"/>
        <v>7.330445351822161E-2</v>
      </c>
      <c r="I17" s="11">
        <f t="shared" ref="I17:I19" si="7">G17/$G$15</f>
        <v>0.55091597524423064</v>
      </c>
      <c r="J17" s="12">
        <f>[10]Planilha1!D39</f>
        <v>8865</v>
      </c>
      <c r="K17" s="11">
        <f t="shared" si="1"/>
        <v>1.5579307726914857E-2</v>
      </c>
      <c r="L17" s="11">
        <f t="shared" ref="L17:L19" si="8">J17/$J$15</f>
        <v>0.41400084061084386</v>
      </c>
      <c r="M17" s="13">
        <f>[10]Planilha1!J39</f>
        <v>1204.441577126986</v>
      </c>
      <c r="N17" s="13">
        <f>[10]Planilha1!K39</f>
        <v>1216.8225189458719</v>
      </c>
      <c r="O17" s="21">
        <f>[10]Planilha1!L39</f>
        <v>681.79684263959393</v>
      </c>
      <c r="Q17" s="2"/>
    </row>
    <row r="18" spans="1:17" ht="21" customHeight="1" x14ac:dyDescent="0.25">
      <c r="A18" s="19" t="s">
        <v>8</v>
      </c>
      <c r="C18" s="20">
        <f>[10]Planilha1!B40</f>
        <v>21533</v>
      </c>
      <c r="D18" s="11">
        <f t="shared" si="0"/>
        <v>3.7949704349015323E-3</v>
      </c>
      <c r="E18" s="11">
        <f t="shared" si="6"/>
        <v>3.0731180309666629E-2</v>
      </c>
      <c r="F18" s="15">
        <f>[10]Planilha1!$F$26/[10]Planilha1!$F$16-1</f>
        <v>-8.2899645373739617E-3</v>
      </c>
      <c r="G18" s="12">
        <f>[10]Planilha1!C40</f>
        <v>21533</v>
      </c>
      <c r="H18" s="11">
        <f t="shared" si="3"/>
        <v>4.217967841741486E-3</v>
      </c>
      <c r="I18" s="11">
        <f t="shared" si="7"/>
        <v>3.1699927569942117E-2</v>
      </c>
      <c r="J18" s="12">
        <f>[10]Planilha1!D40</f>
        <v>0</v>
      </c>
      <c r="K18" s="11">
        <f>J18/$J$9</f>
        <v>0</v>
      </c>
      <c r="L18" s="11">
        <f t="shared" si="8"/>
        <v>0</v>
      </c>
      <c r="M18" s="13">
        <f>[10]Planilha1!J40</f>
        <v>337.88838248270099</v>
      </c>
      <c r="N18" s="13">
        <f>[10]Planilha1!K40</f>
        <v>337.88838248270099</v>
      </c>
      <c r="O18" s="21">
        <f>[10]Planilha1!L40</f>
        <v>0</v>
      </c>
      <c r="Q18" s="2"/>
    </row>
    <row r="19" spans="1:17" ht="21" customHeight="1" thickBot="1" x14ac:dyDescent="0.3">
      <c r="A19" s="134" t="s">
        <v>122</v>
      </c>
      <c r="C19" s="135">
        <f>[10]Planilha1!B41</f>
        <v>205563</v>
      </c>
      <c r="D19" s="136">
        <f t="shared" si="0"/>
        <v>3.6228370756962044E-2</v>
      </c>
      <c r="E19" s="136">
        <f t="shared" si="6"/>
        <v>0.2933726660472763</v>
      </c>
      <c r="F19" s="137">
        <f>[10]Planilha1!$F$24/[10]Planilha1!$F$14-1</f>
        <v>6.3244952566376966E-5</v>
      </c>
      <c r="G19" s="138">
        <f>[10]Planilha1!C41</f>
        <v>195122</v>
      </c>
      <c r="H19" s="136">
        <f t="shared" si="3"/>
        <v>3.8221256732284506E-2</v>
      </c>
      <c r="I19" s="136">
        <f t="shared" si="7"/>
        <v>0.28724995436317491</v>
      </c>
      <c r="J19" s="138">
        <f>[10]Planilha1!D41</f>
        <v>10441</v>
      </c>
      <c r="K19" s="136">
        <f t="shared" si="1"/>
        <v>1.8348962433921943E-2</v>
      </c>
      <c r="L19" s="136">
        <f t="shared" si="8"/>
        <v>0.48760099005277169</v>
      </c>
      <c r="M19" s="139">
        <f>[10]Planilha1!J41</f>
        <v>1944.8288097566196</v>
      </c>
      <c r="N19" s="139">
        <f>[10]Planilha1!K41</f>
        <v>1986.9079147405212</v>
      </c>
      <c r="O19" s="140">
        <f>[10]Planilha1!L41</f>
        <v>1158.4521099511542</v>
      </c>
      <c r="Q19" s="2"/>
    </row>
    <row r="20" spans="1:17" ht="15" customHeight="1" x14ac:dyDescent="0.25">
      <c r="A20" s="7" t="s">
        <v>9</v>
      </c>
    </row>
    <row r="21" spans="1:17" ht="15" customHeight="1" x14ac:dyDescent="0.25">
      <c r="A21" s="7"/>
      <c r="C21" s="131"/>
    </row>
  </sheetData>
  <mergeCells count="10">
    <mergeCell ref="C3:M3"/>
    <mergeCell ref="A5:A7"/>
    <mergeCell ref="C5:L5"/>
    <mergeCell ref="M5:O5"/>
    <mergeCell ref="C6:F6"/>
    <mergeCell ref="G6:I6"/>
    <mergeCell ref="J6:L6"/>
    <mergeCell ref="M6:M7"/>
    <mergeCell ref="N6:N7"/>
    <mergeCell ref="O6:O7"/>
  </mergeCells>
  <pageMargins left="0.511811024" right="0.511811024" top="0.78740157499999996" bottom="0.78740157499999996" header="0.31496062000000002" footer="0.31496062000000002"/>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5983B-7C4A-40B0-B270-903191A7D2B1}">
  <dimension ref="A1:O35"/>
  <sheetViews>
    <sheetView showGridLines="0" topLeftCell="A9" zoomScaleNormal="100" workbookViewId="0">
      <selection activeCell="A3" sqref="A3"/>
    </sheetView>
  </sheetViews>
  <sheetFormatPr defaultRowHeight="24" customHeight="1" x14ac:dyDescent="0.25"/>
  <cols>
    <col min="1" max="1" width="12.7109375" style="1" customWidth="1"/>
    <col min="2" max="2" width="1.7109375" style="1" customWidth="1"/>
    <col min="3" max="13" width="15.7109375" style="1" customWidth="1"/>
    <col min="14" max="16384" width="9.140625" style="1"/>
  </cols>
  <sheetData>
    <row r="1" spans="1:15" ht="24" customHeight="1" x14ac:dyDescent="0.25">
      <c r="A1" s="18" t="s">
        <v>178</v>
      </c>
      <c r="M1" s="189" t="s">
        <v>179</v>
      </c>
    </row>
    <row r="2" spans="1:15" ht="9.9499999999999993" customHeight="1" thickBot="1" x14ac:dyDescent="0.3"/>
    <row r="3" spans="1:15" ht="24" customHeight="1" thickBot="1" x14ac:dyDescent="0.3">
      <c r="A3" s="59" t="s">
        <v>0</v>
      </c>
      <c r="B3" s="5"/>
      <c r="C3" s="193" t="s">
        <v>21</v>
      </c>
      <c r="D3" s="194"/>
      <c r="E3" s="194"/>
      <c r="F3" s="194"/>
      <c r="G3" s="194"/>
      <c r="H3" s="195"/>
      <c r="I3" s="6"/>
      <c r="J3" s="6"/>
      <c r="K3" s="6"/>
      <c r="L3" s="6"/>
      <c r="M3" s="6"/>
    </row>
    <row r="4" spans="1:15" ht="9.9499999999999993" customHeight="1" thickBot="1" x14ac:dyDescent="0.3">
      <c r="A4" s="6"/>
      <c r="B4" s="6"/>
      <c r="C4" s="6"/>
      <c r="D4" s="6"/>
      <c r="E4" s="6"/>
      <c r="F4" s="6"/>
      <c r="G4" s="6"/>
      <c r="H4" s="6"/>
      <c r="I4" s="6"/>
      <c r="J4" s="6"/>
      <c r="K4" s="6"/>
      <c r="L4" s="6"/>
      <c r="M4" s="6"/>
    </row>
    <row r="5" spans="1:15" ht="24" customHeight="1" x14ac:dyDescent="0.25">
      <c r="A5" s="199" t="s">
        <v>1</v>
      </c>
      <c r="B5" s="5"/>
      <c r="C5" s="196" t="s">
        <v>2</v>
      </c>
      <c r="D5" s="197"/>
      <c r="E5" s="197"/>
      <c r="F5" s="197"/>
      <c r="G5" s="197"/>
      <c r="H5" s="197"/>
      <c r="I5" s="197"/>
      <c r="J5" s="197"/>
      <c r="K5" s="197"/>
      <c r="L5" s="197"/>
      <c r="M5" s="198"/>
    </row>
    <row r="6" spans="1:15" ht="24" customHeight="1" x14ac:dyDescent="0.25">
      <c r="A6" s="200"/>
      <c r="B6" s="5"/>
      <c r="C6" s="202" t="s">
        <v>5</v>
      </c>
      <c r="D6" s="204" t="s">
        <v>3</v>
      </c>
      <c r="E6" s="204"/>
      <c r="F6" s="204"/>
      <c r="G6" s="204"/>
      <c r="H6" s="204"/>
      <c r="I6" s="204" t="s">
        <v>6</v>
      </c>
      <c r="J6" s="204"/>
      <c r="K6" s="204"/>
      <c r="L6" s="204"/>
      <c r="M6" s="205"/>
    </row>
    <row r="7" spans="1:15" ht="24" customHeight="1" x14ac:dyDescent="0.25">
      <c r="A7" s="200"/>
      <c r="B7" s="5"/>
      <c r="C7" s="202"/>
      <c r="D7" s="206" t="s">
        <v>5</v>
      </c>
      <c r="E7" s="206" t="s">
        <v>121</v>
      </c>
      <c r="F7" s="206" t="s">
        <v>7</v>
      </c>
      <c r="G7" s="206" t="s">
        <v>122</v>
      </c>
      <c r="H7" s="206" t="s">
        <v>4</v>
      </c>
      <c r="I7" s="206" t="s">
        <v>5</v>
      </c>
      <c r="J7" s="206" t="s">
        <v>121</v>
      </c>
      <c r="K7" s="206" t="s">
        <v>7</v>
      </c>
      <c r="L7" s="206" t="s">
        <v>8</v>
      </c>
      <c r="M7" s="208" t="s">
        <v>122</v>
      </c>
    </row>
    <row r="8" spans="1:15" ht="24" customHeight="1" thickBot="1" x14ac:dyDescent="0.3">
      <c r="A8" s="201"/>
      <c r="B8" s="5"/>
      <c r="C8" s="203"/>
      <c r="D8" s="207"/>
      <c r="E8" s="207"/>
      <c r="F8" s="207"/>
      <c r="G8" s="207"/>
      <c r="H8" s="207"/>
      <c r="I8" s="207"/>
      <c r="J8" s="207"/>
      <c r="K8" s="207"/>
      <c r="L8" s="207"/>
      <c r="M8" s="209"/>
    </row>
    <row r="9" spans="1:15" ht="9.9499999999999993" customHeight="1" thickBot="1" x14ac:dyDescent="0.3">
      <c r="A9" s="3"/>
      <c r="C9" s="3"/>
      <c r="D9" s="4"/>
      <c r="E9" s="4"/>
      <c r="F9" s="4"/>
      <c r="G9" s="4"/>
      <c r="H9" s="4"/>
      <c r="I9" s="4"/>
      <c r="J9" s="4"/>
      <c r="K9" s="4"/>
      <c r="L9" s="4"/>
      <c r="M9" s="4"/>
    </row>
    <row r="10" spans="1:15" ht="21" customHeight="1" x14ac:dyDescent="0.25">
      <c r="A10" s="65">
        <f>'[1]Qtde Conc'!A151</f>
        <v>44531</v>
      </c>
      <c r="C10" s="66">
        <f>'[1]Qtde Conc'!C151</f>
        <v>154777</v>
      </c>
      <c r="D10" s="67">
        <f>'[1]Qtde Conc'!D151</f>
        <v>141261</v>
      </c>
      <c r="E10" s="67">
        <f>'[1]Qtde Conc'!E151</f>
        <v>129483</v>
      </c>
      <c r="F10" s="67">
        <f>'[1]Qtde Conc'!F151</f>
        <v>1370</v>
      </c>
      <c r="G10" s="67">
        <f>'[1]Qtde Conc'!G151</f>
        <v>8780</v>
      </c>
      <c r="H10" s="67">
        <f>'[1]Qtde Conc'!H151</f>
        <v>1628</v>
      </c>
      <c r="I10" s="67">
        <f>'[1]Qtde Conc'!I151</f>
        <v>13516</v>
      </c>
      <c r="J10" s="67">
        <f>'[1]Qtde Conc'!J151</f>
        <v>11070</v>
      </c>
      <c r="K10" s="67">
        <f>'[1]Qtde Conc'!K151</f>
        <v>2121</v>
      </c>
      <c r="L10" s="67">
        <f>'[1]Qtde Conc'!L151</f>
        <v>10</v>
      </c>
      <c r="M10" s="68">
        <f>'[1]Qtde Conc'!M151</f>
        <v>315</v>
      </c>
      <c r="O10" s="2"/>
    </row>
    <row r="11" spans="1:15" ht="21" customHeight="1" x14ac:dyDescent="0.25">
      <c r="A11" s="69">
        <f>'[1]Qtde Conc'!A152</f>
        <v>44562</v>
      </c>
      <c r="C11" s="70">
        <f>'[1]Qtde Conc'!C152</f>
        <v>186112</v>
      </c>
      <c r="D11" s="71">
        <f>'[1]Qtde Conc'!D152</f>
        <v>173253</v>
      </c>
      <c r="E11" s="71">
        <f>'[1]Qtde Conc'!E152</f>
        <v>130711</v>
      </c>
      <c r="F11" s="71">
        <f>'[1]Qtde Conc'!F152</f>
        <v>1270</v>
      </c>
      <c r="G11" s="71">
        <f>'[1]Qtde Conc'!G152</f>
        <v>40012</v>
      </c>
      <c r="H11" s="71">
        <f>'[1]Qtde Conc'!H152</f>
        <v>1260</v>
      </c>
      <c r="I11" s="71">
        <f>'[1]Qtde Conc'!I152</f>
        <v>12859</v>
      </c>
      <c r="J11" s="71">
        <f>'[1]Qtde Conc'!J152</f>
        <v>9588</v>
      </c>
      <c r="K11" s="71">
        <f>'[1]Qtde Conc'!K152</f>
        <v>1969</v>
      </c>
      <c r="L11" s="71">
        <f>'[1]Qtde Conc'!L152</f>
        <v>8</v>
      </c>
      <c r="M11" s="72">
        <f>'[1]Qtde Conc'!M152</f>
        <v>1294</v>
      </c>
      <c r="O11" s="2"/>
    </row>
    <row r="12" spans="1:15" ht="21" customHeight="1" x14ac:dyDescent="0.25">
      <c r="A12" s="69">
        <f>'[1]Qtde Conc'!A153</f>
        <v>44593</v>
      </c>
      <c r="C12" s="70">
        <f>'[1]Qtde Conc'!C153</f>
        <v>168748</v>
      </c>
      <c r="D12" s="71">
        <f>'[1]Qtde Conc'!D153</f>
        <v>155020</v>
      </c>
      <c r="E12" s="71">
        <f>'[1]Qtde Conc'!E153</f>
        <v>139199</v>
      </c>
      <c r="F12" s="71">
        <f>'[1]Qtde Conc'!F153</f>
        <v>1666</v>
      </c>
      <c r="G12" s="71">
        <f>'[1]Qtde Conc'!G153</f>
        <v>12755</v>
      </c>
      <c r="H12" s="71">
        <f>'[1]Qtde Conc'!H153</f>
        <v>1400</v>
      </c>
      <c r="I12" s="71">
        <f>'[1]Qtde Conc'!I153</f>
        <v>13728</v>
      </c>
      <c r="J12" s="71">
        <f>'[1]Qtde Conc'!J153</f>
        <v>11414</v>
      </c>
      <c r="K12" s="71">
        <f>'[1]Qtde Conc'!K153</f>
        <v>1889</v>
      </c>
      <c r="L12" s="71">
        <f>'[1]Qtde Conc'!L153</f>
        <v>5</v>
      </c>
      <c r="M12" s="72">
        <f>'[1]Qtde Conc'!M153</f>
        <v>420</v>
      </c>
      <c r="O12" s="2"/>
    </row>
    <row r="13" spans="1:15" ht="21" customHeight="1" x14ac:dyDescent="0.25">
      <c r="A13" s="69">
        <f>'[1]Qtde Conc'!A154</f>
        <v>44621</v>
      </c>
      <c r="C13" s="70">
        <f>'[1]Qtde Conc'!C154</f>
        <v>198259</v>
      </c>
      <c r="D13" s="71">
        <f>'[1]Qtde Conc'!D154</f>
        <v>181461</v>
      </c>
      <c r="E13" s="71">
        <f>'[1]Qtde Conc'!E154</f>
        <v>163119</v>
      </c>
      <c r="F13" s="71">
        <f>'[1]Qtde Conc'!F154</f>
        <v>1853</v>
      </c>
      <c r="G13" s="71">
        <f>'[1]Qtde Conc'!G154</f>
        <v>14907</v>
      </c>
      <c r="H13" s="71">
        <f>'[1]Qtde Conc'!H154</f>
        <v>1582</v>
      </c>
      <c r="I13" s="71">
        <f>'[1]Qtde Conc'!I154</f>
        <v>16798</v>
      </c>
      <c r="J13" s="71">
        <f>'[1]Qtde Conc'!J154</f>
        <v>13608</v>
      </c>
      <c r="K13" s="71">
        <f>'[1]Qtde Conc'!K154</f>
        <v>2675</v>
      </c>
      <c r="L13" s="71">
        <f>'[1]Qtde Conc'!L154</f>
        <v>9</v>
      </c>
      <c r="M13" s="72">
        <f>'[1]Qtde Conc'!M154</f>
        <v>506</v>
      </c>
      <c r="O13" s="2"/>
    </row>
    <row r="14" spans="1:15" ht="21" customHeight="1" x14ac:dyDescent="0.25">
      <c r="A14" s="69">
        <f>'[1]Qtde Conc'!A155</f>
        <v>44652</v>
      </c>
      <c r="C14" s="70">
        <f>'[1]Qtde Conc'!C155</f>
        <v>106822</v>
      </c>
      <c r="D14" s="71">
        <f>'[1]Qtde Conc'!D155</f>
        <v>97675</v>
      </c>
      <c r="E14" s="71">
        <f>'[1]Qtde Conc'!E155</f>
        <v>84582</v>
      </c>
      <c r="F14" s="71">
        <f>'[1]Qtde Conc'!F155</f>
        <v>1339</v>
      </c>
      <c r="G14" s="71">
        <f>'[1]Qtde Conc'!G155</f>
        <v>10732</v>
      </c>
      <c r="H14" s="71">
        <f>'[1]Qtde Conc'!H155</f>
        <v>1022</v>
      </c>
      <c r="I14" s="71">
        <f>'[1]Qtde Conc'!I155</f>
        <v>9147</v>
      </c>
      <c r="J14" s="71">
        <f>'[1]Qtde Conc'!J155</f>
        <v>6618</v>
      </c>
      <c r="K14" s="71">
        <f>'[1]Qtde Conc'!K155</f>
        <v>2152</v>
      </c>
      <c r="L14" s="71">
        <f>'[1]Qtde Conc'!L155</f>
        <v>9</v>
      </c>
      <c r="M14" s="72">
        <f>'[1]Qtde Conc'!M155</f>
        <v>368</v>
      </c>
      <c r="O14" s="2"/>
    </row>
    <row r="15" spans="1:15" ht="21" customHeight="1" x14ac:dyDescent="0.25">
      <c r="A15" s="69">
        <f>'[1]Qtde Conc'!A156</f>
        <v>44682</v>
      </c>
      <c r="C15" s="70">
        <f>'[1]Qtde Conc'!C156</f>
        <v>158345</v>
      </c>
      <c r="D15" s="71">
        <f>'[1]Qtde Conc'!D156</f>
        <v>144368</v>
      </c>
      <c r="E15" s="71">
        <f>'[1]Qtde Conc'!E156</f>
        <v>129884</v>
      </c>
      <c r="F15" s="71">
        <f>'[1]Qtde Conc'!F156</f>
        <v>1495</v>
      </c>
      <c r="G15" s="71">
        <f>'[1]Qtde Conc'!G156</f>
        <v>11621</v>
      </c>
      <c r="H15" s="71">
        <f>'[1]Qtde Conc'!H156</f>
        <v>1368</v>
      </c>
      <c r="I15" s="71">
        <f>'[1]Qtde Conc'!I156</f>
        <v>13977</v>
      </c>
      <c r="J15" s="71">
        <f>'[1]Qtde Conc'!J156</f>
        <v>10964</v>
      </c>
      <c r="K15" s="71">
        <f>'[1]Qtde Conc'!K156</f>
        <v>2573</v>
      </c>
      <c r="L15" s="71">
        <f>'[1]Qtde Conc'!L156</f>
        <v>8</v>
      </c>
      <c r="M15" s="72">
        <f>'[1]Qtde Conc'!M156</f>
        <v>432</v>
      </c>
      <c r="O15" s="2"/>
    </row>
    <row r="16" spans="1:15" ht="21" customHeight="1" x14ac:dyDescent="0.25">
      <c r="A16" s="69">
        <f>'[1]Qtde Conc'!A157</f>
        <v>44713</v>
      </c>
      <c r="C16" s="70">
        <f>'[1]Qtde Conc'!C157</f>
        <v>192828</v>
      </c>
      <c r="D16" s="71">
        <f>'[1]Qtde Conc'!D157</f>
        <v>175638</v>
      </c>
      <c r="E16" s="71">
        <f>'[1]Qtde Conc'!E157</f>
        <v>162716</v>
      </c>
      <c r="F16" s="71">
        <f>'[1]Qtde Conc'!F157</f>
        <v>1458</v>
      </c>
      <c r="G16" s="71">
        <f>'[1]Qtde Conc'!G157</f>
        <v>10224</v>
      </c>
      <c r="H16" s="71">
        <f>'[1]Qtde Conc'!H157</f>
        <v>1240</v>
      </c>
      <c r="I16" s="71">
        <f>'[1]Qtde Conc'!I157</f>
        <v>17190</v>
      </c>
      <c r="J16" s="71">
        <f>'[1]Qtde Conc'!J157</f>
        <v>14313</v>
      </c>
      <c r="K16" s="71">
        <f>'[1]Qtde Conc'!K157</f>
        <v>2433</v>
      </c>
      <c r="L16" s="71">
        <f>'[1]Qtde Conc'!L157</f>
        <v>9</v>
      </c>
      <c r="M16" s="72">
        <f>'[1]Qtde Conc'!M157</f>
        <v>435</v>
      </c>
      <c r="O16" s="2"/>
    </row>
    <row r="17" spans="1:15" ht="21" customHeight="1" x14ac:dyDescent="0.25">
      <c r="A17" s="69">
        <f>'[1]Qtde Conc'!A158</f>
        <v>44743</v>
      </c>
      <c r="C17" s="70">
        <f>'[1]Qtde Conc'!C158</f>
        <v>181807</v>
      </c>
      <c r="D17" s="71">
        <f>'[1]Qtde Conc'!D158</f>
        <v>165683</v>
      </c>
      <c r="E17" s="71">
        <f>'[1]Qtde Conc'!E158</f>
        <v>151899</v>
      </c>
      <c r="F17" s="71">
        <f>'[1]Qtde Conc'!F158</f>
        <v>1437</v>
      </c>
      <c r="G17" s="71">
        <f>'[1]Qtde Conc'!G158</f>
        <v>10931</v>
      </c>
      <c r="H17" s="71">
        <f>'[1]Qtde Conc'!H158</f>
        <v>1416</v>
      </c>
      <c r="I17" s="71">
        <f>'[1]Qtde Conc'!I158</f>
        <v>16124</v>
      </c>
      <c r="J17" s="71">
        <f>'[1]Qtde Conc'!J158</f>
        <v>13296</v>
      </c>
      <c r="K17" s="71">
        <f>'[1]Qtde Conc'!K158</f>
        <v>2391</v>
      </c>
      <c r="L17" s="71">
        <f>'[1]Qtde Conc'!L158</f>
        <v>12</v>
      </c>
      <c r="M17" s="72">
        <f>'[1]Qtde Conc'!M158</f>
        <v>425</v>
      </c>
      <c r="O17" s="2"/>
    </row>
    <row r="18" spans="1:15" ht="21" customHeight="1" x14ac:dyDescent="0.25">
      <c r="A18" s="69">
        <f>'[1]Qtde Conc'!A159</f>
        <v>44774</v>
      </c>
      <c r="C18" s="70">
        <f>'[1]Qtde Conc'!C159</f>
        <v>245734</v>
      </c>
      <c r="D18" s="71">
        <f>'[1]Qtde Conc'!D159</f>
        <v>225921</v>
      </c>
      <c r="E18" s="71">
        <f>'[1]Qtde Conc'!E159</f>
        <v>206308</v>
      </c>
      <c r="F18" s="71">
        <f>'[1]Qtde Conc'!F159</f>
        <v>2379</v>
      </c>
      <c r="G18" s="71">
        <f>'[1]Qtde Conc'!G159</f>
        <v>15448</v>
      </c>
      <c r="H18" s="71">
        <f>'[1]Qtde Conc'!H159</f>
        <v>1786</v>
      </c>
      <c r="I18" s="71">
        <f>'[1]Qtde Conc'!I159</f>
        <v>19813</v>
      </c>
      <c r="J18" s="71">
        <f>'[1]Qtde Conc'!J159</f>
        <v>16370</v>
      </c>
      <c r="K18" s="71">
        <f>'[1]Qtde Conc'!K159</f>
        <v>2841</v>
      </c>
      <c r="L18" s="71">
        <f>'[1]Qtde Conc'!L159</f>
        <v>6</v>
      </c>
      <c r="M18" s="72">
        <f>'[1]Qtde Conc'!M159</f>
        <v>596</v>
      </c>
      <c r="O18" s="2"/>
    </row>
    <row r="19" spans="1:15" ht="21" customHeight="1" x14ac:dyDescent="0.25">
      <c r="A19" s="69">
        <f>'[1]Qtde Conc'!A160</f>
        <v>44805</v>
      </c>
      <c r="C19" s="70">
        <f>'[1]Qtde Conc'!C160</f>
        <v>217807</v>
      </c>
      <c r="D19" s="71">
        <f>'[1]Qtde Conc'!D160</f>
        <v>199925</v>
      </c>
      <c r="E19" s="71">
        <f>'[1]Qtde Conc'!E160</f>
        <v>183904</v>
      </c>
      <c r="F19" s="71">
        <f>'[1]Qtde Conc'!F160</f>
        <v>1826</v>
      </c>
      <c r="G19" s="71">
        <f>'[1]Qtde Conc'!G160</f>
        <v>12678</v>
      </c>
      <c r="H19" s="71">
        <f>'[1]Qtde Conc'!H160</f>
        <v>1517</v>
      </c>
      <c r="I19" s="71">
        <f>'[1]Qtde Conc'!I160</f>
        <v>17882</v>
      </c>
      <c r="J19" s="71">
        <f>'[1]Qtde Conc'!J160</f>
        <v>14478</v>
      </c>
      <c r="K19" s="71">
        <f>'[1]Qtde Conc'!K160</f>
        <v>2877</v>
      </c>
      <c r="L19" s="71">
        <f>'[1]Qtde Conc'!L160</f>
        <v>11</v>
      </c>
      <c r="M19" s="72">
        <f>'[1]Qtde Conc'!M160</f>
        <v>516</v>
      </c>
      <c r="O19" s="2"/>
    </row>
    <row r="20" spans="1:15" ht="21" customHeight="1" x14ac:dyDescent="0.25">
      <c r="A20" s="69">
        <f>'[1]Qtde Conc'!A161</f>
        <v>44835</v>
      </c>
      <c r="C20" s="70">
        <f>'[1]Qtde Conc'!C161</f>
        <v>225747</v>
      </c>
      <c r="D20" s="71">
        <f>'[1]Qtde Conc'!D161</f>
        <v>208937</v>
      </c>
      <c r="E20" s="71">
        <f>'[1]Qtde Conc'!E161</f>
        <v>196448</v>
      </c>
      <c r="F20" s="71">
        <f>'[1]Qtde Conc'!F161</f>
        <v>1503</v>
      </c>
      <c r="G20" s="71">
        <f>'[1]Qtde Conc'!G161</f>
        <v>9726</v>
      </c>
      <c r="H20" s="71">
        <f>'[1]Qtde Conc'!H161</f>
        <v>1260</v>
      </c>
      <c r="I20" s="71">
        <f>'[1]Qtde Conc'!I161</f>
        <v>16810</v>
      </c>
      <c r="J20" s="71">
        <f>'[1]Qtde Conc'!J161</f>
        <v>13866</v>
      </c>
      <c r="K20" s="71">
        <f>'[1]Qtde Conc'!K161</f>
        <v>2533</v>
      </c>
      <c r="L20" s="71">
        <f>'[1]Qtde Conc'!L161</f>
        <v>7</v>
      </c>
      <c r="M20" s="72">
        <f>'[1]Qtde Conc'!M161</f>
        <v>404</v>
      </c>
      <c r="O20" s="2"/>
    </row>
    <row r="21" spans="1:15" ht="21" customHeight="1" x14ac:dyDescent="0.25">
      <c r="A21" s="69">
        <f>'[1]Qtde Conc'!A162</f>
        <v>44866</v>
      </c>
      <c r="C21" s="70">
        <f>'[1]Qtde Conc'!C162</f>
        <v>193605</v>
      </c>
      <c r="D21" s="71">
        <f>'[1]Qtde Conc'!D162</f>
        <v>178134</v>
      </c>
      <c r="E21" s="71">
        <f>'[1]Qtde Conc'!E162</f>
        <v>165020</v>
      </c>
      <c r="F21" s="71">
        <f>'[1]Qtde Conc'!F162</f>
        <v>1647</v>
      </c>
      <c r="G21" s="71">
        <f>'[1]Qtde Conc'!G162</f>
        <v>10226</v>
      </c>
      <c r="H21" s="71">
        <f>'[1]Qtde Conc'!H162</f>
        <v>1241</v>
      </c>
      <c r="I21" s="71">
        <f>'[1]Qtde Conc'!I162</f>
        <v>15471</v>
      </c>
      <c r="J21" s="71">
        <f>'[1]Qtde Conc'!J162</f>
        <v>13002</v>
      </c>
      <c r="K21" s="71">
        <f>'[1]Qtde Conc'!K162</f>
        <v>2129</v>
      </c>
      <c r="L21" s="71">
        <f>'[1]Qtde Conc'!L162</f>
        <v>5</v>
      </c>
      <c r="M21" s="72">
        <f>'[1]Qtde Conc'!M162</f>
        <v>335</v>
      </c>
      <c r="O21" s="2"/>
    </row>
    <row r="22" spans="1:15" ht="21" customHeight="1" x14ac:dyDescent="0.25">
      <c r="A22" s="69">
        <f>'[1]Qtde Conc'!A163</f>
        <v>44896</v>
      </c>
      <c r="C22" s="70">
        <f>'[1]Qtde Conc'!C163</f>
        <v>180857</v>
      </c>
      <c r="D22" s="71">
        <f>'[1]Qtde Conc'!D163</f>
        <v>167174</v>
      </c>
      <c r="E22" s="71">
        <f>'[1]Qtde Conc'!E163</f>
        <v>153041</v>
      </c>
      <c r="F22" s="71">
        <f>'[1]Qtde Conc'!F163</f>
        <v>1623</v>
      </c>
      <c r="G22" s="71">
        <f>'[1]Qtde Conc'!G163</f>
        <v>11299</v>
      </c>
      <c r="H22" s="71">
        <f>'[1]Qtde Conc'!H163</f>
        <v>1211</v>
      </c>
      <c r="I22" s="71">
        <f>'[1]Qtde Conc'!I163</f>
        <v>13683</v>
      </c>
      <c r="J22" s="71">
        <f>'[1]Qtde Conc'!J163</f>
        <v>10896</v>
      </c>
      <c r="K22" s="71">
        <f>'[1]Qtde Conc'!K163</f>
        <v>2382</v>
      </c>
      <c r="L22" s="71">
        <f>'[1]Qtde Conc'!L163</f>
        <v>10</v>
      </c>
      <c r="M22" s="72">
        <f>'[1]Qtde Conc'!M163</f>
        <v>395</v>
      </c>
      <c r="O22" s="2"/>
    </row>
    <row r="23" spans="1:15" ht="21" customHeight="1" x14ac:dyDescent="0.25">
      <c r="A23" s="69">
        <f>'[1]Qtde Conc'!A164</f>
        <v>44927</v>
      </c>
      <c r="C23" s="70">
        <f>'[1]Qtde Conc'!C164</f>
        <v>189816</v>
      </c>
      <c r="D23" s="71">
        <f>'[1]Qtde Conc'!D164</f>
        <v>175170</v>
      </c>
      <c r="E23" s="71">
        <f>'[1]Qtde Conc'!E164</f>
        <v>161532</v>
      </c>
      <c r="F23" s="71">
        <f>'[1]Qtde Conc'!F164</f>
        <v>1462</v>
      </c>
      <c r="G23" s="71">
        <f>'[1]Qtde Conc'!G164</f>
        <v>11230</v>
      </c>
      <c r="H23" s="71">
        <f>'[1]Qtde Conc'!H164</f>
        <v>946</v>
      </c>
      <c r="I23" s="71">
        <f>'[1]Qtde Conc'!I164</f>
        <v>14646</v>
      </c>
      <c r="J23" s="71">
        <f>'[1]Qtde Conc'!J164</f>
        <v>12214</v>
      </c>
      <c r="K23" s="71">
        <f>'[1]Qtde Conc'!K164</f>
        <v>2044</v>
      </c>
      <c r="L23" s="71">
        <f>'[1]Qtde Conc'!L164</f>
        <v>4</v>
      </c>
      <c r="M23" s="72">
        <f>'[1]Qtde Conc'!M164</f>
        <v>384</v>
      </c>
      <c r="O23" s="2"/>
    </row>
    <row r="24" spans="1:15" ht="21" customHeight="1" x14ac:dyDescent="0.25">
      <c r="A24" s="69">
        <f>'[1]Qtde Conc'!A165</f>
        <v>44958</v>
      </c>
      <c r="C24" s="70">
        <f>'[1]Qtde Conc'!C165</f>
        <v>178920</v>
      </c>
      <c r="D24" s="71">
        <f>'[1]Qtde Conc'!D165</f>
        <v>165314</v>
      </c>
      <c r="E24" s="71">
        <f>'[1]Qtde Conc'!E165</f>
        <v>150700</v>
      </c>
      <c r="F24" s="71">
        <f>'[1]Qtde Conc'!F165</f>
        <v>1491</v>
      </c>
      <c r="G24" s="71">
        <f>'[1]Qtde Conc'!G165</f>
        <v>12085</v>
      </c>
      <c r="H24" s="71">
        <f>'[1]Qtde Conc'!H165</f>
        <v>1038</v>
      </c>
      <c r="I24" s="71">
        <f>'[1]Qtde Conc'!I165</f>
        <v>13606</v>
      </c>
      <c r="J24" s="71">
        <f>'[1]Qtde Conc'!J165</f>
        <v>10995</v>
      </c>
      <c r="K24" s="71">
        <f>'[1]Qtde Conc'!K165</f>
        <v>2189</v>
      </c>
      <c r="L24" s="71">
        <f>'[1]Qtde Conc'!L165</f>
        <v>8</v>
      </c>
      <c r="M24" s="72">
        <f>'[1]Qtde Conc'!M165</f>
        <v>414</v>
      </c>
      <c r="O24" s="2"/>
    </row>
    <row r="25" spans="1:15" ht="21" customHeight="1" x14ac:dyDescent="0.25">
      <c r="A25" s="69">
        <f>'[1]Qtde Conc'!A166</f>
        <v>44986</v>
      </c>
      <c r="C25" s="70">
        <f>'[1]Qtde Conc'!C166</f>
        <v>245509</v>
      </c>
      <c r="D25" s="71">
        <f>'[1]Qtde Conc'!D166</f>
        <v>225829</v>
      </c>
      <c r="E25" s="71">
        <f>'[1]Qtde Conc'!E166</f>
        <v>206613</v>
      </c>
      <c r="F25" s="71">
        <f>'[1]Qtde Conc'!F166</f>
        <v>2333</v>
      </c>
      <c r="G25" s="71">
        <f>'[1]Qtde Conc'!G166</f>
        <v>15557</v>
      </c>
      <c r="H25" s="71">
        <f>'[1]Qtde Conc'!H166</f>
        <v>1326</v>
      </c>
      <c r="I25" s="71">
        <f>'[1]Qtde Conc'!I166</f>
        <v>19680</v>
      </c>
      <c r="J25" s="71">
        <f>'[1]Qtde Conc'!J166</f>
        <v>16046</v>
      </c>
      <c r="K25" s="71">
        <f>'[1]Qtde Conc'!K166</f>
        <v>3005</v>
      </c>
      <c r="L25" s="71">
        <f>'[1]Qtde Conc'!L166</f>
        <v>12</v>
      </c>
      <c r="M25" s="72">
        <f>'[1]Qtde Conc'!M166</f>
        <v>617</v>
      </c>
      <c r="O25" s="2"/>
    </row>
    <row r="26" spans="1:15" ht="21" customHeight="1" x14ac:dyDescent="0.25">
      <c r="A26" s="69">
        <f>'[1]Qtde Conc'!A167</f>
        <v>45017</v>
      </c>
      <c r="C26" s="70">
        <f>'[1]Qtde Conc'!C167</f>
        <v>187443</v>
      </c>
      <c r="D26" s="71">
        <f>'[1]Qtde Conc'!D167</f>
        <v>171928</v>
      </c>
      <c r="E26" s="71">
        <f>'[1]Qtde Conc'!E167</f>
        <v>156559</v>
      </c>
      <c r="F26" s="71">
        <f>'[1]Qtde Conc'!F167</f>
        <v>1791</v>
      </c>
      <c r="G26" s="71">
        <f>'[1]Qtde Conc'!G167</f>
        <v>12507</v>
      </c>
      <c r="H26" s="71">
        <f>'[1]Qtde Conc'!H167</f>
        <v>1071</v>
      </c>
      <c r="I26" s="71">
        <f>'[1]Qtde Conc'!I167</f>
        <v>15515</v>
      </c>
      <c r="J26" s="71">
        <f>'[1]Qtde Conc'!J167</f>
        <v>12179</v>
      </c>
      <c r="K26" s="71">
        <f>'[1]Qtde Conc'!K167</f>
        <v>2838</v>
      </c>
      <c r="L26" s="71">
        <f>'[1]Qtde Conc'!L167</f>
        <v>15</v>
      </c>
      <c r="M26" s="72">
        <f>'[1]Qtde Conc'!M167</f>
        <v>483</v>
      </c>
      <c r="O26" s="2"/>
    </row>
    <row r="27" spans="1:15" ht="21" customHeight="1" x14ac:dyDescent="0.25">
      <c r="A27" s="69">
        <f>'[1]Qtde Conc'!A168</f>
        <v>45047</v>
      </c>
      <c r="C27" s="70">
        <f>'[1]Qtde Conc'!C168</f>
        <v>220405</v>
      </c>
      <c r="D27" s="71">
        <f>'[1]Qtde Conc'!D168</f>
        <v>201897</v>
      </c>
      <c r="E27" s="71">
        <f>'[1]Qtde Conc'!E168</f>
        <v>183519</v>
      </c>
      <c r="F27" s="71">
        <f>'[1]Qtde Conc'!F168</f>
        <v>2191</v>
      </c>
      <c r="G27" s="71">
        <f>'[1]Qtde Conc'!G168</f>
        <v>14707</v>
      </c>
      <c r="H27" s="71">
        <f>'[1]Qtde Conc'!H168</f>
        <v>1480</v>
      </c>
      <c r="I27" s="71">
        <f>'[1]Qtde Conc'!I168</f>
        <v>18508</v>
      </c>
      <c r="J27" s="71">
        <f>'[1]Qtde Conc'!J168</f>
        <v>14597</v>
      </c>
      <c r="K27" s="71">
        <f>'[1]Qtde Conc'!K168</f>
        <v>3304</v>
      </c>
      <c r="L27" s="71">
        <f>'[1]Qtde Conc'!L168</f>
        <v>23</v>
      </c>
      <c r="M27" s="72">
        <f>'[1]Qtde Conc'!M168</f>
        <v>584</v>
      </c>
      <c r="O27" s="2"/>
    </row>
    <row r="28" spans="1:15" ht="21" customHeight="1" x14ac:dyDescent="0.25">
      <c r="A28" s="69">
        <f>'[1]Qtde Conc'!A169</f>
        <v>45078</v>
      </c>
      <c r="C28" s="70">
        <f>'[1]Qtde Conc'!C169</f>
        <v>200267</v>
      </c>
      <c r="D28" s="71">
        <f>'[1]Qtde Conc'!D169</f>
        <v>184455</v>
      </c>
      <c r="E28" s="71">
        <f>'[1]Qtde Conc'!E169</f>
        <v>169715</v>
      </c>
      <c r="F28" s="71">
        <f>'[1]Qtde Conc'!F169</f>
        <v>1719</v>
      </c>
      <c r="G28" s="71">
        <f>'[1]Qtde Conc'!G169</f>
        <v>11659</v>
      </c>
      <c r="H28" s="71">
        <f>'[1]Qtde Conc'!H169</f>
        <v>1362</v>
      </c>
      <c r="I28" s="71">
        <f>'[1]Qtde Conc'!I169</f>
        <v>15812</v>
      </c>
      <c r="J28" s="71">
        <f>'[1]Qtde Conc'!J169</f>
        <v>13404</v>
      </c>
      <c r="K28" s="71">
        <f>'[1]Qtde Conc'!K169</f>
        <v>2002</v>
      </c>
      <c r="L28" s="71">
        <f>'[1]Qtde Conc'!L169</f>
        <v>12</v>
      </c>
      <c r="M28" s="72">
        <f>'[1]Qtde Conc'!M169</f>
        <v>394</v>
      </c>
      <c r="O28" s="2"/>
    </row>
    <row r="29" spans="1:15" ht="21" customHeight="1" x14ac:dyDescent="0.25">
      <c r="A29" s="69">
        <f>'[1]Qtde Conc'!A170</f>
        <v>45108</v>
      </c>
      <c r="C29" s="70">
        <f>'[1]Qtde Conc'!C170</f>
        <v>206853</v>
      </c>
      <c r="D29" s="71">
        <f>'[1]Qtde Conc'!D170</f>
        <v>191112</v>
      </c>
      <c r="E29" s="71">
        <f>'[1]Qtde Conc'!E170</f>
        <v>172941</v>
      </c>
      <c r="F29" s="71">
        <f>'[1]Qtde Conc'!F170</f>
        <v>3020</v>
      </c>
      <c r="G29" s="71">
        <f>'[1]Qtde Conc'!G170</f>
        <v>13882</v>
      </c>
      <c r="H29" s="71">
        <f>'[1]Qtde Conc'!H170</f>
        <v>1269</v>
      </c>
      <c r="I29" s="71">
        <f>'[1]Qtde Conc'!I170</f>
        <v>15741</v>
      </c>
      <c r="J29" s="71">
        <f>'[1]Qtde Conc'!J170</f>
        <v>12765</v>
      </c>
      <c r="K29" s="71">
        <f>'[1]Qtde Conc'!K170</f>
        <v>2565</v>
      </c>
      <c r="L29" s="71">
        <f>'[1]Qtde Conc'!L170</f>
        <v>6</v>
      </c>
      <c r="M29" s="72">
        <f>'[1]Qtde Conc'!M170</f>
        <v>405</v>
      </c>
      <c r="O29" s="2"/>
    </row>
    <row r="30" spans="1:15" ht="21" customHeight="1" x14ac:dyDescent="0.25">
      <c r="A30" s="69">
        <f>'[1]Qtde Conc'!A171</f>
        <v>45139</v>
      </c>
      <c r="C30" s="70">
        <f>'[1]Qtde Conc'!C171</f>
        <v>300027</v>
      </c>
      <c r="D30" s="71">
        <f>'[1]Qtde Conc'!D171</f>
        <v>279045</v>
      </c>
      <c r="E30" s="71">
        <f>'[1]Qtde Conc'!E171</f>
        <v>257528</v>
      </c>
      <c r="F30" s="71">
        <f>'[1]Qtde Conc'!F171</f>
        <v>2570</v>
      </c>
      <c r="G30" s="71">
        <f>'[1]Qtde Conc'!G171</f>
        <v>17478</v>
      </c>
      <c r="H30" s="71">
        <f>'[1]Qtde Conc'!H171</f>
        <v>1469</v>
      </c>
      <c r="I30" s="71">
        <f>'[1]Qtde Conc'!I171</f>
        <v>20982</v>
      </c>
      <c r="J30" s="71">
        <f>'[1]Qtde Conc'!J171</f>
        <v>16639</v>
      </c>
      <c r="K30" s="71">
        <f>'[1]Qtde Conc'!K171</f>
        <v>3714</v>
      </c>
      <c r="L30" s="71">
        <f>'[1]Qtde Conc'!L171</f>
        <v>12</v>
      </c>
      <c r="M30" s="72">
        <f>'[1]Qtde Conc'!M171</f>
        <v>617</v>
      </c>
      <c r="O30" s="2"/>
    </row>
    <row r="31" spans="1:15" ht="21" customHeight="1" x14ac:dyDescent="0.25">
      <c r="A31" s="69">
        <f>'[1]Qtde Conc'!A172</f>
        <v>45170</v>
      </c>
      <c r="C31" s="70">
        <f>'[1]Qtde Conc'!C172</f>
        <v>250078</v>
      </c>
      <c r="D31" s="71">
        <f>'[1]Qtde Conc'!D172</f>
        <v>232557</v>
      </c>
      <c r="E31" s="71">
        <f>'[1]Qtde Conc'!E172</f>
        <v>214706</v>
      </c>
      <c r="F31" s="71">
        <f>'[1]Qtde Conc'!F172</f>
        <v>2536</v>
      </c>
      <c r="G31" s="71">
        <f>'[1]Qtde Conc'!G172</f>
        <v>13909</v>
      </c>
      <c r="H31" s="71">
        <f>'[1]Qtde Conc'!H172</f>
        <v>1406</v>
      </c>
      <c r="I31" s="71">
        <f>'[1]Qtde Conc'!I172</f>
        <v>17521</v>
      </c>
      <c r="J31" s="71">
        <f>'[1]Qtde Conc'!J172</f>
        <v>12890</v>
      </c>
      <c r="K31" s="71">
        <f>'[1]Qtde Conc'!K172</f>
        <v>4018</v>
      </c>
      <c r="L31" s="71">
        <f>'[1]Qtde Conc'!L172</f>
        <v>17</v>
      </c>
      <c r="M31" s="72">
        <f>'[1]Qtde Conc'!M172</f>
        <v>596</v>
      </c>
      <c r="O31" s="2"/>
    </row>
    <row r="32" spans="1:15" ht="21" customHeight="1" x14ac:dyDescent="0.25">
      <c r="A32" s="69">
        <f>'[1]Qtde Conc'!A173</f>
        <v>45200</v>
      </c>
      <c r="C32" s="70">
        <f>'[1]Qtde Conc'!C173</f>
        <v>262169</v>
      </c>
      <c r="D32" s="71">
        <f>'[1]Qtde Conc'!D173</f>
        <v>245493</v>
      </c>
      <c r="E32" s="71">
        <f>'[1]Qtde Conc'!E173</f>
        <v>229548</v>
      </c>
      <c r="F32" s="71">
        <f>'[1]Qtde Conc'!F173</f>
        <v>2076</v>
      </c>
      <c r="G32" s="71">
        <f>'[1]Qtde Conc'!G173</f>
        <v>12696</v>
      </c>
      <c r="H32" s="71">
        <f>'[1]Qtde Conc'!H173</f>
        <v>1173</v>
      </c>
      <c r="I32" s="71">
        <f>'[1]Qtde Conc'!I173</f>
        <v>16676</v>
      </c>
      <c r="J32" s="71">
        <f>'[1]Qtde Conc'!J173</f>
        <v>13117</v>
      </c>
      <c r="K32" s="71">
        <f>'[1]Qtde Conc'!K173</f>
        <v>3089</v>
      </c>
      <c r="L32" s="71">
        <f>'[1]Qtde Conc'!L173</f>
        <v>11</v>
      </c>
      <c r="M32" s="72">
        <f>'[1]Qtde Conc'!M173</f>
        <v>459</v>
      </c>
      <c r="O32" s="2"/>
    </row>
    <row r="33" spans="1:15" ht="21" customHeight="1" thickBot="1" x14ac:dyDescent="0.3">
      <c r="A33" s="73">
        <f>'[1]Qtde Conc'!A174</f>
        <v>45231</v>
      </c>
      <c r="B33" s="10"/>
      <c r="C33" s="74">
        <f>'[1]Qtde Conc'!C174</f>
        <v>306871</v>
      </c>
      <c r="D33" s="75">
        <f>'[1]Qtde Conc'!D174</f>
        <v>288419</v>
      </c>
      <c r="E33" s="75">
        <f>'[1]Qtde Conc'!E174</f>
        <v>273112</v>
      </c>
      <c r="F33" s="75">
        <f>'[1]Qtde Conc'!F174</f>
        <v>2227</v>
      </c>
      <c r="G33" s="75">
        <f>'[1]Qtde Conc'!G174</f>
        <v>11889</v>
      </c>
      <c r="H33" s="75">
        <f>'[1]Qtde Conc'!H174</f>
        <v>1191</v>
      </c>
      <c r="I33" s="75">
        <f>'[1]Qtde Conc'!I174</f>
        <v>18452</v>
      </c>
      <c r="J33" s="75">
        <f>'[1]Qtde Conc'!J174</f>
        <v>15364</v>
      </c>
      <c r="K33" s="75">
        <f>'[1]Qtde Conc'!K174</f>
        <v>2650</v>
      </c>
      <c r="L33" s="75">
        <f>'[1]Qtde Conc'!L174</f>
        <v>3</v>
      </c>
      <c r="M33" s="76">
        <f>'[1]Qtde Conc'!M174</f>
        <v>435</v>
      </c>
      <c r="O33" s="2"/>
    </row>
    <row r="34" spans="1:15" ht="15" customHeight="1" x14ac:dyDescent="0.25">
      <c r="A34" s="178" t="s">
        <v>159</v>
      </c>
    </row>
    <row r="35" spans="1:15" ht="15" customHeight="1" x14ac:dyDescent="0.25"/>
  </sheetData>
  <mergeCells count="16">
    <mergeCell ref="C3:H3"/>
    <mergeCell ref="C5:M5"/>
    <mergeCell ref="A5:A8"/>
    <mergeCell ref="C6:C8"/>
    <mergeCell ref="D6:H6"/>
    <mergeCell ref="I6:M6"/>
    <mergeCell ref="D7:D8"/>
    <mergeCell ref="E7:E8"/>
    <mergeCell ref="F7:F8"/>
    <mergeCell ref="G7:G8"/>
    <mergeCell ref="H7:H8"/>
    <mergeCell ref="I7:I8"/>
    <mergeCell ref="J7:J8"/>
    <mergeCell ref="K7:K8"/>
    <mergeCell ref="L7:L8"/>
    <mergeCell ref="M7:M8"/>
  </mergeCells>
  <pageMargins left="0.511811024" right="0.511811024" top="0.78740157499999996" bottom="0.78740157499999996" header="0.31496062000000002" footer="0.31496062000000002"/>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CBA25-46B9-4089-9196-D7723F5DBF33}">
  <dimension ref="A1:Q37"/>
  <sheetViews>
    <sheetView showGridLines="0" topLeftCell="A12" zoomScaleNormal="100" workbookViewId="0">
      <selection activeCell="A3" sqref="A3"/>
    </sheetView>
  </sheetViews>
  <sheetFormatPr defaultRowHeight="24" customHeight="1" x14ac:dyDescent="0.25"/>
  <cols>
    <col min="1" max="1" width="24.7109375" style="1" customWidth="1"/>
    <col min="2" max="2" width="1.7109375" style="1" customWidth="1"/>
    <col min="3" max="3" width="13.7109375" style="1" customWidth="1"/>
    <col min="4" max="4" width="12.7109375" style="1" customWidth="1"/>
    <col min="5" max="5" width="13.7109375" style="1" customWidth="1"/>
    <col min="6" max="6" width="12.7109375" style="1" customWidth="1"/>
    <col min="7" max="7" width="15.7109375" style="1" customWidth="1"/>
    <col min="8" max="10" width="13.7109375" style="1" customWidth="1"/>
    <col min="11" max="11" width="12.7109375" style="1" customWidth="1"/>
    <col min="12" max="12" width="13.7109375" style="1" customWidth="1"/>
    <col min="13" max="13" width="15.7109375" style="1" customWidth="1"/>
    <col min="14" max="16384" width="9.140625" style="1"/>
  </cols>
  <sheetData>
    <row r="1" spans="1:17" ht="24" customHeight="1" x14ac:dyDescent="0.25">
      <c r="A1" s="18" t="str">
        <f>'01'!$A$1</f>
        <v>Boletim Estatístico de Benefícios por Incapacidade - vol. 01, nº 11</v>
      </c>
      <c r="M1" s="9" t="str">
        <f>'01'!$M$1</f>
        <v>novembro de 2023</v>
      </c>
    </row>
    <row r="2" spans="1:17" ht="9.9499999999999993" customHeight="1" thickBot="1" x14ac:dyDescent="0.3"/>
    <row r="3" spans="1:17" ht="24" customHeight="1" thickBot="1" x14ac:dyDescent="0.3">
      <c r="A3" s="59">
        <v>18</v>
      </c>
      <c r="B3" s="5"/>
      <c r="C3" s="213" t="s">
        <v>147</v>
      </c>
      <c r="D3" s="214"/>
      <c r="E3" s="214"/>
      <c r="F3" s="214"/>
      <c r="G3" s="214"/>
      <c r="H3" s="214"/>
      <c r="I3" s="214"/>
      <c r="J3" s="215"/>
      <c r="K3" s="6"/>
      <c r="L3" s="6"/>
      <c r="M3" s="6"/>
    </row>
    <row r="4" spans="1:17" ht="9.9499999999999993" customHeight="1" thickBot="1" x14ac:dyDescent="0.3">
      <c r="A4" s="6"/>
      <c r="B4" s="6"/>
      <c r="C4" s="6"/>
      <c r="D4" s="6"/>
      <c r="E4" s="6"/>
      <c r="F4" s="6"/>
      <c r="G4" s="6"/>
      <c r="H4" s="6"/>
      <c r="I4" s="6"/>
      <c r="J4" s="6"/>
      <c r="K4" s="6"/>
      <c r="L4" s="6"/>
      <c r="M4" s="6"/>
    </row>
    <row r="5" spans="1:17" ht="24" customHeight="1" x14ac:dyDescent="0.25">
      <c r="A5" s="245" t="s">
        <v>155</v>
      </c>
      <c r="B5" s="5"/>
      <c r="C5" s="196" t="s">
        <v>131</v>
      </c>
      <c r="D5" s="197"/>
      <c r="E5" s="197"/>
      <c r="F5" s="197"/>
      <c r="G5" s="197"/>
      <c r="H5" s="197"/>
      <c r="I5" s="197"/>
      <c r="J5" s="197"/>
      <c r="K5" s="197"/>
      <c r="L5" s="197"/>
      <c r="M5" s="198"/>
    </row>
    <row r="6" spans="1:17" ht="24" customHeight="1" x14ac:dyDescent="0.25">
      <c r="A6" s="246"/>
      <c r="B6" s="5"/>
      <c r="C6" s="202" t="s">
        <v>5</v>
      </c>
      <c r="D6" s="204" t="s">
        <v>3</v>
      </c>
      <c r="E6" s="204"/>
      <c r="F6" s="204"/>
      <c r="G6" s="204"/>
      <c r="H6" s="204"/>
      <c r="I6" s="204" t="s">
        <v>6</v>
      </c>
      <c r="J6" s="204"/>
      <c r="K6" s="204"/>
      <c r="L6" s="204"/>
      <c r="M6" s="205"/>
    </row>
    <row r="7" spans="1:17" ht="24" customHeight="1" x14ac:dyDescent="0.25">
      <c r="A7" s="246"/>
      <c r="B7" s="5"/>
      <c r="C7" s="202"/>
      <c r="D7" s="206" t="s">
        <v>5</v>
      </c>
      <c r="E7" s="206" t="s">
        <v>121</v>
      </c>
      <c r="F7" s="206" t="s">
        <v>7</v>
      </c>
      <c r="G7" s="206" t="s">
        <v>122</v>
      </c>
      <c r="H7" s="206" t="s">
        <v>4</v>
      </c>
      <c r="I7" s="206" t="s">
        <v>5</v>
      </c>
      <c r="J7" s="206" t="s">
        <v>121</v>
      </c>
      <c r="K7" s="206" t="s">
        <v>7</v>
      </c>
      <c r="L7" s="206" t="s">
        <v>8</v>
      </c>
      <c r="M7" s="208" t="s">
        <v>122</v>
      </c>
    </row>
    <row r="8" spans="1:17" ht="24" customHeight="1" thickBot="1" x14ac:dyDescent="0.3">
      <c r="A8" s="247"/>
      <c r="B8" s="5"/>
      <c r="C8" s="203"/>
      <c r="D8" s="207"/>
      <c r="E8" s="207"/>
      <c r="F8" s="207"/>
      <c r="G8" s="207"/>
      <c r="H8" s="207"/>
      <c r="I8" s="207"/>
      <c r="J8" s="207"/>
      <c r="K8" s="207"/>
      <c r="L8" s="207"/>
      <c r="M8" s="209"/>
    </row>
    <row r="9" spans="1:17" ht="9.9499999999999993" customHeight="1" thickBot="1" x14ac:dyDescent="0.3">
      <c r="A9" s="3"/>
      <c r="C9" s="3"/>
      <c r="D9" s="4"/>
      <c r="E9" s="4"/>
      <c r="F9" s="4"/>
      <c r="G9" s="4"/>
      <c r="H9" s="4"/>
      <c r="I9" s="4"/>
      <c r="J9" s="4"/>
      <c r="K9" s="4"/>
      <c r="L9" s="4"/>
      <c r="M9" s="4"/>
    </row>
    <row r="10" spans="1:17" ht="18" customHeight="1" x14ac:dyDescent="0.25">
      <c r="A10" s="151" t="s">
        <v>148</v>
      </c>
      <c r="B10" s="145"/>
      <c r="C10" s="148">
        <f>[11]Planilha1!B31</f>
        <v>477175</v>
      </c>
      <c r="D10" s="149">
        <f>[11]Planilha1!C31</f>
        <v>180641</v>
      </c>
      <c r="E10" s="149">
        <f>[11]Planilha1!D31</f>
        <v>3635</v>
      </c>
      <c r="F10" s="149">
        <f>[11]Planilha1!E31</f>
        <v>138606</v>
      </c>
      <c r="G10" s="149">
        <f>[11]Planilha1!F31</f>
        <v>32716</v>
      </c>
      <c r="H10" s="149">
        <f>[11]Planilha1!G31</f>
        <v>5684</v>
      </c>
      <c r="I10" s="149">
        <f>[11]Planilha1!H31</f>
        <v>296534</v>
      </c>
      <c r="J10" s="149">
        <f>[11]Planilha1!I31</f>
        <v>623</v>
      </c>
      <c r="K10" s="149">
        <f>[11]Planilha1!J31</f>
        <v>270204</v>
      </c>
      <c r="L10" s="149">
        <f>[11]Planilha1!K31</f>
        <v>21276</v>
      </c>
      <c r="M10" s="150">
        <f>[11]Planilha1!L31</f>
        <v>4431</v>
      </c>
      <c r="O10" s="2"/>
    </row>
    <row r="11" spans="1:17" ht="18" customHeight="1" x14ac:dyDescent="0.25">
      <c r="A11" s="152" t="s">
        <v>149</v>
      </c>
      <c r="B11" s="145"/>
      <c r="C11" s="146">
        <f>[11]Planilha1!B32</f>
        <v>2549245</v>
      </c>
      <c r="D11" s="180">
        <f>[11]Planilha1!C32</f>
        <v>2464324</v>
      </c>
      <c r="E11" s="180">
        <f>[11]Planilha1!D32</f>
        <v>573167</v>
      </c>
      <c r="F11" s="180">
        <f>[11]Planilha1!E32</f>
        <v>33</v>
      </c>
      <c r="G11" s="180">
        <f>[11]Planilha1!F32</f>
        <v>1872461</v>
      </c>
      <c r="H11" s="180">
        <f>[11]Planilha1!G32</f>
        <v>18663</v>
      </c>
      <c r="I11" s="180">
        <f>[11]Planilha1!H32</f>
        <v>84921</v>
      </c>
      <c r="J11" s="180">
        <f>[11]Planilha1!I32</f>
        <v>21473</v>
      </c>
      <c r="K11" s="180">
        <f>[11]Planilha1!J32</f>
        <v>49</v>
      </c>
      <c r="L11" s="180">
        <f>[11]Planilha1!K32</f>
        <v>9</v>
      </c>
      <c r="M11" s="147">
        <f>[11]Planilha1!L32</f>
        <v>63390</v>
      </c>
      <c r="N11" s="132"/>
      <c r="O11" s="132"/>
      <c r="P11" s="132"/>
      <c r="Q11" s="132"/>
    </row>
    <row r="12" spans="1:17" ht="18" customHeight="1" x14ac:dyDescent="0.25">
      <c r="A12" s="153" t="s">
        <v>150</v>
      </c>
      <c r="B12" s="145"/>
      <c r="C12" s="146">
        <f>[11]Planilha1!B33</f>
        <v>1616536</v>
      </c>
      <c r="D12" s="180">
        <f>[11]Planilha1!C33</f>
        <v>1394984</v>
      </c>
      <c r="E12" s="180">
        <f>[11]Planilha1!D33</f>
        <v>462430</v>
      </c>
      <c r="F12" s="180">
        <f>[11]Planilha1!E33</f>
        <v>22200</v>
      </c>
      <c r="G12" s="180">
        <f>[11]Planilha1!F33</f>
        <v>819628</v>
      </c>
      <c r="H12" s="180">
        <f>[11]Planilha1!G33</f>
        <v>90726</v>
      </c>
      <c r="I12" s="180">
        <f>[11]Planilha1!H33</f>
        <v>221552</v>
      </c>
      <c r="J12" s="180">
        <f>[11]Planilha1!I33</f>
        <v>51526</v>
      </c>
      <c r="K12" s="180">
        <f>[11]Planilha1!J33</f>
        <v>92800</v>
      </c>
      <c r="L12" s="180">
        <f>[11]Planilha1!K33</f>
        <v>197</v>
      </c>
      <c r="M12" s="147">
        <f>[11]Planilha1!L33</f>
        <v>77029</v>
      </c>
      <c r="N12" s="132"/>
      <c r="O12" s="132"/>
      <c r="P12" s="132"/>
      <c r="Q12" s="132"/>
    </row>
    <row r="13" spans="1:17" ht="18" customHeight="1" x14ac:dyDescent="0.25">
      <c r="A13" s="152" t="s">
        <v>151</v>
      </c>
      <c r="B13" s="145"/>
      <c r="C13" s="146">
        <f>[11]Planilha1!B34</f>
        <v>522203</v>
      </c>
      <c r="D13" s="180">
        <f>[11]Planilha1!C34</f>
        <v>461272</v>
      </c>
      <c r="E13" s="180">
        <f>[11]Planilha1!D34</f>
        <v>79434</v>
      </c>
      <c r="F13" s="180">
        <f>[11]Planilha1!E34</f>
        <v>2680</v>
      </c>
      <c r="G13" s="180">
        <f>[11]Planilha1!F34</f>
        <v>270029</v>
      </c>
      <c r="H13" s="180">
        <f>[11]Planilha1!G34</f>
        <v>109129</v>
      </c>
      <c r="I13" s="180">
        <f>[11]Planilha1!H34</f>
        <v>60931</v>
      </c>
      <c r="J13" s="180">
        <f>[11]Planilha1!I34</f>
        <v>10660</v>
      </c>
      <c r="K13" s="180">
        <f>[11]Planilha1!J34</f>
        <v>19697</v>
      </c>
      <c r="L13" s="180">
        <f>[11]Planilha1!K34</f>
        <v>27</v>
      </c>
      <c r="M13" s="147">
        <f>[11]Planilha1!L34</f>
        <v>30547</v>
      </c>
      <c r="N13" s="132"/>
      <c r="O13" s="132"/>
      <c r="P13" s="132"/>
      <c r="Q13" s="132"/>
    </row>
    <row r="14" spans="1:17" ht="18" customHeight="1" x14ac:dyDescent="0.25">
      <c r="A14" s="152" t="s">
        <v>152</v>
      </c>
      <c r="B14" s="145"/>
      <c r="C14" s="146">
        <f>[11]Planilha1!B35</f>
        <v>254448</v>
      </c>
      <c r="D14" s="180">
        <f>[11]Planilha1!C35</f>
        <v>232511</v>
      </c>
      <c r="E14" s="180">
        <f>[11]Planilha1!D35</f>
        <v>24985</v>
      </c>
      <c r="F14" s="180">
        <f>[11]Planilha1!E35</f>
        <v>3</v>
      </c>
      <c r="G14" s="180">
        <f>[11]Planilha1!F35</f>
        <v>126407</v>
      </c>
      <c r="H14" s="180">
        <f>[11]Planilha1!G35</f>
        <v>81116</v>
      </c>
      <c r="I14" s="180">
        <f>[11]Planilha1!H35</f>
        <v>21937</v>
      </c>
      <c r="J14" s="180">
        <f>[11]Planilha1!I35</f>
        <v>3911</v>
      </c>
      <c r="K14" s="180">
        <f>[11]Planilha1!J35</f>
        <v>288</v>
      </c>
      <c r="L14" s="180">
        <f>[11]Planilha1!K35</f>
        <v>17</v>
      </c>
      <c r="M14" s="147">
        <f>[11]Planilha1!L35</f>
        <v>17721</v>
      </c>
      <c r="N14" s="132"/>
      <c r="O14" s="132"/>
      <c r="P14" s="132"/>
      <c r="Q14" s="132"/>
    </row>
    <row r="15" spans="1:17" ht="18" customHeight="1" x14ac:dyDescent="0.25">
      <c r="A15" s="152" t="s">
        <v>153</v>
      </c>
      <c r="B15" s="145"/>
      <c r="C15" s="146">
        <f>[11]Planilha1!B36</f>
        <v>184292</v>
      </c>
      <c r="D15" s="180">
        <f>[11]Planilha1!C36</f>
        <v>171340</v>
      </c>
      <c r="E15" s="180">
        <f>[11]Planilha1!D36</f>
        <v>11380</v>
      </c>
      <c r="F15" s="180">
        <f>[11]Planilha1!E36</f>
        <v>5</v>
      </c>
      <c r="G15" s="180">
        <f>[11]Planilha1!F36</f>
        <v>79639</v>
      </c>
      <c r="H15" s="180">
        <f>[11]Planilha1!G36</f>
        <v>80316</v>
      </c>
      <c r="I15" s="180">
        <f>[11]Planilha1!H36</f>
        <v>12952</v>
      </c>
      <c r="J15" s="180">
        <f>[11]Planilha1!I36</f>
        <v>2267</v>
      </c>
      <c r="K15" s="180">
        <f>[11]Planilha1!J36</f>
        <v>38</v>
      </c>
      <c r="L15" s="180">
        <f>[11]Planilha1!K36</f>
        <v>4</v>
      </c>
      <c r="M15" s="147">
        <f>[11]Planilha1!L36</f>
        <v>10643</v>
      </c>
      <c r="N15" s="132"/>
      <c r="O15" s="132"/>
      <c r="P15" s="132"/>
      <c r="Q15" s="132"/>
    </row>
    <row r="16" spans="1:17" ht="18" customHeight="1" x14ac:dyDescent="0.25">
      <c r="A16" s="153" t="s">
        <v>154</v>
      </c>
      <c r="B16" s="145"/>
      <c r="C16" s="146">
        <f>[11]Planilha1!B37</f>
        <v>70190</v>
      </c>
      <c r="D16" s="180">
        <f>[11]Planilha1!C37</f>
        <v>68328</v>
      </c>
      <c r="E16" s="180">
        <f>[11]Planilha1!D37</f>
        <v>711</v>
      </c>
      <c r="F16" s="180">
        <f>[11]Planilha1!E37</f>
        <v>0</v>
      </c>
      <c r="G16" s="180">
        <f>[11]Planilha1!F37</f>
        <v>14958</v>
      </c>
      <c r="H16" s="180">
        <f>[11]Planilha1!G37</f>
        <v>52659</v>
      </c>
      <c r="I16" s="180">
        <f>[11]Planilha1!H37</f>
        <v>1862</v>
      </c>
      <c r="J16" s="180">
        <f>[11]Planilha1!I37</f>
        <v>44</v>
      </c>
      <c r="K16" s="180">
        <f>[11]Planilha1!J37</f>
        <v>13</v>
      </c>
      <c r="L16" s="180">
        <f>[11]Planilha1!K37</f>
        <v>3</v>
      </c>
      <c r="M16" s="147">
        <f>[11]Planilha1!L37</f>
        <v>1802</v>
      </c>
      <c r="O16" s="2"/>
    </row>
    <row r="17" spans="1:17" ht="18" customHeight="1" thickBot="1" x14ac:dyDescent="0.3">
      <c r="A17" s="157" t="s">
        <v>5</v>
      </c>
      <c r="B17" s="145"/>
      <c r="C17" s="154">
        <f>[11]Planilha1!B38</f>
        <v>5674089</v>
      </c>
      <c r="D17" s="155">
        <f>[11]Planilha1!C38</f>
        <v>4973400</v>
      </c>
      <c r="E17" s="155">
        <f>[11]Planilha1!D38</f>
        <v>1155742</v>
      </c>
      <c r="F17" s="155">
        <f>[11]Planilha1!E38</f>
        <v>163527</v>
      </c>
      <c r="G17" s="155">
        <f>[11]Planilha1!F38</f>
        <v>3215838</v>
      </c>
      <c r="H17" s="155">
        <f>[11]Planilha1!G38</f>
        <v>438293</v>
      </c>
      <c r="I17" s="155">
        <f>[11]Planilha1!H38</f>
        <v>700689</v>
      </c>
      <c r="J17" s="155">
        <f>[11]Planilha1!I38</f>
        <v>90504</v>
      </c>
      <c r="K17" s="155">
        <f>[11]Planilha1!J38</f>
        <v>383089</v>
      </c>
      <c r="L17" s="155">
        <f>[11]Planilha1!K38</f>
        <v>21533</v>
      </c>
      <c r="M17" s="156">
        <f>[11]Planilha1!L38</f>
        <v>205563</v>
      </c>
      <c r="O17" s="2"/>
    </row>
    <row r="18" spans="1:17" ht="15" customHeight="1" x14ac:dyDescent="0.25">
      <c r="A18" s="7" t="s">
        <v>9</v>
      </c>
    </row>
    <row r="19" spans="1:17" ht="15" customHeight="1" x14ac:dyDescent="0.25">
      <c r="A19" s="7" t="s">
        <v>162</v>
      </c>
    </row>
    <row r="20" spans="1:17" ht="24" customHeight="1" thickBot="1" x14ac:dyDescent="0.3"/>
    <row r="21" spans="1:17" ht="24" customHeight="1" thickBot="1" x14ac:dyDescent="0.3">
      <c r="A21" s="59">
        <v>19</v>
      </c>
      <c r="B21" s="5"/>
      <c r="C21" s="213" t="s">
        <v>156</v>
      </c>
      <c r="D21" s="214"/>
      <c r="E21" s="214"/>
      <c r="F21" s="214"/>
      <c r="G21" s="214"/>
      <c r="H21" s="214"/>
      <c r="I21" s="214"/>
      <c r="J21" s="215"/>
      <c r="K21" s="6"/>
      <c r="L21" s="6"/>
      <c r="M21" s="6"/>
    </row>
    <row r="22" spans="1:17" ht="9.9499999999999993" customHeight="1" thickBot="1" x14ac:dyDescent="0.3">
      <c r="A22" s="6"/>
      <c r="B22" s="6"/>
      <c r="C22" s="6"/>
      <c r="D22" s="6"/>
      <c r="E22" s="6"/>
      <c r="F22" s="6"/>
      <c r="G22" s="6"/>
      <c r="H22" s="6"/>
      <c r="I22" s="6"/>
      <c r="J22" s="6"/>
      <c r="K22" s="6"/>
      <c r="L22" s="6"/>
      <c r="M22" s="6"/>
    </row>
    <row r="23" spans="1:17" ht="24" customHeight="1" x14ac:dyDescent="0.25">
      <c r="A23" s="245" t="s">
        <v>155</v>
      </c>
      <c r="B23" s="5"/>
      <c r="C23" s="196" t="s">
        <v>131</v>
      </c>
      <c r="D23" s="197"/>
      <c r="E23" s="197"/>
      <c r="F23" s="197"/>
      <c r="G23" s="197"/>
      <c r="H23" s="197"/>
      <c r="I23" s="197"/>
      <c r="J23" s="197"/>
      <c r="K23" s="197"/>
      <c r="L23" s="197"/>
      <c r="M23" s="198"/>
    </row>
    <row r="24" spans="1:17" ht="24" customHeight="1" x14ac:dyDescent="0.25">
      <c r="A24" s="246"/>
      <c r="B24" s="5"/>
      <c r="C24" s="202" t="s">
        <v>5</v>
      </c>
      <c r="D24" s="204" t="s">
        <v>3</v>
      </c>
      <c r="E24" s="204"/>
      <c r="F24" s="204"/>
      <c r="G24" s="204"/>
      <c r="H24" s="204"/>
      <c r="I24" s="204" t="s">
        <v>6</v>
      </c>
      <c r="J24" s="204"/>
      <c r="K24" s="204"/>
      <c r="L24" s="204"/>
      <c r="M24" s="205"/>
    </row>
    <row r="25" spans="1:17" ht="24" customHeight="1" x14ac:dyDescent="0.25">
      <c r="A25" s="246"/>
      <c r="B25" s="5"/>
      <c r="C25" s="202"/>
      <c r="D25" s="206" t="s">
        <v>5</v>
      </c>
      <c r="E25" s="206" t="s">
        <v>121</v>
      </c>
      <c r="F25" s="206" t="s">
        <v>7</v>
      </c>
      <c r="G25" s="206" t="s">
        <v>122</v>
      </c>
      <c r="H25" s="206" t="s">
        <v>4</v>
      </c>
      <c r="I25" s="206" t="s">
        <v>5</v>
      </c>
      <c r="J25" s="206" t="s">
        <v>121</v>
      </c>
      <c r="K25" s="206" t="s">
        <v>7</v>
      </c>
      <c r="L25" s="206" t="s">
        <v>8</v>
      </c>
      <c r="M25" s="208" t="s">
        <v>122</v>
      </c>
    </row>
    <row r="26" spans="1:17" ht="24" customHeight="1" thickBot="1" x14ac:dyDescent="0.3">
      <c r="A26" s="247"/>
      <c r="B26" s="5"/>
      <c r="C26" s="203"/>
      <c r="D26" s="207"/>
      <c r="E26" s="207"/>
      <c r="F26" s="207"/>
      <c r="G26" s="207"/>
      <c r="H26" s="207"/>
      <c r="I26" s="207"/>
      <c r="J26" s="207"/>
      <c r="K26" s="207"/>
      <c r="L26" s="207"/>
      <c r="M26" s="209"/>
    </row>
    <row r="27" spans="1:17" ht="9.9499999999999993" customHeight="1" thickBot="1" x14ac:dyDescent="0.3">
      <c r="A27" s="3"/>
      <c r="C27" s="3"/>
      <c r="D27" s="4"/>
      <c r="E27" s="4"/>
      <c r="F27" s="4"/>
      <c r="G27" s="4"/>
      <c r="H27" s="4"/>
      <c r="I27" s="4"/>
      <c r="J27" s="4"/>
      <c r="K27" s="4"/>
      <c r="L27" s="4"/>
      <c r="M27" s="4"/>
    </row>
    <row r="28" spans="1:17" ht="18" customHeight="1" x14ac:dyDescent="0.25">
      <c r="A28" s="151" t="s">
        <v>148</v>
      </c>
      <c r="B28" s="145"/>
      <c r="C28" s="158">
        <f>[11]Planilha1!B53</f>
        <v>759.26906415885139</v>
      </c>
      <c r="D28" s="159">
        <f>[11]Planilha1!C53</f>
        <v>751.39841652780933</v>
      </c>
      <c r="E28" s="159">
        <f>[11]Planilha1!D53</f>
        <v>512.89207152682252</v>
      </c>
      <c r="F28" s="159">
        <f>[11]Planilha1!E53</f>
        <v>805.93707040099275</v>
      </c>
      <c r="G28" s="159">
        <f>[11]Planilha1!F53</f>
        <v>539.60557555935941</v>
      </c>
      <c r="H28" s="159">
        <f>[11]Planilha1!G53</f>
        <v>793.02411857846585</v>
      </c>
      <c r="I28" s="159">
        <f>[11]Planilha1!H53</f>
        <v>764.06366328987554</v>
      </c>
      <c r="J28" s="159">
        <f>[11]Planilha1!I53</f>
        <v>529.59733547351527</v>
      </c>
      <c r="K28" s="159">
        <f>[11]Planilha1!J53</f>
        <v>803.20046583322221</v>
      </c>
      <c r="L28" s="159">
        <f>[11]Planilha1!K53</f>
        <v>317.80389170896785</v>
      </c>
      <c r="M28" s="160">
        <f>[11]Planilha1!L53</f>
        <v>553.22521327014215</v>
      </c>
      <c r="O28" s="2"/>
    </row>
    <row r="29" spans="1:17" ht="18" customHeight="1" x14ac:dyDescent="0.25">
      <c r="A29" s="152" t="s">
        <v>149</v>
      </c>
      <c r="B29" s="145"/>
      <c r="C29" s="161">
        <f>[11]Planilha1!B54</f>
        <v>1320</v>
      </c>
      <c r="D29" s="181">
        <f>[11]Planilha1!C54</f>
        <v>1320</v>
      </c>
      <c r="E29" s="181">
        <f>[11]Planilha1!D54</f>
        <v>1320</v>
      </c>
      <c r="F29" s="181">
        <f>[11]Planilha1!E54</f>
        <v>1320</v>
      </c>
      <c r="G29" s="181">
        <f>[11]Planilha1!F54</f>
        <v>1320</v>
      </c>
      <c r="H29" s="181">
        <f>[11]Planilha1!G54</f>
        <v>1320</v>
      </c>
      <c r="I29" s="181">
        <f>[11]Planilha1!H54</f>
        <v>1320</v>
      </c>
      <c r="J29" s="181">
        <f>[11]Planilha1!I54</f>
        <v>1320</v>
      </c>
      <c r="K29" s="181">
        <f>[11]Planilha1!J54</f>
        <v>1320</v>
      </c>
      <c r="L29" s="181">
        <f>[11]Planilha1!K54</f>
        <v>1320</v>
      </c>
      <c r="M29" s="162">
        <f>[11]Planilha1!L54</f>
        <v>1320</v>
      </c>
      <c r="N29" s="132"/>
      <c r="O29" s="132"/>
      <c r="P29" s="132"/>
      <c r="Q29" s="132"/>
    </row>
    <row r="30" spans="1:17" ht="18" customHeight="1" x14ac:dyDescent="0.25">
      <c r="A30" s="153" t="s">
        <v>150</v>
      </c>
      <c r="B30" s="145"/>
      <c r="C30" s="161">
        <f>[11]Planilha1!B55</f>
        <v>1831.6015260284958</v>
      </c>
      <c r="D30" s="181">
        <f>[11]Planilha1!C55</f>
        <v>1828.5885592021132</v>
      </c>
      <c r="E30" s="181">
        <f>[11]Planilha1!D55</f>
        <v>1772.7195114936317</v>
      </c>
      <c r="F30" s="181">
        <f>[11]Planilha1!E55</f>
        <v>1729.224381081081</v>
      </c>
      <c r="G30" s="181">
        <f>[11]Planilha1!F55</f>
        <v>1839.5192491959767</v>
      </c>
      <c r="H30" s="181">
        <f>[11]Planilha1!G55</f>
        <v>2038.9175597954279</v>
      </c>
      <c r="I30" s="181">
        <f>[11]Planilha1!H55</f>
        <v>1850.5724245775259</v>
      </c>
      <c r="J30" s="181">
        <f>[11]Planilha1!I55</f>
        <v>1813.0113532973644</v>
      </c>
      <c r="K30" s="181">
        <f>[11]Planilha1!J55</f>
        <v>1843.6619822198275</v>
      </c>
      <c r="L30" s="181">
        <f>[11]Planilha1!K55</f>
        <v>1709.4814213197972</v>
      </c>
      <c r="M30" s="162">
        <f>[11]Planilha1!L55</f>
        <v>1884.383790909917</v>
      </c>
      <c r="N30" s="132"/>
      <c r="O30" s="132"/>
      <c r="P30" s="132"/>
      <c r="Q30" s="132"/>
    </row>
    <row r="31" spans="1:17" ht="18" customHeight="1" x14ac:dyDescent="0.25">
      <c r="A31" s="152" t="s">
        <v>151</v>
      </c>
      <c r="B31" s="145"/>
      <c r="C31" s="161">
        <f>[11]Planilha1!B56</f>
        <v>3212.1204233219651</v>
      </c>
      <c r="D31" s="181">
        <f>[11]Planilha1!C56</f>
        <v>3220.6349763263329</v>
      </c>
      <c r="E31" s="181">
        <f>[11]Planilha1!D56</f>
        <v>3149.6072010725884</v>
      </c>
      <c r="F31" s="181">
        <f>[11]Planilha1!E56</f>
        <v>3033.0325783582089</v>
      </c>
      <c r="G31" s="181">
        <f>[11]Planilha1!F56</f>
        <v>3207.6441528502496</v>
      </c>
      <c r="H31" s="181">
        <f>[11]Planilha1!G56</f>
        <v>3309.0871182728697</v>
      </c>
      <c r="I31" s="181">
        <f>[11]Planilha1!H56</f>
        <v>3147.6618571827148</v>
      </c>
      <c r="J31" s="181">
        <f>[11]Planilha1!I56</f>
        <v>3157.618210131332</v>
      </c>
      <c r="K31" s="181">
        <f>[11]Planilha1!J56</f>
        <v>3039.728803371072</v>
      </c>
      <c r="L31" s="181">
        <f>[11]Planilha1!K56</f>
        <v>3330.2325925925925</v>
      </c>
      <c r="M31" s="162">
        <f>[11]Planilha1!L56</f>
        <v>3213.6222863128951</v>
      </c>
      <c r="N31" s="132"/>
      <c r="O31" s="132"/>
      <c r="P31" s="132"/>
      <c r="Q31" s="132"/>
    </row>
    <row r="32" spans="1:17" ht="18" customHeight="1" x14ac:dyDescent="0.25">
      <c r="A32" s="152" t="s">
        <v>152</v>
      </c>
      <c r="B32" s="145"/>
      <c r="C32" s="161">
        <f>[11]Planilha1!B57</f>
        <v>4587.0129246447214</v>
      </c>
      <c r="D32" s="181">
        <f>[11]Planilha1!C57</f>
        <v>4585.4729252809548</v>
      </c>
      <c r="E32" s="181">
        <f>[11]Planilha1!D57</f>
        <v>4528.1223694216533</v>
      </c>
      <c r="F32" s="181">
        <f>[11]Planilha1!E57</f>
        <v>4704.8066666666664</v>
      </c>
      <c r="G32" s="181">
        <f>[11]Planilha1!F57</f>
        <v>4568.7174048905517</v>
      </c>
      <c r="H32" s="181">
        <f>[11]Planilha1!G57</f>
        <v>4629.2443230681984</v>
      </c>
      <c r="I32" s="181">
        <f>[11]Planilha1!H57</f>
        <v>4603.3354296394218</v>
      </c>
      <c r="J32" s="181">
        <f>[11]Planilha1!I57</f>
        <v>4536.5090641779598</v>
      </c>
      <c r="K32" s="181">
        <f>[11]Planilha1!J57</f>
        <v>4443.3195833333339</v>
      </c>
      <c r="L32" s="181">
        <f>[11]Planilha1!K57</f>
        <v>5069.13294117647</v>
      </c>
      <c r="M32" s="162">
        <f>[11]Planilha1!L57</f>
        <v>4620.2376316234968</v>
      </c>
      <c r="N32" s="132"/>
      <c r="O32" s="132"/>
      <c r="P32" s="132"/>
      <c r="Q32" s="132"/>
    </row>
    <row r="33" spans="1:17" ht="18" customHeight="1" x14ac:dyDescent="0.25">
      <c r="A33" s="152" t="s">
        <v>153</v>
      </c>
      <c r="B33" s="145"/>
      <c r="C33" s="161">
        <f>[11]Planilha1!B58</f>
        <v>5942.0396237492687</v>
      </c>
      <c r="D33" s="181">
        <f>[11]Planilha1!C58</f>
        <v>5944.6299774716936</v>
      </c>
      <c r="E33" s="181">
        <f>[11]Planilha1!D58</f>
        <v>5834.9913611599295</v>
      </c>
      <c r="F33" s="181">
        <f>[11]Planilha1!E58</f>
        <v>5741.8940000000002</v>
      </c>
      <c r="G33" s="181">
        <f>[11]Planilha1!F58</f>
        <v>5902.7916057459288</v>
      </c>
      <c r="H33" s="181">
        <f>[11]Planilha1!G58</f>
        <v>6001.6630371283436</v>
      </c>
      <c r="I33" s="181">
        <f>[11]Planilha1!H58</f>
        <v>5907.7722359481158</v>
      </c>
      <c r="J33" s="181">
        <f>[11]Planilha1!I58</f>
        <v>5837.9869916188791</v>
      </c>
      <c r="K33" s="181">
        <f>[11]Planilha1!J58</f>
        <v>5834.8915789473685</v>
      </c>
      <c r="L33" s="181">
        <f>[11]Planilha1!K58</f>
        <v>6104.1525000000001</v>
      </c>
      <c r="M33" s="162">
        <f>[11]Planilha1!L58</f>
        <v>5922.8231701587902</v>
      </c>
      <c r="N33" s="132"/>
      <c r="O33" s="132"/>
      <c r="P33" s="132"/>
      <c r="Q33" s="132"/>
    </row>
    <row r="34" spans="1:17" ht="18" customHeight="1" x14ac:dyDescent="0.25">
      <c r="A34" s="153" t="s">
        <v>154</v>
      </c>
      <c r="B34" s="145"/>
      <c r="C34" s="161">
        <f>[11]Planilha1!B59</f>
        <v>6866.9550612622879</v>
      </c>
      <c r="D34" s="181">
        <f>[11]Planilha1!C59</f>
        <v>6860.7854152031377</v>
      </c>
      <c r="E34" s="181">
        <f>[11]Planilha1!D59</f>
        <v>6695.7463431786218</v>
      </c>
      <c r="F34" s="181">
        <f>[11]Planilha1!E59</f>
        <v>0</v>
      </c>
      <c r="G34" s="181">
        <f>[11]Planilha1!F59</f>
        <v>6988.1011920042793</v>
      </c>
      <c r="H34" s="181">
        <f>[11]Planilha1!G59</f>
        <v>6826.8492103913859</v>
      </c>
      <c r="I34" s="181">
        <f>[11]Planilha1!H59</f>
        <v>7093.3565520945231</v>
      </c>
      <c r="J34" s="181">
        <f>[11]Planilha1!I59</f>
        <v>6709.0768181818185</v>
      </c>
      <c r="K34" s="181">
        <f>[11]Planilha1!J59</f>
        <v>8646.4346153846145</v>
      </c>
      <c r="L34" s="181">
        <f>[11]Planilha1!K59</f>
        <v>8662.5066666666662</v>
      </c>
      <c r="M34" s="162">
        <f>[11]Planilha1!L59</f>
        <v>7088.9230577136523</v>
      </c>
      <c r="O34" s="2"/>
    </row>
    <row r="35" spans="1:17" ht="18" customHeight="1" thickBot="1" x14ac:dyDescent="0.3">
      <c r="A35" s="157" t="s">
        <v>5</v>
      </c>
      <c r="B35" s="145"/>
      <c r="C35" s="163">
        <f>[11]Planilha1!B60</f>
        <v>1957.980311611256</v>
      </c>
      <c r="D35" s="164">
        <f>[11]Planilha1!C60</f>
        <v>2006.3922271182694</v>
      </c>
      <c r="E35" s="164">
        <f>[11]Planilha1!D60</f>
        <v>1741.4677320111239</v>
      </c>
      <c r="F35" s="164">
        <f>[11]Planilha1!E60</f>
        <v>968.10560971582674</v>
      </c>
      <c r="G35" s="164">
        <f>[11]Planilha1!F60</f>
        <v>1870.5292310931086</v>
      </c>
      <c r="H35" s="164">
        <f>[11]Planilha1!G60</f>
        <v>4089.2127305706454</v>
      </c>
      <c r="I35" s="164">
        <f>[11]Planilha1!H60</f>
        <v>1614.358789677018</v>
      </c>
      <c r="J35" s="164">
        <f>[11]Planilha1!I60</f>
        <v>2066.471482917882</v>
      </c>
      <c r="K35" s="164">
        <f>[11]Planilha1!J60</f>
        <v>1173.8051325671058</v>
      </c>
      <c r="L35" s="164">
        <f>[11]Planilha1!K60</f>
        <v>340.72071285933214</v>
      </c>
      <c r="M35" s="165">
        <f>[11]Planilha1!L60</f>
        <v>2369.7403586734968</v>
      </c>
      <c r="O35" s="2"/>
    </row>
    <row r="36" spans="1:17" ht="15" customHeight="1" x14ac:dyDescent="0.25">
      <c r="A36" s="7" t="s">
        <v>9</v>
      </c>
    </row>
    <row r="37" spans="1:17" ht="15" customHeight="1" x14ac:dyDescent="0.25">
      <c r="A37" s="7" t="s">
        <v>162</v>
      </c>
    </row>
  </sheetData>
  <mergeCells count="32">
    <mergeCell ref="M25:M26"/>
    <mergeCell ref="F25:F26"/>
    <mergeCell ref="G25:G26"/>
    <mergeCell ref="H25:H26"/>
    <mergeCell ref="I25:I26"/>
    <mergeCell ref="J25:J26"/>
    <mergeCell ref="K25:K26"/>
    <mergeCell ref="C3:J3"/>
    <mergeCell ref="C21:J21"/>
    <mergeCell ref="A23:A26"/>
    <mergeCell ref="C23:M23"/>
    <mergeCell ref="C24:C26"/>
    <mergeCell ref="D24:H24"/>
    <mergeCell ref="I24:M24"/>
    <mergeCell ref="D25:D26"/>
    <mergeCell ref="E25:E26"/>
    <mergeCell ref="H7:H8"/>
    <mergeCell ref="I7:I8"/>
    <mergeCell ref="J7:J8"/>
    <mergeCell ref="K7:K8"/>
    <mergeCell ref="L7:L8"/>
    <mergeCell ref="M7:M8"/>
    <mergeCell ref="L25:L26"/>
    <mergeCell ref="A5:A8"/>
    <mergeCell ref="C5:M5"/>
    <mergeCell ref="C6:C8"/>
    <mergeCell ref="D6:H6"/>
    <mergeCell ref="I6:M6"/>
    <mergeCell ref="D7:D8"/>
    <mergeCell ref="E7:E8"/>
    <mergeCell ref="F7:F8"/>
    <mergeCell ref="G7:G8"/>
  </mergeCells>
  <pageMargins left="0.511811024" right="0.511811024" top="0.78740157499999996" bottom="0.78740157499999996" header="0.31496062000000002" footer="0.31496062000000002"/>
  <pageSetup paperSize="9" scale="7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985EA-A240-4B8A-AA10-2A788BEE4FC7}">
  <dimension ref="A1:B7"/>
  <sheetViews>
    <sheetView showGridLines="0" tabSelected="1" zoomScale="140" zoomScaleNormal="140" workbookViewId="0">
      <selection activeCell="A3" sqref="A3"/>
    </sheetView>
  </sheetViews>
  <sheetFormatPr defaultRowHeight="15" x14ac:dyDescent="0.25"/>
  <cols>
    <col min="1" max="1" width="150.7109375" style="39" customWidth="1"/>
    <col min="2" max="2" width="1.5703125" style="39" customWidth="1"/>
    <col min="3" max="3" width="11.42578125" style="39" bestFit="1" customWidth="1"/>
    <col min="4" max="16384" width="9.140625" style="39"/>
  </cols>
  <sheetData>
    <row r="1" spans="1:2" ht="279.95" customHeight="1" x14ac:dyDescent="0.25"/>
    <row r="2" spans="1:2" ht="24.95" customHeight="1" x14ac:dyDescent="0.25">
      <c r="A2" s="54" t="s">
        <v>116</v>
      </c>
      <c r="B2" s="38"/>
    </row>
    <row r="3" spans="1:2" s="41" customFormat="1" ht="45" customHeight="1" x14ac:dyDescent="0.25">
      <c r="A3" s="55" t="s">
        <v>176</v>
      </c>
      <c r="B3" s="40"/>
    </row>
    <row r="4" spans="1:2" s="41" customFormat="1" ht="45" customHeight="1" x14ac:dyDescent="0.25">
      <c r="A4" s="55" t="s">
        <v>120</v>
      </c>
      <c r="B4" s="40"/>
    </row>
    <row r="5" spans="1:2" ht="18" customHeight="1" x14ac:dyDescent="0.25">
      <c r="A5" s="56" t="s">
        <v>117</v>
      </c>
      <c r="B5" s="38"/>
    </row>
    <row r="6" spans="1:2" ht="24.95" customHeight="1" x14ac:dyDescent="0.25">
      <c r="A6" s="57" t="s">
        <v>118</v>
      </c>
    </row>
    <row r="7" spans="1:2" ht="45" customHeight="1" x14ac:dyDescent="0.25">
      <c r="A7" s="58" t="s">
        <v>119</v>
      </c>
    </row>
  </sheetData>
  <pageMargins left="0.511811024" right="0.511811024" top="0.78740157499999996" bottom="0.78740157499999996" header="0.31496062000000002" footer="0.31496062000000002"/>
  <pageSetup paperSize="9" scale="9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4E32F-5530-451B-BA11-0B23A4009B45}">
  <dimension ref="A1:AE29"/>
  <sheetViews>
    <sheetView workbookViewId="0"/>
  </sheetViews>
  <sheetFormatPr defaultRowHeight="15" x14ac:dyDescent="0.25"/>
  <sheetData>
    <row r="1" spans="1:31" x14ac:dyDescent="0.25">
      <c r="A1" t="s">
        <v>157</v>
      </c>
      <c r="E1" t="s">
        <v>81</v>
      </c>
      <c r="M1" t="s">
        <v>135</v>
      </c>
      <c r="T1" t="s">
        <v>160</v>
      </c>
    </row>
    <row r="2" spans="1:31" x14ac:dyDescent="0.25">
      <c r="U2" s="186" t="s">
        <v>177</v>
      </c>
      <c r="V2" t="s">
        <v>111</v>
      </c>
      <c r="W2" t="s">
        <v>114</v>
      </c>
      <c r="AA2" t="s">
        <v>143</v>
      </c>
      <c r="AB2" t="s">
        <v>144</v>
      </c>
    </row>
    <row r="3" spans="1:31" x14ac:dyDescent="0.25">
      <c r="A3" t="s">
        <v>16</v>
      </c>
      <c r="B3">
        <f>'03'!G9</f>
        <v>153431</v>
      </c>
      <c r="E3" t="s">
        <v>46</v>
      </c>
      <c r="F3" s="17">
        <f>'08'!$C$12</f>
        <v>1642.9492372063085</v>
      </c>
      <c r="G3" t="s">
        <v>82</v>
      </c>
      <c r="I3" t="s">
        <v>46</v>
      </c>
      <c r="J3" s="42">
        <f>'07'!$C$12</f>
        <v>3107</v>
      </c>
      <c r="M3" t="s">
        <v>136</v>
      </c>
      <c r="N3" s="130">
        <f>'13'!D33</f>
        <v>10835.254181350001</v>
      </c>
      <c r="Q3" t="s">
        <v>46</v>
      </c>
      <c r="R3" s="42">
        <f>'14'!D12+'14'!I12</f>
        <v>61102</v>
      </c>
      <c r="T3" t="s">
        <v>3</v>
      </c>
      <c r="U3">
        <f>'09'!G10/100</f>
        <v>0.32950672459165309</v>
      </c>
      <c r="V3">
        <f>'09'!J10/100</f>
        <v>9.7975514789247584E-2</v>
      </c>
      <c r="W3">
        <f>'09'!M10/100</f>
        <v>0.57251776061909931</v>
      </c>
      <c r="Z3" t="s">
        <v>3</v>
      </c>
      <c r="AA3">
        <f>'16'!G10</f>
        <v>2938397</v>
      </c>
      <c r="AB3">
        <f>'16'!J10</f>
        <v>2034922</v>
      </c>
      <c r="AD3" s="133">
        <f>AA3/SUM(AA$3:AA$4)</f>
        <v>0.84431915779480304</v>
      </c>
      <c r="AE3" s="133">
        <f>AB3/SUM(AB$3:AB$4)</f>
        <v>0.92758497300327969</v>
      </c>
    </row>
    <row r="4" spans="1:31" x14ac:dyDescent="0.25">
      <c r="A4" t="s">
        <v>17</v>
      </c>
      <c r="B4">
        <f>'03'!J9</f>
        <v>153440</v>
      </c>
      <c r="E4" t="s">
        <v>47</v>
      </c>
      <c r="F4" s="17">
        <f>'08'!$C$13</f>
        <v>1690.4187122207618</v>
      </c>
      <c r="G4" t="s">
        <v>83</v>
      </c>
      <c r="I4" t="s">
        <v>47</v>
      </c>
      <c r="J4" s="42">
        <f>'07'!$C$13</f>
        <v>761</v>
      </c>
      <c r="M4" t="s">
        <v>137</v>
      </c>
      <c r="N4" s="130">
        <f>'13'!I33</f>
        <v>1215.67793194</v>
      </c>
      <c r="Q4" t="s">
        <v>47</v>
      </c>
      <c r="R4" s="42">
        <f>'14'!D13+'14'!I13</f>
        <v>12317</v>
      </c>
      <c r="T4" t="s">
        <v>6</v>
      </c>
      <c r="U4">
        <f>'09'!G15/100</f>
        <v>0.83308042488619127</v>
      </c>
      <c r="V4">
        <f>'09'!J15/100</f>
        <v>0.15857359635811835</v>
      </c>
      <c r="W4">
        <f>'09'!M15/100</f>
        <v>8.3459787556904395E-3</v>
      </c>
      <c r="Z4" t="s">
        <v>6</v>
      </c>
      <c r="AA4">
        <f>'16'!G15</f>
        <v>541800</v>
      </c>
      <c r="AB4">
        <f>'16'!J15</f>
        <v>158863</v>
      </c>
      <c r="AD4" s="133">
        <f>AA4/SUM(AA$3:AA$4)</f>
        <v>0.15568084220519701</v>
      </c>
      <c r="AE4" s="133">
        <f>AB4/SUM(AB$3:AB$4)</f>
        <v>7.2415026996720283E-2</v>
      </c>
    </row>
    <row r="5" spans="1:31" x14ac:dyDescent="0.25">
      <c r="E5" t="s">
        <v>48</v>
      </c>
      <c r="F5" s="17">
        <f>'08'!$C$14</f>
        <v>1887.5062757672929</v>
      </c>
      <c r="G5" t="s">
        <v>84</v>
      </c>
      <c r="I5" t="s">
        <v>48</v>
      </c>
      <c r="J5" s="42">
        <f>'07'!$C$14</f>
        <v>2183</v>
      </c>
      <c r="N5" s="130"/>
      <c r="Q5" t="s">
        <v>48</v>
      </c>
      <c r="R5" s="42">
        <f>'14'!D14+'14'!I14</f>
        <v>44819</v>
      </c>
      <c r="AD5" s="133"/>
      <c r="AE5" s="133"/>
    </row>
    <row r="6" spans="1:31" x14ac:dyDescent="0.25">
      <c r="E6" t="s">
        <v>49</v>
      </c>
      <c r="F6" s="17">
        <f>'08'!$C$15</f>
        <v>1799.179526627219</v>
      </c>
      <c r="G6" t="s">
        <v>96</v>
      </c>
      <c r="I6" t="s">
        <v>49</v>
      </c>
      <c r="J6" s="42">
        <f>'07'!$C$15</f>
        <v>338</v>
      </c>
      <c r="Q6" t="s">
        <v>49</v>
      </c>
      <c r="R6" s="42">
        <f>'14'!D15+'14'!I15</f>
        <v>6460</v>
      </c>
    </row>
    <row r="7" spans="1:31" x14ac:dyDescent="0.25">
      <c r="E7" t="s">
        <v>50</v>
      </c>
      <c r="F7" s="17">
        <f>'08'!$C$16</f>
        <v>1751.3754624130324</v>
      </c>
      <c r="G7" t="s">
        <v>85</v>
      </c>
      <c r="I7" t="s">
        <v>50</v>
      </c>
      <c r="J7" s="42">
        <f>'07'!$C$16</f>
        <v>5893</v>
      </c>
      <c r="Q7" t="s">
        <v>50</v>
      </c>
      <c r="R7" s="42">
        <f>'14'!D16+'14'!I16</f>
        <v>86482</v>
      </c>
    </row>
    <row r="8" spans="1:31" x14ac:dyDescent="0.25">
      <c r="E8" t="s">
        <v>51</v>
      </c>
      <c r="F8" s="17">
        <f>'08'!$C$17</f>
        <v>1811.6397452229298</v>
      </c>
      <c r="G8" t="s">
        <v>97</v>
      </c>
      <c r="I8" t="s">
        <v>51</v>
      </c>
      <c r="J8" s="42">
        <f>'07'!$C$17</f>
        <v>471</v>
      </c>
      <c r="Q8" t="s">
        <v>51</v>
      </c>
      <c r="R8" s="42">
        <f>'14'!D17+'14'!I17</f>
        <v>5259</v>
      </c>
    </row>
    <row r="9" spans="1:31" x14ac:dyDescent="0.25">
      <c r="E9" t="s">
        <v>52</v>
      </c>
      <c r="F9" s="17">
        <f>'08'!$C$18</f>
        <v>1676.8620744081175</v>
      </c>
      <c r="G9" t="s">
        <v>86</v>
      </c>
      <c r="I9" t="s">
        <v>52</v>
      </c>
      <c r="J9" s="42">
        <f>'07'!$C$18</f>
        <v>1774</v>
      </c>
      <c r="Q9" t="s">
        <v>52</v>
      </c>
      <c r="R9" s="42">
        <f>'14'!D18+'14'!I18</f>
        <v>27653</v>
      </c>
    </row>
    <row r="10" spans="1:31" x14ac:dyDescent="0.25">
      <c r="E10" t="s">
        <v>54</v>
      </c>
      <c r="F10" s="17">
        <f>'08'!$C$20</f>
        <v>1630.2446226415095</v>
      </c>
      <c r="G10" t="s">
        <v>87</v>
      </c>
      <c r="I10" t="s">
        <v>54</v>
      </c>
      <c r="J10" s="42">
        <f>'07'!$C$20</f>
        <v>3816</v>
      </c>
      <c r="Q10" t="s">
        <v>54</v>
      </c>
      <c r="R10" s="42">
        <f>'14'!D20+'14'!I20</f>
        <v>92998</v>
      </c>
    </row>
    <row r="11" spans="1:31" x14ac:dyDescent="0.25">
      <c r="E11" t="s">
        <v>55</v>
      </c>
      <c r="F11" s="17">
        <f>'08'!$C$21</f>
        <v>1526.5652506543186</v>
      </c>
      <c r="G11" t="s">
        <v>88</v>
      </c>
      <c r="I11" t="s">
        <v>55</v>
      </c>
      <c r="J11" s="42">
        <f>'07'!$C$21</f>
        <v>4967</v>
      </c>
      <c r="Q11" t="s">
        <v>55</v>
      </c>
      <c r="R11" s="42">
        <f>'14'!D21+'14'!I21</f>
        <v>88172</v>
      </c>
    </row>
    <row r="12" spans="1:31" x14ac:dyDescent="0.25">
      <c r="E12" t="s">
        <v>56</v>
      </c>
      <c r="F12" s="17">
        <f>'08'!$C$22</f>
        <v>1568.5028121720882</v>
      </c>
      <c r="G12" t="s">
        <v>89</v>
      </c>
      <c r="I12" t="s">
        <v>56</v>
      </c>
      <c r="J12" s="42">
        <f>'07'!$C$22</f>
        <v>9530</v>
      </c>
      <c r="Q12" t="s">
        <v>56</v>
      </c>
      <c r="R12" s="42">
        <f>'14'!D22+'14'!I22</f>
        <v>151921</v>
      </c>
    </row>
    <row r="13" spans="1:31" x14ac:dyDescent="0.25">
      <c r="E13" t="s">
        <v>57</v>
      </c>
      <c r="F13" s="17">
        <f>'08'!$C$23</f>
        <v>1575.5686486486486</v>
      </c>
      <c r="G13" t="s">
        <v>98</v>
      </c>
      <c r="I13" t="s">
        <v>57</v>
      </c>
      <c r="J13" s="42">
        <f>'07'!$C$23</f>
        <v>4107</v>
      </c>
      <c r="Q13" t="s">
        <v>57</v>
      </c>
      <c r="R13" s="42">
        <f>'14'!D23+'14'!I23</f>
        <v>89798</v>
      </c>
    </row>
    <row r="14" spans="1:31" x14ac:dyDescent="0.25">
      <c r="E14" t="s">
        <v>58</v>
      </c>
      <c r="F14" s="17">
        <f>'08'!$C$24</f>
        <v>1533.4878398941446</v>
      </c>
      <c r="G14" t="s">
        <v>99</v>
      </c>
      <c r="I14" t="s">
        <v>58</v>
      </c>
      <c r="J14" s="42">
        <f>'07'!$C$24</f>
        <v>6046</v>
      </c>
      <c r="Q14" t="s">
        <v>58</v>
      </c>
      <c r="R14" s="42">
        <f>'14'!D24+'14'!I24</f>
        <v>98124</v>
      </c>
    </row>
    <row r="15" spans="1:31" x14ac:dyDescent="0.25">
      <c r="E15" t="s">
        <v>59</v>
      </c>
      <c r="F15" s="17">
        <f>'08'!$C$25</f>
        <v>1613.0375088809947</v>
      </c>
      <c r="G15" t="s">
        <v>90</v>
      </c>
      <c r="I15" t="s">
        <v>59</v>
      </c>
      <c r="J15" s="42">
        <f>'07'!$C$25</f>
        <v>9008</v>
      </c>
      <c r="Q15" t="s">
        <v>59</v>
      </c>
      <c r="R15" s="42">
        <f>'14'!D25+'14'!I25</f>
        <v>178737</v>
      </c>
    </row>
    <row r="16" spans="1:31" x14ac:dyDescent="0.25">
      <c r="E16" t="s">
        <v>60</v>
      </c>
      <c r="F16" s="17">
        <f>'08'!$C$26</f>
        <v>1583.0263608768969</v>
      </c>
      <c r="G16" t="s">
        <v>91</v>
      </c>
      <c r="I16" t="s">
        <v>60</v>
      </c>
      <c r="J16" s="42">
        <f>'07'!$C$26</f>
        <v>2965</v>
      </c>
      <c r="Q16" t="s">
        <v>60</v>
      </c>
      <c r="R16" s="42">
        <f>'14'!D26+'14'!I26</f>
        <v>106972</v>
      </c>
    </row>
    <row r="17" spans="5:18" x14ac:dyDescent="0.25">
      <c r="E17" t="s">
        <v>61</v>
      </c>
      <c r="F17" s="17">
        <f>'08'!$C$27</f>
        <v>1580.5619590525894</v>
      </c>
      <c r="G17" t="s">
        <v>92</v>
      </c>
      <c r="I17" t="s">
        <v>61</v>
      </c>
      <c r="J17" s="42">
        <f>'07'!$C$27</f>
        <v>2491</v>
      </c>
      <c r="Q17" t="s">
        <v>61</v>
      </c>
      <c r="R17" s="42">
        <f>'14'!D27+'14'!I27</f>
        <v>57628</v>
      </c>
    </row>
    <row r="18" spans="5:18" x14ac:dyDescent="0.25">
      <c r="E18" t="s">
        <v>62</v>
      </c>
      <c r="F18" s="17">
        <f>'08'!$C$28</f>
        <v>1608.2830778823968</v>
      </c>
      <c r="G18" t="s">
        <v>93</v>
      </c>
      <c r="I18" t="s">
        <v>62</v>
      </c>
      <c r="J18" s="42">
        <f>'07'!$C$28</f>
        <v>16037</v>
      </c>
      <c r="Q18" t="s">
        <v>62</v>
      </c>
      <c r="R18" s="42">
        <f>'14'!D28+'14'!I28</f>
        <v>306946</v>
      </c>
    </row>
    <row r="19" spans="5:18" x14ac:dyDescent="0.25">
      <c r="E19" t="s">
        <v>64</v>
      </c>
      <c r="F19" s="17">
        <f>'08'!$C$30</f>
        <v>1665.3871069050124</v>
      </c>
      <c r="G19" t="s">
        <v>100</v>
      </c>
      <c r="I19" t="s">
        <v>64</v>
      </c>
      <c r="J19" s="42">
        <f>'07'!$C$30</f>
        <v>42795</v>
      </c>
      <c r="Q19" t="s">
        <v>64</v>
      </c>
      <c r="R19" s="42">
        <f>'14'!D30+'14'!I30</f>
        <v>767839</v>
      </c>
    </row>
    <row r="20" spans="5:18" x14ac:dyDescent="0.25">
      <c r="E20" t="s">
        <v>65</v>
      </c>
      <c r="F20" s="17">
        <f>'08'!$C$31</f>
        <v>1717.7534904893516</v>
      </c>
      <c r="G20" t="s">
        <v>94</v>
      </c>
      <c r="I20" t="s">
        <v>65</v>
      </c>
      <c r="J20" s="42">
        <f>'07'!$C$31</f>
        <v>6151</v>
      </c>
      <c r="Q20" t="s">
        <v>65</v>
      </c>
      <c r="R20" s="42">
        <f>'14'!D31+'14'!I31</f>
        <v>110087</v>
      </c>
    </row>
    <row r="21" spans="5:18" x14ac:dyDescent="0.25">
      <c r="E21" t="s">
        <v>66</v>
      </c>
      <c r="F21" s="17">
        <f>'08'!$C$32</f>
        <v>1879.2515976714101</v>
      </c>
      <c r="G21" t="s">
        <v>101</v>
      </c>
      <c r="I21" t="s">
        <v>66</v>
      </c>
      <c r="J21" s="42">
        <f>'07'!$C$32</f>
        <v>18552</v>
      </c>
      <c r="Q21" t="s">
        <v>66</v>
      </c>
      <c r="R21" s="42">
        <f>'14'!D32+'14'!I32</f>
        <v>462360</v>
      </c>
    </row>
    <row r="22" spans="5:18" x14ac:dyDescent="0.25">
      <c r="E22" t="s">
        <v>67</v>
      </c>
      <c r="F22" s="17">
        <f>'08'!$C$33</f>
        <v>2044.564419417683</v>
      </c>
      <c r="G22" t="s">
        <v>102</v>
      </c>
      <c r="I22" t="s">
        <v>67</v>
      </c>
      <c r="J22" s="42">
        <f>'07'!$C$33</f>
        <v>74942</v>
      </c>
      <c r="Q22" t="s">
        <v>67</v>
      </c>
      <c r="R22" s="42">
        <f>'14'!D33+'14'!I33</f>
        <v>1345492</v>
      </c>
    </row>
    <row r="23" spans="5:18" x14ac:dyDescent="0.25">
      <c r="E23" t="s">
        <v>69</v>
      </c>
      <c r="F23" s="17">
        <f>'08'!$C$35</f>
        <v>1755.334284398506</v>
      </c>
      <c r="G23" t="s">
        <v>103</v>
      </c>
      <c r="I23" t="s">
        <v>69</v>
      </c>
      <c r="J23" s="42">
        <f>'07'!$C$35</f>
        <v>19543</v>
      </c>
      <c r="Q23" t="s">
        <v>69</v>
      </c>
      <c r="R23" s="42">
        <f>'14'!D35+'14'!I35</f>
        <v>311799</v>
      </c>
    </row>
    <row r="24" spans="5:18" x14ac:dyDescent="0.25">
      <c r="E24" t="s">
        <v>70</v>
      </c>
      <c r="F24" s="17">
        <f>'08'!$C$36</f>
        <v>1791.7273634945395</v>
      </c>
      <c r="G24" t="s">
        <v>104</v>
      </c>
      <c r="I24" t="s">
        <v>70</v>
      </c>
      <c r="J24" s="42">
        <f>'07'!$C$36</f>
        <v>21153</v>
      </c>
      <c r="Q24" t="s">
        <v>70</v>
      </c>
      <c r="R24" s="42">
        <f>'14'!D36+'14'!I36</f>
        <v>386243</v>
      </c>
    </row>
    <row r="25" spans="5:18" x14ac:dyDescent="0.25">
      <c r="E25" t="s">
        <v>71</v>
      </c>
      <c r="F25" s="17">
        <f>'08'!$C$37</f>
        <v>1758.645477333085</v>
      </c>
      <c r="G25" t="s">
        <v>105</v>
      </c>
      <c r="I25" t="s">
        <v>71</v>
      </c>
      <c r="J25" s="42">
        <f>'07'!$C$37</f>
        <v>21463</v>
      </c>
      <c r="Q25" t="s">
        <v>71</v>
      </c>
      <c r="R25" s="42">
        <f>'14'!D37+'14'!I37</f>
        <v>469500</v>
      </c>
    </row>
    <row r="26" spans="5:18" x14ac:dyDescent="0.25">
      <c r="E26" t="s">
        <v>73</v>
      </c>
      <c r="F26" s="17">
        <f>'08'!$C$39</f>
        <v>1748.0883880646775</v>
      </c>
      <c r="G26" t="s">
        <v>106</v>
      </c>
      <c r="I26" t="s">
        <v>73</v>
      </c>
      <c r="J26" s="42">
        <f>'07'!$C$39</f>
        <v>5999</v>
      </c>
      <c r="Q26" t="s">
        <v>73</v>
      </c>
      <c r="R26" s="42">
        <f>'14'!D39+'14'!I39</f>
        <v>86774</v>
      </c>
    </row>
    <row r="27" spans="5:18" x14ac:dyDescent="0.25">
      <c r="E27" t="s">
        <v>74</v>
      </c>
      <c r="F27" s="17">
        <f>'08'!$C$40</f>
        <v>1806.0698982064953</v>
      </c>
      <c r="G27" t="s">
        <v>107</v>
      </c>
      <c r="I27" t="s">
        <v>74</v>
      </c>
      <c r="J27" s="42">
        <f>'07'!$C$40</f>
        <v>6189</v>
      </c>
      <c r="Q27" t="s">
        <v>74</v>
      </c>
      <c r="R27" s="42">
        <f>'14'!D40+'14'!I40</f>
        <v>83132</v>
      </c>
    </row>
    <row r="28" spans="5:18" x14ac:dyDescent="0.25">
      <c r="E28" t="s">
        <v>75</v>
      </c>
      <c r="F28" s="17">
        <f>'08'!$C$41</f>
        <v>1726.9071912096538</v>
      </c>
      <c r="G28" t="s">
        <v>95</v>
      </c>
      <c r="I28" t="s">
        <v>75</v>
      </c>
      <c r="J28" s="42">
        <f>'07'!$C$41</f>
        <v>10193</v>
      </c>
      <c r="Q28" t="s">
        <v>75</v>
      </c>
      <c r="R28" s="42">
        <f>'14'!D41+'14'!I41</f>
        <v>150412</v>
      </c>
    </row>
    <row r="29" spans="5:18" x14ac:dyDescent="0.25">
      <c r="E29" t="s">
        <v>76</v>
      </c>
      <c r="F29" s="17">
        <f>'08'!$C$42</f>
        <v>2016.7043364076915</v>
      </c>
      <c r="G29" t="s">
        <v>108</v>
      </c>
      <c r="I29" t="s">
        <v>76</v>
      </c>
      <c r="J29" s="42">
        <f>'07'!$C$42</f>
        <v>6397</v>
      </c>
      <c r="Q29" t="s">
        <v>76</v>
      </c>
      <c r="R29" s="42">
        <f>'14'!D42+'14'!I42</f>
        <v>85063</v>
      </c>
    </row>
  </sheetData>
  <phoneticPr fontId="8" type="noConversion"/>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ACC84-5952-4D26-A651-5C3F908EA085}">
  <dimension ref="A1:C18"/>
  <sheetViews>
    <sheetView workbookViewId="0">
      <selection activeCell="A18" sqref="A18"/>
    </sheetView>
  </sheetViews>
  <sheetFormatPr defaultRowHeight="15" x14ac:dyDescent="0.25"/>
  <cols>
    <col min="1" max="3" width="12.7109375" customWidth="1"/>
  </cols>
  <sheetData>
    <row r="1" spans="1:3" x14ac:dyDescent="0.25">
      <c r="A1" s="186" t="s">
        <v>186</v>
      </c>
    </row>
    <row r="2" spans="1:3" x14ac:dyDescent="0.25">
      <c r="B2" s="191" t="s">
        <v>180</v>
      </c>
      <c r="C2" s="192" t="s">
        <v>184</v>
      </c>
    </row>
    <row r="3" spans="1:3" x14ac:dyDescent="0.25">
      <c r="A3" s="186" t="s">
        <v>187</v>
      </c>
      <c r="B3" s="42">
        <f>'01'!C33</f>
        <v>306871</v>
      </c>
      <c r="C3" s="17">
        <f>'02'!C33</f>
        <v>1794.7525082526531</v>
      </c>
    </row>
    <row r="4" spans="1:3" x14ac:dyDescent="0.25">
      <c r="A4" t="s">
        <v>181</v>
      </c>
      <c r="B4" s="42">
        <f>'03'!C9</f>
        <v>306871</v>
      </c>
      <c r="C4" s="17">
        <f>'03'!M9</f>
        <v>1794.7525082526536</v>
      </c>
    </row>
    <row r="5" spans="1:3" x14ac:dyDescent="0.25">
      <c r="A5" t="s">
        <v>182</v>
      </c>
      <c r="B5" s="42">
        <f>'04'!C9</f>
        <v>306871</v>
      </c>
      <c r="C5" s="17">
        <f>'04'!M9</f>
        <v>1794.7525082526536</v>
      </c>
    </row>
    <row r="6" spans="1:3" x14ac:dyDescent="0.25">
      <c r="A6" s="186" t="s">
        <v>26</v>
      </c>
      <c r="B6" s="42">
        <f>'05'!C22</f>
        <v>306871</v>
      </c>
      <c r="C6" s="17">
        <f>'06'!C22</f>
        <v>1794.7525082526536</v>
      </c>
    </row>
    <row r="7" spans="1:3" x14ac:dyDescent="0.25">
      <c r="A7" t="s">
        <v>185</v>
      </c>
      <c r="B7" s="42">
        <f>'07'!C10</f>
        <v>306871</v>
      </c>
      <c r="C7" s="17">
        <f>'08'!C10</f>
        <v>1794.7525082526531</v>
      </c>
    </row>
    <row r="8" spans="1:3" x14ac:dyDescent="0.25">
      <c r="A8" t="s">
        <v>183</v>
      </c>
      <c r="B8" s="42">
        <f>'09'!C9</f>
        <v>306871</v>
      </c>
      <c r="C8" s="17">
        <f>'09'!D9</f>
        <v>1794.7525082526579</v>
      </c>
    </row>
    <row r="10" spans="1:3" x14ac:dyDescent="0.25">
      <c r="A10" t="s">
        <v>188</v>
      </c>
    </row>
    <row r="11" spans="1:3" x14ac:dyDescent="0.25">
      <c r="B11" s="191" t="s">
        <v>180</v>
      </c>
      <c r="C11" s="192" t="s">
        <v>184</v>
      </c>
    </row>
    <row r="12" spans="1:3" x14ac:dyDescent="0.25">
      <c r="A12" s="186" t="s">
        <v>187</v>
      </c>
      <c r="B12" s="42">
        <f>'10'!C33</f>
        <v>5674089</v>
      </c>
      <c r="C12" s="17">
        <f>'11'!C33</f>
        <v>1802.0408695862895</v>
      </c>
    </row>
    <row r="13" spans="1:3" x14ac:dyDescent="0.25">
      <c r="A13" t="s">
        <v>185</v>
      </c>
      <c r="B13" s="42">
        <f>'14'!C10</f>
        <v>5674089</v>
      </c>
      <c r="C13" s="17">
        <f>'15'!C10</f>
        <v>1802.0408695862893</v>
      </c>
    </row>
    <row r="14" spans="1:3" x14ac:dyDescent="0.25">
      <c r="A14" t="s">
        <v>181</v>
      </c>
      <c r="B14" s="42">
        <f>'16'!C9+107</f>
        <v>5674089</v>
      </c>
      <c r="C14" s="17">
        <f>'16'!M9</f>
        <v>1802.0523719197558</v>
      </c>
    </row>
    <row r="15" spans="1:3" x14ac:dyDescent="0.25">
      <c r="A15" t="s">
        <v>182</v>
      </c>
      <c r="B15" s="42">
        <f>'17'!C9</f>
        <v>5674089</v>
      </c>
      <c r="C15" s="17">
        <f>'17'!M9</f>
        <v>1802.0408695862895</v>
      </c>
    </row>
    <row r="16" spans="1:3" x14ac:dyDescent="0.25">
      <c r="A16" s="186" t="s">
        <v>189</v>
      </c>
      <c r="B16" s="42">
        <f>'18 e 19'!C17</f>
        <v>5674089</v>
      </c>
      <c r="C16" s="17">
        <f>'18 e 19'!C35</f>
        <v>1957.980311611256</v>
      </c>
    </row>
    <row r="18" spans="2:2" x14ac:dyDescent="0.25">
      <c r="B18" s="42"/>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D550C-B9B8-435F-954C-9AEE23E7CC97}">
  <dimension ref="A1:O35"/>
  <sheetViews>
    <sheetView showGridLines="0" topLeftCell="A9" zoomScaleNormal="100" workbookViewId="0">
      <selection activeCell="A3" sqref="A3"/>
    </sheetView>
  </sheetViews>
  <sheetFormatPr defaultRowHeight="24" customHeight="1" x14ac:dyDescent="0.25"/>
  <cols>
    <col min="1" max="1" width="12.7109375" style="1" customWidth="1"/>
    <col min="2" max="2" width="1.7109375" style="1" customWidth="1"/>
    <col min="3" max="13" width="15.7109375" style="1" customWidth="1"/>
    <col min="14" max="16384" width="9.140625" style="1"/>
  </cols>
  <sheetData>
    <row r="1" spans="1:15" ht="24" customHeight="1" x14ac:dyDescent="0.25">
      <c r="A1" s="8" t="str">
        <f>'01'!$A$1</f>
        <v>Boletim Estatístico de Benefícios por Incapacidade - vol. 01, nº 11</v>
      </c>
      <c r="M1" s="9" t="str">
        <f>'01'!$M$1</f>
        <v>novembro de 2023</v>
      </c>
    </row>
    <row r="2" spans="1:15" ht="9.9499999999999993" customHeight="1" thickBot="1" x14ac:dyDescent="0.3"/>
    <row r="3" spans="1:15" ht="24" customHeight="1" thickBot="1" x14ac:dyDescent="0.3">
      <c r="A3" s="60" t="s">
        <v>10</v>
      </c>
      <c r="B3" s="5"/>
      <c r="C3" s="210" t="s">
        <v>42</v>
      </c>
      <c r="D3" s="211"/>
      <c r="E3" s="211"/>
      <c r="F3" s="211"/>
      <c r="G3" s="211"/>
      <c r="H3" s="211"/>
      <c r="I3" s="212"/>
      <c r="J3" s="6"/>
      <c r="K3" s="6"/>
      <c r="L3" s="6"/>
      <c r="M3" s="6"/>
    </row>
    <row r="4" spans="1:15" ht="9.9499999999999993" customHeight="1" thickBot="1" x14ac:dyDescent="0.3">
      <c r="A4" s="6"/>
      <c r="B4" s="6"/>
      <c r="C4" s="6"/>
      <c r="D4" s="6"/>
      <c r="E4" s="6"/>
      <c r="F4" s="6"/>
      <c r="G4" s="6"/>
      <c r="H4" s="6"/>
      <c r="I4" s="6"/>
      <c r="J4" s="6"/>
      <c r="K4" s="6"/>
      <c r="L4" s="6"/>
      <c r="M4" s="6"/>
    </row>
    <row r="5" spans="1:15" ht="24" customHeight="1" x14ac:dyDescent="0.25">
      <c r="A5" s="199" t="s">
        <v>1</v>
      </c>
      <c r="B5" s="5"/>
      <c r="C5" s="196" t="s">
        <v>11</v>
      </c>
      <c r="D5" s="197"/>
      <c r="E5" s="197"/>
      <c r="F5" s="197"/>
      <c r="G5" s="197"/>
      <c r="H5" s="197"/>
      <c r="I5" s="197"/>
      <c r="J5" s="197"/>
      <c r="K5" s="197"/>
      <c r="L5" s="197"/>
      <c r="M5" s="198"/>
    </row>
    <row r="6" spans="1:15" ht="24" customHeight="1" x14ac:dyDescent="0.25">
      <c r="A6" s="200"/>
      <c r="B6" s="5"/>
      <c r="C6" s="202" t="s">
        <v>5</v>
      </c>
      <c r="D6" s="204" t="s">
        <v>3</v>
      </c>
      <c r="E6" s="204"/>
      <c r="F6" s="204"/>
      <c r="G6" s="204"/>
      <c r="H6" s="204"/>
      <c r="I6" s="204" t="s">
        <v>6</v>
      </c>
      <c r="J6" s="204"/>
      <c r="K6" s="204"/>
      <c r="L6" s="204"/>
      <c r="M6" s="205"/>
    </row>
    <row r="7" spans="1:15" ht="24" customHeight="1" x14ac:dyDescent="0.25">
      <c r="A7" s="200"/>
      <c r="B7" s="5"/>
      <c r="C7" s="202"/>
      <c r="D7" s="206" t="s">
        <v>5</v>
      </c>
      <c r="E7" s="206" t="s">
        <v>121</v>
      </c>
      <c r="F7" s="206" t="s">
        <v>7</v>
      </c>
      <c r="G7" s="206" t="s">
        <v>122</v>
      </c>
      <c r="H7" s="206" t="s">
        <v>4</v>
      </c>
      <c r="I7" s="206" t="s">
        <v>5</v>
      </c>
      <c r="J7" s="206" t="s">
        <v>121</v>
      </c>
      <c r="K7" s="206" t="s">
        <v>7</v>
      </c>
      <c r="L7" s="206" t="s">
        <v>8</v>
      </c>
      <c r="M7" s="208" t="s">
        <v>122</v>
      </c>
    </row>
    <row r="8" spans="1:15" ht="24" customHeight="1" thickBot="1" x14ac:dyDescent="0.3">
      <c r="A8" s="201"/>
      <c r="B8" s="5"/>
      <c r="C8" s="203"/>
      <c r="D8" s="207"/>
      <c r="E8" s="207"/>
      <c r="F8" s="207"/>
      <c r="G8" s="207"/>
      <c r="H8" s="207"/>
      <c r="I8" s="207"/>
      <c r="J8" s="207"/>
      <c r="K8" s="207"/>
      <c r="L8" s="207"/>
      <c r="M8" s="209"/>
    </row>
    <row r="9" spans="1:15" ht="9.9499999999999993" customHeight="1" thickBot="1" x14ac:dyDescent="0.3">
      <c r="A9" s="3"/>
      <c r="C9" s="3"/>
      <c r="D9" s="4"/>
      <c r="E9" s="4"/>
      <c r="F9" s="4"/>
      <c r="G9" s="4"/>
      <c r="H9" s="4"/>
      <c r="I9" s="4"/>
      <c r="J9" s="4"/>
      <c r="K9" s="4"/>
      <c r="L9" s="4"/>
      <c r="M9" s="4"/>
    </row>
    <row r="10" spans="1:15" ht="21" customHeight="1" x14ac:dyDescent="0.25">
      <c r="A10" s="65">
        <f>'[1]Qtde Conc'!A151</f>
        <v>44531</v>
      </c>
      <c r="C10" s="77">
        <f>'[1]Vlr Méd Conc'!C151</f>
        <v>1607.7160346821556</v>
      </c>
      <c r="D10" s="78">
        <f>'[1]Vlr Méd Conc'!D151</f>
        <v>1599.2096311083737</v>
      </c>
      <c r="E10" s="78">
        <f>'[1]Vlr Méd Conc'!E151</f>
        <v>1595.0814276777646</v>
      </c>
      <c r="F10" s="78">
        <f>'[1]Vlr Méd Conc'!F151</f>
        <v>891.50182481751824</v>
      </c>
      <c r="G10" s="78">
        <f>'[1]Vlr Méd Conc'!G151</f>
        <v>1327.2647608200455</v>
      </c>
      <c r="H10" s="78">
        <f>'[1]Vlr Méd Conc'!H151</f>
        <v>3989.7304054054052</v>
      </c>
      <c r="I10" s="78">
        <f>'[1]Vlr Méd Conc'!I151</f>
        <v>1696.6197839597517</v>
      </c>
      <c r="J10" s="78">
        <f>'[1]Vlr Méd Conc'!J151</f>
        <v>1794.3494128274617</v>
      </c>
      <c r="K10" s="78">
        <f>'[1]Vlr Méd Conc'!K151</f>
        <v>1144.0964639321076</v>
      </c>
      <c r="L10" s="78">
        <f>'[1]Vlr Méd Conc'!L151</f>
        <v>473.33000000000004</v>
      </c>
      <c r="M10" s="79">
        <f>'[1]Vlr Méd Conc'!M151</f>
        <v>2021.2796825396824</v>
      </c>
      <c r="O10" s="2"/>
    </row>
    <row r="11" spans="1:15" ht="21" customHeight="1" x14ac:dyDescent="0.25">
      <c r="A11" s="69">
        <f>'[1]Qtde Conc'!A152</f>
        <v>44562</v>
      </c>
      <c r="C11" s="80">
        <f>'[1]Vlr Méd Conc'!C152</f>
        <v>1689.7974247545883</v>
      </c>
      <c r="D11" s="81">
        <f>'[1]Vlr Méd Conc'!D152</f>
        <v>1676.3925693061592</v>
      </c>
      <c r="E11" s="81">
        <f>'[1]Vlr Méd Conc'!E152</f>
        <v>1729.8306030861979</v>
      </c>
      <c r="F11" s="81">
        <f>'[1]Vlr Méd Conc'!F152</f>
        <v>1001.8759291338582</v>
      </c>
      <c r="G11" s="81">
        <f>'[1]Vlr Méd Conc'!G152</f>
        <v>1438.9428678896331</v>
      </c>
      <c r="H11" s="81">
        <f>'[1]Vlr Méd Conc'!H152</f>
        <v>4353.0074523809517</v>
      </c>
      <c r="I11" s="81">
        <f>'[1]Vlr Méd Conc'!I152</f>
        <v>1870.4048919765085</v>
      </c>
      <c r="J11" s="81">
        <f>'[1]Vlr Méd Conc'!J152</f>
        <v>1967.4670004171883</v>
      </c>
      <c r="K11" s="81">
        <f>'[1]Vlr Méd Conc'!K152</f>
        <v>1274.9545505332655</v>
      </c>
      <c r="L11" s="81">
        <f>'[1]Vlr Méd Conc'!L152</f>
        <v>419.86574074074076</v>
      </c>
      <c r="M11" s="82">
        <f>'[1]Vlr Méd Conc'!M152</f>
        <v>2066.2430216383309</v>
      </c>
      <c r="O11" s="2"/>
    </row>
    <row r="12" spans="1:15" ht="21" customHeight="1" x14ac:dyDescent="0.25">
      <c r="A12" s="69">
        <f>'[1]Qtde Conc'!A153</f>
        <v>44593</v>
      </c>
      <c r="C12" s="80">
        <f>'[1]Vlr Méd Conc'!C153</f>
        <v>1717.1815734112404</v>
      </c>
      <c r="D12" s="81">
        <f>'[1]Vlr Méd Conc'!D153</f>
        <v>1705.8505174816153</v>
      </c>
      <c r="E12" s="81">
        <f>'[1]Vlr Méd Conc'!E153</f>
        <v>1709.067665428631</v>
      </c>
      <c r="F12" s="81">
        <f>'[1]Vlr Méd Conc'!F153</f>
        <v>950.15858343337334</v>
      </c>
      <c r="G12" s="81">
        <f>'[1]Vlr Méd Conc'!G153</f>
        <v>1479.9860807526461</v>
      </c>
      <c r="H12" s="81">
        <f>'[1]Vlr Méd Conc'!H153</f>
        <v>4343.0361428571423</v>
      </c>
      <c r="I12" s="81">
        <f>'[1]Vlr Méd Conc'!I153</f>
        <v>1845.1346831293704</v>
      </c>
      <c r="J12" s="81">
        <f>'[1]Vlr Méd Conc'!J153</f>
        <v>1926.3831110916417</v>
      </c>
      <c r="K12" s="81">
        <f>'[1]Vlr Méd Conc'!K153</f>
        <v>1296.4802858655371</v>
      </c>
      <c r="L12" s="81">
        <f>'[1]Vlr Méd Conc'!L153</f>
        <v>641.14599999999996</v>
      </c>
      <c r="M12" s="82">
        <f>'[1]Vlr Méd Conc'!M153</f>
        <v>2119.0835952380953</v>
      </c>
      <c r="O12" s="2"/>
    </row>
    <row r="13" spans="1:15" ht="21" customHeight="1" x14ac:dyDescent="0.25">
      <c r="A13" s="69">
        <f>'[1]Qtde Conc'!A154</f>
        <v>44621</v>
      </c>
      <c r="C13" s="80">
        <f>'[1]Vlr Méd Conc'!C154</f>
        <v>1699.5249739986582</v>
      </c>
      <c r="D13" s="81">
        <f>'[1]Vlr Méd Conc'!D154</f>
        <v>1687.214174781358</v>
      </c>
      <c r="E13" s="81">
        <f>'[1]Vlr Méd Conc'!E154</f>
        <v>1691.0974771179324</v>
      </c>
      <c r="F13" s="81">
        <f>'[1]Vlr Méd Conc'!F154</f>
        <v>959.19794927145176</v>
      </c>
      <c r="G13" s="81">
        <f>'[1]Vlr Méd Conc'!G154</f>
        <v>1464.9994760850609</v>
      </c>
      <c r="H13" s="81">
        <f>'[1]Vlr Méd Conc'!H154</f>
        <v>4233.4393236409605</v>
      </c>
      <c r="I13" s="81">
        <f>'[1]Vlr Méd Conc'!I154</f>
        <v>1832.5128259316584</v>
      </c>
      <c r="J13" s="81">
        <f>'[1]Vlr Méd Conc'!J154</f>
        <v>1931.2855805408583</v>
      </c>
      <c r="K13" s="81">
        <f>'[1]Vlr Méd Conc'!K154</f>
        <v>1278.8258504672897</v>
      </c>
      <c r="L13" s="81">
        <f>'[1]Vlr Méd Conc'!L154</f>
        <v>767.46444444444444</v>
      </c>
      <c r="M13" s="82">
        <f>'[1]Vlr Méd Conc'!M154</f>
        <v>2122.2330830039523</v>
      </c>
      <c r="O13" s="2"/>
    </row>
    <row r="14" spans="1:15" ht="21" customHeight="1" x14ac:dyDescent="0.25">
      <c r="A14" s="69">
        <f>'[1]Qtde Conc'!A155</f>
        <v>44652</v>
      </c>
      <c r="C14" s="80">
        <f>'[1]Vlr Méd Conc'!C155</f>
        <v>1681.2492717792213</v>
      </c>
      <c r="D14" s="81">
        <f>'[1]Vlr Méd Conc'!D155</f>
        <v>1673.6727162528791</v>
      </c>
      <c r="E14" s="81">
        <f>'[1]Vlr Méd Conc'!E155</f>
        <v>1683.1524070133123</v>
      </c>
      <c r="F14" s="81">
        <f>'[1]Vlr Méd Conc'!F155</f>
        <v>969.98462285287519</v>
      </c>
      <c r="G14" s="81">
        <f>'[1]Vlr Méd Conc'!G155</f>
        <v>1444.8593412225121</v>
      </c>
      <c r="H14" s="81">
        <f>'[1]Vlr Méd Conc'!H155</f>
        <v>4213.8413013698628</v>
      </c>
      <c r="I14" s="81">
        <f>'[1]Vlr Méd Conc'!I155</f>
        <v>1762.1544932764843</v>
      </c>
      <c r="J14" s="81">
        <f>'[1]Vlr Méd Conc'!J155</f>
        <v>1904.5917769718949</v>
      </c>
      <c r="K14" s="81">
        <f>'[1]Vlr Méd Conc'!K155</f>
        <v>1260.1555529739776</v>
      </c>
      <c r="L14" s="81">
        <f>'[1]Vlr Méd Conc'!L155</f>
        <v>729.75666666666666</v>
      </c>
      <c r="M14" s="82">
        <f>'[1]Vlr Méd Conc'!M155</f>
        <v>2161.4570923913043</v>
      </c>
      <c r="O14" s="2"/>
    </row>
    <row r="15" spans="1:15" ht="21" customHeight="1" x14ac:dyDescent="0.25">
      <c r="A15" s="69">
        <f>'[1]Qtde Conc'!A156</f>
        <v>44682</v>
      </c>
      <c r="C15" s="80">
        <f>'[1]Vlr Méd Conc'!C156</f>
        <v>1710.5527989516561</v>
      </c>
      <c r="D15" s="81">
        <f>'[1]Vlr Méd Conc'!D156</f>
        <v>1700.3426821733349</v>
      </c>
      <c r="E15" s="81">
        <f>'[1]Vlr Méd Conc'!E156</f>
        <v>1704.2344922392288</v>
      </c>
      <c r="F15" s="81">
        <f>'[1]Vlr Méd Conc'!F156</f>
        <v>930.71575919732447</v>
      </c>
      <c r="G15" s="81">
        <f>'[1]Vlr Méd Conc'!G156</f>
        <v>1450.8495129506928</v>
      </c>
      <c r="H15" s="81">
        <f>'[1]Vlr Méd Conc'!H156</f>
        <v>4291.3284356725144</v>
      </c>
      <c r="I15" s="81">
        <f>'[1]Vlr Méd Conc'!I156</f>
        <v>1816.0127788509692</v>
      </c>
      <c r="J15" s="81">
        <f>'[1]Vlr Méd Conc'!J156</f>
        <v>1933.0874443633709</v>
      </c>
      <c r="K15" s="81">
        <f>'[1]Vlr Méd Conc'!K156</f>
        <v>1275.5353633890402</v>
      </c>
      <c r="L15" s="81">
        <f>'[1]Vlr Méd Conc'!L156</f>
        <v>515.09875</v>
      </c>
      <c r="M15" s="82">
        <f>'[1]Vlr Méd Conc'!M156</f>
        <v>2087.8856249999999</v>
      </c>
      <c r="O15" s="2"/>
    </row>
    <row r="16" spans="1:15" ht="21" customHeight="1" x14ac:dyDescent="0.25">
      <c r="A16" s="69">
        <f>'[1]Qtde Conc'!A157</f>
        <v>44713</v>
      </c>
      <c r="C16" s="80">
        <f>'[1]Vlr Méd Conc'!C157</f>
        <v>1724.1658153898809</v>
      </c>
      <c r="D16" s="81">
        <f>'[1]Vlr Méd Conc'!D157</f>
        <v>1710.9678757444287</v>
      </c>
      <c r="E16" s="81">
        <f>'[1]Vlr Méd Conc'!E157</f>
        <v>1715.169788219966</v>
      </c>
      <c r="F16" s="81">
        <f>'[1]Vlr Méd Conc'!F157</f>
        <v>940.80513031550061</v>
      </c>
      <c r="G16" s="81">
        <f>'[1]Vlr Méd Conc'!G157</f>
        <v>1448.7102288732394</v>
      </c>
      <c r="H16" s="81">
        <f>'[1]Vlr Méd Conc'!H157</f>
        <v>4227.5010000000002</v>
      </c>
      <c r="I16" s="81">
        <f>'[1]Vlr Méd Conc'!I157</f>
        <v>1859.0151303083187</v>
      </c>
      <c r="J16" s="81">
        <f>'[1]Vlr Méd Conc'!J157</f>
        <v>1948.1128701180746</v>
      </c>
      <c r="K16" s="81">
        <f>'[1]Vlr Méd Conc'!K157</f>
        <v>1285.1772585285655</v>
      </c>
      <c r="L16" s="81">
        <f>'[1]Vlr Méd Conc'!L157</f>
        <v>317.40666666666664</v>
      </c>
      <c r="M16" s="82">
        <f>'[1]Vlr Méd Conc'!M157</f>
        <v>2168.8221839080461</v>
      </c>
      <c r="O16" s="2"/>
    </row>
    <row r="17" spans="1:15" ht="21" customHeight="1" x14ac:dyDescent="0.25">
      <c r="A17" s="69">
        <f>'[1]Qtde Conc'!A158</f>
        <v>44743</v>
      </c>
      <c r="C17" s="80">
        <f>'[1]Vlr Méd Conc'!C158</f>
        <v>1723.2474457529138</v>
      </c>
      <c r="D17" s="81">
        <f>'[1]Vlr Méd Conc'!D158</f>
        <v>1710.8838858543122</v>
      </c>
      <c r="E17" s="81">
        <f>'[1]Vlr Méd Conc'!E158</f>
        <v>1712.771615942172</v>
      </c>
      <c r="F17" s="81">
        <f>'[1]Vlr Méd Conc'!F158</f>
        <v>962.32417536534456</v>
      </c>
      <c r="G17" s="81">
        <f>'[1]Vlr Méd Conc'!G158</f>
        <v>1459.2802204738816</v>
      </c>
      <c r="H17" s="81">
        <f>'[1]Vlr Méd Conc'!H158</f>
        <v>4210.3299717514128</v>
      </c>
      <c r="I17" s="81">
        <f>'[1]Vlr Méd Conc'!I158</f>
        <v>1850.2898480525923</v>
      </c>
      <c r="J17" s="81">
        <f>'[1]Vlr Méd Conc'!J158</f>
        <v>1953.7582235258724</v>
      </c>
      <c r="K17" s="81">
        <f>'[1]Vlr Méd Conc'!K158</f>
        <v>1232.7096068590547</v>
      </c>
      <c r="L17" s="81">
        <f>'[1]Vlr Méd Conc'!L158</f>
        <v>334.30666666666667</v>
      </c>
      <c r="M17" s="82">
        <f>'[1]Vlr Méd Conc'!M158</f>
        <v>2130.5501647058823</v>
      </c>
      <c r="O17" s="2"/>
    </row>
    <row r="18" spans="1:15" ht="21" customHeight="1" x14ac:dyDescent="0.25">
      <c r="A18" s="69">
        <f>'[1]Qtde Conc'!A159</f>
        <v>44774</v>
      </c>
      <c r="C18" s="80">
        <f>'[1]Vlr Méd Conc'!C159</f>
        <v>1710.6060438929901</v>
      </c>
      <c r="D18" s="81">
        <f>'[1]Vlr Méd Conc'!D159</f>
        <v>1697.4371176207612</v>
      </c>
      <c r="E18" s="81">
        <f>'[1]Vlr Méd Conc'!E159</f>
        <v>1702.1789621342846</v>
      </c>
      <c r="F18" s="81">
        <f>'[1]Vlr Méd Conc'!F159</f>
        <v>925.89732240437161</v>
      </c>
      <c r="G18" s="81">
        <f>'[1]Vlr Méd Conc'!G159</f>
        <v>1457.5736872087002</v>
      </c>
      <c r="H18" s="81">
        <f>'[1]Vlr Méd Conc'!H159</f>
        <v>4252.0972452407614</v>
      </c>
      <c r="I18" s="81">
        <f>'[1]Vlr Méd Conc'!I159</f>
        <v>1860.7668974915459</v>
      </c>
      <c r="J18" s="81">
        <f>'[1]Vlr Méd Conc'!J159</f>
        <v>1952.17783995113</v>
      </c>
      <c r="K18" s="81">
        <f>'[1]Vlr Méd Conc'!K159</f>
        <v>1265.9640654699051</v>
      </c>
      <c r="L18" s="81">
        <f>'[1]Vlr Méd Conc'!L159</f>
        <v>568.63</v>
      </c>
      <c r="M18" s="82">
        <f>'[1]Vlr Méd Conc'!M159</f>
        <v>2198.3349161073829</v>
      </c>
      <c r="O18" s="2"/>
    </row>
    <row r="19" spans="1:15" ht="21" customHeight="1" x14ac:dyDescent="0.25">
      <c r="A19" s="69">
        <f>'[1]Qtde Conc'!A160</f>
        <v>44805</v>
      </c>
      <c r="C19" s="80">
        <f>'[1]Vlr Méd Conc'!C160</f>
        <v>1710.6096378445138</v>
      </c>
      <c r="D19" s="81">
        <f>'[1]Vlr Méd Conc'!D160</f>
        <v>1700.6887460797802</v>
      </c>
      <c r="E19" s="81">
        <f>'[1]Vlr Méd Conc'!E160</f>
        <v>1704.5176092961547</v>
      </c>
      <c r="F19" s="81">
        <f>'[1]Vlr Méd Conc'!F160</f>
        <v>966.10848849945239</v>
      </c>
      <c r="G19" s="81">
        <f>'[1]Vlr Méd Conc'!G160</f>
        <v>1452.334204921912</v>
      </c>
      <c r="H19" s="81">
        <f>'[1]Vlr Méd Conc'!H160</f>
        <v>4196.2979499011208</v>
      </c>
      <c r="I19" s="81">
        <f>'[1]Vlr Méd Conc'!I160</f>
        <v>1821.5275601163182</v>
      </c>
      <c r="J19" s="81">
        <f>'[1]Vlr Méd Conc'!J160</f>
        <v>1926.5288776074044</v>
      </c>
      <c r="K19" s="81">
        <f>'[1]Vlr Méd Conc'!K160</f>
        <v>1253.0575669099758</v>
      </c>
      <c r="L19" s="81">
        <f>'[1]Vlr Méd Conc'!L160</f>
        <v>647.20727272727265</v>
      </c>
      <c r="M19" s="82">
        <f>'[1]Vlr Méd Conc'!M160</f>
        <v>2069.9706201550389</v>
      </c>
      <c r="O19" s="2"/>
    </row>
    <row r="20" spans="1:15" ht="21" customHeight="1" x14ac:dyDescent="0.25">
      <c r="A20" s="69">
        <f>'[1]Qtde Conc'!A161</f>
        <v>44835</v>
      </c>
      <c r="C20" s="80">
        <f>'[1]Vlr Méd Conc'!C161</f>
        <v>1710.2749812843579</v>
      </c>
      <c r="D20" s="81">
        <f>'[1]Vlr Méd Conc'!D161</f>
        <v>1700.8348377262043</v>
      </c>
      <c r="E20" s="81">
        <f>'[1]Vlr Méd Conc'!E161</f>
        <v>1704.6082692620946</v>
      </c>
      <c r="F20" s="81">
        <f>'[1]Vlr Méd Conc'!F161</f>
        <v>957.53093812375255</v>
      </c>
      <c r="G20" s="81">
        <f>'[1]Vlr Méd Conc'!G161</f>
        <v>1428.080803002262</v>
      </c>
      <c r="H20" s="81">
        <f>'[1]Vlr Méd Conc'!H161</f>
        <v>4104.571682539683</v>
      </c>
      <c r="I20" s="81">
        <f>'[1]Vlr Méd Conc'!I161</f>
        <v>1827.6096198691255</v>
      </c>
      <c r="J20" s="81">
        <f>'[1]Vlr Méd Conc'!J161</f>
        <v>1920.9247598442232</v>
      </c>
      <c r="K20" s="81">
        <f>'[1]Vlr Méd Conc'!K161</f>
        <v>1273.009838136597</v>
      </c>
      <c r="L20" s="81">
        <f>'[1]Vlr Méd Conc'!L161</f>
        <v>809.96</v>
      </c>
      <c r="M20" s="82">
        <f>'[1]Vlr Méd Conc'!M161</f>
        <v>2119.7310643564356</v>
      </c>
      <c r="O20" s="2"/>
    </row>
    <row r="21" spans="1:15" ht="21" customHeight="1" x14ac:dyDescent="0.25">
      <c r="A21" s="69">
        <f>'[1]Qtde Conc'!A162</f>
        <v>44866</v>
      </c>
      <c r="C21" s="80">
        <f>'[1]Vlr Méd Conc'!C162</f>
        <v>1700.6105835076573</v>
      </c>
      <c r="D21" s="81">
        <f>'[1]Vlr Méd Conc'!D162</f>
        <v>1687.4594367161797</v>
      </c>
      <c r="E21" s="81">
        <f>'[1]Vlr Méd Conc'!E162</f>
        <v>1690.346462307599</v>
      </c>
      <c r="F21" s="81">
        <f>'[1]Vlr Méd Conc'!F162</f>
        <v>914.67523375834855</v>
      </c>
      <c r="G21" s="81">
        <f>'[1]Vlr Méd Conc'!G162</f>
        <v>1449.731966555838</v>
      </c>
      <c r="H21" s="81">
        <f>'[1]Vlr Méd Conc'!H162</f>
        <v>4288.0716277195806</v>
      </c>
      <c r="I21" s="81">
        <f>'[1]Vlr Méd Conc'!I162</f>
        <v>1852.033657811389</v>
      </c>
      <c r="J21" s="81">
        <f>'[1]Vlr Méd Conc'!J162</f>
        <v>1938.2008529457005</v>
      </c>
      <c r="K21" s="81">
        <f>'[1]Vlr Méd Conc'!K162</f>
        <v>1281.5911883513388</v>
      </c>
      <c r="L21" s="81">
        <f>'[1]Vlr Méd Conc'!L162</f>
        <v>598.726</v>
      </c>
      <c r="M21" s="82">
        <f>'[1]Vlr Méd Conc'!M162</f>
        <v>2151.7133134328355</v>
      </c>
      <c r="O21" s="2"/>
    </row>
    <row r="22" spans="1:15" ht="21" customHeight="1" x14ac:dyDescent="0.25">
      <c r="A22" s="69">
        <f>'[1]Qtde Conc'!A163</f>
        <v>44896</v>
      </c>
      <c r="C22" s="80">
        <f>'[1]Vlr Méd Conc'!C163</f>
        <v>1699.0140584550225</v>
      </c>
      <c r="D22" s="81">
        <f>'[1]Vlr Méd Conc'!D163</f>
        <v>1687.2052643951811</v>
      </c>
      <c r="E22" s="81">
        <f>'[1]Vlr Méd Conc'!E163</f>
        <v>1693.6548639906953</v>
      </c>
      <c r="F22" s="81">
        <f>'[1]Vlr Méd Conc'!F163</f>
        <v>939.33138632162672</v>
      </c>
      <c r="G22" s="81">
        <f>'[1]Vlr Méd Conc'!G163</f>
        <v>1438.9686538631738</v>
      </c>
      <c r="H22" s="81">
        <f>'[1]Vlr Méd Conc'!H163</f>
        <v>4190.5674401321221</v>
      </c>
      <c r="I22" s="81">
        <f>'[1]Vlr Méd Conc'!I163</f>
        <v>1843.289680625594</v>
      </c>
      <c r="J22" s="81">
        <f>'[1]Vlr Méd Conc'!J163</f>
        <v>1947.9412050293686</v>
      </c>
      <c r="K22" s="81">
        <f>'[1]Vlr Méd Conc'!K163</f>
        <v>1299.2442695214106</v>
      </c>
      <c r="L22" s="81">
        <f>'[1]Vlr Méd Conc'!L163</f>
        <v>586</v>
      </c>
      <c r="M22" s="82">
        <f>'[1]Vlr Méd Conc'!M163</f>
        <v>2269.1277974683544</v>
      </c>
      <c r="O22" s="2"/>
    </row>
    <row r="23" spans="1:15" ht="21" customHeight="1" x14ac:dyDescent="0.25">
      <c r="A23" s="69">
        <f>'[1]Qtde Conc'!A164</f>
        <v>44927</v>
      </c>
      <c r="C23" s="80">
        <f>'[1]Vlr Méd Conc'!C164</f>
        <v>1801.9608763750159</v>
      </c>
      <c r="D23" s="81">
        <f>'[1]Vlr Méd Conc'!D164</f>
        <v>1788.2111163441232</v>
      </c>
      <c r="E23" s="81">
        <f>'[1]Vlr Méd Conc'!E164</f>
        <v>1796.0888747740387</v>
      </c>
      <c r="F23" s="81">
        <f>'[1]Vlr Méd Conc'!F164</f>
        <v>1025.2029548563612</v>
      </c>
      <c r="G23" s="81">
        <f>'[1]Vlr Méd Conc'!G164</f>
        <v>1538.9793161175421</v>
      </c>
      <c r="H23" s="81">
        <f>'[1]Vlr Méd Conc'!H164</f>
        <v>4580.8971353065544</v>
      </c>
      <c r="I23" s="81">
        <f>'[1]Vlr Méd Conc'!I164</f>
        <v>1966.4116113614637</v>
      </c>
      <c r="J23" s="81">
        <f>'[1]Vlr Méd Conc'!J164</f>
        <v>2060.4865613230718</v>
      </c>
      <c r="K23" s="81">
        <f>'[1]Vlr Méd Conc'!K164</f>
        <v>1330.741614481409</v>
      </c>
      <c r="L23" s="81">
        <f>'[1]Vlr Méd Conc'!L164</f>
        <v>501.59500000000003</v>
      </c>
      <c r="M23" s="82">
        <f>'[1]Vlr Méd Conc'!M164</f>
        <v>2373.0191666666665</v>
      </c>
      <c r="O23" s="2"/>
    </row>
    <row r="24" spans="1:15" ht="21" customHeight="1" x14ac:dyDescent="0.25">
      <c r="A24" s="69">
        <f>'[1]Qtde Conc'!A165</f>
        <v>44958</v>
      </c>
      <c r="C24" s="80">
        <f>'[1]Vlr Méd Conc'!C165</f>
        <v>1790.6217978426116</v>
      </c>
      <c r="D24" s="81">
        <f>'[1]Vlr Méd Conc'!D165</f>
        <v>1778.4895784386083</v>
      </c>
      <c r="E24" s="81">
        <f>'[1]Vlr Méd Conc'!E165</f>
        <v>1786.6318326476444</v>
      </c>
      <c r="F24" s="81">
        <f>'[1]Vlr Méd Conc'!F165</f>
        <v>1004.344761904762</v>
      </c>
      <c r="G24" s="81">
        <f>'[1]Vlr Méd Conc'!G165</f>
        <v>1534.2088158874637</v>
      </c>
      <c r="H24" s="81">
        <f>'[1]Vlr Méd Conc'!H165</f>
        <v>4552.4252504816959</v>
      </c>
      <c r="I24" s="81">
        <f>'[1]Vlr Méd Conc'!I165</f>
        <v>1938.0292444509773</v>
      </c>
      <c r="J24" s="81">
        <f>'[1]Vlr Méd Conc'!J165</f>
        <v>2043.9837298772168</v>
      </c>
      <c r="K24" s="81">
        <f>'[1]Vlr Méd Conc'!K165</f>
        <v>1362.2757103700319</v>
      </c>
      <c r="L24" s="81">
        <f>'[1]Vlr Méd Conc'!L165</f>
        <v>451.95375000000001</v>
      </c>
      <c r="M24" s="82">
        <f>'[1]Vlr Méd Conc'!M165</f>
        <v>2197.0715700483092</v>
      </c>
      <c r="O24" s="2"/>
    </row>
    <row r="25" spans="1:15" ht="21" customHeight="1" x14ac:dyDescent="0.25">
      <c r="A25" s="69">
        <f>'[1]Qtde Conc'!A166</f>
        <v>44986</v>
      </c>
      <c r="C25" s="80">
        <f>'[1]Vlr Méd Conc'!C166</f>
        <v>1773.1079640257587</v>
      </c>
      <c r="D25" s="81">
        <f>'[1]Vlr Méd Conc'!D166</f>
        <v>1760.7432332428518</v>
      </c>
      <c r="E25" s="81">
        <f>'[1]Vlr Méd Conc'!E166</f>
        <v>1767.3120824439895</v>
      </c>
      <c r="F25" s="81">
        <f>'[1]Vlr Méd Conc'!F166</f>
        <v>1011.2096013716246</v>
      </c>
      <c r="G25" s="81">
        <f>'[1]Vlr Méd Conc'!G166</f>
        <v>1547.1907135051745</v>
      </c>
      <c r="H25" s="81">
        <f>'[1]Vlr Méd Conc'!H166</f>
        <v>4561.4135746606335</v>
      </c>
      <c r="I25" s="81">
        <f>'[1]Vlr Méd Conc'!I166</f>
        <v>1914.9938780487807</v>
      </c>
      <c r="J25" s="81">
        <f>'[1]Vlr Méd Conc'!J166</f>
        <v>2011.1504842328306</v>
      </c>
      <c r="K25" s="81">
        <f>'[1]Vlr Méd Conc'!K166</f>
        <v>1331.227520798669</v>
      </c>
      <c r="L25" s="81">
        <f>'[1]Vlr Méd Conc'!L166</f>
        <v>349.91</v>
      </c>
      <c r="M25" s="82">
        <f>'[1]Vlr Méd Conc'!M166</f>
        <v>2287.8788168557535</v>
      </c>
      <c r="O25" s="2"/>
    </row>
    <row r="26" spans="1:15" ht="21" customHeight="1" x14ac:dyDescent="0.25">
      <c r="A26" s="69">
        <f>'[1]Qtde Conc'!A167</f>
        <v>45017</v>
      </c>
      <c r="C26" s="80">
        <f>'[1]Vlr Méd Conc'!C167</f>
        <v>1771.755901527398</v>
      </c>
      <c r="D26" s="81">
        <f>'[1]Vlr Méd Conc'!D167</f>
        <v>1762.0050073868133</v>
      </c>
      <c r="E26" s="81">
        <f>'[1]Vlr Méd Conc'!E167</f>
        <v>1769.4075390747259</v>
      </c>
      <c r="F26" s="81">
        <f>'[1]Vlr Méd Conc'!F167</f>
        <v>1000.0290228922389</v>
      </c>
      <c r="G26" s="81">
        <f>'[1]Vlr Méd Conc'!G167</f>
        <v>1540.6563500439752</v>
      </c>
      <c r="H26" s="81">
        <f>'[1]Vlr Méd Conc'!H167</f>
        <v>4539.0112511671332</v>
      </c>
      <c r="I26" s="81">
        <f>'[1]Vlr Méd Conc'!I167</f>
        <v>1879.8095095069286</v>
      </c>
      <c r="J26" s="81">
        <f>'[1]Vlr Méd Conc'!J167</f>
        <v>2008.5104869036866</v>
      </c>
      <c r="K26" s="81">
        <f>'[1]Vlr Méd Conc'!K167</f>
        <v>1275.7055990133897</v>
      </c>
      <c r="L26" s="81">
        <f>'[1]Vlr Méd Conc'!L167</f>
        <v>670.44199999999989</v>
      </c>
      <c r="M26" s="82">
        <f>'[1]Vlr Méd Conc'!M167</f>
        <v>2221.710559006211</v>
      </c>
      <c r="O26" s="2"/>
    </row>
    <row r="27" spans="1:15" ht="21" customHeight="1" x14ac:dyDescent="0.25">
      <c r="A27" s="69">
        <f>'[1]Qtde Conc'!A168</f>
        <v>45047</v>
      </c>
      <c r="C27" s="80">
        <f>'[1]Vlr Méd Conc'!C168</f>
        <v>1801.197578276355</v>
      </c>
      <c r="D27" s="81">
        <f>'[1]Vlr Méd Conc'!D168</f>
        <v>1790.5236070372516</v>
      </c>
      <c r="E27" s="81">
        <f>'[1]Vlr Méd Conc'!E168</f>
        <v>1795.9351452983071</v>
      </c>
      <c r="F27" s="81">
        <f>'[1]Vlr Méd Conc'!F168</f>
        <v>1007.67879963487</v>
      </c>
      <c r="G27" s="81">
        <f>'[1]Vlr Méd Conc'!G168</f>
        <v>1565.6023478615625</v>
      </c>
      <c r="H27" s="81">
        <f>'[1]Vlr Méd Conc'!H168</f>
        <v>4513.5032297297303</v>
      </c>
      <c r="I27" s="81">
        <f>'[1]Vlr Méd Conc'!I168</f>
        <v>1917.6360249621785</v>
      </c>
      <c r="J27" s="81">
        <f>'[1]Vlr Méd Conc'!J168</f>
        <v>2046.548822360759</v>
      </c>
      <c r="K27" s="81">
        <f>'[1]Vlr Méd Conc'!K168</f>
        <v>1300.0253420096853</v>
      </c>
      <c r="L27" s="81">
        <f>'[1]Vlr Méd Conc'!L168</f>
        <v>597.8608695652174</v>
      </c>
      <c r="M27" s="82">
        <f>'[1]Vlr Méd Conc'!M168</f>
        <v>2241.6093493150688</v>
      </c>
      <c r="O27" s="2"/>
    </row>
    <row r="28" spans="1:15" ht="21" customHeight="1" x14ac:dyDescent="0.25">
      <c r="A28" s="69">
        <f>'[1]Qtde Conc'!A169</f>
        <v>45078</v>
      </c>
      <c r="C28" s="80">
        <f>'[1]Vlr Méd Conc'!C169</f>
        <v>1808.8451894720552</v>
      </c>
      <c r="D28" s="81">
        <f>'[1]Vlr Méd Conc'!D169</f>
        <v>1795.6416173050341</v>
      </c>
      <c r="E28" s="81">
        <f>'[1]Vlr Méd Conc'!E169</f>
        <v>1797.115176383938</v>
      </c>
      <c r="F28" s="81">
        <f>'[1]Vlr Méd Conc'!F169</f>
        <v>1040.050959860384</v>
      </c>
      <c r="G28" s="81">
        <f>'[1]Vlr Méd Conc'!G169</f>
        <v>1563.9718672270349</v>
      </c>
      <c r="H28" s="81">
        <f>'[1]Vlr Méd Conc'!H169</f>
        <v>4548.8081938325986</v>
      </c>
      <c r="I28" s="81">
        <f>'[1]Vlr Méd Conc'!I169</f>
        <v>1962.8715557804198</v>
      </c>
      <c r="J28" s="81">
        <f>'[1]Vlr Méd Conc'!J169</f>
        <v>2045.8709937332139</v>
      </c>
      <c r="K28" s="81">
        <f>'[1]Vlr Méd Conc'!K169</f>
        <v>1342.4742857142858</v>
      </c>
      <c r="L28" s="81">
        <f>'[1]Vlr Méd Conc'!L169</f>
        <v>1030.5899999999999</v>
      </c>
      <c r="M28" s="82">
        <f>'[1]Vlr Méd Conc'!M169</f>
        <v>2319.9737055837563</v>
      </c>
      <c r="O28" s="2"/>
    </row>
    <row r="29" spans="1:15" ht="21" customHeight="1" x14ac:dyDescent="0.25">
      <c r="A29" s="69">
        <f>'[1]Qtde Conc'!A170</f>
        <v>45108</v>
      </c>
      <c r="C29" s="80">
        <f>'[1]Vlr Méd Conc'!C170</f>
        <v>1808.4206946962333</v>
      </c>
      <c r="D29" s="81">
        <f>'[1]Vlr Méd Conc'!D170</f>
        <v>1797.5244700489764</v>
      </c>
      <c r="E29" s="81">
        <f>'[1]Vlr Méd Conc'!E170</f>
        <v>1788.3276132322583</v>
      </c>
      <c r="F29" s="81">
        <f>'[1]Vlr Méd Conc'!F170</f>
        <v>1035.6580132450331</v>
      </c>
      <c r="G29" s="81">
        <f>'[1]Vlr Méd Conc'!G170</f>
        <v>1839.6270998415214</v>
      </c>
      <c r="H29" s="81">
        <f>'[1]Vlr Méd Conc'!H170</f>
        <v>4403.4201418439716</v>
      </c>
      <c r="I29" s="81">
        <f>'[1]Vlr Méd Conc'!I170</f>
        <v>1940.7121174004194</v>
      </c>
      <c r="J29" s="81">
        <f>'[1]Vlr Méd Conc'!J170</f>
        <v>2054.3500728554641</v>
      </c>
      <c r="K29" s="81">
        <f>'[1]Vlr Méd Conc'!K170</f>
        <v>1320.2840701754387</v>
      </c>
      <c r="L29" s="81">
        <f>'[1]Vlr Méd Conc'!L170</f>
        <v>360.14000000000004</v>
      </c>
      <c r="M29" s="82">
        <f>'[1]Vlr Méd Conc'!M170</f>
        <v>2311.8056296296295</v>
      </c>
      <c r="O29" s="2"/>
    </row>
    <row r="30" spans="1:15" ht="21" customHeight="1" x14ac:dyDescent="0.25">
      <c r="A30" s="69">
        <f>'[1]Qtde Conc'!A171</f>
        <v>45139</v>
      </c>
      <c r="C30" s="80">
        <f>'[1]Vlr Méd Conc'!C171</f>
        <v>1809.2336941675248</v>
      </c>
      <c r="D30" s="81">
        <f>'[1]Vlr Méd Conc'!D171</f>
        <v>1801.392337149922</v>
      </c>
      <c r="E30" s="81">
        <f>'[1]Vlr Méd Conc'!E171</f>
        <v>1792.6050801466247</v>
      </c>
      <c r="F30" s="81">
        <f>'[1]Vlr Méd Conc'!F171</f>
        <v>1054.2804046692609</v>
      </c>
      <c r="G30" s="81">
        <f>'[1]Vlr Méd Conc'!G171</f>
        <v>1814.366735324408</v>
      </c>
      <c r="H30" s="81">
        <f>'[1]Vlr Méd Conc'!H171</f>
        <v>4494.5685500340369</v>
      </c>
      <c r="I30" s="81">
        <f>'[1]Vlr Méd Conc'!I171</f>
        <v>1913.5179124964254</v>
      </c>
      <c r="J30" s="81">
        <f>'[1]Vlr Méd Conc'!J171</f>
        <v>2035.3491652142554</v>
      </c>
      <c r="K30" s="81">
        <f>'[1]Vlr Méd Conc'!K171</f>
        <v>1325.8419063004847</v>
      </c>
      <c r="L30" s="81">
        <f>'[1]Vlr Méd Conc'!L171</f>
        <v>806.63</v>
      </c>
      <c r="M30" s="82">
        <f>'[1]Vlr Méd Conc'!M171</f>
        <v>2187.0367585089139</v>
      </c>
      <c r="O30" s="2"/>
    </row>
    <row r="31" spans="1:15" ht="21" customHeight="1" x14ac:dyDescent="0.25">
      <c r="A31" s="69">
        <f>'[1]Qtde Conc'!A172</f>
        <v>45170</v>
      </c>
      <c r="C31" s="80">
        <f>'[1]Vlr Méd Conc'!C172</f>
        <v>1794.2871879973447</v>
      </c>
      <c r="D31" s="81">
        <f>'[1]Vlr Méd Conc'!D172</f>
        <v>1787.2386501373855</v>
      </c>
      <c r="E31" s="81">
        <f>'[1]Vlr Méd Conc'!E172</f>
        <v>1783.958051847643</v>
      </c>
      <c r="F31" s="81">
        <f>'[1]Vlr Méd Conc'!F172</f>
        <v>1041.3019873817034</v>
      </c>
      <c r="G31" s="81">
        <f>'[1]Vlr Méd Conc'!G172</f>
        <v>1696.956373571069</v>
      </c>
      <c r="H31" s="81">
        <f>'[1]Vlr Méd Conc'!H172</f>
        <v>4526.78039829303</v>
      </c>
      <c r="I31" s="81">
        <f>'[1]Vlr Méd Conc'!I172</f>
        <v>1887.8427395696592</v>
      </c>
      <c r="J31" s="81">
        <f>'[1]Vlr Méd Conc'!J172</f>
        <v>2041.4329433669511</v>
      </c>
      <c r="K31" s="81">
        <f>'[1]Vlr Méd Conc'!K172</f>
        <v>1346.5586759581881</v>
      </c>
      <c r="L31" s="81">
        <f>'[1]Vlr Méd Conc'!L172</f>
        <v>543.84</v>
      </c>
      <c r="M31" s="82">
        <f>'[1]Vlr Méd Conc'!M172</f>
        <v>2253.5301342281878</v>
      </c>
      <c r="O31" s="2"/>
    </row>
    <row r="32" spans="1:15" ht="21" customHeight="1" x14ac:dyDescent="0.25">
      <c r="A32" s="69">
        <f>'[1]Qtde Conc'!A173</f>
        <v>45200</v>
      </c>
      <c r="C32" s="80">
        <f>'[1]Vlr Méd Conc'!C173</f>
        <v>1787.0373873341241</v>
      </c>
      <c r="D32" s="81">
        <f>'[1]Vlr Méd Conc'!D173</f>
        <v>1778.560729307964</v>
      </c>
      <c r="E32" s="81">
        <f>'[1]Vlr Méd Conc'!E173</f>
        <v>1781.1274295572168</v>
      </c>
      <c r="F32" s="81">
        <f>'[1]Vlr Méd Conc'!F173</f>
        <v>1045.0540462427746</v>
      </c>
      <c r="G32" s="81">
        <f>'[1]Vlr Méd Conc'!G173</f>
        <v>1600.6009546313799</v>
      </c>
      <c r="H32" s="81">
        <f>'[1]Vlr Méd Conc'!H173</f>
        <v>4500.6035805626598</v>
      </c>
      <c r="I32" s="81">
        <f>'[1]Vlr Méd Conc'!I173</f>
        <v>1911.8251187335093</v>
      </c>
      <c r="J32" s="81">
        <f>'[1]Vlr Méd Conc'!J173</f>
        <v>2036.0661370740261</v>
      </c>
      <c r="K32" s="81">
        <f>'[1]Vlr Méd Conc'!K173</f>
        <v>1323.1074910974426</v>
      </c>
      <c r="L32" s="81">
        <f>'[1]Vlr Méd Conc'!L173</f>
        <v>509.88000000000005</v>
      </c>
      <c r="M32" s="82">
        <f>'[1]Vlr Méd Conc'!M173</f>
        <v>2356.924705882353</v>
      </c>
      <c r="O32" s="2"/>
    </row>
    <row r="33" spans="1:15" ht="21" customHeight="1" thickBot="1" x14ac:dyDescent="0.3">
      <c r="A33" s="73">
        <f>'[1]Qtde Conc'!A174</f>
        <v>45231</v>
      </c>
      <c r="B33" s="10"/>
      <c r="C33" s="83">
        <f>'[1]Vlr Méd Conc'!C174</f>
        <v>1794.7525082526531</v>
      </c>
      <c r="D33" s="84">
        <f>'[1]Vlr Méd Conc'!D174</f>
        <v>1785.9661144376755</v>
      </c>
      <c r="E33" s="84">
        <f>'[1]Vlr Méd Conc'!E174</f>
        <v>1788.5857517794896</v>
      </c>
      <c r="F33" s="84">
        <f>'[1]Vlr Méd Conc'!F174</f>
        <v>1024.4047597665019</v>
      </c>
      <c r="G33" s="84">
        <f>'[1]Vlr Méd Conc'!G174</f>
        <v>1590.7996265455465</v>
      </c>
      <c r="H33" s="84">
        <f>'[1]Vlr Méd Conc'!H174</f>
        <v>4557.4834256926952</v>
      </c>
      <c r="I33" s="84">
        <f>'[1]Vlr Méd Conc'!I174</f>
        <v>1932.0906243225668</v>
      </c>
      <c r="J33" s="84">
        <f>'[1]Vlr Méd Conc'!J174</f>
        <v>2028.4526946107785</v>
      </c>
      <c r="K33" s="84">
        <f>'[1]Vlr Méd Conc'!K174</f>
        <v>1319.8256603773584</v>
      </c>
      <c r="L33" s="84">
        <f>'[1]Vlr Méd Conc'!L174</f>
        <v>622.16</v>
      </c>
      <c r="M33" s="85">
        <f>'[1]Vlr Méd Conc'!M174</f>
        <v>2267.5506206896553</v>
      </c>
      <c r="O33" s="2"/>
    </row>
    <row r="34" spans="1:15" ht="15" customHeight="1" x14ac:dyDescent="0.25">
      <c r="A34" s="178" t="s">
        <v>159</v>
      </c>
    </row>
    <row r="35" spans="1:15" ht="15" customHeight="1" x14ac:dyDescent="0.25"/>
  </sheetData>
  <mergeCells count="16">
    <mergeCell ref="C3:I3"/>
    <mergeCell ref="C5:M5"/>
    <mergeCell ref="A5:A8"/>
    <mergeCell ref="C6:C8"/>
    <mergeCell ref="D6:H6"/>
    <mergeCell ref="I6:M6"/>
    <mergeCell ref="D7:D8"/>
    <mergeCell ref="E7:E8"/>
    <mergeCell ref="F7:F8"/>
    <mergeCell ref="G7:G8"/>
    <mergeCell ref="H7:H8"/>
    <mergeCell ref="I7:I8"/>
    <mergeCell ref="J7:J8"/>
    <mergeCell ref="K7:K8"/>
    <mergeCell ref="L7:L8"/>
    <mergeCell ref="M7:M8"/>
  </mergeCells>
  <pageMargins left="0.511811024" right="0.511811024" top="0.78740157499999996" bottom="0.78740157499999996" header="0.31496062000000002" footer="0.31496062000000002"/>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E4BE2-E1D8-45AC-B247-7C194B08A578}">
  <dimension ref="A1:Q21"/>
  <sheetViews>
    <sheetView showGridLines="0" zoomScale="120" zoomScaleNormal="120" workbookViewId="0">
      <selection activeCell="A3" sqref="A3"/>
    </sheetView>
  </sheetViews>
  <sheetFormatPr defaultRowHeight="24" customHeight="1" x14ac:dyDescent="0.25"/>
  <cols>
    <col min="1" max="1" width="46.7109375" style="1" customWidth="1"/>
    <col min="2" max="2" width="1.7109375" style="1" customWidth="1"/>
    <col min="3" max="3" width="11.7109375" style="1" customWidth="1"/>
    <col min="4" max="5" width="7.7109375" style="1" customWidth="1"/>
    <col min="6" max="6" width="8.42578125" style="1" bestFit="1" customWidth="1"/>
    <col min="7" max="7" width="11.7109375" style="1" customWidth="1"/>
    <col min="8" max="9" width="7.7109375" style="1" customWidth="1"/>
    <col min="10" max="10" width="11.7109375" style="1" customWidth="1"/>
    <col min="11" max="12" width="7.7109375" style="1" customWidth="1"/>
    <col min="13" max="15" width="12.7109375" style="1" customWidth="1"/>
    <col min="16" max="16384" width="9.140625" style="1"/>
  </cols>
  <sheetData>
    <row r="1" spans="1:17" ht="24" customHeight="1" x14ac:dyDescent="0.25">
      <c r="A1" s="18" t="str">
        <f>'01'!$A$1</f>
        <v>Boletim Estatístico de Benefícios por Incapacidade - vol. 01, nº 11</v>
      </c>
      <c r="O1" s="9" t="str">
        <f>'01'!$M$1</f>
        <v>novembro de 2023</v>
      </c>
    </row>
    <row r="2" spans="1:17" ht="9.9499999999999993" customHeight="1" thickBot="1" x14ac:dyDescent="0.3"/>
    <row r="3" spans="1:17" ht="24" customHeight="1" thickBot="1" x14ac:dyDescent="0.3">
      <c r="A3" s="59" t="s">
        <v>12</v>
      </c>
      <c r="B3" s="5"/>
      <c r="C3" s="213" t="s">
        <v>123</v>
      </c>
      <c r="D3" s="214"/>
      <c r="E3" s="214"/>
      <c r="F3" s="214"/>
      <c r="G3" s="214"/>
      <c r="H3" s="214"/>
      <c r="I3" s="214"/>
      <c r="J3" s="214"/>
      <c r="K3" s="214"/>
      <c r="L3" s="215"/>
      <c r="N3" s="6"/>
      <c r="O3" s="6"/>
    </row>
    <row r="4" spans="1:17" ht="9.9499999999999993" customHeight="1" thickBot="1" x14ac:dyDescent="0.3">
      <c r="A4" s="6"/>
      <c r="B4" s="6"/>
      <c r="C4" s="6"/>
      <c r="D4" s="6"/>
      <c r="E4" s="6"/>
      <c r="F4" s="6"/>
      <c r="G4" s="6"/>
      <c r="H4" s="6"/>
      <c r="I4" s="6"/>
      <c r="J4" s="6"/>
      <c r="K4" s="6"/>
      <c r="L4" s="6"/>
      <c r="M4" s="6"/>
      <c r="N4" s="6"/>
      <c r="O4" s="6"/>
    </row>
    <row r="5" spans="1:17" ht="24" customHeight="1" x14ac:dyDescent="0.25">
      <c r="A5" s="216" t="s">
        <v>18</v>
      </c>
      <c r="B5" s="5"/>
      <c r="C5" s="224" t="s">
        <v>2</v>
      </c>
      <c r="D5" s="220"/>
      <c r="E5" s="220"/>
      <c r="F5" s="220"/>
      <c r="G5" s="220"/>
      <c r="H5" s="220"/>
      <c r="I5" s="220"/>
      <c r="J5" s="220"/>
      <c r="K5" s="220"/>
      <c r="L5" s="220"/>
      <c r="M5" s="219" t="s">
        <v>11</v>
      </c>
      <c r="N5" s="220"/>
      <c r="O5" s="221"/>
    </row>
    <row r="6" spans="1:17" ht="24" customHeight="1" x14ac:dyDescent="0.25">
      <c r="A6" s="217"/>
      <c r="B6" s="5"/>
      <c r="C6" s="227" t="s">
        <v>5</v>
      </c>
      <c r="D6" s="222"/>
      <c r="E6" s="222"/>
      <c r="F6" s="222"/>
      <c r="G6" s="222" t="s">
        <v>16</v>
      </c>
      <c r="H6" s="222"/>
      <c r="I6" s="222"/>
      <c r="J6" s="222" t="s">
        <v>17</v>
      </c>
      <c r="K6" s="222"/>
      <c r="L6" s="222"/>
      <c r="M6" s="222" t="s">
        <v>5</v>
      </c>
      <c r="N6" s="222" t="s">
        <v>16</v>
      </c>
      <c r="O6" s="225" t="s">
        <v>17</v>
      </c>
    </row>
    <row r="7" spans="1:17" ht="24" customHeight="1" thickBot="1" x14ac:dyDescent="0.3">
      <c r="A7" s="218"/>
      <c r="B7" s="5"/>
      <c r="C7" s="61" t="s">
        <v>20</v>
      </c>
      <c r="D7" s="62" t="s">
        <v>19</v>
      </c>
      <c r="E7" s="63" t="s">
        <v>22</v>
      </c>
      <c r="F7" s="63" t="s">
        <v>173</v>
      </c>
      <c r="G7" s="62" t="s">
        <v>20</v>
      </c>
      <c r="H7" s="62" t="s">
        <v>19</v>
      </c>
      <c r="I7" s="63" t="s">
        <v>22</v>
      </c>
      <c r="J7" s="62" t="s">
        <v>20</v>
      </c>
      <c r="K7" s="62" t="s">
        <v>19</v>
      </c>
      <c r="L7" s="63" t="s">
        <v>22</v>
      </c>
      <c r="M7" s="223"/>
      <c r="N7" s="223"/>
      <c r="O7" s="226"/>
    </row>
    <row r="8" spans="1:17" ht="9.9499999999999993" customHeight="1" thickBot="1" x14ac:dyDescent="0.3">
      <c r="A8" s="3"/>
      <c r="C8" s="4"/>
      <c r="D8" s="4"/>
      <c r="E8" s="4"/>
      <c r="F8" s="4"/>
      <c r="G8" s="4"/>
      <c r="H8" s="4"/>
      <c r="I8" s="4"/>
      <c r="J8" s="4"/>
      <c r="K8" s="4"/>
      <c r="L8" s="4"/>
      <c r="M8" s="4"/>
      <c r="N8" s="4"/>
      <c r="O8" s="4"/>
    </row>
    <row r="9" spans="1:17" ht="21" customHeight="1" x14ac:dyDescent="0.25">
      <c r="A9" s="43" t="s">
        <v>158</v>
      </c>
      <c r="B9" s="10"/>
      <c r="C9" s="44">
        <f>[2]Sexo!J18</f>
        <v>306871</v>
      </c>
      <c r="D9" s="45"/>
      <c r="E9" s="45"/>
      <c r="F9" s="46">
        <f>[2]Sexo!J18/[2]Sexo!J6-1</f>
        <v>0.17050833622586947</v>
      </c>
      <c r="G9" s="47">
        <f>[2]Sexo!K18</f>
        <v>153431</v>
      </c>
      <c r="H9" s="45"/>
      <c r="I9" s="45"/>
      <c r="J9" s="47">
        <f>[2]Sexo!L18</f>
        <v>153440</v>
      </c>
      <c r="K9" s="45"/>
      <c r="L9" s="45"/>
      <c r="M9" s="48">
        <f>[2]Sexo!P18</f>
        <v>1794.7525082526536</v>
      </c>
      <c r="N9" s="48">
        <f>[2]Sexo!Q18</f>
        <v>1920.5608725746426</v>
      </c>
      <c r="O9" s="49">
        <f>[2]Sexo!R18</f>
        <v>1668.9515232012513</v>
      </c>
      <c r="Q9" s="2"/>
    </row>
    <row r="10" spans="1:17" ht="21" customHeight="1" x14ac:dyDescent="0.25">
      <c r="A10" s="25" t="s">
        <v>14</v>
      </c>
      <c r="B10" s="10"/>
      <c r="C10" s="26">
        <f>[2]Sexo!J19</f>
        <v>288419</v>
      </c>
      <c r="D10" s="50">
        <f>C10/$C$9</f>
        <v>0.93987049933033751</v>
      </c>
      <c r="E10" s="51"/>
      <c r="F10" s="52">
        <f>[2]Sexo!J19/[2]Sexo!J7-1</f>
        <v>0.17485630954854114</v>
      </c>
      <c r="G10" s="28">
        <f>[2]Sexo!K19</f>
        <v>140400</v>
      </c>
      <c r="H10" s="50">
        <f>G10/$G$9</f>
        <v>0.91506931454530049</v>
      </c>
      <c r="I10" s="51"/>
      <c r="J10" s="28">
        <f>[2]Sexo!L19</f>
        <v>148019</v>
      </c>
      <c r="K10" s="50">
        <f>J10/$J$9</f>
        <v>0.96467022940563085</v>
      </c>
      <c r="L10" s="51"/>
      <c r="M10" s="27">
        <f>[2]Sexo!P19</f>
        <v>1785.9661144376757</v>
      </c>
      <c r="N10" s="27">
        <f>[2]Sexo!Q19</f>
        <v>1916.9443051282051</v>
      </c>
      <c r="O10" s="53">
        <f>[2]Sexo!R19</f>
        <v>1661.7297800957986</v>
      </c>
      <c r="Q10" s="2"/>
    </row>
    <row r="11" spans="1:17" ht="21" customHeight="1" x14ac:dyDescent="0.25">
      <c r="A11" s="19" t="s">
        <v>121</v>
      </c>
      <c r="C11" s="20">
        <f>[2]Sexo!J20</f>
        <v>273112</v>
      </c>
      <c r="D11" s="11">
        <f t="shared" ref="D11:D19" si="0">C11/$C$9</f>
        <v>0.88998960475248556</v>
      </c>
      <c r="E11" s="11">
        <f>C11/$C$10</f>
        <v>0.94692790696868101</v>
      </c>
      <c r="F11" s="15">
        <f>[2]Sexo!J20/[2]Sexo!J8-1</f>
        <v>0.18978165786676415</v>
      </c>
      <c r="G11" s="12">
        <f>[2]Sexo!K20</f>
        <v>130937</v>
      </c>
      <c r="H11" s="11">
        <f>G11/$G$9</f>
        <v>0.85339338204143877</v>
      </c>
      <c r="I11" s="11">
        <f>G11/$G$10</f>
        <v>0.93259971509971507</v>
      </c>
      <c r="J11" s="12">
        <f>[2]Sexo!L20</f>
        <v>142175</v>
      </c>
      <c r="K11" s="11">
        <f t="shared" ref="K11:K19" si="1">J11/$J$9</f>
        <v>0.92658368091762255</v>
      </c>
      <c r="L11" s="11">
        <f>J11/$J$10</f>
        <v>0.96051858207392293</v>
      </c>
      <c r="M11" s="13">
        <f>[2]Sexo!P20</f>
        <v>1788.5857517794898</v>
      </c>
      <c r="N11" s="13">
        <f>[2]Sexo!Q20</f>
        <v>1917.8463749742243</v>
      </c>
      <c r="O11" s="21">
        <f>[2]Sexo!R20</f>
        <v>1669.5423319148936</v>
      </c>
      <c r="Q11" s="2"/>
    </row>
    <row r="12" spans="1:17" ht="21" customHeight="1" x14ac:dyDescent="0.25">
      <c r="A12" s="19" t="s">
        <v>7</v>
      </c>
      <c r="C12" s="20">
        <f>[2]Sexo!J21</f>
        <v>2227</v>
      </c>
      <c r="D12" s="11">
        <f t="shared" si="0"/>
        <v>7.2571210704172112E-3</v>
      </c>
      <c r="E12" s="11">
        <f t="shared" ref="E12:E14" si="2">C12/$C$10</f>
        <v>7.7214053165706835E-3</v>
      </c>
      <c r="F12" s="15">
        <f>[2]Sexo!J21/[2]Sexo!J9-1</f>
        <v>7.2736030828516318E-2</v>
      </c>
      <c r="G12" s="12">
        <f>[2]Sexo!K21</f>
        <v>1752</v>
      </c>
      <c r="H12" s="11">
        <f t="shared" ref="H12:H19" si="3">G12/$G$9</f>
        <v>1.1418813668684946E-2</v>
      </c>
      <c r="I12" s="11">
        <f t="shared" ref="I12:I14" si="4">G12/$G$10</f>
        <v>1.2478632478632479E-2</v>
      </c>
      <c r="J12" s="12">
        <f>[2]Sexo!L21</f>
        <v>475</v>
      </c>
      <c r="K12" s="11">
        <f t="shared" si="1"/>
        <v>3.095672575599583E-3</v>
      </c>
      <c r="L12" s="11">
        <f t="shared" ref="L12:L14" si="5">J12/$J$10</f>
        <v>3.2090474871469205E-3</v>
      </c>
      <c r="M12" s="13">
        <f>[2]Sexo!P21</f>
        <v>1024.4047597665019</v>
      </c>
      <c r="N12" s="13">
        <f>[2]Sexo!Q21</f>
        <v>1059.0144520547944</v>
      </c>
      <c r="O12" s="21">
        <f>[2]Sexo!R21</f>
        <v>896.74964210526321</v>
      </c>
      <c r="Q12" s="2"/>
    </row>
    <row r="13" spans="1:17" ht="21" customHeight="1" x14ac:dyDescent="0.25">
      <c r="A13" s="19" t="s">
        <v>122</v>
      </c>
      <c r="C13" s="20">
        <f>[2]Sexo!J22</f>
        <v>11889</v>
      </c>
      <c r="D13" s="11">
        <f t="shared" si="0"/>
        <v>3.8742663855496282E-2</v>
      </c>
      <c r="E13" s="11">
        <f t="shared" si="2"/>
        <v>4.1221278764575146E-2</v>
      </c>
      <c r="F13" s="15">
        <f>[2]Sexo!J22/[2]Sexo!J10-1</f>
        <v>-6.3563327032136074E-2</v>
      </c>
      <c r="G13" s="12">
        <f>[2]Sexo!K22</f>
        <v>6678</v>
      </c>
      <c r="H13" s="11">
        <f t="shared" si="3"/>
        <v>4.3524450730295705E-2</v>
      </c>
      <c r="I13" s="11">
        <f t="shared" si="4"/>
        <v>4.7564102564102567E-2</v>
      </c>
      <c r="J13" s="12">
        <f>[2]Sexo!L22</f>
        <v>5211</v>
      </c>
      <c r="K13" s="11">
        <f t="shared" si="1"/>
        <v>3.3961157455683004E-2</v>
      </c>
      <c r="L13" s="11">
        <f t="shared" si="5"/>
        <v>3.5204939906363371E-2</v>
      </c>
      <c r="M13" s="13">
        <f>[2]Sexo!P22</f>
        <v>1590.7996265455465</v>
      </c>
      <c r="N13" s="13">
        <f>[2]Sexo!Q22</f>
        <v>1704.3577897574125</v>
      </c>
      <c r="O13" s="21">
        <f>[2]Sexo!R22</f>
        <v>1445.2725849165229</v>
      </c>
      <c r="Q13" s="2"/>
    </row>
    <row r="14" spans="1:17" ht="21" customHeight="1" x14ac:dyDescent="0.25">
      <c r="A14" s="19" t="s">
        <v>4</v>
      </c>
      <c r="C14" s="20">
        <f>[2]Sexo!J23</f>
        <v>1191</v>
      </c>
      <c r="D14" s="11">
        <f t="shared" si="0"/>
        <v>3.8811096519384366E-3</v>
      </c>
      <c r="E14" s="11">
        <f t="shared" si="2"/>
        <v>4.1294089501731851E-3</v>
      </c>
      <c r="F14" s="15">
        <f>[2]Sexo!J23/[2]Sexo!J11-1</f>
        <v>1.5345268542199531E-2</v>
      </c>
      <c r="G14" s="12">
        <f>[2]Sexo!K23</f>
        <v>1033</v>
      </c>
      <c r="H14" s="11">
        <f t="shared" si="3"/>
        <v>6.7326681048810212E-3</v>
      </c>
      <c r="I14" s="11">
        <f t="shared" si="4"/>
        <v>7.3575498575498572E-3</v>
      </c>
      <c r="J14" s="12">
        <f>[2]Sexo!L23</f>
        <v>158</v>
      </c>
      <c r="K14" s="11">
        <f t="shared" si="1"/>
        <v>1.029718456725756E-3</v>
      </c>
      <c r="L14" s="11">
        <f t="shared" si="5"/>
        <v>1.0674305325667651E-3</v>
      </c>
      <c r="M14" s="13">
        <f>[2]Sexo!P23</f>
        <v>4557.4834256926952</v>
      </c>
      <c r="N14" s="13">
        <f>[2]Sexo!Q23</f>
        <v>4631.9796708615686</v>
      </c>
      <c r="O14" s="21">
        <f>[2]Sexo!R23</f>
        <v>4070.4288607594935</v>
      </c>
      <c r="Q14" s="2"/>
    </row>
    <row r="15" spans="1:17" ht="21" customHeight="1" x14ac:dyDescent="0.25">
      <c r="A15" s="30" t="s">
        <v>15</v>
      </c>
      <c r="B15" s="10"/>
      <c r="C15" s="26">
        <f>[2]Sexo!J24</f>
        <v>18452</v>
      </c>
      <c r="D15" s="50">
        <f t="shared" si="0"/>
        <v>6.0129500669662495E-2</v>
      </c>
      <c r="E15" s="51"/>
      <c r="F15" s="52">
        <f>[2]Sexo!J24/[2]Sexo!J12-1</f>
        <v>0.1065003597985128</v>
      </c>
      <c r="G15" s="28">
        <f>[2]Sexo!K24</f>
        <v>13031</v>
      </c>
      <c r="H15" s="50">
        <f t="shared" si="3"/>
        <v>8.4930685454699506E-2</v>
      </c>
      <c r="I15" s="51"/>
      <c r="J15" s="28">
        <f>[2]Sexo!L24</f>
        <v>5421</v>
      </c>
      <c r="K15" s="50">
        <f t="shared" si="1"/>
        <v>3.5329770594369134E-2</v>
      </c>
      <c r="L15" s="51"/>
      <c r="M15" s="27">
        <f>[2]Sexo!P24</f>
        <v>1932.0906243225668</v>
      </c>
      <c r="N15" s="27">
        <f>[2]Sexo!Q24</f>
        <v>1959.526882050495</v>
      </c>
      <c r="O15" s="53">
        <f>[2]Sexo!R24</f>
        <v>1866.1393469839513</v>
      </c>
      <c r="Q15" s="2"/>
    </row>
    <row r="16" spans="1:17" ht="21" customHeight="1" x14ac:dyDescent="0.25">
      <c r="A16" s="19" t="s">
        <v>121</v>
      </c>
      <c r="C16" s="20">
        <f>[2]Sexo!J25</f>
        <v>15364</v>
      </c>
      <c r="D16" s="11">
        <f t="shared" si="0"/>
        <v>5.0066640379833868E-2</v>
      </c>
      <c r="E16" s="11">
        <f>C16/$C$15</f>
        <v>0.83264686754823325</v>
      </c>
      <c r="F16" s="14">
        <f>[2]Sexo!J25/[2]Sexo!J13-1</f>
        <v>0.17130441411908204</v>
      </c>
      <c r="G16" s="12">
        <f>[2]Sexo!K25</f>
        <v>10539</v>
      </c>
      <c r="H16" s="11">
        <f t="shared" si="3"/>
        <v>6.8688856880291471E-2</v>
      </c>
      <c r="I16" s="11">
        <f>G16/$G$15</f>
        <v>0.80876371728954033</v>
      </c>
      <c r="J16" s="12">
        <f>[2]Sexo!L25</f>
        <v>4825</v>
      </c>
      <c r="K16" s="11">
        <f t="shared" si="1"/>
        <v>3.1445516162669447E-2</v>
      </c>
      <c r="L16" s="11">
        <f>J16/$J$15</f>
        <v>0.89005718502121378</v>
      </c>
      <c r="M16" s="13">
        <f>[2]Sexo!P25</f>
        <v>2028.4526946107787</v>
      </c>
      <c r="N16" s="13">
        <f>[2]Sexo!Q25</f>
        <v>2070.0623512667239</v>
      </c>
      <c r="O16" s="21">
        <f>[2]Sexo!R25</f>
        <v>1937.5668559585492</v>
      </c>
      <c r="Q16" s="2"/>
    </row>
    <row r="17" spans="1:17" ht="21" customHeight="1" x14ac:dyDescent="0.25">
      <c r="A17" s="19" t="s">
        <v>7</v>
      </c>
      <c r="C17" s="20">
        <f>[2]Sexo!J26</f>
        <v>2650</v>
      </c>
      <c r="D17" s="11">
        <f t="shared" si="0"/>
        <v>8.6355504430200309E-3</v>
      </c>
      <c r="E17" s="11">
        <f t="shared" ref="E17:E19" si="6">C17/$C$15</f>
        <v>0.14361586819856925</v>
      </c>
      <c r="F17" s="15">
        <f>[2]Sexo!J26/[2]Sexo!J14-1</f>
        <v>-0.14211719002913559</v>
      </c>
      <c r="G17" s="12">
        <f>[2]Sexo!K26</f>
        <v>2156</v>
      </c>
      <c r="H17" s="11">
        <f t="shared" si="3"/>
        <v>1.4051919103701339E-2</v>
      </c>
      <c r="I17" s="11">
        <f t="shared" ref="I17:I19" si="7">G17/$G$15</f>
        <v>0.16545161537871231</v>
      </c>
      <c r="J17" s="12">
        <f>[2]Sexo!L26</f>
        <v>494</v>
      </c>
      <c r="K17" s="11">
        <f t="shared" si="1"/>
        <v>3.2194994786235664E-3</v>
      </c>
      <c r="L17" s="11">
        <f t="shared" ref="L17:L19" si="8">J17/$J$15</f>
        <v>9.1127098321342928E-2</v>
      </c>
      <c r="M17" s="13">
        <f>[2]Sexo!P26</f>
        <v>1319.8256603773584</v>
      </c>
      <c r="N17" s="13">
        <f>[2]Sexo!Q26</f>
        <v>1360.2722448979591</v>
      </c>
      <c r="O17" s="21">
        <f>[2]Sexo!R26</f>
        <v>1143.3017004048584</v>
      </c>
      <c r="Q17" s="2"/>
    </row>
    <row r="18" spans="1:17" ht="21" customHeight="1" x14ac:dyDescent="0.25">
      <c r="A18" s="19" t="s">
        <v>8</v>
      </c>
      <c r="C18" s="20">
        <f>[2]Sexo!J27</f>
        <v>3</v>
      </c>
      <c r="D18" s="11">
        <f t="shared" si="0"/>
        <v>9.7760948411547518E-6</v>
      </c>
      <c r="E18" s="11">
        <f t="shared" si="6"/>
        <v>1.6258400173422936E-4</v>
      </c>
      <c r="F18" s="15">
        <f>[2]Sexo!J27/[2]Sexo!J15-1</f>
        <v>-0.72727272727272729</v>
      </c>
      <c r="G18" s="12">
        <f>[2]Sexo!K27</f>
        <v>3</v>
      </c>
      <c r="H18" s="11">
        <f t="shared" si="3"/>
        <v>1.9552763131309838E-5</v>
      </c>
      <c r="I18" s="11">
        <f t="shared" si="7"/>
        <v>2.3022024403345867E-4</v>
      </c>
      <c r="J18" s="12">
        <f>[2]Sexo!L27</f>
        <v>0</v>
      </c>
      <c r="K18" s="11">
        <f>J18/$J$9</f>
        <v>0</v>
      </c>
      <c r="L18" s="11">
        <f t="shared" si="8"/>
        <v>0</v>
      </c>
      <c r="M18" s="13">
        <f>[2]Sexo!P27</f>
        <v>622.16</v>
      </c>
      <c r="N18" s="13">
        <f>[2]Sexo!Q27</f>
        <v>622.16</v>
      </c>
      <c r="O18" s="21">
        <f>[2]Sexo!R27</f>
        <v>0</v>
      </c>
      <c r="Q18" s="2"/>
    </row>
    <row r="19" spans="1:17" ht="21" customHeight="1" thickBot="1" x14ac:dyDescent="0.3">
      <c r="A19" s="134" t="s">
        <v>122</v>
      </c>
      <c r="C19" s="135">
        <f>[2]Sexo!J28</f>
        <v>435</v>
      </c>
      <c r="D19" s="136">
        <f t="shared" si="0"/>
        <v>1.4175337519674392E-3</v>
      </c>
      <c r="E19" s="136">
        <f t="shared" si="6"/>
        <v>2.3574680251463257E-2</v>
      </c>
      <c r="F19" s="137">
        <f>[2]Sexo!J28/[2]Sexo!J16-1</f>
        <v>-5.2287581699346442E-2</v>
      </c>
      <c r="G19" s="138">
        <f>[2]Sexo!K28</f>
        <v>333</v>
      </c>
      <c r="H19" s="136">
        <f t="shared" si="3"/>
        <v>2.1703567075753924E-3</v>
      </c>
      <c r="I19" s="136">
        <f t="shared" si="7"/>
        <v>2.5554447087713913E-2</v>
      </c>
      <c r="J19" s="138">
        <f>[2]Sexo!L28</f>
        <v>102</v>
      </c>
      <c r="K19" s="136">
        <f t="shared" si="1"/>
        <v>6.6475495307612099E-4</v>
      </c>
      <c r="L19" s="136">
        <f t="shared" si="8"/>
        <v>1.8815716657443277E-2</v>
      </c>
      <c r="M19" s="139">
        <f>[2]Sexo!P28</f>
        <v>2267.5506206896553</v>
      </c>
      <c r="N19" s="139">
        <f>[2]Sexo!Q28</f>
        <v>2353.1358558558559</v>
      </c>
      <c r="O19" s="140">
        <f>[2]Sexo!R28</f>
        <v>1988.14</v>
      </c>
      <c r="Q19" s="2"/>
    </row>
    <row r="20" spans="1:17" ht="15" customHeight="1" x14ac:dyDescent="0.25">
      <c r="A20" s="178" t="s">
        <v>159</v>
      </c>
    </row>
    <row r="21" spans="1:17" ht="15" customHeight="1" x14ac:dyDescent="0.25"/>
  </sheetData>
  <mergeCells count="10">
    <mergeCell ref="C3:L3"/>
    <mergeCell ref="A5:A7"/>
    <mergeCell ref="M5:O5"/>
    <mergeCell ref="M6:M7"/>
    <mergeCell ref="G6:I6"/>
    <mergeCell ref="J6:L6"/>
    <mergeCell ref="C5:L5"/>
    <mergeCell ref="N6:N7"/>
    <mergeCell ref="O6:O7"/>
    <mergeCell ref="C6:F6"/>
  </mergeCells>
  <pageMargins left="0.511811024" right="0.511811024" top="0.78740157499999996" bottom="0.78740157499999996" header="0.31496062000000002" footer="0.31496062000000002"/>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0BF84-14F9-477E-9D8D-334065C964DA}">
  <dimension ref="A1:Q21"/>
  <sheetViews>
    <sheetView showGridLines="0" zoomScaleNormal="100" workbookViewId="0">
      <selection activeCell="A3" sqref="A3"/>
    </sheetView>
  </sheetViews>
  <sheetFormatPr defaultRowHeight="24" customHeight="1" x14ac:dyDescent="0.25"/>
  <cols>
    <col min="1" max="1" width="46.7109375" style="1" customWidth="1"/>
    <col min="2" max="2" width="1.7109375" style="1" customWidth="1"/>
    <col min="3" max="3" width="11.7109375" style="1" customWidth="1"/>
    <col min="4" max="5" width="7.7109375" style="1" customWidth="1"/>
    <col min="6" max="6" width="8.42578125" style="1" bestFit="1" customWidth="1"/>
    <col min="7" max="7" width="11.7109375" style="1" customWidth="1"/>
    <col min="8" max="9" width="7.7109375" style="1" customWidth="1"/>
    <col min="10" max="10" width="11.7109375" style="1" customWidth="1"/>
    <col min="11" max="12" width="7.7109375" style="1" customWidth="1"/>
    <col min="13" max="15" width="12.7109375" style="1" customWidth="1"/>
    <col min="16" max="16384" width="9.140625" style="1"/>
  </cols>
  <sheetData>
    <row r="1" spans="1:17" ht="24" customHeight="1" x14ac:dyDescent="0.25">
      <c r="A1" s="18" t="str">
        <f>'01'!$A$1</f>
        <v>Boletim Estatístico de Benefícios por Incapacidade - vol. 01, nº 11</v>
      </c>
      <c r="O1" s="9" t="str">
        <f>'01'!$M$1</f>
        <v>novembro de 2023</v>
      </c>
    </row>
    <row r="2" spans="1:17" ht="9.9499999999999993" customHeight="1" thickBot="1" x14ac:dyDescent="0.3"/>
    <row r="3" spans="1:17" ht="24" customHeight="1" thickBot="1" x14ac:dyDescent="0.3">
      <c r="A3" s="59" t="s">
        <v>23</v>
      </c>
      <c r="B3" s="5"/>
      <c r="C3" s="213" t="s">
        <v>125</v>
      </c>
      <c r="D3" s="214"/>
      <c r="E3" s="214"/>
      <c r="F3" s="214"/>
      <c r="G3" s="214"/>
      <c r="H3" s="214"/>
      <c r="I3" s="214"/>
      <c r="J3" s="214"/>
      <c r="K3" s="214"/>
      <c r="L3" s="214"/>
      <c r="M3" s="215"/>
      <c r="N3" s="6"/>
      <c r="O3" s="6"/>
    </row>
    <row r="4" spans="1:17" ht="9.9499999999999993" customHeight="1" thickBot="1" x14ac:dyDescent="0.3">
      <c r="A4" s="6"/>
      <c r="B4" s="6"/>
      <c r="C4" s="6"/>
      <c r="D4" s="6"/>
      <c r="E4" s="6"/>
      <c r="F4" s="6"/>
      <c r="G4" s="6"/>
      <c r="H4" s="6"/>
      <c r="I4" s="6"/>
      <c r="J4" s="6"/>
      <c r="K4" s="6"/>
      <c r="L4" s="6"/>
      <c r="M4" s="6"/>
      <c r="N4" s="6"/>
      <c r="O4" s="6"/>
    </row>
    <row r="5" spans="1:17" ht="24" customHeight="1" x14ac:dyDescent="0.25">
      <c r="A5" s="216" t="s">
        <v>18</v>
      </c>
      <c r="B5" s="5"/>
      <c r="C5" s="224" t="s">
        <v>2</v>
      </c>
      <c r="D5" s="220"/>
      <c r="E5" s="220"/>
      <c r="F5" s="220"/>
      <c r="G5" s="220"/>
      <c r="H5" s="220"/>
      <c r="I5" s="220"/>
      <c r="J5" s="220"/>
      <c r="K5" s="220"/>
      <c r="L5" s="220"/>
      <c r="M5" s="219" t="s">
        <v>11</v>
      </c>
      <c r="N5" s="220"/>
      <c r="O5" s="221"/>
    </row>
    <row r="6" spans="1:17" ht="24" customHeight="1" x14ac:dyDescent="0.25">
      <c r="A6" s="217"/>
      <c r="B6" s="5"/>
      <c r="C6" s="227" t="s">
        <v>5</v>
      </c>
      <c r="D6" s="222"/>
      <c r="E6" s="222"/>
      <c r="F6" s="222"/>
      <c r="G6" s="222" t="s">
        <v>24</v>
      </c>
      <c r="H6" s="222"/>
      <c r="I6" s="222"/>
      <c r="J6" s="222" t="s">
        <v>25</v>
      </c>
      <c r="K6" s="222"/>
      <c r="L6" s="222"/>
      <c r="M6" s="222" t="s">
        <v>5</v>
      </c>
      <c r="N6" s="222" t="s">
        <v>24</v>
      </c>
      <c r="O6" s="225" t="s">
        <v>25</v>
      </c>
    </row>
    <row r="7" spans="1:17" ht="24" customHeight="1" thickBot="1" x14ac:dyDescent="0.3">
      <c r="A7" s="218"/>
      <c r="B7" s="5"/>
      <c r="C7" s="61" t="s">
        <v>20</v>
      </c>
      <c r="D7" s="62" t="s">
        <v>19</v>
      </c>
      <c r="E7" s="63" t="s">
        <v>22</v>
      </c>
      <c r="F7" s="63" t="s">
        <v>173</v>
      </c>
      <c r="G7" s="62" t="s">
        <v>20</v>
      </c>
      <c r="H7" s="62" t="s">
        <v>19</v>
      </c>
      <c r="I7" s="63" t="s">
        <v>22</v>
      </c>
      <c r="J7" s="62" t="s">
        <v>20</v>
      </c>
      <c r="K7" s="62" t="s">
        <v>19</v>
      </c>
      <c r="L7" s="63" t="s">
        <v>22</v>
      </c>
      <c r="M7" s="223"/>
      <c r="N7" s="223"/>
      <c r="O7" s="226"/>
    </row>
    <row r="8" spans="1:17" ht="9.9499999999999993" customHeight="1" thickBot="1" x14ac:dyDescent="0.3">
      <c r="A8" s="3"/>
      <c r="C8" s="4"/>
      <c r="D8" s="4"/>
      <c r="E8" s="4"/>
      <c r="F8" s="4"/>
      <c r="G8" s="4"/>
      <c r="H8" s="4"/>
      <c r="I8" s="4"/>
      <c r="J8" s="4"/>
      <c r="K8" s="4"/>
      <c r="L8" s="4"/>
      <c r="M8" s="4"/>
      <c r="N8" s="4"/>
      <c r="O8" s="4"/>
    </row>
    <row r="9" spans="1:17" ht="21" customHeight="1" x14ac:dyDescent="0.25">
      <c r="A9" s="43" t="s">
        <v>158</v>
      </c>
      <c r="B9" s="10"/>
      <c r="C9" s="44">
        <f>[3]Clientela!J17</f>
        <v>306871</v>
      </c>
      <c r="D9" s="45"/>
      <c r="E9" s="45"/>
      <c r="F9" s="46">
        <f>[3]Clientela!J17/[3]Clientela!J5-1</f>
        <v>0.17050833622586947</v>
      </c>
      <c r="G9" s="47">
        <f>[3]Clientela!K17</f>
        <v>280696</v>
      </c>
      <c r="H9" s="45"/>
      <c r="I9" s="45"/>
      <c r="J9" s="47">
        <f>[3]Clientela!L17</f>
        <v>26175</v>
      </c>
      <c r="K9" s="45"/>
      <c r="L9" s="45"/>
      <c r="M9" s="48">
        <f>[3]Clientela!P17</f>
        <v>1794.7525082526536</v>
      </c>
      <c r="N9" s="48">
        <f>[3]Clientela!Q17</f>
        <v>1839.6334085273747</v>
      </c>
      <c r="O9" s="49">
        <f>[3]Clientela!R17</f>
        <v>1313.4577925501433</v>
      </c>
      <c r="Q9" s="2"/>
    </row>
    <row r="10" spans="1:17" ht="21" customHeight="1" x14ac:dyDescent="0.25">
      <c r="A10" s="25" t="s">
        <v>14</v>
      </c>
      <c r="B10" s="10"/>
      <c r="C10" s="26">
        <f>[3]Clientela!J18</f>
        <v>288419</v>
      </c>
      <c r="D10" s="50">
        <f>C10/$C$9</f>
        <v>0.93987049933033751</v>
      </c>
      <c r="E10" s="51"/>
      <c r="F10" s="52">
        <f>[3]Clientela!J18/[3]Clientela!J6-1</f>
        <v>0.17485630954854114</v>
      </c>
      <c r="G10" s="28">
        <f>[3]Clientela!K18</f>
        <v>262634</v>
      </c>
      <c r="H10" s="50">
        <f>G10/$G$9</f>
        <v>0.93565280588252064</v>
      </c>
      <c r="I10" s="51"/>
      <c r="J10" s="28">
        <f>[3]Clientela!L18</f>
        <v>25785</v>
      </c>
      <c r="K10" s="50">
        <f>J10/$J$9</f>
        <v>0.98510028653295134</v>
      </c>
      <c r="L10" s="51"/>
      <c r="M10" s="27">
        <f>[3]Clientela!P18</f>
        <v>1785.9661144376757</v>
      </c>
      <c r="N10" s="27">
        <f>[3]Clientela!Q18</f>
        <v>1832.2244685760411</v>
      </c>
      <c r="O10" s="53">
        <f>[3]Clientela!R18</f>
        <v>1314.8000651541595</v>
      </c>
      <c r="Q10" s="2"/>
    </row>
    <row r="11" spans="1:17" ht="21" customHeight="1" x14ac:dyDescent="0.25">
      <c r="A11" s="19" t="s">
        <v>121</v>
      </c>
      <c r="C11" s="20">
        <f>[3]Clientela!J19</f>
        <v>273112</v>
      </c>
      <c r="D11" s="11">
        <f t="shared" ref="D11:D19" si="0">C11/$C$9</f>
        <v>0.88998960475248556</v>
      </c>
      <c r="E11" s="11">
        <f>C11/$C$10</f>
        <v>0.94692790696868101</v>
      </c>
      <c r="F11" s="15">
        <f>[3]Clientela!J19/[3]Clientela!J7-1</f>
        <v>0.18978165786676415</v>
      </c>
      <c r="G11" s="12">
        <f>[3]Clientela!K19</f>
        <v>249262</v>
      </c>
      <c r="H11" s="11">
        <f>G11/$G$9</f>
        <v>0.88801407928862541</v>
      </c>
      <c r="I11" s="11">
        <f>G11/$G$10</f>
        <v>0.9490850384946351</v>
      </c>
      <c r="J11" s="12">
        <f>[3]Clientela!L19</f>
        <v>23850</v>
      </c>
      <c r="K11" s="11">
        <f t="shared" ref="K11:K19" si="1">J11/$J$9</f>
        <v>0.91117478510028649</v>
      </c>
      <c r="L11" s="11">
        <f>J11/$J$10</f>
        <v>0.92495636998254804</v>
      </c>
      <c r="M11" s="13">
        <f>[3]Clientela!P19</f>
        <v>1788.5857517794896</v>
      </c>
      <c r="N11" s="13">
        <f>[3]Clientela!Q19</f>
        <v>1833.4141276247481</v>
      </c>
      <c r="O11" s="21">
        <f>[3]Clientela!R19</f>
        <v>1320.0737761006289</v>
      </c>
      <c r="Q11" s="2"/>
    </row>
    <row r="12" spans="1:17" ht="21" customHeight="1" x14ac:dyDescent="0.25">
      <c r="A12" s="19" t="s">
        <v>7</v>
      </c>
      <c r="C12" s="20">
        <f>[3]Clientela!J20</f>
        <v>2227</v>
      </c>
      <c r="D12" s="11">
        <f t="shared" si="0"/>
        <v>7.2571210704172112E-3</v>
      </c>
      <c r="E12" s="11">
        <f t="shared" ref="E12:E14" si="2">C12/$C$10</f>
        <v>7.7214053165706835E-3</v>
      </c>
      <c r="F12" s="15">
        <f>[3]Clientela!J20/[3]Clientela!J8-1</f>
        <v>7.2736030828516318E-2</v>
      </c>
      <c r="G12" s="12">
        <f>[3]Clientela!K20</f>
        <v>2000</v>
      </c>
      <c r="H12" s="11">
        <f t="shared" ref="H12:H19" si="3">G12/$G$9</f>
        <v>7.1251460654943423E-3</v>
      </c>
      <c r="I12" s="11">
        <f t="shared" ref="I12:I14" si="4">G12/$G$10</f>
        <v>7.615160261047694E-3</v>
      </c>
      <c r="J12" s="12">
        <f>[3]Clientela!L20</f>
        <v>227</v>
      </c>
      <c r="K12" s="11">
        <f t="shared" si="1"/>
        <v>8.672397325692454E-3</v>
      </c>
      <c r="L12" s="11">
        <f t="shared" ref="L12:L14" si="5">J12/$J$10</f>
        <v>8.8035679658716309E-3</v>
      </c>
      <c r="M12" s="13">
        <f>[3]Clientela!P20</f>
        <v>1024.4047597665019</v>
      </c>
      <c r="N12" s="13">
        <f>[3]Clientela!Q20</f>
        <v>1063.24416</v>
      </c>
      <c r="O12" s="21">
        <f>[3]Clientela!R20</f>
        <v>682.2074008810572</v>
      </c>
      <c r="Q12" s="2"/>
    </row>
    <row r="13" spans="1:17" ht="21" customHeight="1" x14ac:dyDescent="0.25">
      <c r="A13" s="19" t="s">
        <v>122</v>
      </c>
      <c r="C13" s="20">
        <f>[3]Clientela!J21</f>
        <v>11889</v>
      </c>
      <c r="D13" s="11">
        <f t="shared" si="0"/>
        <v>3.8742663855496282E-2</v>
      </c>
      <c r="E13" s="11">
        <f t="shared" si="2"/>
        <v>4.1221278764575146E-2</v>
      </c>
      <c r="F13" s="15">
        <f>[3]Clientela!J21/[3]Clientela!J9-1</f>
        <v>-6.3563327032136074E-2</v>
      </c>
      <c r="G13" s="12">
        <f>[3]Clientela!K21</f>
        <v>10181</v>
      </c>
      <c r="H13" s="11">
        <f t="shared" si="3"/>
        <v>3.627055604639895E-2</v>
      </c>
      <c r="I13" s="11">
        <f t="shared" si="4"/>
        <v>3.8764973308863283E-2</v>
      </c>
      <c r="J13" s="12">
        <f>[3]Clientela!L21</f>
        <v>1708</v>
      </c>
      <c r="K13" s="11">
        <f t="shared" si="1"/>
        <v>6.5253104106972298E-2</v>
      </c>
      <c r="L13" s="11">
        <f t="shared" si="5"/>
        <v>6.6240062051580381E-2</v>
      </c>
      <c r="M13" s="13">
        <f>[3]Clientela!P21</f>
        <v>1590.7996265455465</v>
      </c>
      <c r="N13" s="13">
        <f>[3]Clientela!Q21</f>
        <v>1635.351902563599</v>
      </c>
      <c r="O13" s="21">
        <f>[3]Clientela!R21</f>
        <v>1325.2336299765809</v>
      </c>
      <c r="Q13" s="2"/>
    </row>
    <row r="14" spans="1:17" ht="21" customHeight="1" x14ac:dyDescent="0.25">
      <c r="A14" s="19" t="s">
        <v>4</v>
      </c>
      <c r="C14" s="20">
        <f>[3]Clientela!J22</f>
        <v>1191</v>
      </c>
      <c r="D14" s="11">
        <f t="shared" si="0"/>
        <v>3.8811096519384366E-3</v>
      </c>
      <c r="E14" s="11">
        <f t="shared" si="2"/>
        <v>4.1294089501731851E-3</v>
      </c>
      <c r="F14" s="15">
        <f>[3]Clientela!J22/[3]Clientela!J10-1</f>
        <v>1.5345268542199531E-2</v>
      </c>
      <c r="G14" s="12">
        <f>[3]Clientela!K22</f>
        <v>1191</v>
      </c>
      <c r="H14" s="11">
        <f t="shared" si="3"/>
        <v>4.2430244820018809E-3</v>
      </c>
      <c r="I14" s="11">
        <f t="shared" si="4"/>
        <v>4.5348279354539018E-3</v>
      </c>
      <c r="J14" s="12">
        <f>[3]Clientela!L22</f>
        <v>0</v>
      </c>
      <c r="K14" s="11">
        <f t="shared" si="1"/>
        <v>0</v>
      </c>
      <c r="L14" s="11">
        <f t="shared" si="5"/>
        <v>0</v>
      </c>
      <c r="M14" s="13">
        <f>[3]Clientela!P22</f>
        <v>4557.4834256926952</v>
      </c>
      <c r="N14" s="13">
        <f>[3]Clientela!Q22</f>
        <v>4557.4834256926952</v>
      </c>
      <c r="O14" s="21">
        <f>[3]Clientela!R22</f>
        <v>0</v>
      </c>
      <c r="Q14" s="2"/>
    </row>
    <row r="15" spans="1:17" ht="21" customHeight="1" x14ac:dyDescent="0.25">
      <c r="A15" s="30" t="s">
        <v>15</v>
      </c>
      <c r="B15" s="10"/>
      <c r="C15" s="26">
        <f>[3]Clientela!J23</f>
        <v>18452</v>
      </c>
      <c r="D15" s="50">
        <f t="shared" si="0"/>
        <v>6.0129500669662495E-2</v>
      </c>
      <c r="E15" s="51"/>
      <c r="F15" s="52">
        <f>[3]Clientela!J23/[3]Clientela!J11-1</f>
        <v>0.1065003597985128</v>
      </c>
      <c r="G15" s="28">
        <f>[3]Clientela!K23</f>
        <v>18062</v>
      </c>
      <c r="H15" s="50">
        <f t="shared" si="3"/>
        <v>6.4347194117479412E-2</v>
      </c>
      <c r="I15" s="51"/>
      <c r="J15" s="28">
        <f>[3]Clientela!L23</f>
        <v>390</v>
      </c>
      <c r="K15" s="50">
        <f t="shared" si="1"/>
        <v>1.4899713467048711E-2</v>
      </c>
      <c r="L15" s="51"/>
      <c r="M15" s="27">
        <f>[3]Clientela!P23</f>
        <v>1932.0906243225663</v>
      </c>
      <c r="N15" s="27">
        <f>[3]Clientela!Q23</f>
        <v>1947.364531059683</v>
      </c>
      <c r="O15" s="53">
        <f>[3]Clientela!R23</f>
        <v>1224.7129230769231</v>
      </c>
      <c r="Q15" s="2"/>
    </row>
    <row r="16" spans="1:17" ht="21" customHeight="1" x14ac:dyDescent="0.25">
      <c r="A16" s="19" t="s">
        <v>121</v>
      </c>
      <c r="C16" s="20">
        <f>[3]Clientela!J24</f>
        <v>15364</v>
      </c>
      <c r="D16" s="11">
        <f t="shared" si="0"/>
        <v>5.0066640379833868E-2</v>
      </c>
      <c r="E16" s="11">
        <f>C16/$C$15</f>
        <v>0.83264686754823325</v>
      </c>
      <c r="F16" s="14">
        <f>[3]Clientela!J24/[3]Clientela!J12-1</f>
        <v>0.17130441411908204</v>
      </c>
      <c r="G16" s="12">
        <f>[3]Clientela!K24</f>
        <v>15058</v>
      </c>
      <c r="H16" s="11">
        <f t="shared" si="3"/>
        <v>5.3645224727106908E-2</v>
      </c>
      <c r="I16" s="11">
        <f>G16/$G$15</f>
        <v>0.83368397741113942</v>
      </c>
      <c r="J16" s="12">
        <f>[3]Clientela!L24</f>
        <v>306</v>
      </c>
      <c r="K16" s="11">
        <f t="shared" si="1"/>
        <v>1.1690544412607451E-2</v>
      </c>
      <c r="L16" s="11">
        <f>J16/$J$15</f>
        <v>0.7846153846153846</v>
      </c>
      <c r="M16" s="13">
        <f>[3]Clientela!P24</f>
        <v>2028.4526946107785</v>
      </c>
      <c r="N16" s="13">
        <f>[3]Clientela!Q24</f>
        <v>2042.8494620799574</v>
      </c>
      <c r="O16" s="21">
        <f>[3]Clientela!R24</f>
        <v>1320</v>
      </c>
      <c r="Q16" s="2"/>
    </row>
    <row r="17" spans="1:17" ht="21" customHeight="1" x14ac:dyDescent="0.25">
      <c r="A17" s="19" t="s">
        <v>7</v>
      </c>
      <c r="C17" s="20">
        <f>[3]Clientela!J25</f>
        <v>2650</v>
      </c>
      <c r="D17" s="11">
        <f t="shared" si="0"/>
        <v>8.6355504430200309E-3</v>
      </c>
      <c r="E17" s="11">
        <f t="shared" ref="E17:E19" si="6">C17/$C$15</f>
        <v>0.14361586819856925</v>
      </c>
      <c r="F17" s="15">
        <f>[3]Clientela!J25/[3]Clientela!J13-1</f>
        <v>-0.14211719002913559</v>
      </c>
      <c r="G17" s="12">
        <f>[3]Clientela!K25</f>
        <v>2586</v>
      </c>
      <c r="H17" s="11">
        <f t="shared" si="3"/>
        <v>9.2128138626841848E-3</v>
      </c>
      <c r="I17" s="11">
        <f t="shared" ref="I17:I19" si="7">G17/$G$15</f>
        <v>0.14317351345365961</v>
      </c>
      <c r="J17" s="12">
        <f>[3]Clientela!L25</f>
        <v>64</v>
      </c>
      <c r="K17" s="11">
        <f t="shared" si="1"/>
        <v>2.4450811843361986E-3</v>
      </c>
      <c r="L17" s="11">
        <f t="shared" ref="L17:L19" si="8">J17/$J$15</f>
        <v>0.1641025641025641</v>
      </c>
      <c r="M17" s="13">
        <f>[3]Clientela!P25</f>
        <v>1319.8256603773584</v>
      </c>
      <c r="N17" s="13">
        <f>[3]Clientela!Q25</f>
        <v>1334.1922969837585</v>
      </c>
      <c r="O17" s="21">
        <f>[3]Clientela!R25</f>
        <v>739.32375000000002</v>
      </c>
      <c r="Q17" s="2"/>
    </row>
    <row r="18" spans="1:17" ht="21" customHeight="1" x14ac:dyDescent="0.25">
      <c r="A18" s="19" t="s">
        <v>8</v>
      </c>
      <c r="C18" s="20">
        <f>[3]Clientela!J26</f>
        <v>3</v>
      </c>
      <c r="D18" s="11">
        <f t="shared" si="0"/>
        <v>9.7760948411547518E-6</v>
      </c>
      <c r="E18" s="11">
        <f t="shared" si="6"/>
        <v>1.6258400173422936E-4</v>
      </c>
      <c r="F18" s="15">
        <f>[3]Clientela!J26/[3]Clientela!J14-1</f>
        <v>-0.72727272727272729</v>
      </c>
      <c r="G18" s="12">
        <f>[3]Clientela!K26</f>
        <v>3</v>
      </c>
      <c r="H18" s="11">
        <f t="shared" si="3"/>
        <v>1.0687719098241513E-5</v>
      </c>
      <c r="I18" s="11">
        <f t="shared" si="7"/>
        <v>1.6609456317129886E-4</v>
      </c>
      <c r="J18" s="12">
        <f>[3]Clientela!L26</f>
        <v>0</v>
      </c>
      <c r="K18" s="11">
        <f>J18/$J$9</f>
        <v>0</v>
      </c>
      <c r="L18" s="11">
        <f t="shared" si="8"/>
        <v>0</v>
      </c>
      <c r="M18" s="13">
        <f>[3]Clientela!P26</f>
        <v>622.16</v>
      </c>
      <c r="N18" s="13">
        <f>[3]Clientela!Q26</f>
        <v>622.16</v>
      </c>
      <c r="O18" s="21">
        <f>[3]Clientela!R26</f>
        <v>0</v>
      </c>
      <c r="Q18" s="2"/>
    </row>
    <row r="19" spans="1:17" ht="21" customHeight="1" thickBot="1" x14ac:dyDescent="0.3">
      <c r="A19" s="134" t="s">
        <v>122</v>
      </c>
      <c r="C19" s="135">
        <f>[3]Clientela!J27</f>
        <v>435</v>
      </c>
      <c r="D19" s="136">
        <f t="shared" si="0"/>
        <v>1.4175337519674392E-3</v>
      </c>
      <c r="E19" s="136">
        <f t="shared" si="6"/>
        <v>2.3574680251463257E-2</v>
      </c>
      <c r="F19" s="137">
        <f>[3]Clientela!J27/[3]Clientela!J15-1</f>
        <v>-5.2287581699346442E-2</v>
      </c>
      <c r="G19" s="138">
        <f>[3]Clientela!K27</f>
        <v>415</v>
      </c>
      <c r="H19" s="136">
        <f t="shared" si="3"/>
        <v>1.478467808590076E-3</v>
      </c>
      <c r="I19" s="136">
        <f t="shared" si="7"/>
        <v>2.2976414572029674E-2</v>
      </c>
      <c r="J19" s="138">
        <f>[3]Clientela!L27</f>
        <v>20</v>
      </c>
      <c r="K19" s="136">
        <f t="shared" si="1"/>
        <v>7.640878701050621E-4</v>
      </c>
      <c r="L19" s="136">
        <f t="shared" si="8"/>
        <v>5.128205128205128E-2</v>
      </c>
      <c r="M19" s="139">
        <f>[3]Clientela!P27</f>
        <v>2267.5506206896548</v>
      </c>
      <c r="N19" s="139">
        <f>[3]Clientela!Q27</f>
        <v>2313.2125301204819</v>
      </c>
      <c r="O19" s="140">
        <f>[3]Clientela!R27</f>
        <v>1320.066</v>
      </c>
      <c r="Q19" s="2"/>
    </row>
    <row r="20" spans="1:17" ht="15" customHeight="1" x14ac:dyDescent="0.25">
      <c r="A20" s="178" t="s">
        <v>159</v>
      </c>
    </row>
    <row r="21" spans="1:17" ht="15" customHeight="1" x14ac:dyDescent="0.25">
      <c r="A21" s="7"/>
    </row>
  </sheetData>
  <mergeCells count="10">
    <mergeCell ref="C3:M3"/>
    <mergeCell ref="A5:A7"/>
    <mergeCell ref="C5:L5"/>
    <mergeCell ref="M5:O5"/>
    <mergeCell ref="C6:F6"/>
    <mergeCell ref="G6:I6"/>
    <mergeCell ref="J6:L6"/>
    <mergeCell ref="M6:M7"/>
    <mergeCell ref="N6:N7"/>
    <mergeCell ref="O6:O7"/>
  </mergeCells>
  <pageMargins left="0.511811024" right="0.511811024" top="0.78740157499999996" bottom="0.78740157499999996" header="0.31496062000000002" footer="0.31496062000000002"/>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4B886-0293-4098-9BF9-880C3E4FFA28}">
  <dimension ref="A1:O24"/>
  <sheetViews>
    <sheetView showGridLines="0" zoomScaleNormal="100" workbookViewId="0">
      <selection activeCell="A3" sqref="A3"/>
    </sheetView>
  </sheetViews>
  <sheetFormatPr defaultRowHeight="24" customHeight="1" x14ac:dyDescent="0.25"/>
  <cols>
    <col min="1" max="1" width="14.7109375" style="1" customWidth="1"/>
    <col min="2" max="2" width="1.7109375" style="1" customWidth="1"/>
    <col min="3" max="3" width="13.7109375" style="1" customWidth="1"/>
    <col min="4" max="4" width="12.7109375" style="1" customWidth="1"/>
    <col min="5" max="5" width="13.7109375" style="1" customWidth="1"/>
    <col min="6" max="6" width="12.7109375" style="1" customWidth="1"/>
    <col min="7" max="7" width="15.7109375" style="1" customWidth="1"/>
    <col min="8" max="10" width="13.7109375" style="1" customWidth="1"/>
    <col min="11" max="11" width="12.7109375" style="1" customWidth="1"/>
    <col min="12" max="12" width="13.7109375" style="1" customWidth="1"/>
    <col min="13" max="13" width="15.7109375" style="1" customWidth="1"/>
    <col min="14" max="16384" width="9.140625" style="1"/>
  </cols>
  <sheetData>
    <row r="1" spans="1:15" ht="24" customHeight="1" x14ac:dyDescent="0.25">
      <c r="A1" s="18" t="str">
        <f>'01'!$A$1</f>
        <v>Boletim Estatístico de Benefícios por Incapacidade - vol. 01, nº 11</v>
      </c>
      <c r="M1" s="9" t="str">
        <f>'01'!$M$1</f>
        <v>novembro de 2023</v>
      </c>
    </row>
    <row r="2" spans="1:15" ht="9.9499999999999993" customHeight="1" thickBot="1" x14ac:dyDescent="0.3"/>
    <row r="3" spans="1:15" ht="24" customHeight="1" thickBot="1" x14ac:dyDescent="0.3">
      <c r="A3" s="59" t="s">
        <v>115</v>
      </c>
      <c r="B3" s="5"/>
      <c r="C3" s="193" t="s">
        <v>39</v>
      </c>
      <c r="D3" s="194"/>
      <c r="E3" s="194"/>
      <c r="F3" s="194"/>
      <c r="G3" s="194"/>
      <c r="H3" s="195"/>
      <c r="I3" s="6"/>
      <c r="J3" s="6"/>
      <c r="K3" s="6"/>
      <c r="L3" s="6"/>
      <c r="M3" s="6"/>
    </row>
    <row r="4" spans="1:15" ht="9.9499999999999993" customHeight="1" thickBot="1" x14ac:dyDescent="0.3">
      <c r="A4" s="6"/>
      <c r="B4" s="6"/>
      <c r="C4" s="6"/>
      <c r="D4" s="6"/>
      <c r="E4" s="6"/>
      <c r="F4" s="6"/>
      <c r="G4" s="6"/>
      <c r="H4" s="6"/>
      <c r="I4" s="6"/>
      <c r="J4" s="6"/>
      <c r="K4" s="6"/>
      <c r="L4" s="6"/>
      <c r="M4" s="6"/>
    </row>
    <row r="5" spans="1:15" ht="24" customHeight="1" x14ac:dyDescent="0.25">
      <c r="A5" s="228" t="s">
        <v>26</v>
      </c>
      <c r="B5" s="5"/>
      <c r="C5" s="196" t="s">
        <v>2</v>
      </c>
      <c r="D5" s="197"/>
      <c r="E5" s="197"/>
      <c r="F5" s="197"/>
      <c r="G5" s="197"/>
      <c r="H5" s="197"/>
      <c r="I5" s="197"/>
      <c r="J5" s="197"/>
      <c r="K5" s="197"/>
      <c r="L5" s="197"/>
      <c r="M5" s="198"/>
    </row>
    <row r="6" spans="1:15" ht="24" customHeight="1" x14ac:dyDescent="0.25">
      <c r="A6" s="229"/>
      <c r="B6" s="5"/>
      <c r="C6" s="202" t="s">
        <v>5</v>
      </c>
      <c r="D6" s="204" t="s">
        <v>3</v>
      </c>
      <c r="E6" s="204"/>
      <c r="F6" s="204"/>
      <c r="G6" s="204"/>
      <c r="H6" s="204"/>
      <c r="I6" s="204" t="s">
        <v>6</v>
      </c>
      <c r="J6" s="204"/>
      <c r="K6" s="204"/>
      <c r="L6" s="204"/>
      <c r="M6" s="205"/>
    </row>
    <row r="7" spans="1:15" ht="24" customHeight="1" x14ac:dyDescent="0.25">
      <c r="A7" s="229"/>
      <c r="B7" s="5"/>
      <c r="C7" s="202"/>
      <c r="D7" s="206" t="s">
        <v>5</v>
      </c>
      <c r="E7" s="206" t="s">
        <v>121</v>
      </c>
      <c r="F7" s="206" t="s">
        <v>7</v>
      </c>
      <c r="G7" s="206" t="s">
        <v>122</v>
      </c>
      <c r="H7" s="206" t="s">
        <v>4</v>
      </c>
      <c r="I7" s="206" t="s">
        <v>5</v>
      </c>
      <c r="J7" s="206" t="s">
        <v>121</v>
      </c>
      <c r="K7" s="206" t="s">
        <v>7</v>
      </c>
      <c r="L7" s="206" t="s">
        <v>8</v>
      </c>
      <c r="M7" s="208" t="s">
        <v>122</v>
      </c>
    </row>
    <row r="8" spans="1:15" ht="24" customHeight="1" thickBot="1" x14ac:dyDescent="0.3">
      <c r="A8" s="230"/>
      <c r="B8" s="5"/>
      <c r="C8" s="231"/>
      <c r="D8" s="232"/>
      <c r="E8" s="232"/>
      <c r="F8" s="232"/>
      <c r="G8" s="232"/>
      <c r="H8" s="232"/>
      <c r="I8" s="232"/>
      <c r="J8" s="232"/>
      <c r="K8" s="232"/>
      <c r="L8" s="232"/>
      <c r="M8" s="233"/>
    </row>
    <row r="9" spans="1:15" ht="9.9499999999999993" customHeight="1" thickBot="1" x14ac:dyDescent="0.3">
      <c r="A9" s="3"/>
      <c r="C9" s="169"/>
      <c r="D9" s="170"/>
      <c r="E9" s="170"/>
      <c r="F9" s="170"/>
      <c r="G9" s="170"/>
      <c r="H9" s="170"/>
      <c r="I9" s="170"/>
      <c r="J9" s="170"/>
      <c r="K9" s="170"/>
      <c r="L9" s="170"/>
      <c r="M9" s="170"/>
    </row>
    <row r="10" spans="1:15" ht="21" customHeight="1" x14ac:dyDescent="0.25">
      <c r="A10" s="86" t="s">
        <v>37</v>
      </c>
      <c r="C10" s="87">
        <f>[4]Planilha1!W8</f>
        <v>2665</v>
      </c>
      <c r="D10" s="88">
        <f>[4]Planilha1!X8</f>
        <v>2296</v>
      </c>
      <c r="E10" s="88">
        <f>[4]Planilha1!Y8</f>
        <v>2249</v>
      </c>
      <c r="F10" s="88">
        <f>[4]Planilha1!Z8</f>
        <v>43</v>
      </c>
      <c r="G10" s="88">
        <f>[4]Planilha1!AA8</f>
        <v>4</v>
      </c>
      <c r="H10" s="88">
        <f>[4]Planilha1!AB8</f>
        <v>0</v>
      </c>
      <c r="I10" s="88">
        <f>[4]Planilha1!AC8</f>
        <v>369</v>
      </c>
      <c r="J10" s="88">
        <f>[4]Planilha1!AD8</f>
        <v>322</v>
      </c>
      <c r="K10" s="88">
        <f>[4]Planilha1!AE8</f>
        <v>45</v>
      </c>
      <c r="L10" s="88">
        <f>[4]Planilha1!AF8</f>
        <v>1</v>
      </c>
      <c r="M10" s="89">
        <f>[4]Planilha1!AG8</f>
        <v>1</v>
      </c>
      <c r="O10" s="2"/>
    </row>
    <row r="11" spans="1:15" ht="21" customHeight="1" x14ac:dyDescent="0.25">
      <c r="A11" s="69" t="s">
        <v>27</v>
      </c>
      <c r="C11" s="87">
        <f>[4]Planilha1!W9</f>
        <v>16826</v>
      </c>
      <c r="D11" s="88">
        <f>[4]Planilha1!X9</f>
        <v>15156</v>
      </c>
      <c r="E11" s="88">
        <f>[4]Planilha1!Y9</f>
        <v>14866</v>
      </c>
      <c r="F11" s="88">
        <f>[4]Planilha1!Z9</f>
        <v>212</v>
      </c>
      <c r="G11" s="88">
        <f>[4]Planilha1!AA9</f>
        <v>78</v>
      </c>
      <c r="H11" s="88">
        <f>[4]Planilha1!AB9</f>
        <v>0</v>
      </c>
      <c r="I11" s="88">
        <f>[4]Planilha1!AC9</f>
        <v>1670</v>
      </c>
      <c r="J11" s="88">
        <f>[4]Planilha1!AD9</f>
        <v>1439</v>
      </c>
      <c r="K11" s="88">
        <f>[4]Planilha1!AE9</f>
        <v>225</v>
      </c>
      <c r="L11" s="88">
        <f>[4]Planilha1!AF9</f>
        <v>1</v>
      </c>
      <c r="M11" s="89">
        <f>[4]Planilha1!AG9</f>
        <v>5</v>
      </c>
      <c r="O11" s="2"/>
    </row>
    <row r="12" spans="1:15" ht="21" customHeight="1" x14ac:dyDescent="0.25">
      <c r="A12" s="69" t="s">
        <v>28</v>
      </c>
      <c r="C12" s="87">
        <f>[4]Planilha1!W10</f>
        <v>24871</v>
      </c>
      <c r="D12" s="88">
        <f>[4]Planilha1!X10</f>
        <v>22842</v>
      </c>
      <c r="E12" s="88">
        <f>[4]Planilha1!Y10</f>
        <v>22404</v>
      </c>
      <c r="F12" s="88">
        <f>[4]Planilha1!Z10</f>
        <v>276</v>
      </c>
      <c r="G12" s="88">
        <f>[4]Planilha1!AA10</f>
        <v>162</v>
      </c>
      <c r="H12" s="88">
        <f>[4]Planilha1!AB10</f>
        <v>0</v>
      </c>
      <c r="I12" s="88">
        <f>[4]Planilha1!AC10</f>
        <v>2029</v>
      </c>
      <c r="J12" s="88">
        <f>[4]Planilha1!AD10</f>
        <v>1726</v>
      </c>
      <c r="K12" s="88">
        <f>[4]Planilha1!AE10</f>
        <v>290</v>
      </c>
      <c r="L12" s="88">
        <f>[4]Planilha1!AF10</f>
        <v>1</v>
      </c>
      <c r="M12" s="89">
        <f>[4]Planilha1!AG10</f>
        <v>12</v>
      </c>
      <c r="O12" s="2"/>
    </row>
    <row r="13" spans="1:15" ht="21" customHeight="1" x14ac:dyDescent="0.25">
      <c r="A13" s="90" t="s">
        <v>29</v>
      </c>
      <c r="C13" s="87">
        <f>[4]Planilha1!W11</f>
        <v>28943</v>
      </c>
      <c r="D13" s="88">
        <f>[4]Planilha1!X11</f>
        <v>26737</v>
      </c>
      <c r="E13" s="88">
        <f>[4]Planilha1!Y11</f>
        <v>26080</v>
      </c>
      <c r="F13" s="88">
        <f>[4]Planilha1!Z11</f>
        <v>358</v>
      </c>
      <c r="G13" s="88">
        <f>[4]Planilha1!AA11</f>
        <v>299</v>
      </c>
      <c r="H13" s="88">
        <f>[4]Planilha1!AB11</f>
        <v>0</v>
      </c>
      <c r="I13" s="88">
        <f>[4]Planilha1!AC11</f>
        <v>2206</v>
      </c>
      <c r="J13" s="88">
        <f>[4]Planilha1!AD11</f>
        <v>1832</v>
      </c>
      <c r="K13" s="88">
        <f>[4]Planilha1!AE11</f>
        <v>359</v>
      </c>
      <c r="L13" s="88">
        <f>[4]Planilha1!AF11</f>
        <v>0</v>
      </c>
      <c r="M13" s="89">
        <f>[4]Planilha1!AG11</f>
        <v>15</v>
      </c>
      <c r="O13" s="2"/>
    </row>
    <row r="14" spans="1:15" ht="21" customHeight="1" x14ac:dyDescent="0.25">
      <c r="A14" s="90" t="s">
        <v>30</v>
      </c>
      <c r="C14" s="87">
        <f>[4]Planilha1!W12</f>
        <v>36372</v>
      </c>
      <c r="D14" s="88">
        <f>[4]Planilha1!X12</f>
        <v>33720</v>
      </c>
      <c r="E14" s="88">
        <f>[4]Planilha1!Y12</f>
        <v>32833</v>
      </c>
      <c r="F14" s="88">
        <f>[4]Planilha1!Z12</f>
        <v>365</v>
      </c>
      <c r="G14" s="88">
        <f>[4]Planilha1!AA12</f>
        <v>516</v>
      </c>
      <c r="H14" s="88">
        <f>[4]Planilha1!AB12</f>
        <v>6</v>
      </c>
      <c r="I14" s="88">
        <f>[4]Planilha1!AC12</f>
        <v>2652</v>
      </c>
      <c r="J14" s="88">
        <f>[4]Planilha1!AD12</f>
        <v>2159</v>
      </c>
      <c r="K14" s="88">
        <f>[4]Planilha1!AE12</f>
        <v>463</v>
      </c>
      <c r="L14" s="88">
        <f>[4]Planilha1!AF12</f>
        <v>0</v>
      </c>
      <c r="M14" s="89">
        <f>[4]Planilha1!AG12</f>
        <v>30</v>
      </c>
      <c r="O14" s="2"/>
    </row>
    <row r="15" spans="1:15" ht="21" customHeight="1" x14ac:dyDescent="0.25">
      <c r="A15" s="90" t="s">
        <v>31</v>
      </c>
      <c r="C15" s="87">
        <f>[4]Planilha1!W13</f>
        <v>43570</v>
      </c>
      <c r="D15" s="88">
        <f>[4]Planilha1!X13</f>
        <v>40744</v>
      </c>
      <c r="E15" s="88">
        <f>[4]Planilha1!Y13</f>
        <v>39432</v>
      </c>
      <c r="F15" s="88">
        <f>[4]Planilha1!Z13</f>
        <v>304</v>
      </c>
      <c r="G15" s="88">
        <f>[4]Planilha1!AA13</f>
        <v>881</v>
      </c>
      <c r="H15" s="88">
        <f>[4]Planilha1!AB13</f>
        <v>127</v>
      </c>
      <c r="I15" s="88">
        <f>[4]Planilha1!AC13</f>
        <v>2826</v>
      </c>
      <c r="J15" s="88">
        <f>[4]Planilha1!AD13</f>
        <v>2340</v>
      </c>
      <c r="K15" s="88">
        <f>[4]Planilha1!AE13</f>
        <v>444</v>
      </c>
      <c r="L15" s="88">
        <f>[4]Planilha1!AF13</f>
        <v>0</v>
      </c>
      <c r="M15" s="89">
        <f>[4]Planilha1!AG13</f>
        <v>42</v>
      </c>
      <c r="O15" s="2"/>
    </row>
    <row r="16" spans="1:15" ht="21" customHeight="1" x14ac:dyDescent="0.25">
      <c r="A16" s="90" t="s">
        <v>32</v>
      </c>
      <c r="C16" s="87">
        <f>[4]Planilha1!W14</f>
        <v>44486</v>
      </c>
      <c r="D16" s="88">
        <f>[4]Planilha1!X14</f>
        <v>41985</v>
      </c>
      <c r="E16" s="88">
        <f>[4]Planilha1!Y14</f>
        <v>39810</v>
      </c>
      <c r="F16" s="88">
        <f>[4]Planilha1!Z14</f>
        <v>285</v>
      </c>
      <c r="G16" s="88">
        <f>[4]Planilha1!AA14</f>
        <v>1398</v>
      </c>
      <c r="H16" s="88">
        <f>[4]Planilha1!AB14</f>
        <v>492</v>
      </c>
      <c r="I16" s="88">
        <f>[4]Planilha1!AC14</f>
        <v>2501</v>
      </c>
      <c r="J16" s="88">
        <f>[4]Planilha1!AD14</f>
        <v>2077</v>
      </c>
      <c r="K16" s="88">
        <f>[4]Planilha1!AE14</f>
        <v>361</v>
      </c>
      <c r="L16" s="88">
        <f>[4]Planilha1!AF14</f>
        <v>0</v>
      </c>
      <c r="M16" s="89">
        <f>[4]Planilha1!AG14</f>
        <v>63</v>
      </c>
      <c r="O16" s="2"/>
    </row>
    <row r="17" spans="1:15" ht="21" customHeight="1" x14ac:dyDescent="0.25">
      <c r="A17" s="90" t="s">
        <v>33</v>
      </c>
      <c r="C17" s="87">
        <f>[4]Planilha1!W15</f>
        <v>44622</v>
      </c>
      <c r="D17" s="88">
        <f>[4]Planilha1!X15</f>
        <v>42443</v>
      </c>
      <c r="E17" s="88">
        <f>[4]Planilha1!Y15</f>
        <v>39605</v>
      </c>
      <c r="F17" s="88">
        <f>[4]Planilha1!Z15</f>
        <v>226</v>
      </c>
      <c r="G17" s="88">
        <f>[4]Planilha1!AA15</f>
        <v>2224</v>
      </c>
      <c r="H17" s="88">
        <f>[4]Planilha1!AB15</f>
        <v>388</v>
      </c>
      <c r="I17" s="88">
        <f>[4]Planilha1!AC15</f>
        <v>2179</v>
      </c>
      <c r="J17" s="88">
        <f>[4]Planilha1!AD15</f>
        <v>1780</v>
      </c>
      <c r="K17" s="88">
        <f>[4]Planilha1!AE15</f>
        <v>295</v>
      </c>
      <c r="L17" s="88">
        <f>[4]Planilha1!AF15</f>
        <v>0</v>
      </c>
      <c r="M17" s="89">
        <f>[4]Planilha1!AG15</f>
        <v>104</v>
      </c>
      <c r="O17" s="2"/>
    </row>
    <row r="18" spans="1:15" ht="21" customHeight="1" x14ac:dyDescent="0.25">
      <c r="A18" s="90" t="s">
        <v>34</v>
      </c>
      <c r="C18" s="87">
        <f>[4]Planilha1!W16</f>
        <v>39162</v>
      </c>
      <c r="D18" s="88">
        <f>[4]Planilha1!X16</f>
        <v>37724</v>
      </c>
      <c r="E18" s="88">
        <f>[4]Planilha1!Y16</f>
        <v>34357</v>
      </c>
      <c r="F18" s="88">
        <f>[4]Planilha1!Z16</f>
        <v>131</v>
      </c>
      <c r="G18" s="88">
        <f>[4]Planilha1!AA16</f>
        <v>3092</v>
      </c>
      <c r="H18" s="88">
        <f>[4]Planilha1!AB16</f>
        <v>144</v>
      </c>
      <c r="I18" s="88">
        <f>[4]Planilha1!AC16</f>
        <v>1438</v>
      </c>
      <c r="J18" s="88">
        <f>[4]Planilha1!AD16</f>
        <v>1208</v>
      </c>
      <c r="K18" s="88">
        <f>[4]Planilha1!AE16</f>
        <v>131</v>
      </c>
      <c r="L18" s="88">
        <f>[4]Planilha1!AF16</f>
        <v>0</v>
      </c>
      <c r="M18" s="89">
        <f>[4]Planilha1!AG16</f>
        <v>99</v>
      </c>
      <c r="O18" s="2"/>
    </row>
    <row r="19" spans="1:15" ht="21" customHeight="1" x14ac:dyDescent="0.25">
      <c r="A19" s="90" t="s">
        <v>35</v>
      </c>
      <c r="C19" s="87">
        <f>[4]Planilha1!W17</f>
        <v>20734</v>
      </c>
      <c r="D19" s="88">
        <f>[4]Planilha1!X17</f>
        <v>20202</v>
      </c>
      <c r="E19" s="88">
        <f>[4]Planilha1!Y17</f>
        <v>17836</v>
      </c>
      <c r="F19" s="88">
        <f>[4]Planilha1!Z17</f>
        <v>26</v>
      </c>
      <c r="G19" s="88">
        <f>[4]Planilha1!AA17</f>
        <v>2308</v>
      </c>
      <c r="H19" s="88">
        <f>[4]Planilha1!AB17</f>
        <v>32</v>
      </c>
      <c r="I19" s="88">
        <f>[4]Planilha1!AC17</f>
        <v>532</v>
      </c>
      <c r="J19" s="88">
        <f>[4]Planilha1!AD17</f>
        <v>445</v>
      </c>
      <c r="K19" s="88">
        <f>[4]Planilha1!AE17</f>
        <v>34</v>
      </c>
      <c r="L19" s="88">
        <f>[4]Planilha1!AF17</f>
        <v>0</v>
      </c>
      <c r="M19" s="89">
        <f>[4]Planilha1!AG17</f>
        <v>53</v>
      </c>
      <c r="O19" s="2"/>
    </row>
    <row r="20" spans="1:15" ht="21" customHeight="1" x14ac:dyDescent="0.25">
      <c r="A20" s="90" t="s">
        <v>36</v>
      </c>
      <c r="C20" s="87">
        <f>[4]Planilha1!W18</f>
        <v>3376</v>
      </c>
      <c r="D20" s="88">
        <f>[4]Planilha1!X18</f>
        <v>3330</v>
      </c>
      <c r="E20" s="88">
        <f>[4]Planilha1!Y18</f>
        <v>2657</v>
      </c>
      <c r="F20" s="88">
        <f>[4]Planilha1!Z18</f>
        <v>1</v>
      </c>
      <c r="G20" s="88">
        <f>[4]Planilha1!AA18</f>
        <v>670</v>
      </c>
      <c r="H20" s="88">
        <f>[4]Planilha1!AB18</f>
        <v>2</v>
      </c>
      <c r="I20" s="88">
        <f>[4]Planilha1!AC18</f>
        <v>46</v>
      </c>
      <c r="J20" s="88">
        <f>[4]Planilha1!AD18</f>
        <v>34</v>
      </c>
      <c r="K20" s="88">
        <f>[4]Planilha1!AE18</f>
        <v>3</v>
      </c>
      <c r="L20" s="88">
        <f>[4]Planilha1!AF18</f>
        <v>0</v>
      </c>
      <c r="M20" s="89">
        <f>[4]Planilha1!AG18</f>
        <v>9</v>
      </c>
      <c r="O20" s="2"/>
    </row>
    <row r="21" spans="1:15" ht="21" customHeight="1" x14ac:dyDescent="0.25">
      <c r="A21" s="69" t="s">
        <v>38</v>
      </c>
      <c r="C21" s="87">
        <f>[4]Planilha1!W19</f>
        <v>1244</v>
      </c>
      <c r="D21" s="88">
        <f>[4]Planilha1!X19</f>
        <v>1240</v>
      </c>
      <c r="E21" s="88">
        <f>[4]Planilha1!Y19</f>
        <v>983</v>
      </c>
      <c r="F21" s="88">
        <f>[4]Planilha1!Z19</f>
        <v>0</v>
      </c>
      <c r="G21" s="88">
        <f>[4]Planilha1!AA19</f>
        <v>257</v>
      </c>
      <c r="H21" s="88">
        <f>[4]Planilha1!AB19</f>
        <v>0</v>
      </c>
      <c r="I21" s="88">
        <f>[4]Planilha1!AC19</f>
        <v>4</v>
      </c>
      <c r="J21" s="88">
        <f>[4]Planilha1!AD19</f>
        <v>2</v>
      </c>
      <c r="K21" s="88">
        <f>[4]Planilha1!AE19</f>
        <v>0</v>
      </c>
      <c r="L21" s="88">
        <f>[4]Planilha1!AF19</f>
        <v>0</v>
      </c>
      <c r="M21" s="89">
        <f>[4]Planilha1!AG19</f>
        <v>2</v>
      </c>
      <c r="O21" s="2"/>
    </row>
    <row r="22" spans="1:15" ht="21" customHeight="1" thickBot="1" x14ac:dyDescent="0.3">
      <c r="A22" s="91" t="s">
        <v>5</v>
      </c>
      <c r="C22" s="92">
        <f>[4]Planilha1!W20</f>
        <v>306871</v>
      </c>
      <c r="D22" s="93">
        <f>[4]Planilha1!X20</f>
        <v>288419</v>
      </c>
      <c r="E22" s="93">
        <f>[4]Planilha1!Y20</f>
        <v>273112</v>
      </c>
      <c r="F22" s="93">
        <f>[4]Planilha1!Z20</f>
        <v>2227</v>
      </c>
      <c r="G22" s="93">
        <f>[4]Planilha1!AA20</f>
        <v>11889</v>
      </c>
      <c r="H22" s="93">
        <f>[4]Planilha1!AB20</f>
        <v>1191</v>
      </c>
      <c r="I22" s="93">
        <f>[4]Planilha1!AC20</f>
        <v>18452</v>
      </c>
      <c r="J22" s="93">
        <f>[4]Planilha1!AD20</f>
        <v>15364</v>
      </c>
      <c r="K22" s="93">
        <f>[4]Planilha1!AE20</f>
        <v>2650</v>
      </c>
      <c r="L22" s="93">
        <f>[4]Planilha1!AF20</f>
        <v>3</v>
      </c>
      <c r="M22" s="94">
        <f>[4]Planilha1!AG20</f>
        <v>435</v>
      </c>
      <c r="O22" s="2"/>
    </row>
    <row r="23" spans="1:15" ht="15" customHeight="1" x14ac:dyDescent="0.25">
      <c r="A23" s="178" t="s">
        <v>159</v>
      </c>
    </row>
    <row r="24" spans="1:15" ht="15" customHeight="1" x14ac:dyDescent="0.25"/>
  </sheetData>
  <mergeCells count="16">
    <mergeCell ref="C3:H3"/>
    <mergeCell ref="C5:M5"/>
    <mergeCell ref="A5:A8"/>
    <mergeCell ref="C6:C8"/>
    <mergeCell ref="D6:H6"/>
    <mergeCell ref="I6:M6"/>
    <mergeCell ref="D7:D8"/>
    <mergeCell ref="E7:E8"/>
    <mergeCell ref="F7:F8"/>
    <mergeCell ref="G7:G8"/>
    <mergeCell ref="H7:H8"/>
    <mergeCell ref="I7:I8"/>
    <mergeCell ref="J7:J8"/>
    <mergeCell ref="K7:K8"/>
    <mergeCell ref="L7:L8"/>
    <mergeCell ref="M7:M8"/>
  </mergeCells>
  <pageMargins left="0.511811024" right="0.511811024" top="0.78740157499999996" bottom="0.78740157499999996" header="0.31496062000000002" footer="0.31496062000000002"/>
  <pageSetup paperSize="9" scale="75" orientation="landscape" r:id="rId1"/>
  <ignoredErrors>
    <ignoredError sqref="A3:M2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6DA9A-0FE9-41D1-86D3-1E401DEE6B8F}">
  <dimension ref="A1:O24"/>
  <sheetViews>
    <sheetView showGridLines="0" zoomScaleNormal="100" workbookViewId="0">
      <selection activeCell="A3" sqref="A3"/>
    </sheetView>
  </sheetViews>
  <sheetFormatPr defaultRowHeight="24" customHeight="1" x14ac:dyDescent="0.25"/>
  <cols>
    <col min="1" max="1" width="14.7109375" style="1" customWidth="1"/>
    <col min="2" max="2" width="1.7109375" style="1" customWidth="1"/>
    <col min="3" max="3" width="13.7109375" style="1" customWidth="1"/>
    <col min="4" max="4" width="12.7109375" style="1" customWidth="1"/>
    <col min="5" max="5" width="13.7109375" style="1" customWidth="1"/>
    <col min="6" max="6" width="12.7109375" style="1" customWidth="1"/>
    <col min="7" max="7" width="15.7109375" style="1" customWidth="1"/>
    <col min="8" max="10" width="13.7109375" style="1" customWidth="1"/>
    <col min="11" max="11" width="12.7109375" style="1" customWidth="1"/>
    <col min="12" max="12" width="13.7109375" style="1" customWidth="1"/>
    <col min="13" max="13" width="15.7109375" style="1" customWidth="1"/>
    <col min="14" max="16384" width="9.140625" style="1"/>
  </cols>
  <sheetData>
    <row r="1" spans="1:15" ht="24" customHeight="1" x14ac:dyDescent="0.25">
      <c r="A1" s="18" t="str">
        <f>'01'!$A$1</f>
        <v>Boletim Estatístico de Benefícios por Incapacidade - vol. 01, nº 11</v>
      </c>
      <c r="M1" s="9" t="str">
        <f>'01'!$M$1</f>
        <v>novembro de 2023</v>
      </c>
    </row>
    <row r="2" spans="1:15" ht="9.9499999999999993" customHeight="1" thickBot="1" x14ac:dyDescent="0.3"/>
    <row r="3" spans="1:15" ht="24" customHeight="1" thickBot="1" x14ac:dyDescent="0.3">
      <c r="A3" s="59" t="s">
        <v>41</v>
      </c>
      <c r="B3" s="5"/>
      <c r="C3" s="193" t="s">
        <v>40</v>
      </c>
      <c r="D3" s="194"/>
      <c r="E3" s="194"/>
      <c r="F3" s="194"/>
      <c r="G3" s="194"/>
      <c r="H3" s="195"/>
      <c r="I3" s="6"/>
      <c r="J3" s="6"/>
      <c r="K3" s="6"/>
      <c r="L3" s="6"/>
      <c r="M3" s="6"/>
    </row>
    <row r="4" spans="1:15" ht="9.9499999999999993" customHeight="1" thickBot="1" x14ac:dyDescent="0.3">
      <c r="A4" s="6"/>
      <c r="B4" s="6"/>
      <c r="C4" s="6"/>
      <c r="D4" s="6"/>
      <c r="E4" s="6"/>
      <c r="F4" s="6"/>
      <c r="G4" s="6"/>
      <c r="H4" s="6"/>
      <c r="I4" s="6"/>
      <c r="J4" s="6"/>
      <c r="K4" s="6"/>
      <c r="L4" s="6"/>
      <c r="M4" s="6"/>
    </row>
    <row r="5" spans="1:15" ht="24" customHeight="1" x14ac:dyDescent="0.25">
      <c r="A5" s="228" t="s">
        <v>26</v>
      </c>
      <c r="B5" s="5"/>
      <c r="C5" s="196" t="s">
        <v>11</v>
      </c>
      <c r="D5" s="197"/>
      <c r="E5" s="197"/>
      <c r="F5" s="197"/>
      <c r="G5" s="197"/>
      <c r="H5" s="197"/>
      <c r="I5" s="197"/>
      <c r="J5" s="197"/>
      <c r="K5" s="197"/>
      <c r="L5" s="197"/>
      <c r="M5" s="198"/>
    </row>
    <row r="6" spans="1:15" ht="24" customHeight="1" x14ac:dyDescent="0.25">
      <c r="A6" s="229"/>
      <c r="B6" s="5"/>
      <c r="C6" s="202" t="s">
        <v>5</v>
      </c>
      <c r="D6" s="204" t="s">
        <v>3</v>
      </c>
      <c r="E6" s="204"/>
      <c r="F6" s="204"/>
      <c r="G6" s="204"/>
      <c r="H6" s="204"/>
      <c r="I6" s="204" t="s">
        <v>6</v>
      </c>
      <c r="J6" s="204"/>
      <c r="K6" s="204"/>
      <c r="L6" s="204"/>
      <c r="M6" s="205"/>
    </row>
    <row r="7" spans="1:15" ht="24" customHeight="1" x14ac:dyDescent="0.25">
      <c r="A7" s="229"/>
      <c r="B7" s="5"/>
      <c r="C7" s="202"/>
      <c r="D7" s="206" t="s">
        <v>5</v>
      </c>
      <c r="E7" s="206" t="s">
        <v>121</v>
      </c>
      <c r="F7" s="206" t="s">
        <v>7</v>
      </c>
      <c r="G7" s="206" t="s">
        <v>122</v>
      </c>
      <c r="H7" s="206" t="s">
        <v>4</v>
      </c>
      <c r="I7" s="206" t="s">
        <v>5</v>
      </c>
      <c r="J7" s="206" t="s">
        <v>121</v>
      </c>
      <c r="K7" s="206" t="s">
        <v>7</v>
      </c>
      <c r="L7" s="206" t="s">
        <v>8</v>
      </c>
      <c r="M7" s="208" t="s">
        <v>122</v>
      </c>
    </row>
    <row r="8" spans="1:15" ht="24" customHeight="1" thickBot="1" x14ac:dyDescent="0.3">
      <c r="A8" s="230"/>
      <c r="B8" s="5"/>
      <c r="C8" s="203"/>
      <c r="D8" s="207"/>
      <c r="E8" s="207"/>
      <c r="F8" s="207"/>
      <c r="G8" s="207"/>
      <c r="H8" s="207"/>
      <c r="I8" s="207"/>
      <c r="J8" s="207"/>
      <c r="K8" s="207"/>
      <c r="L8" s="207"/>
      <c r="M8" s="209"/>
    </row>
    <row r="9" spans="1:15" ht="9.9499999999999993" customHeight="1" thickBot="1" x14ac:dyDescent="0.3">
      <c r="A9" s="3"/>
      <c r="C9" s="3"/>
      <c r="D9" s="4"/>
      <c r="E9" s="4"/>
      <c r="F9" s="4"/>
      <c r="G9" s="4"/>
      <c r="H9" s="4"/>
      <c r="I9" s="4"/>
      <c r="J9" s="4"/>
      <c r="K9" s="4"/>
      <c r="L9" s="4"/>
      <c r="M9" s="4"/>
    </row>
    <row r="10" spans="1:15" ht="21" customHeight="1" x14ac:dyDescent="0.25">
      <c r="A10" s="86" t="s">
        <v>37</v>
      </c>
      <c r="C10" s="95">
        <f>[4]Planilha1!W25</f>
        <v>1507.744120075047</v>
      </c>
      <c r="D10" s="96">
        <f>[4]Planilha1!X25</f>
        <v>1510.339860627178</v>
      </c>
      <c r="E10" s="96">
        <f>[4]Planilha1!Y25</f>
        <v>1524.5471765228992</v>
      </c>
      <c r="F10" s="96">
        <f>[4]Planilha1!Z25</f>
        <v>784.97023255813951</v>
      </c>
      <c r="G10" s="96">
        <f>[4]Planilha1!AA25</f>
        <v>1320</v>
      </c>
      <c r="H10" s="96">
        <f>[4]Planilha1!AB25</f>
        <v>0</v>
      </c>
      <c r="I10" s="96">
        <f>[4]Planilha1!AC25</f>
        <v>1491.592845528455</v>
      </c>
      <c r="J10" s="96">
        <f>[4]Planilha1!AD25</f>
        <v>1572.5094409937888</v>
      </c>
      <c r="K10" s="96">
        <f>[4]Planilha1!AE25</f>
        <v>945.32533333333333</v>
      </c>
      <c r="L10" s="96">
        <f>[4]Planilha1!AF25</f>
        <v>190.08</v>
      </c>
      <c r="M10" s="97">
        <f>[4]Planilha1!AG25</f>
        <v>1320</v>
      </c>
      <c r="O10" s="2"/>
    </row>
    <row r="11" spans="1:15" ht="21" customHeight="1" x14ac:dyDescent="0.25">
      <c r="A11" s="69" t="s">
        <v>27</v>
      </c>
      <c r="C11" s="98">
        <f>[4]Planilha1!W26</f>
        <v>1621.9046166646856</v>
      </c>
      <c r="D11" s="99">
        <f>[4]Planilha1!X26</f>
        <v>1621.3723911322247</v>
      </c>
      <c r="E11" s="99">
        <f>[4]Planilha1!Y26</f>
        <v>1632.7111610386114</v>
      </c>
      <c r="F11" s="99">
        <f>[4]Planilha1!Z26</f>
        <v>922.52433962264149</v>
      </c>
      <c r="G11" s="99">
        <f>[4]Planilha1!AA26</f>
        <v>1359.7523076923078</v>
      </c>
      <c r="H11" s="99">
        <f>[4]Planilha1!AB26</f>
        <v>0</v>
      </c>
      <c r="I11" s="99">
        <f>[4]Planilha1!AC26</f>
        <v>1626.7348023952093</v>
      </c>
      <c r="J11" s="99">
        <f>[4]Planilha1!AD26</f>
        <v>1726.876469770674</v>
      </c>
      <c r="K11" s="99">
        <f>[4]Planilha1!AE26</f>
        <v>990.25813333333326</v>
      </c>
      <c r="L11" s="99">
        <f>[4]Planilha1!AF26</f>
        <v>356.4</v>
      </c>
      <c r="M11" s="100">
        <f>[4]Planilha1!AG26</f>
        <v>1701.4800000000002</v>
      </c>
      <c r="O11" s="2"/>
    </row>
    <row r="12" spans="1:15" ht="21" customHeight="1" x14ac:dyDescent="0.25">
      <c r="A12" s="69" t="s">
        <v>28</v>
      </c>
      <c r="C12" s="98">
        <f>[4]Planilha1!W27</f>
        <v>1722.535833701902</v>
      </c>
      <c r="D12" s="99">
        <f>[4]Planilha1!X27</f>
        <v>1721.5673811400054</v>
      </c>
      <c r="E12" s="99">
        <f>[4]Planilha1!Y27</f>
        <v>1732.6410498125338</v>
      </c>
      <c r="F12" s="99">
        <f>[4]Planilha1!Z27</f>
        <v>987.07304347826073</v>
      </c>
      <c r="G12" s="99">
        <f>[4]Planilha1!AA27</f>
        <v>1441.4807407407407</v>
      </c>
      <c r="H12" s="99">
        <f>[4]Planilha1!AB27</f>
        <v>0</v>
      </c>
      <c r="I12" s="99">
        <f>[4]Planilha1!AC27</f>
        <v>1733.4384425825529</v>
      </c>
      <c r="J12" s="99">
        <f>[4]Planilha1!AD27</f>
        <v>1833.5121205098494</v>
      </c>
      <c r="K12" s="99">
        <f>[4]Planilha1!AE27</f>
        <v>1134.4944827586207</v>
      </c>
      <c r="L12" s="99">
        <f>[4]Planilha1!AF27</f>
        <v>1320</v>
      </c>
      <c r="M12" s="100">
        <f>[4]Planilha1!AG27</f>
        <v>1848.4399999999998</v>
      </c>
      <c r="O12" s="2"/>
    </row>
    <row r="13" spans="1:15" ht="21" customHeight="1" x14ac:dyDescent="0.25">
      <c r="A13" s="90" t="s">
        <v>29</v>
      </c>
      <c r="C13" s="98">
        <f>[4]Planilha1!W28</f>
        <v>1824.105277269115</v>
      </c>
      <c r="D13" s="99">
        <f>[4]Planilha1!X28</f>
        <v>1820.2069327149643</v>
      </c>
      <c r="E13" s="99">
        <f>[4]Planilha1!Y28</f>
        <v>1833.9090506134969</v>
      </c>
      <c r="F13" s="99">
        <f>[4]Planilha1!Z28</f>
        <v>1017.75687150838</v>
      </c>
      <c r="G13" s="99">
        <f>[4]Planilha1!AA28</f>
        <v>1585.8453511705686</v>
      </c>
      <c r="H13" s="99">
        <f>[4]Planilha1!AB28</f>
        <v>0</v>
      </c>
      <c r="I13" s="99">
        <f>[4]Planilha1!AC28</f>
        <v>1871.3537080689032</v>
      </c>
      <c r="J13" s="99">
        <f>[4]Planilha1!AD28</f>
        <v>1992.6805021834061</v>
      </c>
      <c r="K13" s="99">
        <f>[4]Planilha1!AE28</f>
        <v>1248.0177158774372</v>
      </c>
      <c r="L13" s="99">
        <f>[4]Planilha1!AF28</f>
        <v>0</v>
      </c>
      <c r="M13" s="100">
        <f>[4]Planilha1!AG28</f>
        <v>1971.8159999999998</v>
      </c>
      <c r="O13" s="2"/>
    </row>
    <row r="14" spans="1:15" ht="21" customHeight="1" x14ac:dyDescent="0.25">
      <c r="A14" s="90" t="s">
        <v>30</v>
      </c>
      <c r="C14" s="98">
        <f>[4]Planilha1!W29</f>
        <v>1877.603681953151</v>
      </c>
      <c r="D14" s="99">
        <f>[4]Planilha1!X29</f>
        <v>1870.7359430604981</v>
      </c>
      <c r="E14" s="99">
        <f>[4]Planilha1!Y29</f>
        <v>1884.3525660158984</v>
      </c>
      <c r="F14" s="99">
        <f>[4]Planilha1!Z29</f>
        <v>1064.2020821917808</v>
      </c>
      <c r="G14" s="99">
        <f>[4]Planilha1!AA29</f>
        <v>1543.7988372093023</v>
      </c>
      <c r="H14" s="99">
        <f>[4]Planilha1!AB29</f>
        <v>4539.04</v>
      </c>
      <c r="I14" s="99">
        <f>[4]Planilha1!AC29</f>
        <v>1964.926515837104</v>
      </c>
      <c r="J14" s="99">
        <f>[4]Planilha1!AD29</f>
        <v>2084.5435108846686</v>
      </c>
      <c r="K14" s="99">
        <f>[4]Planilha1!AE29</f>
        <v>1384.6657451403887</v>
      </c>
      <c r="L14" s="99">
        <f>[4]Planilha1!AF29</f>
        <v>0</v>
      </c>
      <c r="M14" s="100">
        <f>[4]Planilha1!AG29</f>
        <v>2311.848</v>
      </c>
      <c r="O14" s="2"/>
    </row>
    <row r="15" spans="1:15" ht="21" customHeight="1" x14ac:dyDescent="0.25">
      <c r="A15" s="90" t="s">
        <v>31</v>
      </c>
      <c r="C15" s="98">
        <f>[4]Planilha1!W30</f>
        <v>1881.4974918521923</v>
      </c>
      <c r="D15" s="99">
        <f>[4]Planilha1!X30</f>
        <v>1871.2520410367174</v>
      </c>
      <c r="E15" s="99">
        <f>[4]Planilha1!Y30</f>
        <v>1874.7863724893487</v>
      </c>
      <c r="F15" s="99">
        <f>[4]Planilha1!Z30</f>
        <v>1012.3227631578948</v>
      </c>
      <c r="G15" s="99">
        <f>[4]Planilha1!AA30</f>
        <v>1589.3144608399546</v>
      </c>
      <c r="H15" s="99">
        <f>[4]Planilha1!AB30</f>
        <v>4785.706771653543</v>
      </c>
      <c r="I15" s="99">
        <f>[4]Planilha1!AC30</f>
        <v>2029.2118046709131</v>
      </c>
      <c r="J15" s="99">
        <f>[4]Planilha1!AD30</f>
        <v>2143.1706153846153</v>
      </c>
      <c r="K15" s="99">
        <f>[4]Planilha1!AE30</f>
        <v>1413.5267567567569</v>
      </c>
      <c r="L15" s="99">
        <f>[4]Planilha1!AF30</f>
        <v>0</v>
      </c>
      <c r="M15" s="100">
        <f>[4]Planilha1!AG30</f>
        <v>2188.7485714285713</v>
      </c>
      <c r="O15" s="2"/>
    </row>
    <row r="16" spans="1:15" ht="21" customHeight="1" x14ac:dyDescent="0.25">
      <c r="A16" s="90" t="s">
        <v>32</v>
      </c>
      <c r="C16" s="98">
        <f>[4]Planilha1!W31</f>
        <v>1859.2821633772423</v>
      </c>
      <c r="D16" s="99">
        <f>[4]Planilha1!X31</f>
        <v>1846.7570589496249</v>
      </c>
      <c r="E16" s="99">
        <f>[4]Planilha1!Y31</f>
        <v>1823.9848862094952</v>
      </c>
      <c r="F16" s="99">
        <f>[4]Planilha1!Z31</f>
        <v>1137.2842105263157</v>
      </c>
      <c r="G16" s="99">
        <f>[4]Planilha1!AA31</f>
        <v>1640.0660085836912</v>
      </c>
      <c r="H16" s="99">
        <f>[4]Planilha1!AB31</f>
        <v>4687.6392682926826</v>
      </c>
      <c r="I16" s="99">
        <f>[4]Planilha1!AC31</f>
        <v>2069.5446621351462</v>
      </c>
      <c r="J16" s="99">
        <f>[4]Planilha1!AD31</f>
        <v>2153.6483196918634</v>
      </c>
      <c r="K16" s="99">
        <f>[4]Planilha1!AE31</f>
        <v>1536.1399445983379</v>
      </c>
      <c r="L16" s="99">
        <f>[4]Planilha1!AF31</f>
        <v>0</v>
      </c>
      <c r="M16" s="100">
        <f>[4]Planilha1!AG31</f>
        <v>2353.287619047619</v>
      </c>
      <c r="O16" s="2"/>
    </row>
    <row r="17" spans="1:15" ht="21" customHeight="1" x14ac:dyDescent="0.25">
      <c r="A17" s="90" t="s">
        <v>33</v>
      </c>
      <c r="C17" s="98">
        <f>[4]Planilha1!W32</f>
        <v>1807.7340244722332</v>
      </c>
      <c r="D17" s="99">
        <f>[4]Planilha1!X32</f>
        <v>1794.7571594844849</v>
      </c>
      <c r="E17" s="99">
        <f>[4]Planilha1!Y32</f>
        <v>1781.4991632369649</v>
      </c>
      <c r="F17" s="99">
        <f>[4]Planilha1!Z32</f>
        <v>1024.4017699115043</v>
      </c>
      <c r="G17" s="99">
        <f>[4]Planilha1!AA32</f>
        <v>1612.5218525179855</v>
      </c>
      <c r="H17" s="99">
        <f>[4]Planilha1!AB32</f>
        <v>4641.3411340206185</v>
      </c>
      <c r="I17" s="99">
        <f>[4]Planilha1!AC32</f>
        <v>2060.5000091785223</v>
      </c>
      <c r="J17" s="99">
        <f>[4]Planilha1!AD32</f>
        <v>2146.6270112359553</v>
      </c>
      <c r="K17" s="99">
        <f>[4]Planilha1!AE32</f>
        <v>1411.7153898305085</v>
      </c>
      <c r="L17" s="99">
        <f>[4]Planilha1!AF32</f>
        <v>0</v>
      </c>
      <c r="M17" s="100">
        <f>[4]Planilha1!AG32</f>
        <v>2426.705769230769</v>
      </c>
      <c r="O17" s="2"/>
    </row>
    <row r="18" spans="1:15" ht="21" customHeight="1" x14ac:dyDescent="0.25">
      <c r="A18" s="90" t="s">
        <v>34</v>
      </c>
      <c r="C18" s="98">
        <f>[4]Planilha1!W33</f>
        <v>1728.7478994944076</v>
      </c>
      <c r="D18" s="99">
        <f>[4]Planilha1!X33</f>
        <v>1716.0367405365284</v>
      </c>
      <c r="E18" s="99">
        <f>[4]Planilha1!Y33</f>
        <v>1720.9490491020752</v>
      </c>
      <c r="F18" s="99">
        <f>[4]Planilha1!Z33</f>
        <v>1041.2079389312976</v>
      </c>
      <c r="G18" s="99">
        <f>[4]Planilha1!AA33</f>
        <v>1593.543958602846</v>
      </c>
      <c r="H18" s="99">
        <f>[4]Planilha1!AB33</f>
        <v>3788.1066666666666</v>
      </c>
      <c r="I18" s="99">
        <f>[4]Planilha1!AC33</f>
        <v>2062.2080945757994</v>
      </c>
      <c r="J18" s="99">
        <f>[4]Planilha1!AD33</f>
        <v>2131.4492384105956</v>
      </c>
      <c r="K18" s="99">
        <f>[4]Planilha1!AE33</f>
        <v>1264.9328244274809</v>
      </c>
      <c r="L18" s="99">
        <f>[4]Planilha1!AF33</f>
        <v>0</v>
      </c>
      <c r="M18" s="100">
        <f>[4]Planilha1!AG33</f>
        <v>2272.3066666666664</v>
      </c>
      <c r="O18" s="2"/>
    </row>
    <row r="19" spans="1:15" ht="21" customHeight="1" x14ac:dyDescent="0.25">
      <c r="A19" s="90" t="s">
        <v>35</v>
      </c>
      <c r="C19" s="98">
        <f>[4]Planilha1!W34</f>
        <v>1696.9001080351115</v>
      </c>
      <c r="D19" s="99">
        <f>[4]Planilha1!X34</f>
        <v>1689.2489931689934</v>
      </c>
      <c r="E19" s="99">
        <f>[4]Planilha1!Y34</f>
        <v>1698.4385826418481</v>
      </c>
      <c r="F19" s="99">
        <f>[4]Planilha1!Z34</f>
        <v>1013.5569230769229</v>
      </c>
      <c r="G19" s="99">
        <f>[4]Planilha1!AA34</f>
        <v>1592.2082495667246</v>
      </c>
      <c r="H19" s="99">
        <f>[4]Planilha1!AB34</f>
        <v>4115.2649999999994</v>
      </c>
      <c r="I19" s="99">
        <f>[4]Planilha1!AC34</f>
        <v>1987.4411278195487</v>
      </c>
      <c r="J19" s="99">
        <f>[4]Planilha1!AD34</f>
        <v>2019.9678202247189</v>
      </c>
      <c r="K19" s="99">
        <f>[4]Planilha1!AE34</f>
        <v>1377.9635294117645</v>
      </c>
      <c r="L19" s="99">
        <f>[4]Planilha1!AF34</f>
        <v>0</v>
      </c>
      <c r="M19" s="100">
        <f>[4]Planilha1!AG34</f>
        <v>2105.325283018868</v>
      </c>
      <c r="O19" s="2"/>
    </row>
    <row r="20" spans="1:15" ht="21" customHeight="1" x14ac:dyDescent="0.25">
      <c r="A20" s="90" t="s">
        <v>36</v>
      </c>
      <c r="C20" s="98">
        <f>[4]Planilha1!W35</f>
        <v>1590.4236611374408</v>
      </c>
      <c r="D20" s="99">
        <f>[4]Planilha1!X35</f>
        <v>1583.7015135135134</v>
      </c>
      <c r="E20" s="99">
        <f>[4]Planilha1!Y35</f>
        <v>1596.6093037260068</v>
      </c>
      <c r="F20" s="99">
        <f>[4]Planilha1!Z35</f>
        <v>660</v>
      </c>
      <c r="G20" s="99">
        <f>[4]Planilha1!AA35</f>
        <v>1525.7702686567166</v>
      </c>
      <c r="H20" s="99">
        <f>[4]Planilha1!AB35</f>
        <v>4304.5200000000004</v>
      </c>
      <c r="I20" s="99">
        <f>[4]Planilha1!AC35</f>
        <v>2077.048695652174</v>
      </c>
      <c r="J20" s="99">
        <f>[4]Planilha1!AD35</f>
        <v>2097.5964705882352</v>
      </c>
      <c r="K20" s="99">
        <f>[4]Planilha1!AE35</f>
        <v>960.96</v>
      </c>
      <c r="L20" s="99">
        <f>[4]Planilha1!AF35</f>
        <v>0</v>
      </c>
      <c r="M20" s="100">
        <f>[4]Planilha1!AG35</f>
        <v>2371.4533333333329</v>
      </c>
      <c r="O20" s="2"/>
    </row>
    <row r="21" spans="1:15" ht="21" customHeight="1" x14ac:dyDescent="0.25">
      <c r="A21" s="69" t="s">
        <v>38</v>
      </c>
      <c r="C21" s="98">
        <f>[4]Planilha1!W36</f>
        <v>1537.8785209003215</v>
      </c>
      <c r="D21" s="99">
        <f>[4]Planilha1!X36</f>
        <v>1535.6443548387097</v>
      </c>
      <c r="E21" s="99">
        <f>[4]Planilha1!Y36</f>
        <v>1536.4987995930824</v>
      </c>
      <c r="F21" s="99">
        <f>[4]Planilha1!Z36</f>
        <v>0</v>
      </c>
      <c r="G21" s="99">
        <f>[4]Planilha1!AA36</f>
        <v>1532.3761867704281</v>
      </c>
      <c r="H21" s="99">
        <f>[4]Planilha1!AB36</f>
        <v>0</v>
      </c>
      <c r="I21" s="99">
        <f>[4]Planilha1!AC36</f>
        <v>2230.4699999999998</v>
      </c>
      <c r="J21" s="99">
        <f>[4]Planilha1!AD36</f>
        <v>1962.18</v>
      </c>
      <c r="K21" s="99">
        <f>[4]Planilha1!AE36</f>
        <v>0</v>
      </c>
      <c r="L21" s="99">
        <f>[4]Planilha1!AF36</f>
        <v>0</v>
      </c>
      <c r="M21" s="100">
        <f>[4]Planilha1!AG36</f>
        <v>2498.7599999999998</v>
      </c>
      <c r="O21" s="2"/>
    </row>
    <row r="22" spans="1:15" ht="21" customHeight="1" thickBot="1" x14ac:dyDescent="0.3">
      <c r="A22" s="91" t="s">
        <v>5</v>
      </c>
      <c r="C22" s="101">
        <f>[4]Planilha1!W37</f>
        <v>1794.7525082526536</v>
      </c>
      <c r="D22" s="102">
        <f>[4]Planilha1!X37</f>
        <v>1785.9661144376757</v>
      </c>
      <c r="E22" s="102">
        <f>[4]Planilha1!Y37</f>
        <v>1788.5857517794898</v>
      </c>
      <c r="F22" s="102">
        <f>[4]Planilha1!Z37</f>
        <v>1024.4047597665019</v>
      </c>
      <c r="G22" s="102">
        <f>[4]Planilha1!AA37</f>
        <v>1590.7996265455461</v>
      </c>
      <c r="H22" s="102">
        <f>[4]Planilha1!AB37</f>
        <v>4557.4834256926961</v>
      </c>
      <c r="I22" s="102">
        <f>[4]Planilha1!AC37</f>
        <v>1932.0906243225668</v>
      </c>
      <c r="J22" s="102">
        <f>[4]Planilha1!AD37</f>
        <v>2028.4526946107785</v>
      </c>
      <c r="K22" s="102">
        <f>[4]Planilha1!AE37</f>
        <v>1319.8256603773584</v>
      </c>
      <c r="L22" s="102">
        <f>[4]Planilha1!AF37</f>
        <v>622.16</v>
      </c>
      <c r="M22" s="103">
        <f>[4]Planilha1!AG37</f>
        <v>2267.5506206896548</v>
      </c>
      <c r="O22" s="2"/>
    </row>
    <row r="23" spans="1:15" ht="15" customHeight="1" x14ac:dyDescent="0.25">
      <c r="A23" s="178" t="s">
        <v>159</v>
      </c>
    </row>
    <row r="24" spans="1:15" ht="15" customHeight="1" x14ac:dyDescent="0.25"/>
  </sheetData>
  <mergeCells count="16">
    <mergeCell ref="C3:H3"/>
    <mergeCell ref="H7:H8"/>
    <mergeCell ref="I7:I8"/>
    <mergeCell ref="J7:J8"/>
    <mergeCell ref="K7:K8"/>
    <mergeCell ref="A5:A8"/>
    <mergeCell ref="C6:C8"/>
    <mergeCell ref="D6:H6"/>
    <mergeCell ref="I6:M6"/>
    <mergeCell ref="D7:D8"/>
    <mergeCell ref="E7:E8"/>
    <mergeCell ref="F7:F8"/>
    <mergeCell ref="G7:G8"/>
    <mergeCell ref="L7:L8"/>
    <mergeCell ref="M7:M8"/>
    <mergeCell ref="C5:M5"/>
  </mergeCells>
  <pageMargins left="0.511811024" right="0.511811024" top="0.78740157499999996" bottom="0.78740157499999996" header="0.31496062000000002" footer="0.31496062000000002"/>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23D25-7507-4A57-8649-C50232F34DE5}">
  <dimension ref="A1:W48"/>
  <sheetViews>
    <sheetView showGridLines="0" zoomScaleNormal="100" workbookViewId="0">
      <selection activeCell="A3" sqref="A3"/>
    </sheetView>
  </sheetViews>
  <sheetFormatPr defaultRowHeight="24" customHeight="1" x14ac:dyDescent="0.25"/>
  <cols>
    <col min="1" max="1" width="24.7109375" style="1" customWidth="1"/>
    <col min="2" max="2" width="1.7109375" style="1" customWidth="1"/>
    <col min="3" max="3" width="13.7109375" style="1" customWidth="1"/>
    <col min="4" max="4" width="12.7109375" style="1" customWidth="1"/>
    <col min="5" max="5" width="13.7109375" style="1" customWidth="1"/>
    <col min="6" max="6" width="12.7109375" style="1" customWidth="1"/>
    <col min="7" max="7" width="15.7109375" style="1" customWidth="1"/>
    <col min="8" max="10" width="13.7109375" style="1" customWidth="1"/>
    <col min="11" max="11" width="12.7109375" style="1" customWidth="1"/>
    <col min="12" max="12" width="13.7109375" style="1" customWidth="1"/>
    <col min="13" max="13" width="15.7109375" style="1" customWidth="1"/>
    <col min="14" max="16384" width="9.140625" style="1"/>
  </cols>
  <sheetData>
    <row r="1" spans="1:23" ht="24" customHeight="1" x14ac:dyDescent="0.25">
      <c r="A1" s="18" t="str">
        <f>'01'!$A$1</f>
        <v>Boletim Estatístico de Benefícios por Incapacidade - vol. 01, nº 11</v>
      </c>
      <c r="M1" s="9" t="str">
        <f>'01'!$M$1</f>
        <v>novembro de 2023</v>
      </c>
    </row>
    <row r="2" spans="1:23" ht="9.9499999999999993" customHeight="1" thickBot="1" x14ac:dyDescent="0.3"/>
    <row r="3" spans="1:23" ht="24" customHeight="1" thickBot="1" x14ac:dyDescent="0.3">
      <c r="A3" s="59" t="s">
        <v>78</v>
      </c>
      <c r="B3" s="5"/>
      <c r="C3" s="193" t="s">
        <v>43</v>
      </c>
      <c r="D3" s="194"/>
      <c r="E3" s="194"/>
      <c r="F3" s="194"/>
      <c r="G3" s="194"/>
      <c r="H3" s="195"/>
      <c r="I3" s="6"/>
      <c r="J3" s="6"/>
      <c r="K3" s="6"/>
      <c r="L3" s="6"/>
      <c r="M3" s="6"/>
    </row>
    <row r="4" spans="1:23" ht="9.9499999999999993" customHeight="1" thickBot="1" x14ac:dyDescent="0.3">
      <c r="A4" s="6"/>
      <c r="B4" s="6"/>
      <c r="C4" s="6"/>
      <c r="D4" s="6"/>
      <c r="E4" s="6"/>
      <c r="F4" s="6"/>
      <c r="G4" s="6"/>
      <c r="H4" s="6"/>
      <c r="I4" s="6"/>
      <c r="J4" s="6"/>
      <c r="K4" s="6"/>
      <c r="L4" s="6"/>
      <c r="M4" s="6"/>
    </row>
    <row r="5" spans="1:23" ht="24" customHeight="1" x14ac:dyDescent="0.25">
      <c r="A5" s="228" t="s">
        <v>77</v>
      </c>
      <c r="B5" s="5"/>
      <c r="C5" s="196" t="s">
        <v>2</v>
      </c>
      <c r="D5" s="197"/>
      <c r="E5" s="197"/>
      <c r="F5" s="197"/>
      <c r="G5" s="197"/>
      <c r="H5" s="197"/>
      <c r="I5" s="197"/>
      <c r="J5" s="197"/>
      <c r="K5" s="197"/>
      <c r="L5" s="197"/>
      <c r="M5" s="198"/>
    </row>
    <row r="6" spans="1:23" ht="24" customHeight="1" x14ac:dyDescent="0.25">
      <c r="A6" s="229"/>
      <c r="B6" s="5"/>
      <c r="C6" s="202" t="s">
        <v>5</v>
      </c>
      <c r="D6" s="204" t="s">
        <v>3</v>
      </c>
      <c r="E6" s="204"/>
      <c r="F6" s="204"/>
      <c r="G6" s="204"/>
      <c r="H6" s="204"/>
      <c r="I6" s="204" t="s">
        <v>6</v>
      </c>
      <c r="J6" s="204"/>
      <c r="K6" s="204"/>
      <c r="L6" s="204"/>
      <c r="M6" s="205"/>
    </row>
    <row r="7" spans="1:23" ht="24" customHeight="1" x14ac:dyDescent="0.25">
      <c r="A7" s="229"/>
      <c r="B7" s="5"/>
      <c r="C7" s="202"/>
      <c r="D7" s="206" t="s">
        <v>5</v>
      </c>
      <c r="E7" s="206" t="s">
        <v>121</v>
      </c>
      <c r="F7" s="206" t="s">
        <v>7</v>
      </c>
      <c r="G7" s="206" t="s">
        <v>122</v>
      </c>
      <c r="H7" s="206" t="s">
        <v>4</v>
      </c>
      <c r="I7" s="206" t="s">
        <v>5</v>
      </c>
      <c r="J7" s="206" t="s">
        <v>121</v>
      </c>
      <c r="K7" s="206" t="s">
        <v>7</v>
      </c>
      <c r="L7" s="206" t="s">
        <v>8</v>
      </c>
      <c r="M7" s="208" t="s">
        <v>122</v>
      </c>
    </row>
    <row r="8" spans="1:23" ht="24" customHeight="1" thickBot="1" x14ac:dyDescent="0.3">
      <c r="A8" s="230"/>
      <c r="B8" s="5"/>
      <c r="C8" s="203"/>
      <c r="D8" s="207"/>
      <c r="E8" s="207"/>
      <c r="F8" s="207"/>
      <c r="G8" s="207"/>
      <c r="H8" s="207"/>
      <c r="I8" s="207"/>
      <c r="J8" s="207"/>
      <c r="K8" s="207"/>
      <c r="L8" s="207"/>
      <c r="M8" s="209"/>
    </row>
    <row r="9" spans="1:23" ht="9.9499999999999993" customHeight="1" thickBot="1" x14ac:dyDescent="0.3">
      <c r="A9" s="3"/>
      <c r="C9" s="3"/>
      <c r="D9" s="4"/>
      <c r="E9" s="4"/>
      <c r="F9" s="4"/>
      <c r="G9" s="4"/>
      <c r="H9" s="4"/>
      <c r="I9" s="4"/>
      <c r="J9" s="4"/>
      <c r="K9" s="4"/>
      <c r="L9" s="4"/>
      <c r="M9" s="4"/>
    </row>
    <row r="10" spans="1:23" ht="15" customHeight="1" x14ac:dyDescent="0.25">
      <c r="A10" s="104" t="s">
        <v>44</v>
      </c>
      <c r="B10" s="10"/>
      <c r="C10" s="105">
        <f>[5]UF!W7</f>
        <v>306871</v>
      </c>
      <c r="D10" s="106">
        <f>[5]UF!X7</f>
        <v>288419</v>
      </c>
      <c r="E10" s="106">
        <f>[5]UF!Y7</f>
        <v>273112</v>
      </c>
      <c r="F10" s="106">
        <f>[5]UF!Z7</f>
        <v>2227</v>
      </c>
      <c r="G10" s="106">
        <f>[5]UF!AA7</f>
        <v>11889</v>
      </c>
      <c r="H10" s="106">
        <f>[5]UF!AB7</f>
        <v>1191</v>
      </c>
      <c r="I10" s="106">
        <f>[5]UF!AC7</f>
        <v>18452</v>
      </c>
      <c r="J10" s="106">
        <f>[5]UF!AD7</f>
        <v>15364</v>
      </c>
      <c r="K10" s="106">
        <f>[5]UF!AE7</f>
        <v>2650</v>
      </c>
      <c r="L10" s="106">
        <f>[5]UF!AF7</f>
        <v>3</v>
      </c>
      <c r="M10" s="107">
        <f>[5]UF!AG7</f>
        <v>435</v>
      </c>
      <c r="O10" s="2"/>
      <c r="P10" s="2"/>
      <c r="Q10" s="2"/>
      <c r="R10" s="2"/>
      <c r="S10" s="2"/>
      <c r="T10" s="2"/>
      <c r="U10" s="2"/>
      <c r="V10" s="2"/>
      <c r="W10" s="2"/>
    </row>
    <row r="11" spans="1:23" ht="15" customHeight="1" x14ac:dyDescent="0.25">
      <c r="A11" s="108" t="s">
        <v>45</v>
      </c>
      <c r="B11" s="10"/>
      <c r="C11" s="109">
        <f>[5]UF!W8</f>
        <v>14527</v>
      </c>
      <c r="D11" s="110">
        <f>[5]UF!X8</f>
        <v>13784</v>
      </c>
      <c r="E11" s="110">
        <f>[5]UF!Y8</f>
        <v>12156</v>
      </c>
      <c r="F11" s="110">
        <f>[5]UF!Z8</f>
        <v>227</v>
      </c>
      <c r="G11" s="110">
        <f>[5]UF!AA8</f>
        <v>1377</v>
      </c>
      <c r="H11" s="110">
        <f>[5]UF!AB8</f>
        <v>24</v>
      </c>
      <c r="I11" s="110">
        <f>[5]UF!AC8</f>
        <v>743</v>
      </c>
      <c r="J11" s="110">
        <f>[5]UF!AD8</f>
        <v>641</v>
      </c>
      <c r="K11" s="110">
        <f>[5]UF!AE8</f>
        <v>63</v>
      </c>
      <c r="L11" s="110">
        <f>[5]UF!AF8</f>
        <v>0</v>
      </c>
      <c r="M11" s="111">
        <f>[5]UF!AG8</f>
        <v>39</v>
      </c>
      <c r="O11" s="2"/>
    </row>
    <row r="12" spans="1:23" ht="15" customHeight="1" x14ac:dyDescent="0.25">
      <c r="A12" s="112" t="s">
        <v>46</v>
      </c>
      <c r="C12" s="87">
        <f>[5]UF!W9</f>
        <v>3107</v>
      </c>
      <c r="D12" s="88">
        <f>[5]UF!X9</f>
        <v>3007</v>
      </c>
      <c r="E12" s="88">
        <f>[5]UF!Y9</f>
        <v>2521</v>
      </c>
      <c r="F12" s="88">
        <f>[5]UF!Z9</f>
        <v>81</v>
      </c>
      <c r="G12" s="88">
        <f>[5]UF!AA9</f>
        <v>402</v>
      </c>
      <c r="H12" s="88">
        <f>[5]UF!AB9</f>
        <v>3</v>
      </c>
      <c r="I12" s="88">
        <f>[5]UF!AC9</f>
        <v>100</v>
      </c>
      <c r="J12" s="88">
        <f>[5]UF!AD9</f>
        <v>63</v>
      </c>
      <c r="K12" s="88">
        <f>[5]UF!AE9</f>
        <v>29</v>
      </c>
      <c r="L12" s="88">
        <f>[5]UF!AF9</f>
        <v>0</v>
      </c>
      <c r="M12" s="89">
        <f>[5]UF!AG9</f>
        <v>8</v>
      </c>
      <c r="O12" s="2"/>
    </row>
    <row r="13" spans="1:23" ht="15" customHeight="1" x14ac:dyDescent="0.25">
      <c r="A13" s="112" t="s">
        <v>47</v>
      </c>
      <c r="C13" s="87">
        <f>[5]UF!W10</f>
        <v>761</v>
      </c>
      <c r="D13" s="88">
        <f>[5]UF!X10</f>
        <v>721</v>
      </c>
      <c r="E13" s="88">
        <f>[5]UF!Y10</f>
        <v>600</v>
      </c>
      <c r="F13" s="88">
        <f>[5]UF!Z10</f>
        <v>23</v>
      </c>
      <c r="G13" s="88">
        <f>[5]UF!AA10</f>
        <v>97</v>
      </c>
      <c r="H13" s="88">
        <f>[5]UF!AB10</f>
        <v>1</v>
      </c>
      <c r="I13" s="88">
        <f>[5]UF!AC10</f>
        <v>40</v>
      </c>
      <c r="J13" s="88">
        <f>[5]UF!AD10</f>
        <v>32</v>
      </c>
      <c r="K13" s="88">
        <f>[5]UF!AE10</f>
        <v>6</v>
      </c>
      <c r="L13" s="88">
        <f>[5]UF!AF10</f>
        <v>0</v>
      </c>
      <c r="M13" s="89">
        <f>[5]UF!AG10</f>
        <v>2</v>
      </c>
      <c r="O13" s="2"/>
    </row>
    <row r="14" spans="1:23" ht="15" customHeight="1" x14ac:dyDescent="0.25">
      <c r="A14" s="112" t="s">
        <v>48</v>
      </c>
      <c r="C14" s="87">
        <f>[5]UF!W11</f>
        <v>2183</v>
      </c>
      <c r="D14" s="88">
        <f>[5]UF!X11</f>
        <v>1994</v>
      </c>
      <c r="E14" s="88">
        <f>[5]UF!Y11</f>
        <v>1910</v>
      </c>
      <c r="F14" s="88">
        <f>[5]UF!Z11</f>
        <v>6</v>
      </c>
      <c r="G14" s="88">
        <f>[5]UF!AA11</f>
        <v>77</v>
      </c>
      <c r="H14" s="88">
        <f>[5]UF!AB11</f>
        <v>1</v>
      </c>
      <c r="I14" s="88">
        <f>[5]UF!AC11</f>
        <v>189</v>
      </c>
      <c r="J14" s="88">
        <f>[5]UF!AD11</f>
        <v>179</v>
      </c>
      <c r="K14" s="88">
        <f>[5]UF!AE11</f>
        <v>0</v>
      </c>
      <c r="L14" s="88">
        <f>[5]UF!AF11</f>
        <v>0</v>
      </c>
      <c r="M14" s="89">
        <f>[5]UF!AG11</f>
        <v>10</v>
      </c>
      <c r="O14" s="2"/>
    </row>
    <row r="15" spans="1:23" ht="15" customHeight="1" x14ac:dyDescent="0.25">
      <c r="A15" s="112" t="s">
        <v>49</v>
      </c>
      <c r="C15" s="87">
        <f>[5]UF!W12</f>
        <v>338</v>
      </c>
      <c r="D15" s="88">
        <f>[5]UF!X12</f>
        <v>300</v>
      </c>
      <c r="E15" s="88">
        <f>[5]UF!Y12</f>
        <v>289</v>
      </c>
      <c r="F15" s="88">
        <f>[5]UF!Z12</f>
        <v>0</v>
      </c>
      <c r="G15" s="88">
        <f>[5]UF!AA12</f>
        <v>11</v>
      </c>
      <c r="H15" s="88">
        <f>[5]UF!AB12</f>
        <v>0</v>
      </c>
      <c r="I15" s="88">
        <f>[5]UF!AC12</f>
        <v>38</v>
      </c>
      <c r="J15" s="88">
        <f>[5]UF!AD12</f>
        <v>37</v>
      </c>
      <c r="K15" s="88">
        <f>[5]UF!AE12</f>
        <v>0</v>
      </c>
      <c r="L15" s="88">
        <f>[5]UF!AF12</f>
        <v>0</v>
      </c>
      <c r="M15" s="89">
        <f>[5]UF!AG12</f>
        <v>1</v>
      </c>
      <c r="O15" s="2"/>
    </row>
    <row r="16" spans="1:23" ht="15" customHeight="1" x14ac:dyDescent="0.25">
      <c r="A16" s="112" t="s">
        <v>50</v>
      </c>
      <c r="C16" s="87">
        <f>[5]UF!W13</f>
        <v>5893</v>
      </c>
      <c r="D16" s="88">
        <f>[5]UF!X13</f>
        <v>5577</v>
      </c>
      <c r="E16" s="88">
        <f>[5]UF!Y13</f>
        <v>5052</v>
      </c>
      <c r="F16" s="88">
        <f>[5]UF!Z13</f>
        <v>68</v>
      </c>
      <c r="G16" s="88">
        <f>[5]UF!AA13</f>
        <v>449</v>
      </c>
      <c r="H16" s="88">
        <f>[5]UF!AB13</f>
        <v>8</v>
      </c>
      <c r="I16" s="88">
        <f>[5]UF!AC13</f>
        <v>316</v>
      </c>
      <c r="J16" s="88">
        <f>[5]UF!AD13</f>
        <v>285</v>
      </c>
      <c r="K16" s="88">
        <f>[5]UF!AE13</f>
        <v>20</v>
      </c>
      <c r="L16" s="88">
        <f>[5]UF!AF13</f>
        <v>0</v>
      </c>
      <c r="M16" s="89">
        <f>[5]UF!AG13</f>
        <v>11</v>
      </c>
      <c r="O16" s="2"/>
    </row>
    <row r="17" spans="1:16" ht="15" customHeight="1" x14ac:dyDescent="0.25">
      <c r="A17" s="112" t="s">
        <v>51</v>
      </c>
      <c r="C17" s="87">
        <f>[5]UF!W14</f>
        <v>471</v>
      </c>
      <c r="D17" s="88">
        <f>[5]UF!X14</f>
        <v>449</v>
      </c>
      <c r="E17" s="88">
        <f>[5]UF!Y14</f>
        <v>370</v>
      </c>
      <c r="F17" s="88">
        <f>[5]UF!Z14</f>
        <v>11</v>
      </c>
      <c r="G17" s="88">
        <f>[5]UF!AA14</f>
        <v>61</v>
      </c>
      <c r="H17" s="88">
        <f>[5]UF!AB14</f>
        <v>7</v>
      </c>
      <c r="I17" s="88">
        <f>[5]UF!AC14</f>
        <v>22</v>
      </c>
      <c r="J17" s="88">
        <f>[5]UF!AD14</f>
        <v>17</v>
      </c>
      <c r="K17" s="88">
        <f>[5]UF!AE14</f>
        <v>0</v>
      </c>
      <c r="L17" s="88">
        <f>[5]UF!AF14</f>
        <v>0</v>
      </c>
      <c r="M17" s="89">
        <f>[5]UF!AG14</f>
        <v>5</v>
      </c>
      <c r="O17" s="2"/>
    </row>
    <row r="18" spans="1:16" ht="15" customHeight="1" x14ac:dyDescent="0.25">
      <c r="A18" s="112" t="s">
        <v>52</v>
      </c>
      <c r="C18" s="87">
        <f>[5]UF!W15</f>
        <v>1774</v>
      </c>
      <c r="D18" s="88">
        <f>[5]UF!X15</f>
        <v>1736</v>
      </c>
      <c r="E18" s="88">
        <f>[5]UF!Y15</f>
        <v>1414</v>
      </c>
      <c r="F18" s="88">
        <f>[5]UF!Z15</f>
        <v>38</v>
      </c>
      <c r="G18" s="88">
        <f>[5]UF!AA15</f>
        <v>280</v>
      </c>
      <c r="H18" s="88">
        <f>[5]UF!AB15</f>
        <v>4</v>
      </c>
      <c r="I18" s="88">
        <f>[5]UF!AC15</f>
        <v>38</v>
      </c>
      <c r="J18" s="88">
        <f>[5]UF!AD15</f>
        <v>28</v>
      </c>
      <c r="K18" s="88">
        <f>[5]UF!AE15</f>
        <v>8</v>
      </c>
      <c r="L18" s="88">
        <f>[5]UF!AF15</f>
        <v>0</v>
      </c>
      <c r="M18" s="89">
        <f>[5]UF!AG15</f>
        <v>2</v>
      </c>
      <c r="O18" s="2"/>
    </row>
    <row r="19" spans="1:16" ht="15" customHeight="1" x14ac:dyDescent="0.25">
      <c r="A19" s="108" t="s">
        <v>53</v>
      </c>
      <c r="B19" s="10"/>
      <c r="C19" s="109">
        <f>[5]UF!W16</f>
        <v>58967</v>
      </c>
      <c r="D19" s="110">
        <f>[5]UF!X16</f>
        <v>56609</v>
      </c>
      <c r="E19" s="110">
        <f>[5]UF!Y16</f>
        <v>53115</v>
      </c>
      <c r="F19" s="110">
        <f>[5]UF!Z16</f>
        <v>458</v>
      </c>
      <c r="G19" s="110">
        <f>[5]UF!AA16</f>
        <v>2903</v>
      </c>
      <c r="H19" s="110">
        <f>[5]UF!AB16</f>
        <v>133</v>
      </c>
      <c r="I19" s="110">
        <f>[5]UF!AC16</f>
        <v>2358</v>
      </c>
      <c r="J19" s="110">
        <f>[5]UF!AD16</f>
        <v>2102</v>
      </c>
      <c r="K19" s="110">
        <f>[5]UF!AE16</f>
        <v>162</v>
      </c>
      <c r="L19" s="110">
        <f>[5]UF!AF16</f>
        <v>0</v>
      </c>
      <c r="M19" s="111">
        <f>[5]UF!AG16</f>
        <v>94</v>
      </c>
      <c r="O19" s="2"/>
    </row>
    <row r="20" spans="1:16" ht="15" customHeight="1" x14ac:dyDescent="0.25">
      <c r="A20" s="112" t="s">
        <v>54</v>
      </c>
      <c r="C20" s="87">
        <f>[5]UF!W17</f>
        <v>3816</v>
      </c>
      <c r="D20" s="88">
        <f>[5]UF!X17</f>
        <v>3638</v>
      </c>
      <c r="E20" s="88">
        <f>[5]UF!Y17</f>
        <v>3367</v>
      </c>
      <c r="F20" s="88">
        <f>[5]UF!Z17</f>
        <v>26</v>
      </c>
      <c r="G20" s="88">
        <f>[5]UF!AA17</f>
        <v>239</v>
      </c>
      <c r="H20" s="88">
        <f>[5]UF!AB17</f>
        <v>6</v>
      </c>
      <c r="I20" s="88">
        <f>[5]UF!AC17</f>
        <v>178</v>
      </c>
      <c r="J20" s="88">
        <f>[5]UF!AD17</f>
        <v>157</v>
      </c>
      <c r="K20" s="88">
        <f>[5]UF!AE17</f>
        <v>13</v>
      </c>
      <c r="L20" s="88">
        <f>[5]UF!AF17</f>
        <v>0</v>
      </c>
      <c r="M20" s="89">
        <f>[5]UF!AG17</f>
        <v>8</v>
      </c>
      <c r="O20" s="2"/>
    </row>
    <row r="21" spans="1:16" ht="15" customHeight="1" x14ac:dyDescent="0.25">
      <c r="A21" s="112" t="s">
        <v>55</v>
      </c>
      <c r="C21" s="87">
        <f>[5]UF!W18</f>
        <v>4967</v>
      </c>
      <c r="D21" s="88">
        <f>[5]UF!X18</f>
        <v>4802</v>
      </c>
      <c r="E21" s="88">
        <f>[5]UF!Y18</f>
        <v>4412</v>
      </c>
      <c r="F21" s="88">
        <f>[5]UF!Z18</f>
        <v>41</v>
      </c>
      <c r="G21" s="88">
        <f>[5]UF!AA18</f>
        <v>343</v>
      </c>
      <c r="H21" s="88">
        <f>[5]UF!AB18</f>
        <v>6</v>
      </c>
      <c r="I21" s="88">
        <f>[5]UF!AC18</f>
        <v>165</v>
      </c>
      <c r="J21" s="88">
        <f>[5]UF!AD18</f>
        <v>140</v>
      </c>
      <c r="K21" s="88">
        <f>[5]UF!AE18</f>
        <v>11</v>
      </c>
      <c r="L21" s="88">
        <f>[5]UF!AF18</f>
        <v>0</v>
      </c>
      <c r="M21" s="89">
        <f>[5]UF!AG18</f>
        <v>14</v>
      </c>
      <c r="O21" s="2"/>
    </row>
    <row r="22" spans="1:16" ht="15" customHeight="1" x14ac:dyDescent="0.25">
      <c r="A22" s="112" t="s">
        <v>56</v>
      </c>
      <c r="C22" s="87">
        <f>[5]UF!W19</f>
        <v>9530</v>
      </c>
      <c r="D22" s="88">
        <f>[5]UF!X19</f>
        <v>9254</v>
      </c>
      <c r="E22" s="88">
        <f>[5]UF!Y19</f>
        <v>8825</v>
      </c>
      <c r="F22" s="88">
        <f>[5]UF!Z19</f>
        <v>70</v>
      </c>
      <c r="G22" s="88">
        <f>[5]UF!AA19</f>
        <v>328</v>
      </c>
      <c r="H22" s="88">
        <f>[5]UF!AB19</f>
        <v>31</v>
      </c>
      <c r="I22" s="88">
        <f>[5]UF!AC19</f>
        <v>276</v>
      </c>
      <c r="J22" s="88">
        <f>[5]UF!AD19</f>
        <v>227</v>
      </c>
      <c r="K22" s="88">
        <f>[5]UF!AE19</f>
        <v>33</v>
      </c>
      <c r="L22" s="88">
        <f>[5]UF!AF19</f>
        <v>0</v>
      </c>
      <c r="M22" s="89">
        <f>[5]UF!AG19</f>
        <v>16</v>
      </c>
      <c r="O22" s="2"/>
    </row>
    <row r="23" spans="1:16" ht="15" customHeight="1" x14ac:dyDescent="0.25">
      <c r="A23" s="112" t="s">
        <v>57</v>
      </c>
      <c r="C23" s="87">
        <f>[5]UF!W20</f>
        <v>4107</v>
      </c>
      <c r="D23" s="88">
        <f>[5]UF!X20</f>
        <v>3960</v>
      </c>
      <c r="E23" s="88">
        <f>[5]UF!Y20</f>
        <v>3707</v>
      </c>
      <c r="F23" s="88">
        <f>[5]UF!Z20</f>
        <v>21</v>
      </c>
      <c r="G23" s="88">
        <f>[5]UF!AA20</f>
        <v>219</v>
      </c>
      <c r="H23" s="88">
        <f>[5]UF!AB20</f>
        <v>13</v>
      </c>
      <c r="I23" s="88">
        <f>[5]UF!AC20</f>
        <v>147</v>
      </c>
      <c r="J23" s="88">
        <f>[5]UF!AD20</f>
        <v>144</v>
      </c>
      <c r="K23" s="88">
        <f>[5]UF!AE20</f>
        <v>2</v>
      </c>
      <c r="L23" s="88">
        <f>[5]UF!AF20</f>
        <v>0</v>
      </c>
      <c r="M23" s="89">
        <f>[5]UF!AG20</f>
        <v>1</v>
      </c>
      <c r="O23" s="2"/>
    </row>
    <row r="24" spans="1:16" ht="15" customHeight="1" x14ac:dyDescent="0.25">
      <c r="A24" s="112" t="s">
        <v>58</v>
      </c>
      <c r="C24" s="87">
        <f>[5]UF!W21</f>
        <v>6046</v>
      </c>
      <c r="D24" s="88">
        <f>[5]UF!X21</f>
        <v>5850</v>
      </c>
      <c r="E24" s="88">
        <f>[5]UF!Y21</f>
        <v>5499</v>
      </c>
      <c r="F24" s="88">
        <f>[5]UF!Z21</f>
        <v>86</v>
      </c>
      <c r="G24" s="88">
        <f>[5]UF!AA21</f>
        <v>258</v>
      </c>
      <c r="H24" s="88">
        <f>[5]UF!AB21</f>
        <v>7</v>
      </c>
      <c r="I24" s="88">
        <f>[5]UF!AC21</f>
        <v>196</v>
      </c>
      <c r="J24" s="88">
        <f>[5]UF!AD21</f>
        <v>175</v>
      </c>
      <c r="K24" s="88">
        <f>[5]UF!AE21</f>
        <v>16</v>
      </c>
      <c r="L24" s="88">
        <f>[5]UF!AF21</f>
        <v>0</v>
      </c>
      <c r="M24" s="89">
        <f>[5]UF!AG21</f>
        <v>5</v>
      </c>
      <c r="O24" s="2"/>
    </row>
    <row r="25" spans="1:16" ht="15" customHeight="1" x14ac:dyDescent="0.25">
      <c r="A25" s="112" t="s">
        <v>59</v>
      </c>
      <c r="C25" s="87">
        <f>[5]UF!W22</f>
        <v>9008</v>
      </c>
      <c r="D25" s="88">
        <f>[5]UF!X22</f>
        <v>8572</v>
      </c>
      <c r="E25" s="88">
        <f>[5]UF!Y22</f>
        <v>8125</v>
      </c>
      <c r="F25" s="88">
        <f>[5]UF!Z22</f>
        <v>73</v>
      </c>
      <c r="G25" s="88">
        <f>[5]UF!AA22</f>
        <v>346</v>
      </c>
      <c r="H25" s="88">
        <f>[5]UF!AB22</f>
        <v>28</v>
      </c>
      <c r="I25" s="88">
        <f>[5]UF!AC22</f>
        <v>436</v>
      </c>
      <c r="J25" s="88">
        <f>[5]UF!AD22</f>
        <v>399</v>
      </c>
      <c r="K25" s="88">
        <f>[5]UF!AE22</f>
        <v>25</v>
      </c>
      <c r="L25" s="88">
        <f>[5]UF!AF22</f>
        <v>0</v>
      </c>
      <c r="M25" s="89">
        <f>[5]UF!AG22</f>
        <v>12</v>
      </c>
      <c r="O25" s="2"/>
    </row>
    <row r="26" spans="1:16" ht="15" customHeight="1" x14ac:dyDescent="0.25">
      <c r="A26" s="112" t="s">
        <v>60</v>
      </c>
      <c r="C26" s="87">
        <f>[5]UF!W23</f>
        <v>2965</v>
      </c>
      <c r="D26" s="88">
        <f>[5]UF!X23</f>
        <v>2825</v>
      </c>
      <c r="E26" s="88">
        <f>[5]UF!Y23</f>
        <v>2697</v>
      </c>
      <c r="F26" s="88">
        <f>[5]UF!Z23</f>
        <v>16</v>
      </c>
      <c r="G26" s="88">
        <f>[5]UF!AA23</f>
        <v>105</v>
      </c>
      <c r="H26" s="88">
        <f>[5]UF!AB23</f>
        <v>7</v>
      </c>
      <c r="I26" s="88">
        <f>[5]UF!AC23</f>
        <v>140</v>
      </c>
      <c r="J26" s="88">
        <f>[5]UF!AD23</f>
        <v>127</v>
      </c>
      <c r="K26" s="88">
        <f>[5]UF!AE23</f>
        <v>10</v>
      </c>
      <c r="L26" s="88">
        <f>[5]UF!AF23</f>
        <v>0</v>
      </c>
      <c r="M26" s="89">
        <f>[5]UF!AG23</f>
        <v>3</v>
      </c>
      <c r="O26" s="2"/>
    </row>
    <row r="27" spans="1:16" ht="15" customHeight="1" x14ac:dyDescent="0.25">
      <c r="A27" s="112" t="s">
        <v>61</v>
      </c>
      <c r="C27" s="87">
        <f>[5]UF!W24</f>
        <v>2491</v>
      </c>
      <c r="D27" s="88">
        <f>[5]UF!X24</f>
        <v>2430</v>
      </c>
      <c r="E27" s="88">
        <f>[5]UF!Y24</f>
        <v>2260</v>
      </c>
      <c r="F27" s="88">
        <f>[5]UF!Z24</f>
        <v>17</v>
      </c>
      <c r="G27" s="88">
        <f>[5]UF!AA24</f>
        <v>145</v>
      </c>
      <c r="H27" s="88">
        <f>[5]UF!AB24</f>
        <v>8</v>
      </c>
      <c r="I27" s="88">
        <f>[5]UF!AC24</f>
        <v>61</v>
      </c>
      <c r="J27" s="88">
        <f>[5]UF!AD24</f>
        <v>54</v>
      </c>
      <c r="K27" s="88">
        <f>[5]UF!AE24</f>
        <v>5</v>
      </c>
      <c r="L27" s="88">
        <f>[5]UF!AF24</f>
        <v>0</v>
      </c>
      <c r="M27" s="89">
        <f>[5]UF!AG24</f>
        <v>2</v>
      </c>
      <c r="O27" s="2"/>
    </row>
    <row r="28" spans="1:16" ht="15" customHeight="1" x14ac:dyDescent="0.25">
      <c r="A28" s="112" t="s">
        <v>62</v>
      </c>
      <c r="C28" s="87">
        <f>[5]UF!W25</f>
        <v>16037</v>
      </c>
      <c r="D28" s="88">
        <f>[5]UF!X25</f>
        <v>15278</v>
      </c>
      <c r="E28" s="88">
        <f>[5]UF!Y25</f>
        <v>14223</v>
      </c>
      <c r="F28" s="88">
        <f>[5]UF!Z25</f>
        <v>108</v>
      </c>
      <c r="G28" s="88">
        <f>[5]UF!AA25</f>
        <v>920</v>
      </c>
      <c r="H28" s="88">
        <f>[5]UF!AB25</f>
        <v>27</v>
      </c>
      <c r="I28" s="88">
        <f>[5]UF!AC25</f>
        <v>759</v>
      </c>
      <c r="J28" s="88">
        <f>[5]UF!AD25</f>
        <v>679</v>
      </c>
      <c r="K28" s="88">
        <f>[5]UF!AE25</f>
        <v>47</v>
      </c>
      <c r="L28" s="88">
        <f>[5]UF!AF25</f>
        <v>0</v>
      </c>
      <c r="M28" s="89">
        <f>[5]UF!AG25</f>
        <v>33</v>
      </c>
      <c r="O28" s="2"/>
    </row>
    <row r="29" spans="1:16" ht="15" customHeight="1" x14ac:dyDescent="0.25">
      <c r="A29" s="108" t="s">
        <v>63</v>
      </c>
      <c r="B29" s="10"/>
      <c r="C29" s="109">
        <f>[5]UF!W26</f>
        <v>142440</v>
      </c>
      <c r="D29" s="110">
        <f>[5]UF!X26</f>
        <v>132986</v>
      </c>
      <c r="E29" s="110">
        <f>[5]UF!Y26</f>
        <v>127614</v>
      </c>
      <c r="F29" s="110">
        <f>[5]UF!Z26</f>
        <v>537</v>
      </c>
      <c r="G29" s="110">
        <f>[5]UF!AA26</f>
        <v>4219</v>
      </c>
      <c r="H29" s="110">
        <f>[5]UF!AB26</f>
        <v>616</v>
      </c>
      <c r="I29" s="110">
        <f>[5]UF!AC26</f>
        <v>9454</v>
      </c>
      <c r="J29" s="110">
        <f>[5]UF!AD26</f>
        <v>7716</v>
      </c>
      <c r="K29" s="110">
        <f>[5]UF!AE26</f>
        <v>1592</v>
      </c>
      <c r="L29" s="110">
        <f>[5]UF!AF26</f>
        <v>1</v>
      </c>
      <c r="M29" s="111">
        <f>[5]UF!AG26</f>
        <v>145</v>
      </c>
      <c r="O29" s="2"/>
    </row>
    <row r="30" spans="1:16" ht="15" customHeight="1" x14ac:dyDescent="0.25">
      <c r="A30" s="112" t="s">
        <v>64</v>
      </c>
      <c r="C30" s="87">
        <f>[5]UF!W27</f>
        <v>42795</v>
      </c>
      <c r="D30" s="88">
        <f>[5]UF!X27</f>
        <v>40510</v>
      </c>
      <c r="E30" s="88">
        <f>[5]UF!Y27</f>
        <v>38447</v>
      </c>
      <c r="F30" s="88">
        <f>[5]UF!Z27</f>
        <v>185</v>
      </c>
      <c r="G30" s="88">
        <f>[5]UF!AA27</f>
        <v>1775</v>
      </c>
      <c r="H30" s="88">
        <f>[5]UF!AB27</f>
        <v>103</v>
      </c>
      <c r="I30" s="88">
        <f>[5]UF!AC27</f>
        <v>2285</v>
      </c>
      <c r="J30" s="88">
        <f>[5]UF!AD27</f>
        <v>2030</v>
      </c>
      <c r="K30" s="88">
        <f>[5]UF!AE27</f>
        <v>202</v>
      </c>
      <c r="L30" s="88">
        <f>[5]UF!AF27</f>
        <v>0</v>
      </c>
      <c r="M30" s="89">
        <f>[5]UF!AG27</f>
        <v>53</v>
      </c>
      <c r="O30" s="2"/>
    </row>
    <row r="31" spans="1:16" ht="15" customHeight="1" x14ac:dyDescent="0.25">
      <c r="A31" s="112" t="s">
        <v>65</v>
      </c>
      <c r="C31" s="87">
        <f>[5]UF!W28</f>
        <v>6151</v>
      </c>
      <c r="D31" s="88">
        <f>[5]UF!X28</f>
        <v>5887</v>
      </c>
      <c r="E31" s="88">
        <f>[5]UF!Y28</f>
        <v>5534</v>
      </c>
      <c r="F31" s="88">
        <f>[5]UF!Z28</f>
        <v>22</v>
      </c>
      <c r="G31" s="88">
        <f>[5]UF!AA28</f>
        <v>322</v>
      </c>
      <c r="H31" s="88">
        <f>[5]UF!AB28</f>
        <v>9</v>
      </c>
      <c r="I31" s="88">
        <f>[5]UF!AC28</f>
        <v>264</v>
      </c>
      <c r="J31" s="88">
        <f>[5]UF!AD28</f>
        <v>233</v>
      </c>
      <c r="K31" s="88">
        <f>[5]UF!AE28</f>
        <v>22</v>
      </c>
      <c r="L31" s="88">
        <f>[5]UF!AF28</f>
        <v>0</v>
      </c>
      <c r="M31" s="89">
        <f>[5]UF!AG28</f>
        <v>9</v>
      </c>
      <c r="O31" s="2"/>
      <c r="P31" s="2"/>
    </row>
    <row r="32" spans="1:16" ht="15" customHeight="1" x14ac:dyDescent="0.25">
      <c r="A32" s="112" t="s">
        <v>66</v>
      </c>
      <c r="C32" s="87">
        <f>[5]UF!W29</f>
        <v>18552</v>
      </c>
      <c r="D32" s="88">
        <f>[5]UF!X29</f>
        <v>17406</v>
      </c>
      <c r="E32" s="88">
        <f>[5]UF!Y29</f>
        <v>16787</v>
      </c>
      <c r="F32" s="88">
        <f>[5]UF!Z29</f>
        <v>34</v>
      </c>
      <c r="G32" s="88">
        <f>[5]UF!AA29</f>
        <v>553</v>
      </c>
      <c r="H32" s="88">
        <f>[5]UF!AB29</f>
        <v>32</v>
      </c>
      <c r="I32" s="88">
        <f>[5]UF!AC29</f>
        <v>1146</v>
      </c>
      <c r="J32" s="88">
        <f>[5]UF!AD29</f>
        <v>1081</v>
      </c>
      <c r="K32" s="88">
        <f>[5]UF!AE29</f>
        <v>49</v>
      </c>
      <c r="L32" s="88">
        <f>[5]UF!AF29</f>
        <v>0</v>
      </c>
      <c r="M32" s="89">
        <f>[5]UF!AG29</f>
        <v>16</v>
      </c>
      <c r="O32" s="2"/>
    </row>
    <row r="33" spans="1:15" ht="15" customHeight="1" x14ac:dyDescent="0.25">
      <c r="A33" s="112" t="s">
        <v>67</v>
      </c>
      <c r="C33" s="87">
        <f>[5]UF!W30</f>
        <v>74942</v>
      </c>
      <c r="D33" s="88">
        <f>[5]UF!X30</f>
        <v>69183</v>
      </c>
      <c r="E33" s="88">
        <f>[5]UF!Y30</f>
        <v>66846</v>
      </c>
      <c r="F33" s="88">
        <f>[5]UF!Z30</f>
        <v>296</v>
      </c>
      <c r="G33" s="88">
        <f>[5]UF!AA30</f>
        <v>1569</v>
      </c>
      <c r="H33" s="88">
        <f>[5]UF!AB30</f>
        <v>472</v>
      </c>
      <c r="I33" s="88">
        <f>[5]UF!AC30</f>
        <v>5759</v>
      </c>
      <c r="J33" s="88">
        <f>[5]UF!AD30</f>
        <v>4372</v>
      </c>
      <c r="K33" s="88">
        <f>[5]UF!AE30</f>
        <v>1319</v>
      </c>
      <c r="L33" s="88">
        <f>[5]UF!AF30</f>
        <v>1</v>
      </c>
      <c r="M33" s="89">
        <f>[5]UF!AG30</f>
        <v>67</v>
      </c>
      <c r="O33" s="2"/>
    </row>
    <row r="34" spans="1:15" ht="15" customHeight="1" x14ac:dyDescent="0.25">
      <c r="A34" s="108" t="s">
        <v>68</v>
      </c>
      <c r="B34" s="10"/>
      <c r="C34" s="109">
        <f>[5]UF!W31</f>
        <v>62159</v>
      </c>
      <c r="D34" s="110">
        <f>[5]UF!X31</f>
        <v>57710</v>
      </c>
      <c r="E34" s="110">
        <f>[5]UF!Y31</f>
        <v>55104</v>
      </c>
      <c r="F34" s="110">
        <f>[5]UF!Z31</f>
        <v>702</v>
      </c>
      <c r="G34" s="110">
        <f>[5]UF!AA31</f>
        <v>1551</v>
      </c>
      <c r="H34" s="110">
        <f>[5]UF!AB31</f>
        <v>353</v>
      </c>
      <c r="I34" s="110">
        <f>[5]UF!AC31</f>
        <v>4449</v>
      </c>
      <c r="J34" s="110">
        <f>[5]UF!AD31</f>
        <v>3706</v>
      </c>
      <c r="K34" s="110">
        <f>[5]UF!AE31</f>
        <v>648</v>
      </c>
      <c r="L34" s="110">
        <f>[5]UF!AF31</f>
        <v>2</v>
      </c>
      <c r="M34" s="111">
        <f>[5]UF!AG31</f>
        <v>93</v>
      </c>
      <c r="O34" s="2"/>
    </row>
    <row r="35" spans="1:15" ht="15" customHeight="1" x14ac:dyDescent="0.25">
      <c r="A35" s="112" t="s">
        <v>69</v>
      </c>
      <c r="C35" s="87">
        <f>[5]UF!W32</f>
        <v>19543</v>
      </c>
      <c r="D35" s="88">
        <f>[5]UF!X32</f>
        <v>18361</v>
      </c>
      <c r="E35" s="88">
        <f>[5]UF!Y32</f>
        <v>17540</v>
      </c>
      <c r="F35" s="88">
        <f>[5]UF!Z32</f>
        <v>192</v>
      </c>
      <c r="G35" s="88">
        <f>[5]UF!AA32</f>
        <v>450</v>
      </c>
      <c r="H35" s="88">
        <f>[5]UF!AB32</f>
        <v>179</v>
      </c>
      <c r="I35" s="88">
        <f>[5]UF!AC32</f>
        <v>1182</v>
      </c>
      <c r="J35" s="88">
        <f>[5]UF!AD32</f>
        <v>950</v>
      </c>
      <c r="K35" s="88">
        <f>[5]UF!AE32</f>
        <v>206</v>
      </c>
      <c r="L35" s="88">
        <f>[5]UF!AF32</f>
        <v>1</v>
      </c>
      <c r="M35" s="89">
        <f>[5]UF!AG32</f>
        <v>25</v>
      </c>
      <c r="O35" s="2"/>
    </row>
    <row r="36" spans="1:15" ht="15" customHeight="1" x14ac:dyDescent="0.25">
      <c r="A36" s="112" t="s">
        <v>70</v>
      </c>
      <c r="C36" s="87">
        <f>[5]UF!W33</f>
        <v>21153</v>
      </c>
      <c r="D36" s="88">
        <f>[5]UF!X33</f>
        <v>19477</v>
      </c>
      <c r="E36" s="88">
        <f>[5]UF!Y33</f>
        <v>18715</v>
      </c>
      <c r="F36" s="88">
        <f>[5]UF!Z33</f>
        <v>223</v>
      </c>
      <c r="G36" s="88">
        <f>[5]UF!AA33</f>
        <v>482</v>
      </c>
      <c r="H36" s="88">
        <f>[5]UF!AB33</f>
        <v>57</v>
      </c>
      <c r="I36" s="88">
        <f>[5]UF!AC33</f>
        <v>1676</v>
      </c>
      <c r="J36" s="88">
        <f>[5]UF!AD33</f>
        <v>1444</v>
      </c>
      <c r="K36" s="88">
        <f>[5]UF!AE33</f>
        <v>194</v>
      </c>
      <c r="L36" s="88">
        <f>[5]UF!AF33</f>
        <v>1</v>
      </c>
      <c r="M36" s="89">
        <f>[5]UF!AG33</f>
        <v>37</v>
      </c>
      <c r="O36" s="2"/>
    </row>
    <row r="37" spans="1:15" ht="15" customHeight="1" x14ac:dyDescent="0.25">
      <c r="A37" s="112" t="s">
        <v>71</v>
      </c>
      <c r="C37" s="87">
        <f>[5]UF!W34</f>
        <v>21463</v>
      </c>
      <c r="D37" s="88">
        <f>[5]UF!X34</f>
        <v>19872</v>
      </c>
      <c r="E37" s="88">
        <f>[5]UF!Y34</f>
        <v>18849</v>
      </c>
      <c r="F37" s="88">
        <f>[5]UF!Z34</f>
        <v>287</v>
      </c>
      <c r="G37" s="88">
        <f>[5]UF!AA34</f>
        <v>619</v>
      </c>
      <c r="H37" s="88">
        <f>[5]UF!AB34</f>
        <v>117</v>
      </c>
      <c r="I37" s="88">
        <f>[5]UF!AC34</f>
        <v>1591</v>
      </c>
      <c r="J37" s="88">
        <f>[5]UF!AD34</f>
        <v>1312</v>
      </c>
      <c r="K37" s="88">
        <f>[5]UF!AE34</f>
        <v>248</v>
      </c>
      <c r="L37" s="88">
        <f>[5]UF!AF34</f>
        <v>0</v>
      </c>
      <c r="M37" s="89">
        <f>[5]UF!AG34</f>
        <v>31</v>
      </c>
      <c r="O37" s="2"/>
    </row>
    <row r="38" spans="1:15" ht="15" customHeight="1" x14ac:dyDescent="0.25">
      <c r="A38" s="108" t="s">
        <v>72</v>
      </c>
      <c r="B38" s="10"/>
      <c r="C38" s="109">
        <f>[5]UF!W35</f>
        <v>28778</v>
      </c>
      <c r="D38" s="110">
        <f>[5]UF!X35</f>
        <v>27330</v>
      </c>
      <c r="E38" s="110">
        <f>[5]UF!Y35</f>
        <v>25123</v>
      </c>
      <c r="F38" s="110">
        <f>[5]UF!Z35</f>
        <v>303</v>
      </c>
      <c r="G38" s="110">
        <f>[5]UF!AA35</f>
        <v>1839</v>
      </c>
      <c r="H38" s="110">
        <f>[5]UF!AB35</f>
        <v>65</v>
      </c>
      <c r="I38" s="110">
        <f>[5]UF!AC35</f>
        <v>1448</v>
      </c>
      <c r="J38" s="110">
        <f>[5]UF!AD35</f>
        <v>1199</v>
      </c>
      <c r="K38" s="110">
        <f>[5]UF!AE35</f>
        <v>185</v>
      </c>
      <c r="L38" s="110">
        <f>[5]UF!AF35</f>
        <v>0</v>
      </c>
      <c r="M38" s="111">
        <f>[5]UF!AG35</f>
        <v>64</v>
      </c>
      <c r="O38" s="2"/>
    </row>
    <row r="39" spans="1:15" ht="15" customHeight="1" x14ac:dyDescent="0.25">
      <c r="A39" s="112" t="s">
        <v>73</v>
      </c>
      <c r="C39" s="87">
        <f>[5]UF!W36</f>
        <v>5999</v>
      </c>
      <c r="D39" s="88">
        <f>[5]UF!X36</f>
        <v>5582</v>
      </c>
      <c r="E39" s="88">
        <f>[5]UF!Y36</f>
        <v>5063</v>
      </c>
      <c r="F39" s="88">
        <f>[5]UF!Z36</f>
        <v>84</v>
      </c>
      <c r="G39" s="88">
        <f>[5]UF!AA36</f>
        <v>430</v>
      </c>
      <c r="H39" s="88">
        <f>[5]UF!AB36</f>
        <v>5</v>
      </c>
      <c r="I39" s="88">
        <f>[5]UF!AC36</f>
        <v>417</v>
      </c>
      <c r="J39" s="88">
        <f>[5]UF!AD36</f>
        <v>325</v>
      </c>
      <c r="K39" s="88">
        <f>[5]UF!AE36</f>
        <v>62</v>
      </c>
      <c r="L39" s="88">
        <f>[5]UF!AF36</f>
        <v>0</v>
      </c>
      <c r="M39" s="89">
        <f>[5]UF!AG36</f>
        <v>30</v>
      </c>
      <c r="O39" s="2"/>
    </row>
    <row r="40" spans="1:15" ht="15" customHeight="1" x14ac:dyDescent="0.25">
      <c r="A40" s="112" t="s">
        <v>74</v>
      </c>
      <c r="C40" s="87">
        <f>[5]UF!W37</f>
        <v>6189</v>
      </c>
      <c r="D40" s="88">
        <f>[5]UF!X37</f>
        <v>5905</v>
      </c>
      <c r="E40" s="88">
        <f>[5]UF!Y37</f>
        <v>5529</v>
      </c>
      <c r="F40" s="88">
        <f>[5]UF!Z37</f>
        <v>54</v>
      </c>
      <c r="G40" s="88">
        <f>[5]UF!AA37</f>
        <v>317</v>
      </c>
      <c r="H40" s="88">
        <f>[5]UF!AB37</f>
        <v>5</v>
      </c>
      <c r="I40" s="88">
        <f>[5]UF!AC37</f>
        <v>284</v>
      </c>
      <c r="J40" s="88">
        <f>[5]UF!AD37</f>
        <v>245</v>
      </c>
      <c r="K40" s="88">
        <f>[5]UF!AE37</f>
        <v>27</v>
      </c>
      <c r="L40" s="88">
        <f>[5]UF!AF37</f>
        <v>0</v>
      </c>
      <c r="M40" s="89">
        <f>[5]UF!AG37</f>
        <v>12</v>
      </c>
      <c r="O40" s="2"/>
    </row>
    <row r="41" spans="1:15" ht="15" customHeight="1" x14ac:dyDescent="0.25">
      <c r="A41" s="112" t="s">
        <v>75</v>
      </c>
      <c r="C41" s="87">
        <f>[5]UF!W38</f>
        <v>10193</v>
      </c>
      <c r="D41" s="88">
        <f>[5]UF!X38</f>
        <v>9751</v>
      </c>
      <c r="E41" s="88">
        <f>[5]UF!Y38</f>
        <v>8868</v>
      </c>
      <c r="F41" s="88">
        <f>[5]UF!Z38</f>
        <v>138</v>
      </c>
      <c r="G41" s="88">
        <f>[5]UF!AA38</f>
        <v>697</v>
      </c>
      <c r="H41" s="88">
        <f>[5]UF!AB38</f>
        <v>48</v>
      </c>
      <c r="I41" s="88">
        <f>[5]UF!AC38</f>
        <v>442</v>
      </c>
      <c r="J41" s="88">
        <f>[5]UF!AD38</f>
        <v>359</v>
      </c>
      <c r="K41" s="88">
        <f>[5]UF!AE38</f>
        <v>67</v>
      </c>
      <c r="L41" s="88">
        <f>[5]UF!AF38</f>
        <v>0</v>
      </c>
      <c r="M41" s="89">
        <f>[5]UF!AG38</f>
        <v>16</v>
      </c>
      <c r="O41" s="2"/>
    </row>
    <row r="42" spans="1:15" ht="15" customHeight="1" thickBot="1" x14ac:dyDescent="0.3">
      <c r="A42" s="171" t="s">
        <v>76</v>
      </c>
      <c r="C42" s="172">
        <f>[5]UF!W39</f>
        <v>6397</v>
      </c>
      <c r="D42" s="173">
        <f>[5]UF!X39</f>
        <v>6092</v>
      </c>
      <c r="E42" s="173">
        <f>[5]UF!Y39</f>
        <v>5663</v>
      </c>
      <c r="F42" s="173">
        <f>[5]UF!Z39</f>
        <v>27</v>
      </c>
      <c r="G42" s="173">
        <f>[5]UF!AA39</f>
        <v>395</v>
      </c>
      <c r="H42" s="173">
        <f>[5]UF!AB39</f>
        <v>7</v>
      </c>
      <c r="I42" s="173">
        <f>[5]UF!AC39</f>
        <v>305</v>
      </c>
      <c r="J42" s="173">
        <f>[5]UF!AD39</f>
        <v>270</v>
      </c>
      <c r="K42" s="173">
        <f>[5]UF!AE39</f>
        <v>29</v>
      </c>
      <c r="L42" s="173">
        <f>[5]UF!AF39</f>
        <v>0</v>
      </c>
      <c r="M42" s="174">
        <f>[5]UF!AG39</f>
        <v>6</v>
      </c>
      <c r="O42" s="2"/>
    </row>
    <row r="43" spans="1:15" ht="15" customHeight="1" x14ac:dyDescent="0.25">
      <c r="A43" s="178" t="s">
        <v>159</v>
      </c>
    </row>
    <row r="44" spans="1:15" ht="15" customHeight="1" x14ac:dyDescent="0.25"/>
    <row r="46" spans="1:15" ht="24" customHeight="1" x14ac:dyDescent="0.25">
      <c r="C46" s="2"/>
    </row>
    <row r="48" spans="1:15" ht="24" customHeight="1" x14ac:dyDescent="0.25">
      <c r="C48" s="2"/>
    </row>
  </sheetData>
  <mergeCells count="16">
    <mergeCell ref="L7:L8"/>
    <mergeCell ref="C5:M5"/>
    <mergeCell ref="M7:M8"/>
    <mergeCell ref="C3:H3"/>
    <mergeCell ref="A5:A8"/>
    <mergeCell ref="C6:C8"/>
    <mergeCell ref="D6:H6"/>
    <mergeCell ref="I6:M6"/>
    <mergeCell ref="D7:D8"/>
    <mergeCell ref="E7:E8"/>
    <mergeCell ref="F7:F8"/>
    <mergeCell ref="G7:G8"/>
    <mergeCell ref="H7:H8"/>
    <mergeCell ref="I7:I8"/>
    <mergeCell ref="J7:J8"/>
    <mergeCell ref="K7:K8"/>
  </mergeCells>
  <phoneticPr fontId="8" type="noConversion"/>
  <pageMargins left="0.511811024" right="0.511811024" top="0.78740157499999996" bottom="0.78740157499999996" header="0.31496062000000002" footer="0.31496062000000002"/>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6B86E-B347-4A54-9BAB-6F9B788D72A7}">
  <dimension ref="A1:P46"/>
  <sheetViews>
    <sheetView showGridLines="0" zoomScaleNormal="100" workbookViewId="0">
      <selection activeCell="A3" sqref="A3"/>
    </sheetView>
  </sheetViews>
  <sheetFormatPr defaultRowHeight="24" customHeight="1" x14ac:dyDescent="0.25"/>
  <cols>
    <col min="1" max="1" width="24.7109375" style="1" customWidth="1"/>
    <col min="2" max="2" width="1.7109375" style="1" customWidth="1"/>
    <col min="3" max="3" width="13.7109375" style="1" customWidth="1"/>
    <col min="4" max="4" width="12.7109375" style="1" customWidth="1"/>
    <col min="5" max="5" width="13.7109375" style="1" customWidth="1"/>
    <col min="6" max="6" width="12.7109375" style="1" customWidth="1"/>
    <col min="7" max="7" width="15.7109375" style="1" customWidth="1"/>
    <col min="8" max="10" width="13.7109375" style="1" customWidth="1"/>
    <col min="11" max="11" width="12.7109375" style="1" customWidth="1"/>
    <col min="12" max="12" width="13.7109375" style="1" customWidth="1"/>
    <col min="13" max="13" width="15.7109375" style="1" customWidth="1"/>
    <col min="14" max="16384" width="9.140625" style="1"/>
  </cols>
  <sheetData>
    <row r="1" spans="1:16" ht="24" customHeight="1" x14ac:dyDescent="0.25">
      <c r="A1" s="18" t="str">
        <f>'01'!$A$1</f>
        <v>Boletim Estatístico de Benefícios por Incapacidade - vol. 01, nº 11</v>
      </c>
      <c r="M1" s="9" t="str">
        <f>'01'!$M$1</f>
        <v>novembro de 2023</v>
      </c>
    </row>
    <row r="2" spans="1:16" ht="9.9499999999999993" customHeight="1" thickBot="1" x14ac:dyDescent="0.3"/>
    <row r="3" spans="1:16" ht="24" customHeight="1" thickBot="1" x14ac:dyDescent="0.3">
      <c r="A3" s="59" t="s">
        <v>109</v>
      </c>
      <c r="B3" s="5"/>
      <c r="C3" s="193" t="s">
        <v>79</v>
      </c>
      <c r="D3" s="194"/>
      <c r="E3" s="194"/>
      <c r="F3" s="194"/>
      <c r="G3" s="194"/>
      <c r="H3" s="194"/>
      <c r="I3" s="195"/>
      <c r="J3" s="6"/>
      <c r="K3" s="6"/>
      <c r="L3" s="6"/>
      <c r="M3" s="6"/>
    </row>
    <row r="4" spans="1:16" ht="9.9499999999999993" customHeight="1" thickBot="1" x14ac:dyDescent="0.3">
      <c r="A4" s="6"/>
      <c r="B4" s="6"/>
      <c r="C4" s="6"/>
      <c r="D4" s="6"/>
      <c r="E4" s="6"/>
      <c r="F4" s="6"/>
      <c r="G4" s="6"/>
      <c r="H4" s="6"/>
      <c r="I4" s="6"/>
      <c r="J4" s="6"/>
      <c r="K4" s="6"/>
      <c r="L4" s="6"/>
      <c r="M4" s="6"/>
    </row>
    <row r="5" spans="1:16" ht="24" customHeight="1" x14ac:dyDescent="0.25">
      <c r="A5" s="228" t="s">
        <v>77</v>
      </c>
      <c r="B5" s="5"/>
      <c r="C5" s="196" t="s">
        <v>80</v>
      </c>
      <c r="D5" s="197"/>
      <c r="E5" s="197"/>
      <c r="F5" s="197"/>
      <c r="G5" s="197"/>
      <c r="H5" s="197"/>
      <c r="I5" s="197"/>
      <c r="J5" s="197"/>
      <c r="K5" s="197"/>
      <c r="L5" s="197"/>
      <c r="M5" s="198"/>
    </row>
    <row r="6" spans="1:16" ht="24" customHeight="1" x14ac:dyDescent="0.25">
      <c r="A6" s="229"/>
      <c r="B6" s="5"/>
      <c r="C6" s="202" t="s">
        <v>5</v>
      </c>
      <c r="D6" s="204" t="s">
        <v>3</v>
      </c>
      <c r="E6" s="204"/>
      <c r="F6" s="204"/>
      <c r="G6" s="204"/>
      <c r="H6" s="204"/>
      <c r="I6" s="204" t="s">
        <v>6</v>
      </c>
      <c r="J6" s="204"/>
      <c r="K6" s="204"/>
      <c r="L6" s="204"/>
      <c r="M6" s="205"/>
    </row>
    <row r="7" spans="1:16" ht="24" customHeight="1" x14ac:dyDescent="0.25">
      <c r="A7" s="229"/>
      <c r="B7" s="5"/>
      <c r="C7" s="202"/>
      <c r="D7" s="206" t="s">
        <v>5</v>
      </c>
      <c r="E7" s="206" t="s">
        <v>121</v>
      </c>
      <c r="F7" s="206" t="s">
        <v>7</v>
      </c>
      <c r="G7" s="206" t="s">
        <v>122</v>
      </c>
      <c r="H7" s="206" t="s">
        <v>4</v>
      </c>
      <c r="I7" s="206" t="s">
        <v>5</v>
      </c>
      <c r="J7" s="206" t="s">
        <v>121</v>
      </c>
      <c r="K7" s="206" t="s">
        <v>7</v>
      </c>
      <c r="L7" s="206" t="s">
        <v>8</v>
      </c>
      <c r="M7" s="208" t="s">
        <v>122</v>
      </c>
    </row>
    <row r="8" spans="1:16" ht="24" customHeight="1" thickBot="1" x14ac:dyDescent="0.3">
      <c r="A8" s="230"/>
      <c r="B8" s="5"/>
      <c r="C8" s="203"/>
      <c r="D8" s="207"/>
      <c r="E8" s="207"/>
      <c r="F8" s="207"/>
      <c r="G8" s="207"/>
      <c r="H8" s="207"/>
      <c r="I8" s="207"/>
      <c r="J8" s="207"/>
      <c r="K8" s="207"/>
      <c r="L8" s="207"/>
      <c r="M8" s="209"/>
    </row>
    <row r="9" spans="1:16" ht="9.9499999999999993" customHeight="1" thickBot="1" x14ac:dyDescent="0.3">
      <c r="A9" s="3"/>
      <c r="C9" s="3"/>
      <c r="D9" s="4"/>
      <c r="E9" s="4"/>
      <c r="F9" s="4"/>
      <c r="G9" s="4"/>
      <c r="H9" s="4"/>
      <c r="I9" s="4"/>
      <c r="J9" s="4"/>
      <c r="K9" s="4"/>
      <c r="L9" s="4"/>
      <c r="M9" s="4"/>
    </row>
    <row r="10" spans="1:16" ht="15" customHeight="1" x14ac:dyDescent="0.25">
      <c r="A10" s="104" t="s">
        <v>44</v>
      </c>
      <c r="B10" s="10"/>
      <c r="C10" s="113">
        <f>[5]UF!W43</f>
        <v>1794.7525082526531</v>
      </c>
      <c r="D10" s="114">
        <f>[5]UF!X43</f>
        <v>1785.9661144376755</v>
      </c>
      <c r="E10" s="114">
        <f>[5]UF!Y43</f>
        <v>1788.5857517794896</v>
      </c>
      <c r="F10" s="114">
        <f>[5]UF!Z43</f>
        <v>1024.4047597665021</v>
      </c>
      <c r="G10" s="114">
        <f>[5]UF!AA43</f>
        <v>1590.7996265455461</v>
      </c>
      <c r="H10" s="114">
        <f>[5]UF!AB43</f>
        <v>4557.4834256926952</v>
      </c>
      <c r="I10" s="114">
        <f>[5]UF!AC43</f>
        <v>1932.0906243225668</v>
      </c>
      <c r="J10" s="114">
        <f>[5]UF!AD43</f>
        <v>2028.4526946107785</v>
      </c>
      <c r="K10" s="114">
        <f>[5]UF!AE43</f>
        <v>1319.8256603773584</v>
      </c>
      <c r="L10" s="114">
        <f>[5]UF!AF43</f>
        <v>622.16</v>
      </c>
      <c r="M10" s="115">
        <f>[5]UF!AG43</f>
        <v>2267.5506206896553</v>
      </c>
      <c r="O10" s="2"/>
    </row>
    <row r="11" spans="1:16" ht="15" customHeight="1" x14ac:dyDescent="0.25">
      <c r="A11" s="108" t="s">
        <v>45</v>
      </c>
      <c r="B11" s="10"/>
      <c r="C11" s="116">
        <f>[5]UF!W44</f>
        <v>1739.4157114338814</v>
      </c>
      <c r="D11" s="117">
        <f>[5]UF!X44</f>
        <v>1732.8814248403944</v>
      </c>
      <c r="E11" s="117">
        <f>[5]UF!Y44</f>
        <v>1756.7099901283314</v>
      </c>
      <c r="F11" s="117">
        <f>[5]UF!Z44</f>
        <v>1007.793832599119</v>
      </c>
      <c r="G11" s="117">
        <f>[5]UF!AA44</f>
        <v>1591.5864052287582</v>
      </c>
      <c r="H11" s="117">
        <f>[5]UF!AB44</f>
        <v>4628.6349999999993</v>
      </c>
      <c r="I11" s="117">
        <f>[5]UF!AC44</f>
        <v>1860.6386002691791</v>
      </c>
      <c r="J11" s="117">
        <f>[5]UF!AD44</f>
        <v>1911.4506084243367</v>
      </c>
      <c r="K11" s="117">
        <f>[5]UF!AE44</f>
        <v>1057.4457142857143</v>
      </c>
      <c r="L11" s="117">
        <f>[5]UF!AF44</f>
        <v>0</v>
      </c>
      <c r="M11" s="118">
        <f>[5]UF!AG44</f>
        <v>2322.9630769230771</v>
      </c>
      <c r="O11" s="2"/>
    </row>
    <row r="12" spans="1:16" ht="15" customHeight="1" x14ac:dyDescent="0.25">
      <c r="A12" s="112" t="s">
        <v>46</v>
      </c>
      <c r="C12" s="98">
        <f>[5]UF!W45</f>
        <v>1642.9492372063085</v>
      </c>
      <c r="D12" s="99">
        <f>[5]UF!X45</f>
        <v>1638.5124442966412</v>
      </c>
      <c r="E12" s="99">
        <f>[5]UF!Y45</f>
        <v>1658.2933280444267</v>
      </c>
      <c r="F12" s="99">
        <f>[5]UF!Z45</f>
        <v>1003.9985185185186</v>
      </c>
      <c r="G12" s="99">
        <f>[5]UF!AA45</f>
        <v>1612.6656716417911</v>
      </c>
      <c r="H12" s="99">
        <f>[5]UF!AB45</f>
        <v>5611.32</v>
      </c>
      <c r="I12" s="99">
        <f>[5]UF!AC45</f>
        <v>1776.3636000000001</v>
      </c>
      <c r="J12" s="99">
        <f>[5]UF!AD45</f>
        <v>2070.9961904761903</v>
      </c>
      <c r="K12" s="99">
        <f>[5]UF!AE45</f>
        <v>1028.4620689655173</v>
      </c>
      <c r="L12" s="99">
        <f>[5]UF!AF45</f>
        <v>0</v>
      </c>
      <c r="M12" s="100">
        <f>[5]UF!AG45</f>
        <v>2167.2750000000001</v>
      </c>
      <c r="O12" s="2"/>
      <c r="P12" s="16"/>
    </row>
    <row r="13" spans="1:16" ht="15" customHeight="1" x14ac:dyDescent="0.25">
      <c r="A13" s="112" t="s">
        <v>47</v>
      </c>
      <c r="C13" s="98">
        <f>[5]UF!W46</f>
        <v>1690.4187122207618</v>
      </c>
      <c r="D13" s="99">
        <f>[5]UF!X46</f>
        <v>1699.182357836338</v>
      </c>
      <c r="E13" s="99">
        <f>[5]UF!Y46</f>
        <v>1738.4422</v>
      </c>
      <c r="F13" s="99">
        <f>[5]UF!Z46</f>
        <v>978.52173913043475</v>
      </c>
      <c r="G13" s="99">
        <f>[5]UF!AA46</f>
        <v>1571.3851546391752</v>
      </c>
      <c r="H13" s="99">
        <f>[5]UF!AB46</f>
        <v>7114.8</v>
      </c>
      <c r="I13" s="99">
        <f>[5]UF!AC46</f>
        <v>1532.4540000000002</v>
      </c>
      <c r="J13" s="99">
        <f>[5]UF!AD46</f>
        <v>1575.2962500000001</v>
      </c>
      <c r="K13" s="99">
        <f>[5]UF!AE46</f>
        <v>1271.1600000000001</v>
      </c>
      <c r="L13" s="99">
        <f>[5]UF!AF46</f>
        <v>0</v>
      </c>
      <c r="M13" s="100">
        <f>[5]UF!AG46</f>
        <v>1630.86</v>
      </c>
      <c r="O13" s="2"/>
      <c r="P13" s="16"/>
    </row>
    <row r="14" spans="1:16" ht="15" customHeight="1" x14ac:dyDescent="0.25">
      <c r="A14" s="112" t="s">
        <v>48</v>
      </c>
      <c r="C14" s="98">
        <f>[5]UF!W47</f>
        <v>1887.5062757672929</v>
      </c>
      <c r="D14" s="99">
        <f>[5]UF!X47</f>
        <v>1883.4837713139418</v>
      </c>
      <c r="E14" s="99">
        <f>[5]UF!Y47</f>
        <v>1887.8418848167539</v>
      </c>
      <c r="F14" s="99">
        <f>[5]UF!Z47</f>
        <v>715.44</v>
      </c>
      <c r="G14" s="99">
        <f>[5]UF!AA47</f>
        <v>1827.3257142857142</v>
      </c>
      <c r="H14" s="99">
        <f>[5]UF!AB47</f>
        <v>4891.92</v>
      </c>
      <c r="I14" s="99">
        <f>[5]UF!AC47</f>
        <v>1929.9447619047619</v>
      </c>
      <c r="J14" s="99">
        <f>[5]UF!AD47</f>
        <v>1895.4462569832403</v>
      </c>
      <c r="K14" s="99">
        <f>[5]UF!AE47</f>
        <v>0</v>
      </c>
      <c r="L14" s="99">
        <f>[5]UF!AF47</f>
        <v>0</v>
      </c>
      <c r="M14" s="100">
        <f>[5]UF!AG47</f>
        <v>2547.4679999999998</v>
      </c>
      <c r="O14" s="2"/>
      <c r="P14" s="16"/>
    </row>
    <row r="15" spans="1:16" ht="15" customHeight="1" x14ac:dyDescent="0.25">
      <c r="A15" s="112" t="s">
        <v>49</v>
      </c>
      <c r="C15" s="98">
        <f>[5]UF!W48</f>
        <v>1799.179526627219</v>
      </c>
      <c r="D15" s="99">
        <f>[5]UF!X48</f>
        <v>1798.7464000000002</v>
      </c>
      <c r="E15" s="99">
        <f>[5]UF!Y48</f>
        <v>1809.6286505190312</v>
      </c>
      <c r="F15" s="99">
        <f>[5]UF!Z48</f>
        <v>0</v>
      </c>
      <c r="G15" s="99">
        <f>[5]UF!AA48</f>
        <v>1512.8400000000001</v>
      </c>
      <c r="H15" s="99">
        <f>[5]UF!AB48</f>
        <v>0</v>
      </c>
      <c r="I15" s="99">
        <f>[5]UF!AC48</f>
        <v>1802.5989473684212</v>
      </c>
      <c r="J15" s="99">
        <f>[5]UF!AD48</f>
        <v>1776.7556756756758</v>
      </c>
      <c r="K15" s="99">
        <f>[5]UF!AE48</f>
        <v>0</v>
      </c>
      <c r="L15" s="99">
        <f>[5]UF!AF48</f>
        <v>0</v>
      </c>
      <c r="M15" s="100">
        <f>[5]UF!AG48</f>
        <v>2758.8</v>
      </c>
      <c r="O15" s="2"/>
      <c r="P15" s="16"/>
    </row>
    <row r="16" spans="1:16" ht="15" customHeight="1" x14ac:dyDescent="0.25">
      <c r="A16" s="112" t="s">
        <v>50</v>
      </c>
      <c r="C16" s="98">
        <f>[5]UF!W49</f>
        <v>1751.3754624130324</v>
      </c>
      <c r="D16" s="99">
        <f>[5]UF!X49</f>
        <v>1745.1197633136094</v>
      </c>
      <c r="E16" s="99">
        <f>[5]UF!Y49</f>
        <v>1768.356080760095</v>
      </c>
      <c r="F16" s="99">
        <f>[5]UF!Z49</f>
        <v>1005.0635294117648</v>
      </c>
      <c r="G16" s="99">
        <f>[5]UF!AA49</f>
        <v>1563.6002672605791</v>
      </c>
      <c r="H16" s="99">
        <f>[5]UF!AB49</f>
        <v>3549.645</v>
      </c>
      <c r="I16" s="99">
        <f>[5]UF!AC49</f>
        <v>1861.7806329113926</v>
      </c>
      <c r="J16" s="99">
        <f>[5]UF!AD49</f>
        <v>1907.3814736842105</v>
      </c>
      <c r="K16" s="99">
        <f>[5]UF!AE49</f>
        <v>1100.9459999999999</v>
      </c>
      <c r="L16" s="99">
        <f>[5]UF!AF49</f>
        <v>0</v>
      </c>
      <c r="M16" s="100">
        <f>[5]UF!AG49</f>
        <v>2063.64</v>
      </c>
      <c r="O16" s="2"/>
      <c r="P16" s="16"/>
    </row>
    <row r="17" spans="1:16" ht="15" customHeight="1" x14ac:dyDescent="0.25">
      <c r="A17" s="112" t="s">
        <v>51</v>
      </c>
      <c r="C17" s="98">
        <f>[5]UF!W50</f>
        <v>1811.6397452229298</v>
      </c>
      <c r="D17" s="99">
        <f>[5]UF!X50</f>
        <v>1773.3861915367481</v>
      </c>
      <c r="E17" s="99">
        <f>[5]UF!Y50</f>
        <v>1767.9758918918917</v>
      </c>
      <c r="F17" s="99">
        <f>[5]UF!Z50</f>
        <v>793.44</v>
      </c>
      <c r="G17" s="99">
        <f>[5]UF!AA50</f>
        <v>1608.6904918032785</v>
      </c>
      <c r="H17" s="99">
        <f>[5]UF!AB50</f>
        <v>5034.4800000000005</v>
      </c>
      <c r="I17" s="99">
        <f>[5]UF!AC50</f>
        <v>2592.36</v>
      </c>
      <c r="J17" s="99">
        <f>[5]UF!AD50</f>
        <v>2467.6235294117646</v>
      </c>
      <c r="K17" s="99">
        <f>[5]UF!AE50</f>
        <v>0</v>
      </c>
      <c r="L17" s="99">
        <f>[5]UF!AF50</f>
        <v>0</v>
      </c>
      <c r="M17" s="100">
        <f>[5]UF!AG50</f>
        <v>3016.4639999999999</v>
      </c>
      <c r="O17" s="2"/>
      <c r="P17" s="16"/>
    </row>
    <row r="18" spans="1:16" ht="15" customHeight="1" x14ac:dyDescent="0.25">
      <c r="A18" s="112" t="s">
        <v>52</v>
      </c>
      <c r="C18" s="98">
        <f>[5]UF!W51</f>
        <v>1676.8620744081175</v>
      </c>
      <c r="D18" s="99">
        <f>[5]UF!X51</f>
        <v>1676.1787327188943</v>
      </c>
      <c r="E18" s="99">
        <f>[5]UF!Y51</f>
        <v>1707.4237340876946</v>
      </c>
      <c r="F18" s="99">
        <f>[5]UF!Z51</f>
        <v>1146.697894736842</v>
      </c>
      <c r="G18" s="99">
        <f>[5]UF!AA51</f>
        <v>1547.7377142857142</v>
      </c>
      <c r="H18" s="99">
        <f>[5]UF!AB51</f>
        <v>4652.01</v>
      </c>
      <c r="I18" s="99">
        <f>[5]UF!AC51</f>
        <v>1708.0800000000002</v>
      </c>
      <c r="J18" s="99">
        <f>[5]UF!AD51</f>
        <v>1920.6942857142858</v>
      </c>
      <c r="K18" s="99">
        <f>[5]UF!AE51</f>
        <v>893.47500000000002</v>
      </c>
      <c r="L18" s="99">
        <f>[5]UF!AF51</f>
        <v>0</v>
      </c>
      <c r="M18" s="100">
        <f>[5]UF!AG51</f>
        <v>1989.9</v>
      </c>
      <c r="O18" s="2"/>
      <c r="P18" s="16"/>
    </row>
    <row r="19" spans="1:16" ht="15" customHeight="1" x14ac:dyDescent="0.25">
      <c r="A19" s="108" t="s">
        <v>53</v>
      </c>
      <c r="B19" s="10"/>
      <c r="C19" s="116">
        <f>[5]UF!W52</f>
        <v>1584.7296521783371</v>
      </c>
      <c r="D19" s="117">
        <f>[5]UF!X52</f>
        <v>1571.9219615255527</v>
      </c>
      <c r="E19" s="117">
        <f>[5]UF!Y52</f>
        <v>1576.6622016379554</v>
      </c>
      <c r="F19" s="117">
        <f>[5]UF!Z52</f>
        <v>840.48838427947601</v>
      </c>
      <c r="G19" s="117">
        <f>[5]UF!AA52</f>
        <v>1493.9694522907334</v>
      </c>
      <c r="H19" s="117">
        <f>[5]UF!AB52</f>
        <v>3899.1013533834584</v>
      </c>
      <c r="I19" s="117">
        <f>[5]UF!AC52</f>
        <v>1892.2065648854962</v>
      </c>
      <c r="J19" s="117">
        <f>[5]UF!AD52</f>
        <v>1949.3492483349191</v>
      </c>
      <c r="K19" s="117">
        <f>[5]UF!AE52</f>
        <v>1043.011851851852</v>
      </c>
      <c r="L19" s="117">
        <f>[5]UF!AF52</f>
        <v>0</v>
      </c>
      <c r="M19" s="118">
        <f>[5]UF!AG52</f>
        <v>2077.9046808510634</v>
      </c>
      <c r="O19" s="2"/>
      <c r="P19" s="16"/>
    </row>
    <row r="20" spans="1:16" ht="15" customHeight="1" x14ac:dyDescent="0.25">
      <c r="A20" s="112" t="s">
        <v>54</v>
      </c>
      <c r="C20" s="98">
        <f>[5]UF!W53</f>
        <v>1630.2446226415095</v>
      </c>
      <c r="D20" s="99">
        <f>[5]UF!X53</f>
        <v>1618.9778229796593</v>
      </c>
      <c r="E20" s="99">
        <f>[5]UF!Y53</f>
        <v>1628.7612117612118</v>
      </c>
      <c r="F20" s="99">
        <f>[5]UF!Z53</f>
        <v>856.27384615384608</v>
      </c>
      <c r="G20" s="99">
        <f>[5]UF!AA53</f>
        <v>1497.4488702928872</v>
      </c>
      <c r="H20" s="99">
        <f>[5]UF!AB53</f>
        <v>4274.82</v>
      </c>
      <c r="I20" s="99">
        <f>[5]UF!AC53</f>
        <v>1860.5177528089887</v>
      </c>
      <c r="J20" s="99">
        <f>[5]UF!AD53</f>
        <v>1891.8710828025478</v>
      </c>
      <c r="K20" s="99">
        <f>[5]UF!AE53</f>
        <v>1130.9353846153847</v>
      </c>
      <c r="L20" s="99">
        <f>[5]UF!AF53</f>
        <v>0</v>
      </c>
      <c r="M20" s="100">
        <f>[5]UF!AG53</f>
        <v>2430.7800000000002</v>
      </c>
      <c r="O20" s="2"/>
      <c r="P20" s="16"/>
    </row>
    <row r="21" spans="1:16" ht="15" customHeight="1" x14ac:dyDescent="0.25">
      <c r="A21" s="112" t="s">
        <v>55</v>
      </c>
      <c r="C21" s="98">
        <f>[5]UF!W54</f>
        <v>1526.5652506543186</v>
      </c>
      <c r="D21" s="99">
        <f>[5]UF!X54</f>
        <v>1521.8475718450647</v>
      </c>
      <c r="E21" s="99">
        <f>[5]UF!Y54</f>
        <v>1524.1344696282865</v>
      </c>
      <c r="F21" s="99">
        <f>[5]UF!Z54</f>
        <v>915.2429268292683</v>
      </c>
      <c r="G21" s="99">
        <f>[5]UF!AA54</f>
        <v>1484.5959183673469</v>
      </c>
      <c r="H21" s="99">
        <f>[5]UF!AB54</f>
        <v>6114.9000000000005</v>
      </c>
      <c r="I21" s="99">
        <f>[5]UF!AC54</f>
        <v>1663.864</v>
      </c>
      <c r="J21" s="99">
        <f>[5]UF!AD54</f>
        <v>1673.7505714285714</v>
      </c>
      <c r="K21" s="99">
        <f>[5]UF!AE54</f>
        <v>1027.92</v>
      </c>
      <c r="L21" s="99">
        <f>[5]UF!AF54</f>
        <v>0</v>
      </c>
      <c r="M21" s="100">
        <f>[5]UF!AG54</f>
        <v>2064.6685714285713</v>
      </c>
      <c r="O21" s="2"/>
      <c r="P21" s="16"/>
    </row>
    <row r="22" spans="1:16" ht="15" customHeight="1" x14ac:dyDescent="0.25">
      <c r="A22" s="112" t="s">
        <v>56</v>
      </c>
      <c r="C22" s="98">
        <f>[5]UF!W55</f>
        <v>1568.5028121720882</v>
      </c>
      <c r="D22" s="99">
        <f>[5]UF!X55</f>
        <v>1563.2207693970174</v>
      </c>
      <c r="E22" s="99">
        <f>[5]UF!Y55</f>
        <v>1565.8818220963174</v>
      </c>
      <c r="F22" s="99">
        <f>[5]UF!Z55</f>
        <v>814.47771428571434</v>
      </c>
      <c r="G22" s="99">
        <f>[5]UF!AA55</f>
        <v>1427.7007317073171</v>
      </c>
      <c r="H22" s="99">
        <f>[5]UF!AB55</f>
        <v>3930.2787096774196</v>
      </c>
      <c r="I22" s="99">
        <f>[5]UF!AC55</f>
        <v>1745.604347826087</v>
      </c>
      <c r="J22" s="99">
        <f>[5]UF!AD55</f>
        <v>1862.5665198237884</v>
      </c>
      <c r="K22" s="99">
        <f>[5]UF!AE55</f>
        <v>903.68</v>
      </c>
      <c r="L22" s="99">
        <f>[5]UF!AF55</f>
        <v>0</v>
      </c>
      <c r="M22" s="100">
        <f>[5]UF!AG55</f>
        <v>1822.6724999999999</v>
      </c>
      <c r="O22" s="2"/>
      <c r="P22" s="16"/>
    </row>
    <row r="23" spans="1:16" ht="15" customHeight="1" x14ac:dyDescent="0.25">
      <c r="A23" s="112" t="s">
        <v>57</v>
      </c>
      <c r="C23" s="98">
        <f>[5]UF!W56</f>
        <v>1575.5686486486486</v>
      </c>
      <c r="D23" s="99">
        <f>[5]UF!X56</f>
        <v>1566.4633333333334</v>
      </c>
      <c r="E23" s="99">
        <f>[5]UF!Y56</f>
        <v>1568.466587537092</v>
      </c>
      <c r="F23" s="99">
        <f>[5]UF!Z56</f>
        <v>857.49714285714276</v>
      </c>
      <c r="G23" s="99">
        <f>[5]UF!AA56</f>
        <v>1494.4871232876712</v>
      </c>
      <c r="H23" s="99">
        <f>[5]UF!AB56</f>
        <v>3353.0030769230771</v>
      </c>
      <c r="I23" s="99">
        <f>[5]UF!AC56</f>
        <v>1820.8546938775512</v>
      </c>
      <c r="J23" s="99">
        <f>[5]UF!AD56</f>
        <v>1837.385</v>
      </c>
      <c r="K23" s="99">
        <f>[5]UF!AE56</f>
        <v>729.96</v>
      </c>
      <c r="L23" s="99">
        <f>[5]UF!AF56</f>
        <v>0</v>
      </c>
      <c r="M23" s="100">
        <f>[5]UF!AG56</f>
        <v>1622.28</v>
      </c>
      <c r="O23" s="2"/>
      <c r="P23" s="16"/>
    </row>
    <row r="24" spans="1:16" ht="15" customHeight="1" x14ac:dyDescent="0.25">
      <c r="A24" s="112" t="s">
        <v>58</v>
      </c>
      <c r="C24" s="98">
        <f>[5]UF!W57</f>
        <v>1533.4878398941446</v>
      </c>
      <c r="D24" s="99">
        <f>[5]UF!X57</f>
        <v>1521.6010051282049</v>
      </c>
      <c r="E24" s="99">
        <f>[5]UF!Y57</f>
        <v>1534.0154719039826</v>
      </c>
      <c r="F24" s="99">
        <f>[5]UF!Z57</f>
        <v>887.62325581395351</v>
      </c>
      <c r="G24" s="99">
        <f>[5]UF!AA57</f>
        <v>1441.6702325581396</v>
      </c>
      <c r="H24" s="99">
        <f>[5]UF!AB57</f>
        <v>2504.04</v>
      </c>
      <c r="I24" s="99">
        <f>[5]UF!AC57</f>
        <v>1888.2734693877553</v>
      </c>
      <c r="J24" s="99">
        <f>[5]UF!AD57</f>
        <v>1962.8701714285717</v>
      </c>
      <c r="K24" s="99">
        <f>[5]UF!AE57</f>
        <v>1087.845</v>
      </c>
      <c r="L24" s="99">
        <f>[5]UF!AF57</f>
        <v>0</v>
      </c>
      <c r="M24" s="100">
        <f>[5]UF!AG57</f>
        <v>1838.7599999999998</v>
      </c>
      <c r="O24" s="2"/>
      <c r="P24" s="16"/>
    </row>
    <row r="25" spans="1:16" ht="15" customHeight="1" x14ac:dyDescent="0.25">
      <c r="A25" s="112" t="s">
        <v>59</v>
      </c>
      <c r="C25" s="98">
        <f>[5]UF!W58</f>
        <v>1613.0375088809947</v>
      </c>
      <c r="D25" s="99">
        <f>[5]UF!X58</f>
        <v>1599.2548390107327</v>
      </c>
      <c r="E25" s="99">
        <f>[5]UF!Y58</f>
        <v>1603.1551901538462</v>
      </c>
      <c r="F25" s="99">
        <f>[5]UF!Z58</f>
        <v>775.02082191780812</v>
      </c>
      <c r="G25" s="99">
        <f>[5]UF!AA58</f>
        <v>1510.0418497109827</v>
      </c>
      <c r="H25" s="99">
        <f>[5]UF!AB58</f>
        <v>3718.77</v>
      </c>
      <c r="I25" s="99">
        <f>[5]UF!AC58</f>
        <v>1884.012385321101</v>
      </c>
      <c r="J25" s="99">
        <f>[5]UF!AD58</f>
        <v>1941.0351879699249</v>
      </c>
      <c r="K25" s="99">
        <f>[5]UF!AE58</f>
        <v>1034.7744</v>
      </c>
      <c r="L25" s="99">
        <f>[5]UF!AF58</f>
        <v>0</v>
      </c>
      <c r="M25" s="100">
        <f>[5]UF!AG58</f>
        <v>1757.25</v>
      </c>
      <c r="O25" s="2"/>
      <c r="P25" s="16"/>
    </row>
    <row r="26" spans="1:16" ht="15" customHeight="1" x14ac:dyDescent="0.25">
      <c r="A26" s="112" t="s">
        <v>60</v>
      </c>
      <c r="C26" s="98">
        <f>[5]UF!W59</f>
        <v>1583.0263608768969</v>
      </c>
      <c r="D26" s="99">
        <f>[5]UF!X59</f>
        <v>1565.5214017699111</v>
      </c>
      <c r="E26" s="99">
        <f>[5]UF!Y59</f>
        <v>1568.7106117908786</v>
      </c>
      <c r="F26" s="99">
        <f>[5]UF!Z59</f>
        <v>835.47749999999996</v>
      </c>
      <c r="G26" s="99">
        <f>[5]UF!AA59</f>
        <v>1475.6217142857142</v>
      </c>
      <c r="H26" s="99">
        <f>[5]UF!AB59</f>
        <v>3353.9314285714286</v>
      </c>
      <c r="I26" s="99">
        <f>[5]UF!AC59</f>
        <v>1936.2514285714283</v>
      </c>
      <c r="J26" s="99">
        <f>[5]UF!AD59</f>
        <v>2013.0831496062992</v>
      </c>
      <c r="K26" s="99">
        <f>[5]UF!AE59</f>
        <v>1048.8719999999998</v>
      </c>
      <c r="L26" s="99">
        <f>[5]UF!AF59</f>
        <v>0</v>
      </c>
      <c r="M26" s="100">
        <f>[5]UF!AG59</f>
        <v>1641.64</v>
      </c>
      <c r="O26" s="2"/>
      <c r="P26" s="16"/>
    </row>
    <row r="27" spans="1:16" ht="15" customHeight="1" x14ac:dyDescent="0.25">
      <c r="A27" s="112" t="s">
        <v>61</v>
      </c>
      <c r="C27" s="98">
        <f>[5]UF!W60</f>
        <v>1580.5619590525894</v>
      </c>
      <c r="D27" s="99">
        <f>[5]UF!X60</f>
        <v>1579.8906172839504</v>
      </c>
      <c r="E27" s="99">
        <f>[5]UF!Y60</f>
        <v>1584.0362123893804</v>
      </c>
      <c r="F27" s="99">
        <f>[5]UF!Z60</f>
        <v>925.08705882352933</v>
      </c>
      <c r="G27" s="99">
        <f>[5]UF!AA60</f>
        <v>1461.0488275862067</v>
      </c>
      <c r="H27" s="99">
        <f>[5]UF!AB60</f>
        <v>3954.2249999999999</v>
      </c>
      <c r="I27" s="99">
        <f>[5]UF!AC60</f>
        <v>1607.3055737704917</v>
      </c>
      <c r="J27" s="99">
        <f>[5]UF!AD60</f>
        <v>1669.0666666666668</v>
      </c>
      <c r="K27" s="99">
        <f>[5]UF!AE60</f>
        <v>831.6</v>
      </c>
      <c r="L27" s="99">
        <f>[5]UF!AF60</f>
        <v>0</v>
      </c>
      <c r="M27" s="100">
        <f>[5]UF!AG60</f>
        <v>1879.02</v>
      </c>
      <c r="O27" s="2"/>
      <c r="P27" s="16"/>
    </row>
    <row r="28" spans="1:16" ht="15" customHeight="1" x14ac:dyDescent="0.25">
      <c r="A28" s="112" t="s">
        <v>62</v>
      </c>
      <c r="C28" s="98">
        <f>[5]UF!W61</f>
        <v>1608.2830778823968</v>
      </c>
      <c r="D28" s="99">
        <f>[5]UF!X61</f>
        <v>1586.9895693153555</v>
      </c>
      <c r="E28" s="99">
        <f>[5]UF!Y61</f>
        <v>1591.1381902552205</v>
      </c>
      <c r="F28" s="99">
        <f>[5]UF!Z61</f>
        <v>816.0044444444444</v>
      </c>
      <c r="G28" s="99">
        <f>[5]UF!AA61</f>
        <v>1535.9677826086959</v>
      </c>
      <c r="H28" s="99">
        <f>[5]UF!AB61</f>
        <v>4224.0488888888895</v>
      </c>
      <c r="I28" s="99">
        <f>[5]UF!AC61</f>
        <v>2036.9026086956519</v>
      </c>
      <c r="J28" s="99">
        <f>[5]UF!AD61</f>
        <v>2083.9922827687778</v>
      </c>
      <c r="K28" s="99">
        <f>[5]UF!AE61</f>
        <v>1143.7378723404256</v>
      </c>
      <c r="L28" s="99">
        <f>[5]UF!AF61</f>
        <v>0</v>
      </c>
      <c r="M28" s="100">
        <f>[5]UF!AG61</f>
        <v>2340.08</v>
      </c>
      <c r="O28" s="2"/>
      <c r="P28" s="16"/>
    </row>
    <row r="29" spans="1:16" ht="15" customHeight="1" x14ac:dyDescent="0.25">
      <c r="A29" s="108" t="s">
        <v>63</v>
      </c>
      <c r="B29" s="10"/>
      <c r="C29" s="116">
        <f>[5]UF!W62</f>
        <v>1894.9997565290648</v>
      </c>
      <c r="D29" s="117">
        <f>[5]UF!X62</f>
        <v>1887.2458156497676</v>
      </c>
      <c r="E29" s="117">
        <f>[5]UF!Y62</f>
        <v>1883.3619511965771</v>
      </c>
      <c r="F29" s="117">
        <f>[5]UF!Z62</f>
        <v>1190.4015642458101</v>
      </c>
      <c r="G29" s="117">
        <f>[5]UF!AA62</f>
        <v>1637.5527660583077</v>
      </c>
      <c r="H29" s="117">
        <f>[5]UF!AB62</f>
        <v>5009.4792857142857</v>
      </c>
      <c r="I29" s="117">
        <f>[5]UF!AC62</f>
        <v>2004.0716395176642</v>
      </c>
      <c r="J29" s="117">
        <f>[5]UF!AD62</f>
        <v>2106.6065785381024</v>
      </c>
      <c r="K29" s="117">
        <f>[5]UF!AE62</f>
        <v>1469.2835427135678</v>
      </c>
      <c r="L29" s="117">
        <f>[5]UF!AF62</f>
        <v>356.4</v>
      </c>
      <c r="M29" s="118">
        <f>[5]UF!AG62</f>
        <v>2430.7663448275862</v>
      </c>
      <c r="O29" s="2"/>
      <c r="P29" s="16"/>
    </row>
    <row r="30" spans="1:16" ht="15" customHeight="1" x14ac:dyDescent="0.25">
      <c r="A30" s="112" t="s">
        <v>64</v>
      </c>
      <c r="C30" s="98">
        <f>[5]UF!W63</f>
        <v>1665.3871069050124</v>
      </c>
      <c r="D30" s="99">
        <f>[5]UF!X63</f>
        <v>1660.1531167612936</v>
      </c>
      <c r="E30" s="99">
        <f>[5]UF!Y63</f>
        <v>1662.898728119229</v>
      </c>
      <c r="F30" s="99">
        <f>[5]UF!Z63</f>
        <v>994.63783783783788</v>
      </c>
      <c r="G30" s="99">
        <f>[5]UF!AA63</f>
        <v>1514.9695774647887</v>
      </c>
      <c r="H30" s="99">
        <f>[5]UF!AB63</f>
        <v>4332.5860194174757</v>
      </c>
      <c r="I30" s="99">
        <f>[5]UF!AC63</f>
        <v>1758.1787658643327</v>
      </c>
      <c r="J30" s="99">
        <f>[5]UF!AD63</f>
        <v>1813.7872906403941</v>
      </c>
      <c r="K30" s="99">
        <f>[5]UF!AE63</f>
        <v>1108.4928712871288</v>
      </c>
      <c r="L30" s="99">
        <f>[5]UF!AF63</f>
        <v>0</v>
      </c>
      <c r="M30" s="100">
        <f>[5]UF!AG63</f>
        <v>2104.4286792452831</v>
      </c>
      <c r="O30" s="2"/>
      <c r="P30" s="16"/>
    </row>
    <row r="31" spans="1:16" ht="15" customHeight="1" x14ac:dyDescent="0.25">
      <c r="A31" s="112" t="s">
        <v>65</v>
      </c>
      <c r="C31" s="98">
        <f>[5]UF!W64</f>
        <v>1717.7534904893516</v>
      </c>
      <c r="D31" s="99">
        <f>[5]UF!X64</f>
        <v>1715.1954883641927</v>
      </c>
      <c r="E31" s="99">
        <f>[5]UF!Y64</f>
        <v>1723.4498662811711</v>
      </c>
      <c r="F31" s="99">
        <f>[5]UF!Z64</f>
        <v>1000.2</v>
      </c>
      <c r="G31" s="99">
        <f>[5]UF!AA64</f>
        <v>1538.0951552795032</v>
      </c>
      <c r="H31" s="99">
        <f>[5]UF!AB64</f>
        <v>4723.6933333333327</v>
      </c>
      <c r="I31" s="99">
        <f>[5]UF!AC64</f>
        <v>1774.7950000000001</v>
      </c>
      <c r="J31" s="99">
        <f>[5]UF!AD64</f>
        <v>1843.722746781116</v>
      </c>
      <c r="K31" s="99">
        <f>[5]UF!AE64</f>
        <v>1107.48</v>
      </c>
      <c r="L31" s="99">
        <f>[5]UF!AF64</f>
        <v>0</v>
      </c>
      <c r="M31" s="100">
        <f>[5]UF!AG64</f>
        <v>1621.5466666666666</v>
      </c>
      <c r="O31" s="2"/>
      <c r="P31" s="16"/>
    </row>
    <row r="32" spans="1:16" ht="15" customHeight="1" x14ac:dyDescent="0.25">
      <c r="A32" s="112" t="s">
        <v>66</v>
      </c>
      <c r="C32" s="98">
        <f>[5]UF!W65</f>
        <v>1879.2515976714101</v>
      </c>
      <c r="D32" s="99">
        <f>[5]UF!X65</f>
        <v>1857.6108376421926</v>
      </c>
      <c r="E32" s="99">
        <f>[5]UF!Y65</f>
        <v>1859.6984380770834</v>
      </c>
      <c r="F32" s="99">
        <f>[5]UF!Z65</f>
        <v>1605.8964705882354</v>
      </c>
      <c r="G32" s="99">
        <f>[5]UF!AA65</f>
        <v>1624.4044122965643</v>
      </c>
      <c r="H32" s="99">
        <f>[5]UF!AB65</f>
        <v>5060.0137500000001</v>
      </c>
      <c r="I32" s="99">
        <f>[5]UF!AC65</f>
        <v>2207.9418848167534</v>
      </c>
      <c r="J32" s="99">
        <f>[5]UF!AD65</f>
        <v>2232.4887696577243</v>
      </c>
      <c r="K32" s="99">
        <f>[5]UF!AE65</f>
        <v>1669.6383673469388</v>
      </c>
      <c r="L32" s="99">
        <f>[5]UF!AF65</f>
        <v>0</v>
      </c>
      <c r="M32" s="100">
        <f>[5]UF!AG65</f>
        <v>2198.0475000000001</v>
      </c>
      <c r="O32" s="2"/>
      <c r="P32" s="16"/>
    </row>
    <row r="33" spans="1:16" ht="15" customHeight="1" x14ac:dyDescent="0.25">
      <c r="A33" s="112" t="s">
        <v>67</v>
      </c>
      <c r="C33" s="98">
        <f>[5]UF!W66</f>
        <v>2044.564419417683</v>
      </c>
      <c r="D33" s="99">
        <f>[5]UF!X66</f>
        <v>2042.3158752872814</v>
      </c>
      <c r="E33" s="99">
        <f>[5]UF!Y66</f>
        <v>2029.3443945785837</v>
      </c>
      <c r="F33" s="99">
        <f>[5]UF!Z66</f>
        <v>1279.1647297297297</v>
      </c>
      <c r="G33" s="99">
        <f>[5]UF!AA66</f>
        <v>1801.2758699808794</v>
      </c>
      <c r="H33" s="99">
        <f>[5]UF!AB66</f>
        <v>5159.2144067796617</v>
      </c>
      <c r="I33" s="99">
        <f>[5]UF!AC66</f>
        <v>2071.5762319847199</v>
      </c>
      <c r="J33" s="99">
        <f>[5]UF!AD66</f>
        <v>2225.4529734675207</v>
      </c>
      <c r="K33" s="99">
        <f>[5]UF!AE66</f>
        <v>1523.1288855193329</v>
      </c>
      <c r="L33" s="99">
        <f>[5]UF!AF66</f>
        <v>356.4</v>
      </c>
      <c r="M33" s="100">
        <f>[5]UF!AG66</f>
        <v>2853.1898507462688</v>
      </c>
      <c r="O33" s="2"/>
      <c r="P33" s="16"/>
    </row>
    <row r="34" spans="1:16" ht="15" customHeight="1" x14ac:dyDescent="0.25">
      <c r="A34" s="108" t="s">
        <v>68</v>
      </c>
      <c r="B34" s="10"/>
      <c r="C34" s="116">
        <f>[5]UF!W67</f>
        <v>1768.8623484933798</v>
      </c>
      <c r="D34" s="117">
        <f>[5]UF!X67</f>
        <v>1763.3378166695547</v>
      </c>
      <c r="E34" s="117">
        <f>[5]UF!Y67</f>
        <v>1761.6943401567944</v>
      </c>
      <c r="F34" s="117">
        <f>[5]UF!Z67</f>
        <v>1050.2273504273503</v>
      </c>
      <c r="G34" s="117">
        <f>[5]UF!AA67</f>
        <v>1627.3838297872342</v>
      </c>
      <c r="H34" s="117">
        <f>[5]UF!AB67</f>
        <v>4035.37835694051</v>
      </c>
      <c r="I34" s="117">
        <f>[5]UF!AC67</f>
        <v>1840.5235603506405</v>
      </c>
      <c r="J34" s="117">
        <f>[5]UF!AD67</f>
        <v>1960.4001726929303</v>
      </c>
      <c r="K34" s="117">
        <f>[5]UF!AE67</f>
        <v>1101.1000000000001</v>
      </c>
      <c r="L34" s="117">
        <f>[5]UF!AF67</f>
        <v>755.04</v>
      </c>
      <c r="M34" s="118">
        <f>[5]UF!AG67</f>
        <v>2238.9612903225807</v>
      </c>
      <c r="O34" s="2"/>
      <c r="P34" s="16"/>
    </row>
    <row r="35" spans="1:16" ht="15" customHeight="1" x14ac:dyDescent="0.25">
      <c r="A35" s="112" t="s">
        <v>69</v>
      </c>
      <c r="C35" s="98">
        <f>[5]UF!W68</f>
        <v>1755.334284398506</v>
      </c>
      <c r="D35" s="99">
        <f>[5]UF!X68</f>
        <v>1754.6849648711946</v>
      </c>
      <c r="E35" s="99">
        <f>[5]UF!Y68</f>
        <v>1742.8971448118587</v>
      </c>
      <c r="F35" s="99">
        <f>[5]UF!Z68</f>
        <v>986.14312500000005</v>
      </c>
      <c r="G35" s="99">
        <f>[5]UF!AA68</f>
        <v>1593.0610666666666</v>
      </c>
      <c r="H35" s="99">
        <f>[5]UF!AB68</f>
        <v>4140.434413407821</v>
      </c>
      <c r="I35" s="99">
        <f>[5]UF!AC68</f>
        <v>1765.4207106598985</v>
      </c>
      <c r="J35" s="99">
        <f>[5]UF!AD68</f>
        <v>1907.4861473684211</v>
      </c>
      <c r="K35" s="99">
        <f>[5]UF!AE68</f>
        <v>1064.8747572815535</v>
      </c>
      <c r="L35" s="99">
        <f>[5]UF!AF68</f>
        <v>1320</v>
      </c>
      <c r="M35" s="100">
        <f>[5]UF!AG68</f>
        <v>2157.2496000000001</v>
      </c>
      <c r="O35" s="2"/>
      <c r="P35" s="16"/>
    </row>
    <row r="36" spans="1:16" ht="15" customHeight="1" x14ac:dyDescent="0.25">
      <c r="A36" s="112" t="s">
        <v>70</v>
      </c>
      <c r="C36" s="98">
        <f>[5]UF!W69</f>
        <v>1791.7273634945395</v>
      </c>
      <c r="D36" s="99">
        <f>[5]UF!X69</f>
        <v>1784.6881182933714</v>
      </c>
      <c r="E36" s="99">
        <f>[5]UF!Y69</f>
        <v>1790.4105476890195</v>
      </c>
      <c r="F36" s="99">
        <f>[5]UF!Z69</f>
        <v>1094.7831390134529</v>
      </c>
      <c r="G36" s="99">
        <f>[5]UF!AA69</f>
        <v>1650.8133609958506</v>
      </c>
      <c r="H36" s="99">
        <f>[5]UF!AB69</f>
        <v>3736.9894736842102</v>
      </c>
      <c r="I36" s="99">
        <f>[5]UF!AC69</f>
        <v>1873.5312887828161</v>
      </c>
      <c r="J36" s="99">
        <f>[5]UF!AD69</f>
        <v>1974.760221606648</v>
      </c>
      <c r="K36" s="99">
        <f>[5]UF!AE69</f>
        <v>1108.3305154639174</v>
      </c>
      <c r="L36" s="99">
        <f>[5]UF!AF69</f>
        <v>190.08</v>
      </c>
      <c r="M36" s="100">
        <f>[5]UF!AG69</f>
        <v>1980.4994594594593</v>
      </c>
      <c r="O36" s="2"/>
      <c r="P36" s="16"/>
    </row>
    <row r="37" spans="1:16" ht="15" customHeight="1" x14ac:dyDescent="0.25">
      <c r="A37" s="112" t="s">
        <v>71</v>
      </c>
      <c r="C37" s="98">
        <f>[5]UF!W70</f>
        <v>1758.645477333085</v>
      </c>
      <c r="D37" s="99">
        <f>[5]UF!X70</f>
        <v>1750.4068176328503</v>
      </c>
      <c r="E37" s="99">
        <f>[5]UF!Y70</f>
        <v>1750.6740728951138</v>
      </c>
      <c r="F37" s="99">
        <f>[5]UF!Z70</f>
        <v>1058.4790243902439</v>
      </c>
      <c r="G37" s="99">
        <f>[5]UF!AA70</f>
        <v>1634.0917609046851</v>
      </c>
      <c r="H37" s="99">
        <f>[5]UF!AB70</f>
        <v>4020.020512820513</v>
      </c>
      <c r="I37" s="99">
        <f>[5]UF!AC70</f>
        <v>1861.548460087995</v>
      </c>
      <c r="J37" s="99">
        <f>[5]UF!AD70</f>
        <v>1982.9096341463414</v>
      </c>
      <c r="K37" s="99">
        <f>[5]UF!AE70</f>
        <v>1125.5341935483871</v>
      </c>
      <c r="L37" s="99">
        <f>[5]UF!AF70</f>
        <v>0</v>
      </c>
      <c r="M37" s="100">
        <f>[5]UF!AG70</f>
        <v>2613.3445161290319</v>
      </c>
      <c r="O37" s="2"/>
      <c r="P37" s="16"/>
    </row>
    <row r="38" spans="1:16" ht="15" customHeight="1" x14ac:dyDescent="0.25">
      <c r="A38" s="108" t="s">
        <v>72</v>
      </c>
      <c r="B38" s="10"/>
      <c r="C38" s="116">
        <f>[5]UF!W71</f>
        <v>1812.7657057474462</v>
      </c>
      <c r="D38" s="117">
        <f>[5]UF!X71</f>
        <v>1811.0536201975854</v>
      </c>
      <c r="E38" s="117">
        <f>[5]UF!Y71</f>
        <v>1829.6180949727341</v>
      </c>
      <c r="F38" s="117">
        <f>[5]UF!Z71</f>
        <v>960.82930693069318</v>
      </c>
      <c r="G38" s="117">
        <f>[5]UF!AA71</f>
        <v>1604.9491680261012</v>
      </c>
      <c r="H38" s="117">
        <f>[5]UF!AB71</f>
        <v>4430.2652307692306</v>
      </c>
      <c r="I38" s="117">
        <f>[5]UF!AC71</f>
        <v>1845.0801381215467</v>
      </c>
      <c r="J38" s="117">
        <f>[5]UF!AD71</f>
        <v>1937.0774311926605</v>
      </c>
      <c r="K38" s="117">
        <f>[5]UF!AE71</f>
        <v>1131.5610810810813</v>
      </c>
      <c r="L38" s="117">
        <f>[5]UF!AF71</f>
        <v>0</v>
      </c>
      <c r="M38" s="118">
        <f>[5]UF!AG71</f>
        <v>2184.0843749999999</v>
      </c>
      <c r="O38" s="2"/>
      <c r="P38" s="16"/>
    </row>
    <row r="39" spans="1:16" ht="15" customHeight="1" x14ac:dyDescent="0.25">
      <c r="A39" s="112" t="s">
        <v>73</v>
      </c>
      <c r="C39" s="98">
        <f>[5]UF!W72</f>
        <v>1748.0883880646775</v>
      </c>
      <c r="D39" s="99">
        <f>[5]UF!X72</f>
        <v>1749.2657972053028</v>
      </c>
      <c r="E39" s="99">
        <f>[5]UF!Y72</f>
        <v>1774.4734189215881</v>
      </c>
      <c r="F39" s="99">
        <f>[5]UF!Z72</f>
        <v>917.33714285714291</v>
      </c>
      <c r="G39" s="99">
        <f>[5]UF!AA72</f>
        <v>1587.2815813953487</v>
      </c>
      <c r="H39" s="99">
        <f>[5]UF!AB72</f>
        <v>4131.0720000000001</v>
      </c>
      <c r="I39" s="99">
        <f>[5]UF!AC72</f>
        <v>1732.3274820143886</v>
      </c>
      <c r="J39" s="99">
        <f>[5]UF!AD72</f>
        <v>1819.3620923076924</v>
      </c>
      <c r="K39" s="99">
        <f>[5]UF!AE72</f>
        <v>1060.8329032258064</v>
      </c>
      <c r="L39" s="99">
        <f>[5]UF!AF72</f>
        <v>0</v>
      </c>
      <c r="M39" s="100">
        <f>[5]UF!AG72</f>
        <v>2177.2080000000001</v>
      </c>
      <c r="O39" s="2"/>
    </row>
    <row r="40" spans="1:16" ht="15" customHeight="1" x14ac:dyDescent="0.25">
      <c r="A40" s="112" t="s">
        <v>74</v>
      </c>
      <c r="C40" s="98">
        <f>[5]UF!W73</f>
        <v>1806.0698982064953</v>
      </c>
      <c r="D40" s="99">
        <f>[5]UF!X73</f>
        <v>1802.4520643522437</v>
      </c>
      <c r="E40" s="99">
        <f>[5]UF!Y73</f>
        <v>1817.497710255019</v>
      </c>
      <c r="F40" s="99">
        <f>[5]UF!Z73</f>
        <v>1047.1511111111113</v>
      </c>
      <c r="G40" s="99">
        <f>[5]UF!AA73</f>
        <v>1614.0560252365931</v>
      </c>
      <c r="H40" s="99">
        <f>[5]UF!AB73</f>
        <v>5266.5360000000001</v>
      </c>
      <c r="I40" s="99">
        <f>[5]UF!AC73</f>
        <v>1881.2928169014085</v>
      </c>
      <c r="J40" s="99">
        <f>[5]UF!AD73</f>
        <v>1964.2138775510205</v>
      </c>
      <c r="K40" s="99">
        <f>[5]UF!AE73</f>
        <v>1083.0844444444444</v>
      </c>
      <c r="L40" s="99">
        <f>[5]UF!AF73</f>
        <v>0</v>
      </c>
      <c r="M40" s="100">
        <f>[5]UF!AG73</f>
        <v>1984.29</v>
      </c>
      <c r="O40" s="2"/>
    </row>
    <row r="41" spans="1:16" ht="15" customHeight="1" x14ac:dyDescent="0.25">
      <c r="A41" s="112" t="s">
        <v>75</v>
      </c>
      <c r="C41" s="98">
        <f>[5]UF!W74</f>
        <v>1726.9071912096538</v>
      </c>
      <c r="D41" s="99">
        <f>[5]UF!X74</f>
        <v>1721.9024346220901</v>
      </c>
      <c r="E41" s="99">
        <f>[5]UF!Y74</f>
        <v>1732.7710554803789</v>
      </c>
      <c r="F41" s="99">
        <f>[5]UF!Z74</f>
        <v>954.31217391304335</v>
      </c>
      <c r="G41" s="99">
        <f>[5]UF!AA74</f>
        <v>1544.807173601148</v>
      </c>
      <c r="H41" s="99">
        <f>[5]UF!AB74</f>
        <v>4492.3175000000001</v>
      </c>
      <c r="I41" s="99">
        <f>[5]UF!AC74</f>
        <v>1837.3175565610859</v>
      </c>
      <c r="J41" s="99">
        <f>[5]UF!AD74</f>
        <v>1912.2976044568245</v>
      </c>
      <c r="K41" s="99">
        <f>[5]UF!AE74</f>
        <v>1272.3223880597016</v>
      </c>
      <c r="L41" s="99">
        <f>[5]UF!AF74</f>
        <v>0</v>
      </c>
      <c r="M41" s="100">
        <f>[5]UF!AG74</f>
        <v>2520.87</v>
      </c>
      <c r="O41" s="2"/>
    </row>
    <row r="42" spans="1:16" ht="15" customHeight="1" thickBot="1" x14ac:dyDescent="0.3">
      <c r="A42" s="171" t="s">
        <v>76</v>
      </c>
      <c r="C42" s="175">
        <f>[5]UF!W75</f>
        <v>2016.7043364076915</v>
      </c>
      <c r="D42" s="176">
        <f>[5]UF!X75</f>
        <v>2018.7038214051217</v>
      </c>
      <c r="E42" s="176">
        <f>[5]UF!Y75</f>
        <v>2042.4117817411266</v>
      </c>
      <c r="F42" s="176">
        <f>[5]UF!Z75</f>
        <v>956.80444444444447</v>
      </c>
      <c r="G42" s="176">
        <f>[5]UF!AA75</f>
        <v>1722.9976708860759</v>
      </c>
      <c r="H42" s="176">
        <f>[5]UF!AB75</f>
        <v>3621.1371428571429</v>
      </c>
      <c r="I42" s="176">
        <f>[5]UF!AC75</f>
        <v>1976.7670819672135</v>
      </c>
      <c r="J42" s="176">
        <f>[5]UF!AD75</f>
        <v>2087.096</v>
      </c>
      <c r="K42" s="176">
        <f>[5]UF!AE75</f>
        <v>1002.6993103448275</v>
      </c>
      <c r="L42" s="176">
        <f>[5]UF!AF75</f>
        <v>0</v>
      </c>
      <c r="M42" s="177">
        <f>[5]UF!AG75</f>
        <v>1719.96</v>
      </c>
      <c r="O42" s="2"/>
    </row>
    <row r="43" spans="1:16" ht="15" customHeight="1" x14ac:dyDescent="0.25">
      <c r="A43" s="178" t="s">
        <v>159</v>
      </c>
      <c r="O43" s="2"/>
    </row>
    <row r="44" spans="1:16" ht="15" customHeight="1" x14ac:dyDescent="0.25">
      <c r="O44" s="2"/>
    </row>
    <row r="45" spans="1:16" ht="15" customHeight="1" x14ac:dyDescent="0.25">
      <c r="A45" s="7"/>
    </row>
    <row r="46" spans="1:16" ht="15" customHeight="1" x14ac:dyDescent="0.25"/>
  </sheetData>
  <mergeCells count="16">
    <mergeCell ref="L7:L8"/>
    <mergeCell ref="C5:M5"/>
    <mergeCell ref="M7:M8"/>
    <mergeCell ref="C3:I3"/>
    <mergeCell ref="A5:A8"/>
    <mergeCell ref="C6:C8"/>
    <mergeCell ref="D6:H6"/>
    <mergeCell ref="I6:M6"/>
    <mergeCell ref="D7:D8"/>
    <mergeCell ref="E7:E8"/>
    <mergeCell ref="F7:F8"/>
    <mergeCell ref="G7:G8"/>
    <mergeCell ref="H7:H8"/>
    <mergeCell ref="I7:I8"/>
    <mergeCell ref="J7:J8"/>
    <mergeCell ref="K7:K8"/>
  </mergeCells>
  <phoneticPr fontId="8" type="noConversion"/>
  <pageMargins left="0.511811024" right="0.511811024" top="0.78740157499999996" bottom="0.78740157499999996" header="0.31496062000000002" footer="0.31496062000000002"/>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Planilhas</vt:lpstr>
      </vt:variant>
      <vt:variant>
        <vt:i4>23</vt:i4>
      </vt:variant>
      <vt:variant>
        <vt:lpstr>Gráficos</vt:lpstr>
      </vt:variant>
      <vt:variant>
        <vt:i4>11</vt:i4>
      </vt:variant>
      <vt:variant>
        <vt:lpstr>Intervalos Nomeados</vt:lpstr>
      </vt:variant>
      <vt:variant>
        <vt:i4>21</vt:i4>
      </vt:variant>
    </vt:vector>
  </HeadingPairs>
  <TitlesOfParts>
    <vt:vector size="55" baseType="lpstr">
      <vt:lpstr>Seção I</vt:lpstr>
      <vt:lpstr>01</vt:lpstr>
      <vt:lpstr>02</vt:lpstr>
      <vt:lpstr>03</vt:lpstr>
      <vt:lpstr>04</vt:lpstr>
      <vt:lpstr>05</vt:lpstr>
      <vt:lpstr>06</vt:lpstr>
      <vt:lpstr>07</vt:lpstr>
      <vt:lpstr>08</vt:lpstr>
      <vt:lpstr>09</vt:lpstr>
      <vt:lpstr>Seção II</vt:lpstr>
      <vt:lpstr>10</vt:lpstr>
      <vt:lpstr>11</vt:lpstr>
      <vt:lpstr>12</vt:lpstr>
      <vt:lpstr>13</vt:lpstr>
      <vt:lpstr>14</vt:lpstr>
      <vt:lpstr>15</vt:lpstr>
      <vt:lpstr>16</vt:lpstr>
      <vt:lpstr>17</vt:lpstr>
      <vt:lpstr>18 e 19</vt:lpstr>
      <vt:lpstr>Expediente</vt:lpstr>
      <vt:lpstr>Dados gráf</vt:lpstr>
      <vt:lpstr>Confere</vt:lpstr>
      <vt:lpstr>Gráfico 1</vt:lpstr>
      <vt:lpstr>Gráfico 2</vt:lpstr>
      <vt:lpstr>Gráfico3</vt:lpstr>
      <vt:lpstr>Gráfico 4</vt:lpstr>
      <vt:lpstr>Gráfico 5</vt:lpstr>
      <vt:lpstr>Gráfico 6</vt:lpstr>
      <vt:lpstr>Gráfico 7</vt:lpstr>
      <vt:lpstr>Gráfico 8</vt:lpstr>
      <vt:lpstr>Gráfico 9</vt:lpstr>
      <vt:lpstr>Gráfico 10</vt:lpstr>
      <vt:lpstr>Gráfico 11</vt:lpstr>
      <vt:lpstr>Expediente!a</vt:lpstr>
      <vt:lpstr>'01'!Print_Area</vt:lpstr>
      <vt:lpstr>'02'!Print_Area</vt:lpstr>
      <vt:lpstr>'03'!Print_Area</vt:lpstr>
      <vt:lpstr>'04'!Print_Area</vt:lpstr>
      <vt:lpstr>'05'!Print_Area</vt:lpstr>
      <vt:lpstr>'06'!Print_Area</vt:lpstr>
      <vt:lpstr>'07'!Print_Area</vt:lpstr>
      <vt:lpstr>'08'!Print_Area</vt:lpstr>
      <vt:lpstr>'09'!Print_Area</vt:lpstr>
      <vt:lpstr>'10'!Print_Area</vt:lpstr>
      <vt:lpstr>'11'!Print_Area</vt:lpstr>
      <vt:lpstr>'12'!Print_Area</vt:lpstr>
      <vt:lpstr>'13'!Print_Area</vt:lpstr>
      <vt:lpstr>'14'!Print_Area</vt:lpstr>
      <vt:lpstr>'15'!Print_Area</vt:lpstr>
      <vt:lpstr>'16'!Print_Area</vt:lpstr>
      <vt:lpstr>'17'!Print_Area</vt:lpstr>
      <vt:lpstr>'18 e 19'!Print_Area</vt:lpstr>
      <vt:lpstr>Expediente!Print_Area</vt:lpstr>
      <vt:lpstr>'Seção 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 Zioli Fernandes - SPREV</dc:creator>
  <cp:lastModifiedBy>Alexandre Zioli Fernandes</cp:lastModifiedBy>
  <cp:lastPrinted>2024-01-08T17:19:58Z</cp:lastPrinted>
  <dcterms:created xsi:type="dcterms:W3CDTF">2023-03-27T13:29:27Z</dcterms:created>
  <dcterms:modified xsi:type="dcterms:W3CDTF">2024-01-08T17:20:02Z</dcterms:modified>
</cp:coreProperties>
</file>